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filterPrivacy="1" defaultThemeVersion="124226"/>
  <xr:revisionPtr revIDLastSave="0" documentId="13_ncr:1_{A1008B1C-006B-48BC-A7E3-405FE4076A2C}" xr6:coauthVersionLast="46" xr6:coauthVersionMax="46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Cert. Pensión total año" sheetId="29" state="hidden" r:id="rId1"/>
    <sheet name="NIDIA GALVIS" sheetId="28" r:id="rId2"/>
    <sheet name="Cert. pensión ultimos 10 añ (2" sheetId="31" r:id="rId3"/>
    <sheet name="ULTIMO AÑO" sheetId="30" r:id="rId4"/>
  </sheets>
  <definedNames>
    <definedName name="_xlnm.Print_Area" localSheetId="0">'Cert. Pensión total año'!$A$1:$D$50</definedName>
    <definedName name="_xlnm.Print_Area" localSheetId="2">'Cert. pensión ultimos 10 añ (2'!$B$1:$L$62</definedName>
    <definedName name="_xlnm.Print_Area" localSheetId="1">'NIDIA GALVIS'!$B$1:$L$58</definedName>
    <definedName name="_xlnm.Print_Area" localSheetId="3">'ULTIMO AÑO'!$B$1:$E$51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8" i="28" l="1"/>
  <c r="K38" i="28"/>
  <c r="J38" i="28"/>
  <c r="I38" i="28"/>
  <c r="H38" i="28"/>
  <c r="G38" i="28"/>
  <c r="F38" i="28"/>
  <c r="E38" i="28"/>
  <c r="D38" i="28"/>
  <c r="C38" i="28"/>
  <c r="E42" i="31" l="1"/>
  <c r="L38" i="31"/>
  <c r="K38" i="31"/>
  <c r="J38" i="31"/>
  <c r="I38" i="31"/>
  <c r="H38" i="31"/>
  <c r="G38" i="31"/>
  <c r="F38" i="31"/>
  <c r="E38" i="31"/>
  <c r="D38" i="31"/>
  <c r="C38" i="31"/>
  <c r="K27" i="31"/>
  <c r="J27" i="31"/>
  <c r="I27" i="31"/>
  <c r="H27" i="31"/>
  <c r="G27" i="31"/>
  <c r="F27" i="31"/>
  <c r="D27" i="31"/>
  <c r="C27" i="31"/>
  <c r="L22" i="31"/>
  <c r="L27" i="31" s="1"/>
  <c r="E20" i="31"/>
  <c r="E27" i="31" s="1"/>
  <c r="E14" i="30" l="1"/>
  <c r="E36" i="30"/>
  <c r="D36" i="30"/>
  <c r="C36" i="30"/>
  <c r="D29" i="30"/>
  <c r="E29" i="30" s="1"/>
  <c r="E22" i="30"/>
  <c r="E21" i="30"/>
  <c r="E20" i="30"/>
  <c r="E19" i="30"/>
  <c r="E18" i="30"/>
  <c r="E17" i="30"/>
  <c r="E16" i="30"/>
  <c r="E15" i="30"/>
  <c r="E13" i="30"/>
  <c r="E12" i="30"/>
  <c r="D23" i="30"/>
  <c r="C23" i="30"/>
  <c r="D11" i="30"/>
  <c r="E11" i="30" s="1"/>
  <c r="E23" i="30" l="1"/>
  <c r="D35" i="29" l="1"/>
  <c r="C35" i="29"/>
  <c r="B35" i="29"/>
  <c r="C28" i="29"/>
  <c r="D28" i="29" s="1"/>
  <c r="C21" i="29"/>
  <c r="D21" i="29" s="1"/>
  <c r="C20" i="29"/>
  <c r="D20" i="29" s="1"/>
  <c r="D19" i="29"/>
  <c r="B18" i="29"/>
  <c r="D18" i="29" s="1"/>
  <c r="B17" i="29"/>
  <c r="D17" i="29" s="1"/>
  <c r="D16" i="29"/>
  <c r="C15" i="29"/>
  <c r="B15" i="29"/>
  <c r="C14" i="29"/>
  <c r="D14" i="29" s="1"/>
  <c r="B13" i="29"/>
  <c r="D13" i="29" s="1"/>
  <c r="C12" i="29"/>
  <c r="B12" i="29"/>
  <c r="C11" i="29"/>
  <c r="D11" i="29" s="1"/>
  <c r="D12" i="29" l="1"/>
  <c r="D15" i="29"/>
  <c r="C22" i="29"/>
  <c r="D22" i="29"/>
  <c r="B22" i="29"/>
  <c r="L27" i="28" l="1"/>
  <c r="K27" i="28"/>
  <c r="J27" i="28"/>
  <c r="I27" i="28"/>
  <c r="H27" i="28"/>
  <c r="G27" i="28"/>
  <c r="F27" i="28"/>
  <c r="E27" i="28"/>
  <c r="D27" i="28"/>
  <c r="C27" i="28"/>
</calcChain>
</file>

<file path=xl/sharedStrings.xml><?xml version="1.0" encoding="utf-8"?>
<sst xmlns="http://schemas.openxmlformats.org/spreadsheetml/2006/main" count="233" uniqueCount="93">
  <si>
    <t>TOTAL FACTORES</t>
  </si>
  <si>
    <t>Prima de Servicios de Junio</t>
  </si>
  <si>
    <t>Prima de Servicios de Diciembre</t>
  </si>
  <si>
    <t>Prima de Navidad</t>
  </si>
  <si>
    <t>Prima de Vacaciones</t>
  </si>
  <si>
    <t>No. IDENTIFICACION</t>
  </si>
  <si>
    <t>NOMBRE Y APELLIDOS FUNCIONARIO</t>
  </si>
  <si>
    <t>SERVICIO NACIONAL DE APRENDIZAJE  SENA</t>
  </si>
  <si>
    <t>Asignación básica mensual</t>
  </si>
  <si>
    <t>Subsidio de Alimentación</t>
  </si>
  <si>
    <t>CONCEPTO</t>
  </si>
  <si>
    <t>FACTORES SALARIALES</t>
  </si>
  <si>
    <t>Nota: Los factores base para calcular las cotizaciones al Sistema General de Pensiones son los establecidos en el Decreto 1158 de 1994</t>
  </si>
  <si>
    <t>TOTAL</t>
  </si>
  <si>
    <t>FACTORES  NO SALARIALES</t>
  </si>
  <si>
    <t>Sueldo por Vacaciones</t>
  </si>
  <si>
    <t>Bonificación Recreación</t>
  </si>
  <si>
    <t>Viáticos inferiores a 180 días</t>
  </si>
  <si>
    <t>Viáticos mayores a 180 días</t>
  </si>
  <si>
    <t>Auxilio Educativo</t>
  </si>
  <si>
    <t>Indemnización por vacaciones</t>
  </si>
  <si>
    <t>Ajuste Bonificación Recreación</t>
  </si>
  <si>
    <t>Ajuste Asignación Mensual</t>
  </si>
  <si>
    <t>Ajuste Sueldo por Vacaciones</t>
  </si>
  <si>
    <t>Bonificación</t>
  </si>
  <si>
    <t>Ajuste Bonificación</t>
  </si>
  <si>
    <t>Ajuste Prima de Vacaciones</t>
  </si>
  <si>
    <t>REGIONAL XXXXXX</t>
  </si>
  <si>
    <t>CERTIFICACION DEVENGADOS DEL 29 DE NOVIEMBRE DE 2008 AL 28 DE NOVIEMBRE DE 2009</t>
  </si>
  <si>
    <t>FECHA DE INGRESO</t>
  </si>
  <si>
    <t>FECHA DE RETIRO</t>
  </si>
  <si>
    <t>VICTOR RAUL GOMEZ SANCHEZ</t>
  </si>
  <si>
    <t>DEL</t>
  </si>
  <si>
    <t>AL</t>
  </si>
  <si>
    <t>DIAS</t>
  </si>
  <si>
    <t>Número de días</t>
  </si>
  <si>
    <t>Horas Extra Diurna</t>
  </si>
  <si>
    <t>Horas Extra Nocturna</t>
  </si>
  <si>
    <t xml:space="preserve"> </t>
  </si>
  <si>
    <t>Bonificación por servicios</t>
  </si>
  <si>
    <t>Ajuste Asignación mensual</t>
  </si>
  <si>
    <t>FACTORES NO SALARIALES</t>
  </si>
  <si>
    <t>Reconocimiento Coordinación</t>
  </si>
  <si>
    <t>Gastos de Transporte Ocasional</t>
  </si>
  <si>
    <t>Se expide en Bogotá  a los  XXXXX</t>
  </si>
  <si>
    <t>XXXXXX</t>
  </si>
  <si>
    <t>Coordinador Grupo XXXXXX</t>
  </si>
  <si>
    <t>Reviso: XXXXXX</t>
  </si>
  <si>
    <t>Proyectó y Elaboró: XXXXXX</t>
  </si>
  <si>
    <t>REGIONAL CESAR</t>
  </si>
  <si>
    <t>Horas Extras Diurnas</t>
  </si>
  <si>
    <t>Horas Extras Nocturnas</t>
  </si>
  <si>
    <t>TATIANA JULIA MOVILLA ANDRADE</t>
  </si>
  <si>
    <t>Coordinadora Grupo Apoyo Administrativo Mixto</t>
  </si>
  <si>
    <t>ULTIMOS 10 AÑOS</t>
  </si>
  <si>
    <t xml:space="preserve">NOTAS: </t>
  </si>
  <si>
    <t>Horas Dominicales y Festivos</t>
  </si>
  <si>
    <t>Recargo Nocturno</t>
  </si>
  <si>
    <t>Apoyo Oficina de Relaciones Laborales</t>
  </si>
  <si>
    <t>Prima de Localización</t>
  </si>
  <si>
    <t>Se expide en Valledupar a los 22 días de Febrero de 2016</t>
  </si>
  <si>
    <t>CARLOS ARTURO RAMIREZ REVOLLO</t>
  </si>
  <si>
    <t>01 d enero de 2011</t>
  </si>
  <si>
    <t>31 de ddiciembre de 2011</t>
  </si>
  <si>
    <t>CERTIFICACION DEVENGADOS DEL 01 DE ENERO AL 31 DE DIECIEMBRE DE 2011</t>
  </si>
  <si>
    <t xml:space="preserve">Prima de Localizacion </t>
  </si>
  <si>
    <t>Proyectó y Elaboró:</t>
  </si>
  <si>
    <t>Proyectó y Elaboró: Ligia Victoria Flórez Samudio</t>
  </si>
  <si>
    <t>Ligia Victoria Florez</t>
  </si>
  <si>
    <t>CERTIFICACION DEVENGADOS DEL 01 DE ENERO DE 2007 AL 31  DE DICIEMBRE DE 2016</t>
  </si>
  <si>
    <t>Vinculado desde el 21 de julio de 1976 hasta el 31 de diciembre de 2016</t>
  </si>
  <si>
    <t>Incluye los valores cancelados por Liquidación Final de Prestaciones Sociales  Res. 000161 del 23 de marzo de 2017</t>
  </si>
  <si>
    <t>Se expide en Valledupar a los 24 días de junio de 2019</t>
  </si>
  <si>
    <t>CARMEN JULIA ZAPATA SANJUAN</t>
  </si>
  <si>
    <t>Profesional Relaciones Laborales</t>
  </si>
  <si>
    <t>LUIS EMIRO QUINTERO ROMERO</t>
  </si>
  <si>
    <t>CERTIFICACION DEVENGADOS DEL 01 DE FEBRERO DE 2000 AL 31  DE ENERO DE 2010</t>
  </si>
  <si>
    <t>NIDIA GALVIS FAJARDO</t>
  </si>
  <si>
    <t>01/02/2000
A
31/01/2001</t>
  </si>
  <si>
    <t>01/02/2001
A
31/01/2002</t>
  </si>
  <si>
    <t>01/02/2002
A
31/01/2003</t>
  </si>
  <si>
    <t>01/02/2003
A
31/01/2004</t>
  </si>
  <si>
    <t>01/02/2004
A
31/01/2005</t>
  </si>
  <si>
    <t>01/02/2005
A
31/01/2006</t>
  </si>
  <si>
    <t>01/02/2006
A
31/01/2007</t>
  </si>
  <si>
    <t>01/02/2007
A
31/01/2008</t>
  </si>
  <si>
    <t>01/02/2008
A
31/01/2009</t>
  </si>
  <si>
    <t>01/02/2009
A
31/01/2010</t>
  </si>
  <si>
    <t>Vinculado desde el 1 de diciembre de 1978 hasta el 31 de enero de 2010</t>
  </si>
  <si>
    <t>LIGIA VICTORIA FLOREZ SAMUDIO</t>
  </si>
  <si>
    <t>Profesional G03 - Gestion del Talento Humano</t>
  </si>
  <si>
    <t xml:space="preserve">NOTA: </t>
  </si>
  <si>
    <t>Se expide en Valledupar, a los 15 días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</si>
</sst>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d&quot; de &quot;mmmm&quot; de &quot;yyyy;@"/>
  </numFmts>
  <fonts count="2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u/>
      <sz val="7"/>
      <color theme="1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b/>
      <i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2"/>
      <color theme="1"/>
      <name val="Calibri"/>
      <family val="2"/>
      <scheme val="minor"/>
    </font>
    <font>
      <b/>
      <i/>
      <sz val="6"/>
      <color theme="1"/>
      <name val="Arial"/>
      <family val="2"/>
    </font>
    <font>
      <b/>
      <sz val="6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37">
    <xf numFmtId="0" fontId="0" fillId="0" borderId="0" xfId="0"/>
    <xf numFmtId="3" fontId="1" fillId="0" borderId="0" xfId="0" applyNumberFormat="1" applyFont="1"/>
    <xf numFmtId="0" fontId="0" fillId="0" borderId="0" xfId="0" applyBorder="1"/>
    <xf numFmtId="0" fontId="2" fillId="0" borderId="0" xfId="0" applyFont="1"/>
    <xf numFmtId="0" fontId="6" fillId="0" borderId="0" xfId="0" applyFont="1"/>
    <xf numFmtId="0" fontId="1" fillId="0" borderId="0" xfId="0" applyFont="1"/>
    <xf numFmtId="14" fontId="9" fillId="0" borderId="0" xfId="0" applyNumberFormat="1" applyFont="1" applyAlignment="1">
      <alignment horizontal="left" vertical="center"/>
    </xf>
    <xf numFmtId="0" fontId="2" fillId="0" borderId="0" xfId="0" applyFont="1" applyBorder="1" applyAlignment="1"/>
    <xf numFmtId="0" fontId="4" fillId="0" borderId="0" xfId="0" applyFont="1" applyAlignment="1">
      <alignment vertical="center" wrapText="1"/>
    </xf>
    <xf numFmtId="0" fontId="4" fillId="0" borderId="0" xfId="0" applyFont="1" applyAlignment="1"/>
    <xf numFmtId="0" fontId="2" fillId="0" borderId="0" xfId="0" applyFont="1" applyAlignment="1">
      <alignment vertical="center"/>
    </xf>
    <xf numFmtId="3" fontId="0" fillId="0" borderId="0" xfId="0" applyNumberFormat="1"/>
    <xf numFmtId="0" fontId="0" fillId="0" borderId="0" xfId="0" applyFill="1"/>
    <xf numFmtId="0" fontId="11" fillId="0" borderId="0" xfId="0" applyFont="1"/>
    <xf numFmtId="0" fontId="13" fillId="0" borderId="0" xfId="0" applyFont="1"/>
    <xf numFmtId="0" fontId="14" fillId="0" borderId="0" xfId="0" applyFont="1"/>
    <xf numFmtId="0" fontId="14" fillId="0" borderId="0" xfId="0" applyFont="1" applyBorder="1"/>
    <xf numFmtId="3" fontId="11" fillId="0" borderId="1" xfId="0" applyNumberFormat="1" applyFont="1" applyFill="1" applyBorder="1" applyAlignment="1">
      <alignment vertical="center"/>
    </xf>
    <xf numFmtId="3" fontId="11" fillId="0" borderId="6" xfId="0" applyNumberFormat="1" applyFont="1" applyFill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5" xfId="0" applyFont="1" applyBorder="1" applyAlignment="1">
      <alignment horizontal="left" vertical="center" wrapText="1"/>
    </xf>
    <xf numFmtId="0" fontId="11" fillId="0" borderId="0" xfId="0" applyFont="1" applyBorder="1"/>
    <xf numFmtId="0" fontId="11" fillId="2" borderId="7" xfId="0" applyFont="1" applyFill="1" applyBorder="1" applyAlignment="1">
      <alignment vertical="center"/>
    </xf>
    <xf numFmtId="3" fontId="11" fillId="2" borderId="8" xfId="0" applyNumberFormat="1" applyFont="1" applyFill="1" applyBorder="1" applyAlignment="1">
      <alignment vertical="center"/>
    </xf>
    <xf numFmtId="3" fontId="11" fillId="2" borderId="9" xfId="0" applyNumberFormat="1" applyFont="1" applyFill="1" applyBorder="1" applyAlignment="1">
      <alignment vertical="center"/>
    </xf>
    <xf numFmtId="3" fontId="11" fillId="0" borderId="0" xfId="0" applyNumberFormat="1" applyFont="1"/>
    <xf numFmtId="0" fontId="12" fillId="0" borderId="0" xfId="0" applyFont="1"/>
    <xf numFmtId="0" fontId="12" fillId="0" borderId="0" xfId="0" applyFont="1" applyAlignment="1">
      <alignment vertical="center"/>
    </xf>
    <xf numFmtId="0" fontId="15" fillId="0" borderId="0" xfId="0" applyFont="1" applyAlignment="1"/>
    <xf numFmtId="0" fontId="15" fillId="0" borderId="0" xfId="0" applyFont="1"/>
    <xf numFmtId="3" fontId="11" fillId="0" borderId="0" xfId="0" applyNumberFormat="1" applyFont="1" applyFill="1" applyBorder="1" applyAlignment="1">
      <alignment vertical="center"/>
    </xf>
    <xf numFmtId="0" fontId="11" fillId="0" borderId="10" xfId="0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1" fillId="0" borderId="11" xfId="0" applyFont="1" applyBorder="1"/>
    <xf numFmtId="0" fontId="0" fillId="0" borderId="12" xfId="0" applyBorder="1"/>
    <xf numFmtId="0" fontId="3" fillId="0" borderId="12" xfId="0" applyFont="1" applyBorder="1"/>
    <xf numFmtId="0" fontId="11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6" fillId="0" borderId="0" xfId="0" applyFont="1"/>
    <xf numFmtId="0" fontId="11" fillId="0" borderId="14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2" borderId="16" xfId="0" applyFont="1" applyFill="1" applyBorder="1" applyAlignment="1">
      <alignment vertical="center"/>
    </xf>
    <xf numFmtId="3" fontId="2" fillId="2" borderId="17" xfId="0" applyNumberFormat="1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3" fontId="2" fillId="2" borderId="8" xfId="0" applyNumberFormat="1" applyFont="1" applyFill="1" applyBorder="1" applyAlignment="1">
      <alignment vertical="center"/>
    </xf>
    <xf numFmtId="3" fontId="2" fillId="2" borderId="9" xfId="0" applyNumberFormat="1" applyFont="1" applyFill="1" applyBorder="1" applyAlignment="1">
      <alignment vertical="center"/>
    </xf>
    <xf numFmtId="0" fontId="15" fillId="0" borderId="0" xfId="0" applyFont="1" applyAlignment="1">
      <alignment vertical="center" wrapText="1"/>
    </xf>
    <xf numFmtId="0" fontId="11" fillId="2" borderId="18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0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18" fillId="2" borderId="1" xfId="0" applyNumberFormat="1" applyFont="1" applyFill="1" applyBorder="1" applyAlignment="1">
      <alignment horizontal="center" vertical="center" wrapText="1"/>
    </xf>
    <xf numFmtId="17" fontId="10" fillId="2" borderId="6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3" fontId="10" fillId="2" borderId="8" xfId="0" applyNumberFormat="1" applyFont="1" applyFill="1" applyBorder="1" applyAlignment="1">
      <alignment horizontal="center" vertical="center" wrapText="1"/>
    </xf>
    <xf numFmtId="3" fontId="10" fillId="2" borderId="9" xfId="0" applyNumberFormat="1" applyFont="1" applyFill="1" applyBorder="1" applyAlignment="1">
      <alignment horizontal="center" vertical="center" wrapText="1"/>
    </xf>
    <xf numFmtId="3" fontId="11" fillId="0" borderId="15" xfId="0" applyNumberFormat="1" applyFont="1" applyFill="1" applyBorder="1" applyAlignment="1">
      <alignment vertical="center"/>
    </xf>
    <xf numFmtId="3" fontId="2" fillId="0" borderId="24" xfId="0" applyNumberFormat="1" applyFont="1" applyFill="1" applyBorder="1" applyAlignment="1">
      <alignment vertical="center"/>
    </xf>
    <xf numFmtId="3" fontId="2" fillId="0" borderId="6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3" fontId="11" fillId="0" borderId="0" xfId="0" applyNumberFormat="1" applyFont="1" applyBorder="1"/>
    <xf numFmtId="0" fontId="2" fillId="0" borderId="7" xfId="0" applyFont="1" applyBorder="1" applyAlignment="1">
      <alignment horizontal="left" vertical="center"/>
    </xf>
    <xf numFmtId="3" fontId="12" fillId="0" borderId="8" xfId="0" applyNumberFormat="1" applyFont="1" applyFill="1" applyBorder="1" applyAlignment="1">
      <alignment vertical="center"/>
    </xf>
    <xf numFmtId="3" fontId="12" fillId="0" borderId="9" xfId="0" applyNumberFormat="1" applyFont="1" applyFill="1" applyBorder="1" applyAlignment="1">
      <alignment vertical="center"/>
    </xf>
    <xf numFmtId="3" fontId="2" fillId="0" borderId="8" xfId="0" applyNumberFormat="1" applyFont="1" applyFill="1" applyBorder="1" applyAlignment="1">
      <alignment vertical="center"/>
    </xf>
    <xf numFmtId="3" fontId="2" fillId="0" borderId="9" xfId="0" applyNumberFormat="1" applyFont="1" applyFill="1" applyBorder="1" applyAlignment="1">
      <alignment vertical="center"/>
    </xf>
    <xf numFmtId="0" fontId="17" fillId="0" borderId="21" xfId="0" applyFont="1" applyBorder="1" applyAlignment="1">
      <alignment vertical="center"/>
    </xf>
    <xf numFmtId="3" fontId="2" fillId="0" borderId="22" xfId="0" applyNumberFormat="1" applyFont="1" applyBorder="1" applyAlignment="1">
      <alignment horizontal="center"/>
    </xf>
    <xf numFmtId="14" fontId="2" fillId="0" borderId="23" xfId="0" applyNumberFormat="1" applyFont="1" applyFill="1" applyBorder="1" applyAlignment="1">
      <alignment horizontal="center"/>
    </xf>
    <xf numFmtId="14" fontId="2" fillId="0" borderId="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 vertical="center" wrapText="1"/>
    </xf>
    <xf numFmtId="0" fontId="16" fillId="0" borderId="27" xfId="0" applyFont="1" applyBorder="1"/>
    <xf numFmtId="0" fontId="13" fillId="0" borderId="0" xfId="0" applyFont="1" applyBorder="1"/>
    <xf numFmtId="0" fontId="0" fillId="0" borderId="10" xfId="0" applyFont="1" applyBorder="1" applyAlignment="1">
      <alignment vertical="center"/>
    </xf>
    <xf numFmtId="3" fontId="2" fillId="2" borderId="28" xfId="0" applyNumberFormat="1" applyFont="1" applyFill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1" fontId="10" fillId="2" borderId="17" xfId="0" applyNumberFormat="1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11" fillId="0" borderId="16" xfId="0" applyFont="1" applyBorder="1" applyAlignment="1">
      <alignment horizontal="left" vertical="center"/>
    </xf>
    <xf numFmtId="3" fontId="11" fillId="0" borderId="17" xfId="0" applyNumberFormat="1" applyFont="1" applyFill="1" applyBorder="1" applyAlignment="1">
      <alignment vertical="center"/>
    </xf>
    <xf numFmtId="3" fontId="11" fillId="0" borderId="28" xfId="0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7" fillId="0" borderId="21" xfId="0" applyFont="1" applyBorder="1" applyAlignment="1">
      <alignment vertical="center" wrapText="1"/>
    </xf>
    <xf numFmtId="0" fontId="11" fillId="2" borderId="18" xfId="0" applyFont="1" applyFill="1" applyBorder="1" applyAlignment="1">
      <alignment vertical="center" wrapText="1"/>
    </xf>
    <xf numFmtId="0" fontId="11" fillId="2" borderId="19" xfId="0" applyFont="1" applyFill="1" applyBorder="1" applyAlignment="1">
      <alignment vertical="center" wrapText="1"/>
    </xf>
    <xf numFmtId="0" fontId="3" fillId="0" borderId="0" xfId="0" applyFont="1" applyBorder="1"/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vertical="center"/>
    </xf>
    <xf numFmtId="1" fontId="10" fillId="2" borderId="16" xfId="0" applyNumberFormat="1" applyFont="1" applyFill="1" applyBorder="1" applyAlignment="1">
      <alignment horizontal="center" vertical="center" wrapText="1"/>
    </xf>
    <xf numFmtId="3" fontId="11" fillId="0" borderId="8" xfId="0" applyNumberFormat="1" applyFont="1" applyFill="1" applyBorder="1" applyAlignment="1">
      <alignment vertical="center"/>
    </xf>
    <xf numFmtId="1" fontId="22" fillId="2" borderId="16" xfId="0" applyNumberFormat="1" applyFont="1" applyFill="1" applyBorder="1" applyAlignment="1">
      <alignment horizontal="center" vertical="center" wrapText="1"/>
    </xf>
    <xf numFmtId="4" fontId="15" fillId="0" borderId="0" xfId="0" applyNumberFormat="1" applyFont="1" applyAlignment="1"/>
    <xf numFmtId="4" fontId="15" fillId="0" borderId="0" xfId="0" applyNumberFormat="1" applyFont="1"/>
    <xf numFmtId="4" fontId="0" fillId="0" borderId="0" xfId="0" applyNumberFormat="1"/>
    <xf numFmtId="4" fontId="22" fillId="2" borderId="16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vertical="center"/>
    </xf>
    <xf numFmtId="4" fontId="2" fillId="2" borderId="17" xfId="0" applyNumberFormat="1" applyFont="1" applyFill="1" applyBorder="1" applyAlignment="1">
      <alignment vertical="center"/>
    </xf>
    <xf numFmtId="4" fontId="11" fillId="0" borderId="0" xfId="0" applyNumberFormat="1" applyFont="1" applyFill="1" applyBorder="1" applyAlignment="1">
      <alignment horizontal="left" vertical="center" wrapText="1"/>
    </xf>
    <xf numFmtId="4" fontId="10" fillId="2" borderId="16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vertical="center"/>
    </xf>
    <xf numFmtId="4" fontId="11" fillId="0" borderId="0" xfId="0" applyNumberFormat="1" applyFont="1" applyFill="1" applyAlignment="1">
      <alignment vertical="center" wrapText="1"/>
    </xf>
    <xf numFmtId="4" fontId="11" fillId="0" borderId="0" xfId="0" applyNumberFormat="1" applyFont="1" applyFill="1"/>
    <xf numFmtId="4" fontId="0" fillId="0" borderId="0" xfId="0" applyNumberFormat="1" applyFill="1"/>
    <xf numFmtId="4" fontId="0" fillId="0" borderId="0" xfId="0" applyNumberFormat="1" applyBorder="1"/>
    <xf numFmtId="4" fontId="16" fillId="0" borderId="27" xfId="0" applyNumberFormat="1" applyFont="1" applyBorder="1"/>
    <xf numFmtId="4" fontId="16" fillId="0" borderId="0" xfId="0" applyNumberFormat="1" applyFont="1"/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1" fillId="0" borderId="13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11" fillId="2" borderId="3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3" fontId="19" fillId="0" borderId="8" xfId="0" applyNumberFormat="1" applyFont="1" applyBorder="1" applyAlignment="1">
      <alignment horizontal="center"/>
    </xf>
    <xf numFmtId="0" fontId="2" fillId="0" borderId="26" xfId="0" applyFont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0</xdr:row>
      <xdr:rowOff>0</xdr:rowOff>
    </xdr:from>
    <xdr:to>
      <xdr:col>0</xdr:col>
      <xdr:colOff>1314450</xdr:colOff>
      <xdr:row>3</xdr:row>
      <xdr:rowOff>0</xdr:rowOff>
    </xdr:to>
    <xdr:pic>
      <xdr:nvPicPr>
        <xdr:cNvPr id="2" name="2 Imagen" descr="logomail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" y="0"/>
          <a:ext cx="9906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0</xdr:row>
      <xdr:rowOff>57150</xdr:rowOff>
    </xdr:from>
    <xdr:to>
      <xdr:col>1</xdr:col>
      <xdr:colOff>1371600</xdr:colOff>
      <xdr:row>4</xdr:row>
      <xdr:rowOff>0</xdr:rowOff>
    </xdr:to>
    <xdr:pic>
      <xdr:nvPicPr>
        <xdr:cNvPr id="2" name="1 Imagen" descr="logomail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0600" y="57150"/>
          <a:ext cx="9906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381000</xdr:colOff>
      <xdr:row>0</xdr:row>
      <xdr:rowOff>57150</xdr:rowOff>
    </xdr:from>
    <xdr:to>
      <xdr:col>1</xdr:col>
      <xdr:colOff>1371600</xdr:colOff>
      <xdr:row>4</xdr:row>
      <xdr:rowOff>0</xdr:rowOff>
    </xdr:to>
    <xdr:pic>
      <xdr:nvPicPr>
        <xdr:cNvPr id="3" name="2 Imagen" descr="logomail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0600" y="57150"/>
          <a:ext cx="9906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0</xdr:row>
      <xdr:rowOff>57150</xdr:rowOff>
    </xdr:from>
    <xdr:to>
      <xdr:col>1</xdr:col>
      <xdr:colOff>1371600</xdr:colOff>
      <xdr:row>4</xdr:row>
      <xdr:rowOff>0</xdr:rowOff>
    </xdr:to>
    <xdr:pic>
      <xdr:nvPicPr>
        <xdr:cNvPr id="2" name="1 Imagen" descr="logomail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50" y="57150"/>
          <a:ext cx="9906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381000</xdr:colOff>
      <xdr:row>0</xdr:row>
      <xdr:rowOff>57150</xdr:rowOff>
    </xdr:from>
    <xdr:to>
      <xdr:col>1</xdr:col>
      <xdr:colOff>1371600</xdr:colOff>
      <xdr:row>4</xdr:row>
      <xdr:rowOff>0</xdr:rowOff>
    </xdr:to>
    <xdr:pic>
      <xdr:nvPicPr>
        <xdr:cNvPr id="3" name="2 Imagen" descr="logomail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50" y="57150"/>
          <a:ext cx="9906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0</xdr:row>
      <xdr:rowOff>0</xdr:rowOff>
    </xdr:from>
    <xdr:to>
      <xdr:col>1</xdr:col>
      <xdr:colOff>1314450</xdr:colOff>
      <xdr:row>3</xdr:row>
      <xdr:rowOff>0</xdr:rowOff>
    </xdr:to>
    <xdr:pic>
      <xdr:nvPicPr>
        <xdr:cNvPr id="2" name="2 Imagen" descr="logomai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" y="0"/>
          <a:ext cx="9906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3"/>
  <sheetViews>
    <sheetView topLeftCell="A13" workbookViewId="0">
      <selection activeCell="G20" sqref="G20"/>
    </sheetView>
  </sheetViews>
  <sheetFormatPr baseColWidth="10" defaultColWidth="9.140625" defaultRowHeight="15" x14ac:dyDescent="0.25"/>
  <cols>
    <col min="1" max="1" width="33" customWidth="1"/>
    <col min="2" max="2" width="24" customWidth="1"/>
    <col min="3" max="3" width="21.85546875" customWidth="1"/>
    <col min="4" max="4" width="17.140625" customWidth="1"/>
    <col min="5" max="5" width="12.7109375" customWidth="1"/>
    <col min="6" max="7" width="10.7109375" customWidth="1"/>
    <col min="8" max="8" width="11" customWidth="1"/>
    <col min="9" max="9" width="10.7109375" customWidth="1"/>
    <col min="10" max="10" width="9.7109375" customWidth="1"/>
    <col min="11" max="11" width="11.28515625" customWidth="1"/>
    <col min="12" max="12" width="9" customWidth="1"/>
    <col min="13" max="13" width="10.7109375" customWidth="1"/>
    <col min="14" max="14" width="7.5703125" customWidth="1"/>
    <col min="15" max="15" width="10.7109375" customWidth="1"/>
    <col min="16" max="16" width="9.42578125" bestFit="1" customWidth="1"/>
    <col min="17" max="17" width="16.28515625" customWidth="1"/>
    <col min="18" max="18" width="10.7109375" customWidth="1"/>
    <col min="19" max="19" width="16.85546875" customWidth="1"/>
  </cols>
  <sheetData>
    <row r="1" spans="1:14" ht="21" x14ac:dyDescent="0.35">
      <c r="B1" s="120" t="s">
        <v>7</v>
      </c>
      <c r="C1" s="120"/>
      <c r="D1" s="120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15.75" x14ac:dyDescent="0.25">
      <c r="B2" s="120" t="s">
        <v>27</v>
      </c>
      <c r="C2" s="120"/>
      <c r="D2" s="120"/>
      <c r="E2" s="28"/>
    </row>
    <row r="3" spans="1:14" ht="42" customHeight="1" x14ac:dyDescent="0.25">
      <c r="B3" s="121" t="s">
        <v>28</v>
      </c>
      <c r="C3" s="121"/>
      <c r="D3" s="121"/>
      <c r="E3" s="46"/>
      <c r="F3" s="8"/>
      <c r="G3" s="8"/>
      <c r="H3" s="8"/>
      <c r="I3" s="8"/>
      <c r="J3" s="8"/>
      <c r="K3" s="8"/>
      <c r="L3" s="8"/>
      <c r="M3" s="8"/>
      <c r="N3" s="8"/>
    </row>
    <row r="4" spans="1:14" ht="19.5" customHeight="1" thickBot="1" x14ac:dyDescent="0.3">
      <c r="A4" s="73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4" s="13" customFormat="1" ht="36" customHeight="1" x14ac:dyDescent="0.2">
      <c r="A5" s="47" t="s">
        <v>6</v>
      </c>
      <c r="B5" s="48" t="s">
        <v>5</v>
      </c>
      <c r="C5" s="49" t="s">
        <v>29</v>
      </c>
      <c r="D5" s="50" t="s">
        <v>30</v>
      </c>
      <c r="F5" s="21"/>
      <c r="G5" s="21"/>
      <c r="H5" s="21"/>
      <c r="I5" s="21"/>
    </row>
    <row r="6" spans="1:14" s="13" customFormat="1" ht="15.75" customHeight="1" thickBot="1" x14ac:dyDescent="0.3">
      <c r="A6" s="68" t="s">
        <v>31</v>
      </c>
      <c r="B6" s="69">
        <v>19283289</v>
      </c>
      <c r="C6" s="70">
        <v>29248</v>
      </c>
      <c r="D6" s="71">
        <v>40145</v>
      </c>
    </row>
    <row r="7" spans="1:14" ht="7.5" customHeight="1" x14ac:dyDescent="0.25"/>
    <row r="8" spans="1:14" ht="18.75" customHeight="1" thickBot="1" x14ac:dyDescent="0.3">
      <c r="A8" s="122" t="s">
        <v>11</v>
      </c>
      <c r="B8" s="122"/>
      <c r="C8" s="122"/>
      <c r="D8" s="122"/>
    </row>
    <row r="9" spans="1:14" ht="18.75" customHeight="1" x14ac:dyDescent="0.25">
      <c r="A9" s="114" t="s">
        <v>10</v>
      </c>
      <c r="B9" s="51" t="s">
        <v>32</v>
      </c>
      <c r="C9" s="51" t="s">
        <v>33</v>
      </c>
      <c r="D9" s="52" t="s">
        <v>34</v>
      </c>
    </row>
    <row r="10" spans="1:14" ht="24.75" customHeight="1" x14ac:dyDescent="0.25">
      <c r="A10" s="123"/>
      <c r="B10" s="53">
        <v>39781</v>
      </c>
      <c r="C10" s="53">
        <v>40145</v>
      </c>
      <c r="D10" s="54" t="s">
        <v>13</v>
      </c>
      <c r="E10" s="1"/>
      <c r="F10" s="1"/>
      <c r="G10" s="1"/>
      <c r="H10" s="1"/>
    </row>
    <row r="11" spans="1:14" ht="15.75" thickBot="1" x14ac:dyDescent="0.3">
      <c r="A11" s="55" t="s">
        <v>35</v>
      </c>
      <c r="B11" s="56">
        <v>32</v>
      </c>
      <c r="C11" s="56">
        <f>SUM(360-B11)</f>
        <v>328</v>
      </c>
      <c r="D11" s="57">
        <f>SUM(B11:C11)</f>
        <v>360</v>
      </c>
      <c r="E11" s="1"/>
      <c r="F11" s="1"/>
      <c r="G11" s="1"/>
      <c r="H11" s="1"/>
    </row>
    <row r="12" spans="1:14" s="13" customFormat="1" x14ac:dyDescent="0.2">
      <c r="A12" s="39" t="s">
        <v>8</v>
      </c>
      <c r="B12" s="58">
        <f>(1389075/30*2)+1389075</f>
        <v>1481680</v>
      </c>
      <c r="C12" s="58">
        <f>15067078</f>
        <v>15067078</v>
      </c>
      <c r="D12" s="59">
        <f t="shared" ref="D12:D21" si="0">SUM(A12:C12)</f>
        <v>16548758</v>
      </c>
    </row>
    <row r="13" spans="1:14" s="13" customFormat="1" ht="16.5" customHeight="1" x14ac:dyDescent="0.2">
      <c r="A13" s="19" t="s">
        <v>9</v>
      </c>
      <c r="B13" s="17">
        <f>92300/30*2+92300</f>
        <v>98453.333333333328</v>
      </c>
      <c r="C13" s="17">
        <v>1013677</v>
      </c>
      <c r="D13" s="60">
        <f t="shared" si="0"/>
        <v>1112130.3333333333</v>
      </c>
    </row>
    <row r="14" spans="1:14" s="13" customFormat="1" x14ac:dyDescent="0.2">
      <c r="A14" s="19" t="s">
        <v>36</v>
      </c>
      <c r="B14" s="17">
        <v>130226</v>
      </c>
      <c r="C14" s="17">
        <f>736979+6936</f>
        <v>743915</v>
      </c>
      <c r="D14" s="60">
        <f t="shared" si="0"/>
        <v>874141</v>
      </c>
    </row>
    <row r="15" spans="1:14" s="13" customFormat="1" x14ac:dyDescent="0.2">
      <c r="A15" s="19" t="s">
        <v>37</v>
      </c>
      <c r="B15" s="17">
        <f>546948</f>
        <v>546948</v>
      </c>
      <c r="C15" s="17">
        <f>3095305+29133</f>
        <v>3124438</v>
      </c>
      <c r="D15" s="60">
        <f t="shared" si="0"/>
        <v>3671386</v>
      </c>
    </row>
    <row r="16" spans="1:14" s="13" customFormat="1" x14ac:dyDescent="0.2">
      <c r="A16" s="20" t="s">
        <v>1</v>
      </c>
      <c r="B16" s="17">
        <v>0</v>
      </c>
      <c r="C16" s="17">
        <v>982564</v>
      </c>
      <c r="D16" s="60">
        <f t="shared" si="0"/>
        <v>982564</v>
      </c>
    </row>
    <row r="17" spans="1:9" s="13" customFormat="1" x14ac:dyDescent="0.2">
      <c r="A17" s="20" t="s">
        <v>2</v>
      </c>
      <c r="B17" s="17">
        <f>1024599/180*32</f>
        <v>182150.93333333332</v>
      </c>
      <c r="C17" s="17">
        <v>1008513</v>
      </c>
      <c r="D17" s="60">
        <f t="shared" si="0"/>
        <v>1190663.9333333333</v>
      </c>
      <c r="G17" s="13" t="s">
        <v>38</v>
      </c>
    </row>
    <row r="18" spans="1:9" s="13" customFormat="1" x14ac:dyDescent="0.2">
      <c r="A18" s="20" t="s">
        <v>3</v>
      </c>
      <c r="B18" s="17">
        <f>1767208/12*1</f>
        <v>147267.33333333334</v>
      </c>
      <c r="C18" s="17">
        <v>1901958</v>
      </c>
      <c r="D18" s="60">
        <f t="shared" si="0"/>
        <v>2049225.3333333333</v>
      </c>
    </row>
    <row r="19" spans="1:9" s="13" customFormat="1" x14ac:dyDescent="0.2">
      <c r="A19" s="20" t="s">
        <v>4</v>
      </c>
      <c r="B19" s="17">
        <v>0</v>
      </c>
      <c r="C19" s="17">
        <v>1093994</v>
      </c>
      <c r="D19" s="60">
        <f t="shared" si="0"/>
        <v>1093994</v>
      </c>
      <c r="H19" s="30"/>
      <c r="I19" s="25"/>
    </row>
    <row r="20" spans="1:9" s="13" customFormat="1" x14ac:dyDescent="0.2">
      <c r="A20" s="20" t="s">
        <v>39</v>
      </c>
      <c r="B20" s="17">
        <v>0</v>
      </c>
      <c r="C20" s="17">
        <f>486176+37290</f>
        <v>523466</v>
      </c>
      <c r="D20" s="60">
        <f t="shared" si="0"/>
        <v>523466</v>
      </c>
    </row>
    <row r="21" spans="1:9" s="13" customFormat="1" x14ac:dyDescent="0.2">
      <c r="A21" s="19" t="s">
        <v>40</v>
      </c>
      <c r="B21" s="17">
        <v>0</v>
      </c>
      <c r="C21" s="17">
        <f>188226</f>
        <v>188226</v>
      </c>
      <c r="D21" s="60">
        <f t="shared" si="0"/>
        <v>188226</v>
      </c>
    </row>
    <row r="22" spans="1:9" s="13" customFormat="1" ht="15.75" thickBot="1" x14ac:dyDescent="0.25">
      <c r="A22" s="43" t="s">
        <v>0</v>
      </c>
      <c r="B22" s="44">
        <f>SUM(B12:B21)</f>
        <v>2586725.5999999996</v>
      </c>
      <c r="C22" s="44">
        <f>SUM(C12:C21)</f>
        <v>25647829</v>
      </c>
      <c r="D22" s="45">
        <f>SUM(D12:D21)</f>
        <v>28234554.599999998</v>
      </c>
      <c r="F22" s="25"/>
    </row>
    <row r="23" spans="1:9" ht="22.5" customHeight="1" x14ac:dyDescent="0.25">
      <c r="A23" s="124" t="s">
        <v>12</v>
      </c>
      <c r="B23" s="124"/>
      <c r="C23" s="124"/>
      <c r="D23" s="124"/>
      <c r="E23" s="61"/>
      <c r="F23" s="62"/>
    </row>
    <row r="24" spans="1:9" ht="16.5" customHeight="1" x14ac:dyDescent="0.25">
      <c r="A24" s="36"/>
      <c r="B24" s="36"/>
      <c r="C24" s="36"/>
      <c r="D24" s="36"/>
      <c r="E24" s="36"/>
    </row>
    <row r="25" spans="1:9" ht="18.75" customHeight="1" thickBot="1" x14ac:dyDescent="0.3">
      <c r="A25" s="122" t="s">
        <v>41</v>
      </c>
      <c r="B25" s="122"/>
      <c r="C25" s="122"/>
      <c r="D25" s="122"/>
    </row>
    <row r="26" spans="1:9" ht="18.75" customHeight="1" x14ac:dyDescent="0.25">
      <c r="A26" s="114" t="s">
        <v>10</v>
      </c>
      <c r="B26" s="51" t="s">
        <v>32</v>
      </c>
      <c r="C26" s="51" t="s">
        <v>33</v>
      </c>
      <c r="D26" s="52" t="s">
        <v>34</v>
      </c>
    </row>
    <row r="27" spans="1:9" ht="24.75" customHeight="1" x14ac:dyDescent="0.25">
      <c r="A27" s="123"/>
      <c r="B27" s="53">
        <v>39781</v>
      </c>
      <c r="C27" s="53">
        <v>40145</v>
      </c>
      <c r="D27" s="54" t="s">
        <v>13</v>
      </c>
      <c r="E27" s="1"/>
      <c r="F27" s="1"/>
      <c r="G27" s="1"/>
      <c r="H27" s="1"/>
    </row>
    <row r="28" spans="1:9" ht="15.75" thickBot="1" x14ac:dyDescent="0.3">
      <c r="A28" s="55" t="s">
        <v>35</v>
      </c>
      <c r="B28" s="56">
        <v>32</v>
      </c>
      <c r="C28" s="56">
        <f>SUM(360-B28)</f>
        <v>328</v>
      </c>
      <c r="D28" s="57">
        <f>SUM(B28:C28)</f>
        <v>360</v>
      </c>
      <c r="E28" s="1"/>
      <c r="F28" s="1"/>
      <c r="G28" s="1"/>
      <c r="H28" s="1"/>
    </row>
    <row r="29" spans="1:9" s="13" customFormat="1" ht="12" x14ac:dyDescent="0.2">
      <c r="A29" s="33" t="s">
        <v>20</v>
      </c>
      <c r="B29" s="17">
        <v>0</v>
      </c>
      <c r="C29" s="17">
        <v>0</v>
      </c>
      <c r="D29" s="18">
        <v>0</v>
      </c>
    </row>
    <row r="30" spans="1:9" s="13" customFormat="1" ht="12" x14ac:dyDescent="0.2">
      <c r="A30" s="19" t="s">
        <v>15</v>
      </c>
      <c r="B30" s="17">
        <v>0</v>
      </c>
      <c r="C30" s="17">
        <v>0</v>
      </c>
      <c r="D30" s="18">
        <v>0</v>
      </c>
    </row>
    <row r="31" spans="1:9" s="13" customFormat="1" ht="12" x14ac:dyDescent="0.2">
      <c r="A31" s="19" t="s">
        <v>16</v>
      </c>
      <c r="B31" s="17">
        <v>0</v>
      </c>
      <c r="C31" s="17">
        <v>0</v>
      </c>
      <c r="D31" s="18">
        <v>0</v>
      </c>
    </row>
    <row r="32" spans="1:9" s="13" customFormat="1" ht="12" x14ac:dyDescent="0.2">
      <c r="A32" s="20" t="s">
        <v>19</v>
      </c>
      <c r="B32" s="17">
        <v>0</v>
      </c>
      <c r="C32" s="17">
        <v>0</v>
      </c>
      <c r="D32" s="18">
        <v>0</v>
      </c>
    </row>
    <row r="33" spans="1:17" s="13" customFormat="1" ht="12" x14ac:dyDescent="0.2">
      <c r="A33" s="20" t="s">
        <v>42</v>
      </c>
      <c r="B33" s="17">
        <v>0</v>
      </c>
      <c r="C33" s="17">
        <v>0</v>
      </c>
      <c r="D33" s="18">
        <v>0</v>
      </c>
    </row>
    <row r="34" spans="1:17" s="13" customFormat="1" ht="12" x14ac:dyDescent="0.2">
      <c r="A34" s="31" t="s">
        <v>43</v>
      </c>
      <c r="B34" s="17">
        <v>0</v>
      </c>
      <c r="C34" s="17">
        <v>0</v>
      </c>
      <c r="D34" s="18">
        <v>0</v>
      </c>
    </row>
    <row r="35" spans="1:17" s="13" customFormat="1" ht="12.75" thickBot="1" x14ac:dyDescent="0.25">
      <c r="A35" s="22" t="s">
        <v>0</v>
      </c>
      <c r="B35" s="23">
        <f>SUM(B29:B34)</f>
        <v>0</v>
      </c>
      <c r="C35" s="23">
        <f>SUM(C29:C34)</f>
        <v>0</v>
      </c>
      <c r="D35" s="24">
        <f>SUM(D29:D34)</f>
        <v>0</v>
      </c>
      <c r="E35" s="26"/>
      <c r="F35" s="25"/>
      <c r="G35" s="26"/>
      <c r="H35" s="26"/>
      <c r="I35" s="26"/>
      <c r="J35" s="26"/>
      <c r="K35" s="27"/>
      <c r="L35" s="26"/>
      <c r="M35" s="21"/>
      <c r="N35" s="21"/>
    </row>
    <row r="36" spans="1:17" ht="10.5" customHeight="1" thickBot="1" x14ac:dyDescent="0.3">
      <c r="B36" s="11"/>
      <c r="C36" s="11"/>
      <c r="D36" s="11"/>
      <c r="E36" s="11"/>
      <c r="I36" s="5"/>
      <c r="J36" s="3"/>
      <c r="K36" s="112"/>
      <c r="L36" s="112"/>
      <c r="M36" s="40"/>
      <c r="N36" s="113"/>
      <c r="O36" s="113"/>
      <c r="Q36" s="2"/>
    </row>
    <row r="37" spans="1:17" x14ac:dyDescent="0.25">
      <c r="A37" s="114" t="s">
        <v>17</v>
      </c>
      <c r="B37" s="115"/>
      <c r="C37" s="115"/>
      <c r="D37" s="116"/>
      <c r="I37" s="4"/>
      <c r="J37" s="3"/>
      <c r="N37" s="6"/>
    </row>
    <row r="38" spans="1:17" ht="15" customHeight="1" thickBot="1" x14ac:dyDescent="0.3">
      <c r="A38" s="63" t="s">
        <v>17</v>
      </c>
      <c r="B38" s="64">
        <v>0</v>
      </c>
      <c r="C38" s="64">
        <v>0</v>
      </c>
      <c r="D38" s="65">
        <v>0</v>
      </c>
    </row>
    <row r="39" spans="1:17" ht="15.75" thickBot="1" x14ac:dyDescent="0.3">
      <c r="A39" s="13"/>
    </row>
    <row r="40" spans="1:17" x14ac:dyDescent="0.25">
      <c r="A40" s="117" t="s">
        <v>18</v>
      </c>
      <c r="B40" s="118"/>
      <c r="C40" s="118"/>
      <c r="D40" s="119"/>
    </row>
    <row r="41" spans="1:17" s="3" customFormat="1" ht="15.75" thickBot="1" x14ac:dyDescent="0.3">
      <c r="A41" s="63" t="s">
        <v>18</v>
      </c>
      <c r="B41" s="66">
        <v>0</v>
      </c>
      <c r="C41" s="66">
        <v>0</v>
      </c>
      <c r="D41" s="67">
        <v>0</v>
      </c>
    </row>
    <row r="42" spans="1:17" x14ac:dyDescent="0.25">
      <c r="B42" s="12"/>
      <c r="C42" s="12"/>
    </row>
    <row r="43" spans="1:17" x14ac:dyDescent="0.25">
      <c r="A43" s="13" t="s">
        <v>44</v>
      </c>
      <c r="B43" s="12"/>
      <c r="C43" s="12"/>
    </row>
    <row r="44" spans="1:17" x14ac:dyDescent="0.25">
      <c r="A44" s="13"/>
      <c r="B44" s="12"/>
      <c r="C44" s="12"/>
    </row>
    <row r="45" spans="1:17" x14ac:dyDescent="0.25">
      <c r="A45" s="34"/>
      <c r="B45" s="34"/>
    </row>
    <row r="46" spans="1:17" x14ac:dyDescent="0.25">
      <c r="A46" s="126" t="s">
        <v>45</v>
      </c>
      <c r="B46" s="126"/>
      <c r="C46" s="126"/>
      <c r="D46" s="126"/>
    </row>
    <row r="47" spans="1:17" x14ac:dyDescent="0.25">
      <c r="A47" s="127" t="s">
        <v>46</v>
      </c>
      <c r="B47" s="127"/>
      <c r="C47" s="127"/>
      <c r="D47" s="127"/>
    </row>
    <row r="49" spans="1:4" x14ac:dyDescent="0.25">
      <c r="A49" s="125" t="s">
        <v>47</v>
      </c>
      <c r="B49" s="125"/>
      <c r="C49" s="125"/>
      <c r="D49" s="125"/>
    </row>
    <row r="50" spans="1:4" x14ac:dyDescent="0.25">
      <c r="A50" s="125" t="s">
        <v>48</v>
      </c>
      <c r="B50" s="125"/>
      <c r="C50" s="125"/>
      <c r="D50" s="125"/>
    </row>
    <row r="53" spans="1:4" x14ac:dyDescent="0.25">
      <c r="B53" s="16"/>
    </row>
  </sheetData>
  <mergeCells count="16">
    <mergeCell ref="A49:D49"/>
    <mergeCell ref="A50:D50"/>
    <mergeCell ref="A46:D46"/>
    <mergeCell ref="A47:D47"/>
    <mergeCell ref="A25:D25"/>
    <mergeCell ref="A26:A27"/>
    <mergeCell ref="K36:L36"/>
    <mergeCell ref="N36:O36"/>
    <mergeCell ref="A37:D37"/>
    <mergeCell ref="A40:D40"/>
    <mergeCell ref="B1:D1"/>
    <mergeCell ref="B2:D2"/>
    <mergeCell ref="B3:D3"/>
    <mergeCell ref="A8:D8"/>
    <mergeCell ref="A9:A10"/>
    <mergeCell ref="A23:D23"/>
  </mergeCells>
  <dataValidations count="1">
    <dataValidation type="date" allowBlank="1" showInputMessage="1" showErrorMessage="1" sqref="C6:D6" xr:uid="{00000000-0002-0000-0000-000000000000}">
      <formula1>1</formula1>
      <formula2>46022</formula2>
    </dataValidation>
  </dataValidations>
  <pageMargins left="0.70866141732283472" right="0.70866141732283472" top="0.43" bottom="0.37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X58"/>
  <sheetViews>
    <sheetView tabSelected="1" topLeftCell="A3" zoomScaleNormal="100" workbookViewId="0">
      <selection activeCell="C44" sqref="C44"/>
    </sheetView>
  </sheetViews>
  <sheetFormatPr baseColWidth="10" defaultColWidth="9.140625" defaultRowHeight="15" x14ac:dyDescent="0.25"/>
  <cols>
    <col min="1" max="1" width="2" customWidth="1"/>
    <col min="2" max="2" width="30.140625" customWidth="1"/>
    <col min="3" max="3" width="13.42578125" style="99" customWidth="1"/>
    <col min="4" max="6" width="10.7109375" customWidth="1"/>
    <col min="7" max="7" width="10.42578125" customWidth="1"/>
    <col min="8" max="10" width="10.7109375" customWidth="1"/>
    <col min="11" max="11" width="10.140625" customWidth="1"/>
    <col min="12" max="14" width="10.7109375" customWidth="1"/>
    <col min="15" max="15" width="11" customWidth="1"/>
    <col min="16" max="16" width="10.7109375" customWidth="1"/>
    <col min="17" max="17" width="9.7109375" customWidth="1"/>
    <col min="18" max="18" width="11.28515625" customWidth="1"/>
    <col min="19" max="19" width="9" customWidth="1"/>
    <col min="20" max="20" width="10.7109375" customWidth="1"/>
    <col min="21" max="21" width="7.5703125" customWidth="1"/>
    <col min="22" max="22" width="10.7109375" customWidth="1"/>
    <col min="23" max="23" width="9.42578125" bestFit="1" customWidth="1"/>
    <col min="24" max="24" width="16.28515625" customWidth="1"/>
    <col min="25" max="25" width="10.7109375" customWidth="1"/>
    <col min="26" max="26" width="16.85546875" customWidth="1"/>
  </cols>
  <sheetData>
    <row r="2" spans="2:21" ht="21" x14ac:dyDescent="0.35">
      <c r="C2" s="97" t="s">
        <v>7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2:21" ht="15.75" x14ac:dyDescent="0.25">
      <c r="C3" s="98" t="s">
        <v>49</v>
      </c>
    </row>
    <row r="4" spans="2:21" ht="15" customHeight="1" x14ac:dyDescent="0.25">
      <c r="C4" s="128" t="s">
        <v>76</v>
      </c>
      <c r="D4" s="128"/>
      <c r="E4" s="128"/>
      <c r="F4" s="128"/>
      <c r="G4" s="128"/>
      <c r="H4" s="128"/>
      <c r="I4" s="128"/>
      <c r="J4" s="128"/>
      <c r="K4" s="128"/>
      <c r="L4" s="128"/>
      <c r="M4" s="8"/>
      <c r="N4" s="8"/>
      <c r="O4" s="8"/>
      <c r="P4" s="8"/>
      <c r="Q4" s="8"/>
      <c r="R4" s="8"/>
      <c r="S4" s="8"/>
      <c r="T4" s="8"/>
      <c r="U4" s="8"/>
    </row>
    <row r="5" spans="2:21" ht="19.5" customHeight="1" x14ac:dyDescent="0.25">
      <c r="B5" s="72" t="s">
        <v>7</v>
      </c>
      <c r="C5" s="128" t="s">
        <v>54</v>
      </c>
      <c r="D5" s="128"/>
      <c r="E5" s="128"/>
      <c r="F5" s="128"/>
      <c r="G5" s="128"/>
      <c r="H5" s="128"/>
      <c r="I5" s="128"/>
      <c r="J5" s="128"/>
      <c r="K5" s="128"/>
      <c r="L5" s="128"/>
      <c r="M5" s="8"/>
      <c r="N5" s="8"/>
      <c r="O5" s="8"/>
      <c r="P5" s="8"/>
      <c r="Q5" s="8"/>
      <c r="R5" s="8"/>
      <c r="S5" s="8"/>
      <c r="T5" s="8"/>
      <c r="U5" s="8"/>
    </row>
    <row r="6" spans="2:21" ht="6.75" customHeight="1" thickBot="1" x14ac:dyDescent="0.3">
      <c r="B6" s="129"/>
      <c r="C6" s="129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21" s="13" customFormat="1" ht="12" x14ac:dyDescent="0.2">
      <c r="B7" s="130" t="s">
        <v>6</v>
      </c>
      <c r="C7" s="131"/>
      <c r="D7" s="131"/>
      <c r="E7" s="132" t="s">
        <v>5</v>
      </c>
      <c r="F7" s="132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2:21" s="13" customFormat="1" ht="16.5" thickBot="1" x14ac:dyDescent="0.3">
      <c r="B8" s="133" t="s">
        <v>77</v>
      </c>
      <c r="C8" s="134"/>
      <c r="D8" s="134"/>
      <c r="E8" s="135">
        <v>26942335</v>
      </c>
      <c r="F8" s="135"/>
    </row>
    <row r="9" spans="2:21" ht="17.25" customHeight="1" x14ac:dyDescent="0.25"/>
    <row r="10" spans="2:21" ht="18.75" customHeight="1" thickBot="1" x14ac:dyDescent="0.3">
      <c r="B10" s="136" t="s">
        <v>11</v>
      </c>
      <c r="C10" s="136"/>
      <c r="D10" s="136"/>
      <c r="E10" s="136"/>
      <c r="F10" s="136"/>
      <c r="G10" s="136"/>
      <c r="H10" s="136"/>
      <c r="I10" s="136"/>
      <c r="J10" s="136"/>
      <c r="K10" s="136"/>
      <c r="L10" s="136"/>
    </row>
    <row r="11" spans="2:21" ht="39" thickBot="1" x14ac:dyDescent="0.3">
      <c r="B11" s="93" t="s">
        <v>10</v>
      </c>
      <c r="C11" s="100" t="s">
        <v>78</v>
      </c>
      <c r="D11" s="96" t="s">
        <v>79</v>
      </c>
      <c r="E11" s="96" t="s">
        <v>80</v>
      </c>
      <c r="F11" s="96" t="s">
        <v>81</v>
      </c>
      <c r="G11" s="96" t="s">
        <v>82</v>
      </c>
      <c r="H11" s="96" t="s">
        <v>83</v>
      </c>
      <c r="I11" s="96" t="s">
        <v>84</v>
      </c>
      <c r="J11" s="96" t="s">
        <v>85</v>
      </c>
      <c r="K11" s="96" t="s">
        <v>86</v>
      </c>
      <c r="L11" s="96" t="s">
        <v>87</v>
      </c>
      <c r="M11" s="1"/>
      <c r="N11" s="1"/>
      <c r="O11" s="1"/>
    </row>
    <row r="12" spans="2:21" s="13" customFormat="1" ht="12" x14ac:dyDescent="0.2">
      <c r="B12" s="39" t="s">
        <v>8</v>
      </c>
      <c r="C12" s="17">
        <v>13447509.33</v>
      </c>
      <c r="D12" s="17">
        <v>13523378.300000001</v>
      </c>
      <c r="E12" s="17">
        <v>14506551</v>
      </c>
      <c r="F12" s="17">
        <v>14779883</v>
      </c>
      <c r="G12" s="17">
        <v>15686480</v>
      </c>
      <c r="H12" s="17">
        <v>17120773</v>
      </c>
      <c r="I12" s="17">
        <v>18014255</v>
      </c>
      <c r="J12" s="17">
        <v>18776614</v>
      </c>
      <c r="K12" s="17">
        <v>19046042</v>
      </c>
      <c r="L12" s="17">
        <v>21308969</v>
      </c>
    </row>
    <row r="13" spans="2:21" s="13" customFormat="1" ht="12" x14ac:dyDescent="0.2">
      <c r="B13" s="19" t="s">
        <v>9</v>
      </c>
      <c r="C13" s="17">
        <v>588335.67000000004</v>
      </c>
      <c r="D13" s="17">
        <v>644693.32999999996</v>
      </c>
      <c r="E13" s="17">
        <v>696520</v>
      </c>
      <c r="F13" s="17">
        <v>748667</v>
      </c>
      <c r="G13" s="17">
        <v>810490</v>
      </c>
      <c r="H13" s="17">
        <v>864663</v>
      </c>
      <c r="I13" s="17">
        <v>921587</v>
      </c>
      <c r="J13" s="17">
        <v>976974</v>
      </c>
      <c r="K13" s="17">
        <v>995652</v>
      </c>
      <c r="L13" s="17">
        <v>1120647</v>
      </c>
    </row>
    <row r="14" spans="2:21" s="13" customFormat="1" ht="12" x14ac:dyDescent="0.2">
      <c r="B14" s="19" t="s">
        <v>59</v>
      </c>
      <c r="C14" s="17">
        <v>786331.33</v>
      </c>
      <c r="D14" s="17">
        <v>916452.8</v>
      </c>
      <c r="E14" s="17">
        <v>930255</v>
      </c>
      <c r="F14" s="17">
        <v>1370466</v>
      </c>
      <c r="G14" s="17">
        <v>1616962</v>
      </c>
      <c r="H14" s="17">
        <v>1964978</v>
      </c>
      <c r="I14" s="17">
        <v>2271707</v>
      </c>
      <c r="J14" s="17">
        <v>2800721</v>
      </c>
      <c r="K14" s="17">
        <v>3076987</v>
      </c>
      <c r="L14" s="17">
        <v>4006907</v>
      </c>
    </row>
    <row r="15" spans="2:21" s="13" customFormat="1" ht="12" x14ac:dyDescent="0.2">
      <c r="B15" s="19" t="s">
        <v>24</v>
      </c>
      <c r="C15" s="17">
        <v>415360</v>
      </c>
      <c r="D15" s="17">
        <v>425744</v>
      </c>
      <c r="E15" s="17">
        <v>457717</v>
      </c>
      <c r="F15" s="17">
        <v>457717</v>
      </c>
      <c r="G15" s="17">
        <v>483075</v>
      </c>
      <c r="H15" s="17">
        <v>535228</v>
      </c>
      <c r="I15" s="17">
        <v>561990</v>
      </c>
      <c r="J15" s="17">
        <v>587279</v>
      </c>
      <c r="K15" s="17">
        <v>620696</v>
      </c>
      <c r="L15" s="17">
        <v>792926</v>
      </c>
    </row>
    <row r="16" spans="2:21" s="13" customFormat="1" ht="12" hidden="1" x14ac:dyDescent="0.2">
      <c r="B16" s="19" t="s">
        <v>50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</row>
    <row r="17" spans="2:16" s="13" customFormat="1" ht="12" hidden="1" x14ac:dyDescent="0.2">
      <c r="B17" s="19" t="s">
        <v>51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</row>
    <row r="18" spans="2:16" s="13" customFormat="1" ht="12" hidden="1" x14ac:dyDescent="0.2">
      <c r="B18" s="19" t="s">
        <v>56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</row>
    <row r="19" spans="2:16" s="13" customFormat="1" ht="12" hidden="1" x14ac:dyDescent="0.2">
      <c r="B19" s="19" t="s">
        <v>57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</row>
    <row r="20" spans="2:16" s="13" customFormat="1" ht="12" x14ac:dyDescent="0.2">
      <c r="B20" s="20" t="s">
        <v>1</v>
      </c>
      <c r="C20" s="17">
        <v>707350</v>
      </c>
      <c r="D20" s="17">
        <v>718530</v>
      </c>
      <c r="E20" s="17">
        <v>726187</v>
      </c>
      <c r="F20" s="17">
        <v>786605</v>
      </c>
      <c r="G20" s="17">
        <v>840892</v>
      </c>
      <c r="H20" s="17">
        <v>888618</v>
      </c>
      <c r="I20" s="17">
        <v>946671</v>
      </c>
      <c r="J20" s="17">
        <v>1005974</v>
      </c>
      <c r="K20" s="17">
        <v>1086941</v>
      </c>
      <c r="L20" s="17">
        <v>1196819</v>
      </c>
    </row>
    <row r="21" spans="2:16" s="13" customFormat="1" ht="12" x14ac:dyDescent="0.2">
      <c r="B21" s="20" t="s">
        <v>2</v>
      </c>
      <c r="C21" s="17">
        <v>984823</v>
      </c>
      <c r="D21" s="17">
        <v>1085069</v>
      </c>
      <c r="E21" s="17">
        <v>982446</v>
      </c>
      <c r="F21" s="17">
        <v>1055676</v>
      </c>
      <c r="G21" s="17">
        <v>1159317</v>
      </c>
      <c r="H21" s="17">
        <v>1263252</v>
      </c>
      <c r="I21" s="17">
        <v>1274485</v>
      </c>
      <c r="J21" s="17">
        <v>1157106</v>
      </c>
      <c r="K21" s="17">
        <v>1335774</v>
      </c>
      <c r="L21" s="17">
        <v>1358849</v>
      </c>
    </row>
    <row r="22" spans="2:16" s="13" customFormat="1" ht="12" x14ac:dyDescent="0.2">
      <c r="B22" s="20" t="s">
        <v>3</v>
      </c>
      <c r="C22" s="17">
        <v>1669039</v>
      </c>
      <c r="D22" s="17">
        <v>1651987</v>
      </c>
      <c r="E22" s="17">
        <v>1724796</v>
      </c>
      <c r="F22" s="17">
        <v>1832265</v>
      </c>
      <c r="G22" s="17">
        <v>2010722</v>
      </c>
      <c r="H22" s="17">
        <v>2140027</v>
      </c>
      <c r="I22" s="17">
        <v>2217235</v>
      </c>
      <c r="J22" s="17">
        <v>2347139</v>
      </c>
      <c r="K22" s="17">
        <v>2495289</v>
      </c>
      <c r="L22" s="17">
        <v>2754833</v>
      </c>
      <c r="O22" s="25"/>
    </row>
    <row r="23" spans="2:16" s="13" customFormat="1" ht="12" x14ac:dyDescent="0.2">
      <c r="B23" s="20" t="s">
        <v>4</v>
      </c>
      <c r="C23" s="17">
        <v>872723</v>
      </c>
      <c r="D23" s="17">
        <v>961912</v>
      </c>
      <c r="E23" s="17">
        <v>892594</v>
      </c>
      <c r="F23" s="17">
        <v>957628</v>
      </c>
      <c r="G23" s="17">
        <v>963816</v>
      </c>
      <c r="H23" s="17">
        <v>1114815</v>
      </c>
      <c r="I23" s="17">
        <v>1154552</v>
      </c>
      <c r="J23" s="17">
        <v>1129497</v>
      </c>
      <c r="K23" s="17">
        <v>1252665</v>
      </c>
      <c r="L23" s="17">
        <v>1323975</v>
      </c>
      <c r="O23" s="30"/>
      <c r="P23" s="25"/>
    </row>
    <row r="24" spans="2:16" s="13" customFormat="1" ht="12" x14ac:dyDescent="0.2">
      <c r="B24" s="20" t="s">
        <v>22</v>
      </c>
      <c r="C24" s="17">
        <v>0</v>
      </c>
      <c r="D24" s="17">
        <v>504132</v>
      </c>
      <c r="E24" s="17">
        <v>212593</v>
      </c>
      <c r="F24" s="17">
        <v>760736</v>
      </c>
      <c r="G24" s="17">
        <v>729823</v>
      </c>
      <c r="H24" s="17">
        <v>284343</v>
      </c>
      <c r="I24" s="17">
        <v>112144</v>
      </c>
      <c r="J24" s="17">
        <v>103567</v>
      </c>
      <c r="K24" s="17">
        <v>140030</v>
      </c>
      <c r="L24" s="17">
        <v>240306</v>
      </c>
    </row>
    <row r="25" spans="2:16" s="13" customFormat="1" ht="12" x14ac:dyDescent="0.2">
      <c r="B25" s="19" t="s">
        <v>25</v>
      </c>
      <c r="C25" s="17">
        <v>0</v>
      </c>
      <c r="D25" s="17">
        <v>10509</v>
      </c>
      <c r="E25" s="17">
        <v>0</v>
      </c>
      <c r="F25" s="17">
        <v>25358</v>
      </c>
      <c r="G25" s="17">
        <v>23574</v>
      </c>
      <c r="H25" s="17">
        <v>0</v>
      </c>
      <c r="I25" s="17">
        <v>0</v>
      </c>
      <c r="J25" s="17">
        <v>0</v>
      </c>
      <c r="K25" s="17">
        <v>0</v>
      </c>
      <c r="L25" s="17">
        <v>13024</v>
      </c>
      <c r="N25" s="25"/>
      <c r="O25" s="25"/>
    </row>
    <row r="26" spans="2:16" s="13" customFormat="1" ht="15.75" thickBot="1" x14ac:dyDescent="0.25">
      <c r="B26" s="76" t="s">
        <v>26</v>
      </c>
      <c r="C26" s="17">
        <v>0</v>
      </c>
      <c r="D26" s="17">
        <v>0</v>
      </c>
      <c r="E26" s="17">
        <v>0</v>
      </c>
      <c r="F26" s="17">
        <v>0</v>
      </c>
      <c r="G26" s="17">
        <v>17240</v>
      </c>
      <c r="H26" s="17">
        <v>0</v>
      </c>
      <c r="I26" s="17">
        <v>0</v>
      </c>
      <c r="J26" s="17">
        <v>0</v>
      </c>
      <c r="K26" s="17">
        <v>0</v>
      </c>
      <c r="L26" s="17">
        <v>101223</v>
      </c>
      <c r="N26" s="25"/>
      <c r="O26" s="25"/>
    </row>
    <row r="27" spans="2:16" s="13" customFormat="1" ht="15.75" thickBot="1" x14ac:dyDescent="0.25">
      <c r="B27" s="41" t="s">
        <v>0</v>
      </c>
      <c r="C27" s="102">
        <f t="shared" ref="C27:L27" si="0">SUM(C12:C26)</f>
        <v>19471471.329999998</v>
      </c>
      <c r="D27" s="42">
        <f t="shared" si="0"/>
        <v>20442407.43</v>
      </c>
      <c r="E27" s="42">
        <f t="shared" si="0"/>
        <v>21129659</v>
      </c>
      <c r="F27" s="42">
        <f t="shared" si="0"/>
        <v>22775001</v>
      </c>
      <c r="G27" s="42">
        <f t="shared" si="0"/>
        <v>24342391</v>
      </c>
      <c r="H27" s="42">
        <f t="shared" si="0"/>
        <v>26176697</v>
      </c>
      <c r="I27" s="42">
        <f t="shared" si="0"/>
        <v>27474626</v>
      </c>
      <c r="J27" s="42">
        <f t="shared" si="0"/>
        <v>28884871</v>
      </c>
      <c r="K27" s="42">
        <f t="shared" si="0"/>
        <v>30050076</v>
      </c>
      <c r="L27" s="77">
        <f t="shared" si="0"/>
        <v>34218478</v>
      </c>
      <c r="M27" s="25"/>
      <c r="O27" s="25"/>
      <c r="P27" s="25"/>
    </row>
    <row r="28" spans="2:16" ht="16.5" customHeight="1" x14ac:dyDescent="0.25">
      <c r="B28" s="124" t="s">
        <v>12</v>
      </c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1"/>
      <c r="O28" s="11"/>
    </row>
    <row r="29" spans="2:16" ht="9.75" customHeight="1" x14ac:dyDescent="0.25">
      <c r="B29" s="36"/>
      <c r="C29" s="103"/>
      <c r="D29" s="36"/>
      <c r="E29" s="36"/>
      <c r="F29" s="36"/>
      <c r="G29" s="36"/>
      <c r="H29" s="36"/>
      <c r="I29" s="36"/>
      <c r="J29" s="36"/>
      <c r="K29" s="36"/>
      <c r="L29" s="36"/>
      <c r="N29" s="11"/>
      <c r="O29" s="11"/>
    </row>
    <row r="30" spans="2:16" ht="18" customHeight="1" thickBot="1" x14ac:dyDescent="0.3">
      <c r="B30" s="136" t="s">
        <v>14</v>
      </c>
      <c r="C30" s="136"/>
      <c r="D30" s="136"/>
      <c r="E30" s="136"/>
      <c r="F30" s="136"/>
      <c r="G30" s="136"/>
      <c r="H30" s="136"/>
      <c r="I30" s="136"/>
      <c r="J30" s="136"/>
      <c r="K30" s="136"/>
      <c r="L30" s="136"/>
    </row>
    <row r="31" spans="2:16" ht="39" thickBot="1" x14ac:dyDescent="0.3">
      <c r="B31" s="78" t="s">
        <v>10</v>
      </c>
      <c r="C31" s="100" t="s">
        <v>78</v>
      </c>
      <c r="D31" s="96" t="s">
        <v>79</v>
      </c>
      <c r="E31" s="96" t="s">
        <v>80</v>
      </c>
      <c r="F31" s="96" t="s">
        <v>81</v>
      </c>
      <c r="G31" s="96" t="s">
        <v>82</v>
      </c>
      <c r="H31" s="96" t="s">
        <v>83</v>
      </c>
      <c r="I31" s="96" t="s">
        <v>84</v>
      </c>
      <c r="J31" s="96" t="s">
        <v>85</v>
      </c>
      <c r="K31" s="96" t="s">
        <v>86</v>
      </c>
      <c r="L31" s="96" t="s">
        <v>87</v>
      </c>
      <c r="N31" s="11"/>
      <c r="O31" s="11"/>
    </row>
    <row r="32" spans="2:16" s="13" customFormat="1" ht="12" x14ac:dyDescent="0.2">
      <c r="B32" s="33" t="s">
        <v>20</v>
      </c>
      <c r="C32" s="101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</row>
    <row r="33" spans="2:24" s="13" customFormat="1" ht="12" x14ac:dyDescent="0.2">
      <c r="B33" s="19" t="s">
        <v>15</v>
      </c>
      <c r="C33" s="101">
        <v>1307179</v>
      </c>
      <c r="D33" s="17">
        <v>1474931</v>
      </c>
      <c r="E33" s="17">
        <v>1368644</v>
      </c>
      <c r="F33" s="17">
        <v>1468363</v>
      </c>
      <c r="G33" s="17">
        <v>1349343</v>
      </c>
      <c r="H33" s="17">
        <v>1560741</v>
      </c>
      <c r="I33" s="17">
        <v>1693342</v>
      </c>
      <c r="J33" s="17">
        <v>1725710</v>
      </c>
      <c r="K33" s="17">
        <v>1760854</v>
      </c>
      <c r="L33" s="17">
        <v>1937473</v>
      </c>
    </row>
    <row r="34" spans="2:24" s="13" customFormat="1" ht="12" x14ac:dyDescent="0.2">
      <c r="B34" s="19" t="s">
        <v>16</v>
      </c>
      <c r="C34" s="101">
        <v>79116</v>
      </c>
      <c r="D34" s="17">
        <v>88617</v>
      </c>
      <c r="E34" s="17">
        <v>92705</v>
      </c>
      <c r="F34" s="17">
        <v>99964</v>
      </c>
      <c r="G34" s="17">
        <v>96633</v>
      </c>
      <c r="H34" s="17">
        <v>113396</v>
      </c>
      <c r="I34" s="17">
        <v>120783</v>
      </c>
      <c r="J34" s="17">
        <v>128347</v>
      </c>
      <c r="K34" s="17">
        <v>138009</v>
      </c>
      <c r="L34" s="17">
        <v>151033</v>
      </c>
    </row>
    <row r="35" spans="2:24" s="13" customFormat="1" ht="12" x14ac:dyDescent="0.2">
      <c r="B35" s="20" t="s">
        <v>19</v>
      </c>
      <c r="C35" s="101">
        <v>0</v>
      </c>
      <c r="D35" s="17">
        <v>183040</v>
      </c>
      <c r="E35" s="17">
        <v>197760</v>
      </c>
      <c r="F35" s="17">
        <v>0</v>
      </c>
      <c r="G35" s="17">
        <v>171840</v>
      </c>
      <c r="H35" s="17">
        <v>0</v>
      </c>
      <c r="I35" s="17">
        <v>195840</v>
      </c>
      <c r="J35" s="17">
        <v>346960</v>
      </c>
      <c r="K35" s="17">
        <v>369200</v>
      </c>
      <c r="L35" s="17">
        <v>397520</v>
      </c>
    </row>
    <row r="36" spans="2:24" s="13" customFormat="1" ht="12" hidden="1" x14ac:dyDescent="0.2">
      <c r="B36" s="20" t="s">
        <v>21</v>
      </c>
      <c r="C36" s="101"/>
      <c r="D36" s="17"/>
      <c r="E36" s="17"/>
      <c r="F36" s="17"/>
      <c r="G36" s="17"/>
      <c r="H36" s="17"/>
      <c r="I36" s="17"/>
      <c r="J36" s="17"/>
      <c r="K36" s="17"/>
      <c r="L36" s="17"/>
    </row>
    <row r="37" spans="2:24" s="13" customFormat="1" ht="12.75" thickBot="1" x14ac:dyDescent="0.25">
      <c r="B37" s="31" t="s">
        <v>23</v>
      </c>
      <c r="C37" s="101">
        <v>0</v>
      </c>
      <c r="D37" s="17">
        <v>65440</v>
      </c>
      <c r="E37" s="17">
        <v>35160</v>
      </c>
      <c r="F37" s="17">
        <v>0</v>
      </c>
      <c r="G37" s="17">
        <v>34480</v>
      </c>
      <c r="H37" s="17">
        <v>71947</v>
      </c>
      <c r="I37" s="17">
        <v>61923</v>
      </c>
      <c r="J37" s="17">
        <v>67211</v>
      </c>
      <c r="K37" s="17">
        <v>80260</v>
      </c>
      <c r="L37" s="17">
        <v>148460</v>
      </c>
    </row>
    <row r="38" spans="2:24" s="13" customFormat="1" ht="15.75" thickBot="1" x14ac:dyDescent="0.25">
      <c r="B38" s="41" t="s">
        <v>0</v>
      </c>
      <c r="C38" s="104">
        <f>SUM(C32:C37)</f>
        <v>1386295</v>
      </c>
      <c r="D38" s="94">
        <f t="shared" ref="D38:L38" si="1">SUM(D32:D37)</f>
        <v>1812028</v>
      </c>
      <c r="E38" s="94">
        <f t="shared" si="1"/>
        <v>1694269</v>
      </c>
      <c r="F38" s="94">
        <f t="shared" si="1"/>
        <v>1568327</v>
      </c>
      <c r="G38" s="94">
        <f t="shared" si="1"/>
        <v>1652296</v>
      </c>
      <c r="H38" s="94">
        <f t="shared" si="1"/>
        <v>1746084</v>
      </c>
      <c r="I38" s="94">
        <f t="shared" si="1"/>
        <v>2071888</v>
      </c>
      <c r="J38" s="94">
        <f t="shared" si="1"/>
        <v>2268228</v>
      </c>
      <c r="K38" s="94">
        <f t="shared" si="1"/>
        <v>2348323</v>
      </c>
      <c r="L38" s="94">
        <f t="shared" si="1"/>
        <v>2634486</v>
      </c>
      <c r="M38" s="25"/>
      <c r="N38" s="26"/>
      <c r="O38" s="26"/>
      <c r="P38" s="26"/>
      <c r="Q38" s="26"/>
      <c r="R38" s="27"/>
      <c r="S38" s="26"/>
      <c r="T38" s="21"/>
      <c r="U38" s="21"/>
    </row>
    <row r="39" spans="2:24" ht="9" customHeight="1" x14ac:dyDescent="0.25">
      <c r="D39" s="11"/>
      <c r="E39" s="11"/>
      <c r="F39" s="11"/>
      <c r="G39" s="11"/>
      <c r="H39" s="11"/>
      <c r="I39" s="11"/>
      <c r="J39" s="11"/>
      <c r="K39" s="11"/>
      <c r="L39" s="11"/>
      <c r="O39" s="11"/>
      <c r="P39" s="5"/>
      <c r="Q39" s="3"/>
      <c r="R39" s="112"/>
      <c r="S39" s="112"/>
      <c r="T39" s="37"/>
      <c r="U39" s="113"/>
      <c r="V39" s="113"/>
      <c r="X39" s="2"/>
    </row>
    <row r="40" spans="2:24" ht="15.75" thickBot="1" x14ac:dyDescent="0.3">
      <c r="B40" s="10" t="s">
        <v>17</v>
      </c>
      <c r="P40" s="4"/>
      <c r="Q40" s="3"/>
      <c r="U40" s="6"/>
    </row>
    <row r="41" spans="2:24" ht="39" thickBot="1" x14ac:dyDescent="0.3">
      <c r="B41" s="78" t="s">
        <v>10</v>
      </c>
      <c r="C41" s="100" t="s">
        <v>78</v>
      </c>
      <c r="D41" s="96" t="s">
        <v>79</v>
      </c>
      <c r="E41" s="96" t="s">
        <v>80</v>
      </c>
      <c r="F41" s="96" t="s">
        <v>81</v>
      </c>
      <c r="G41" s="96" t="s">
        <v>82</v>
      </c>
      <c r="H41" s="96" t="s">
        <v>83</v>
      </c>
      <c r="I41" s="96" t="s">
        <v>84</v>
      </c>
      <c r="J41" s="96" t="s">
        <v>85</v>
      </c>
      <c r="K41" s="96" t="s">
        <v>86</v>
      </c>
      <c r="L41" s="96" t="s">
        <v>87</v>
      </c>
      <c r="P41" s="4"/>
      <c r="Q41" s="3"/>
      <c r="U41" s="6"/>
    </row>
    <row r="42" spans="2:24" ht="15" customHeight="1" thickBot="1" x14ac:dyDescent="0.3">
      <c r="B42" s="81" t="s">
        <v>17</v>
      </c>
      <c r="C42" s="105">
        <v>0</v>
      </c>
      <c r="D42" s="95">
        <v>0</v>
      </c>
      <c r="E42" s="95">
        <v>0</v>
      </c>
      <c r="F42" s="95">
        <v>108386</v>
      </c>
      <c r="G42" s="95">
        <v>0</v>
      </c>
      <c r="H42" s="95">
        <v>615584</v>
      </c>
      <c r="I42" s="95">
        <v>0</v>
      </c>
      <c r="J42" s="95">
        <v>96807</v>
      </c>
      <c r="K42" s="95">
        <v>1249981</v>
      </c>
      <c r="L42" s="95">
        <v>71308</v>
      </c>
    </row>
    <row r="43" spans="2:24" ht="6.75" customHeight="1" x14ac:dyDescent="0.25">
      <c r="B43" s="13"/>
    </row>
    <row r="44" spans="2:24" x14ac:dyDescent="0.25">
      <c r="B44" s="13" t="s">
        <v>91</v>
      </c>
      <c r="C44" s="107" t="s">
        <v>88</v>
      </c>
      <c r="D44" s="13"/>
      <c r="E44" s="13"/>
      <c r="F44" s="13"/>
      <c r="G44" s="13"/>
      <c r="H44" s="13"/>
      <c r="I44" s="13"/>
      <c r="J44" s="13"/>
      <c r="K44" s="13"/>
      <c r="L44" s="13"/>
    </row>
    <row r="45" spans="2:24" ht="15" customHeight="1" x14ac:dyDescent="0.25">
      <c r="B45" s="13"/>
      <c r="C45" s="107"/>
      <c r="D45" s="85"/>
      <c r="E45" s="85"/>
      <c r="F45" s="85"/>
      <c r="G45" s="85"/>
      <c r="H45" s="85"/>
      <c r="I45" s="85"/>
      <c r="J45" s="85"/>
      <c r="K45" s="85"/>
      <c r="L45" s="13"/>
    </row>
    <row r="46" spans="2:24" x14ac:dyDescent="0.25">
      <c r="B46" s="32"/>
      <c r="C46" s="106"/>
      <c r="D46" s="32"/>
      <c r="E46" s="32"/>
      <c r="F46" s="32"/>
      <c r="G46" s="32"/>
      <c r="H46" s="32"/>
      <c r="I46" s="32"/>
      <c r="J46" s="32"/>
      <c r="K46" s="32"/>
      <c r="L46" s="32"/>
    </row>
    <row r="47" spans="2:24" x14ac:dyDescent="0.25">
      <c r="B47" s="13" t="s">
        <v>92</v>
      </c>
      <c r="C47" s="108"/>
      <c r="D47" s="12"/>
    </row>
    <row r="48" spans="2:24" x14ac:dyDescent="0.25">
      <c r="B48" s="13"/>
      <c r="C48" s="108"/>
      <c r="D48" s="12"/>
    </row>
    <row r="51" spans="2:12" x14ac:dyDescent="0.25">
      <c r="B51" s="2"/>
      <c r="C51" s="109"/>
      <c r="F51" s="2"/>
      <c r="G51" s="2"/>
      <c r="H51" s="2"/>
      <c r="I51" s="2"/>
      <c r="J51" s="2"/>
      <c r="K51" s="91"/>
      <c r="L51" s="2"/>
    </row>
    <row r="52" spans="2:12" x14ac:dyDescent="0.25">
      <c r="B52" s="74" t="s">
        <v>89</v>
      </c>
      <c r="C52" s="110"/>
      <c r="D52" s="74"/>
      <c r="F52" s="2"/>
      <c r="G52" s="2"/>
      <c r="H52" s="2"/>
      <c r="I52" s="16"/>
      <c r="J52" s="2"/>
      <c r="K52" s="16"/>
      <c r="L52" s="2"/>
    </row>
    <row r="53" spans="2:12" x14ac:dyDescent="0.25">
      <c r="B53" s="38" t="s">
        <v>90</v>
      </c>
      <c r="C53" s="111"/>
      <c r="D53" s="38"/>
      <c r="E53" s="14"/>
      <c r="F53" s="2"/>
      <c r="G53" s="2"/>
      <c r="H53" s="2"/>
      <c r="I53" s="16"/>
      <c r="J53" s="2"/>
      <c r="K53" s="16"/>
      <c r="L53" s="2"/>
    </row>
    <row r="54" spans="2:12" x14ac:dyDescent="0.25">
      <c r="D54" s="37"/>
      <c r="F54" s="2"/>
      <c r="G54" s="2"/>
      <c r="H54" s="75"/>
      <c r="I54" s="16"/>
    </row>
    <row r="55" spans="2:12" x14ac:dyDescent="0.25">
      <c r="D55" s="37"/>
      <c r="F55" s="2"/>
      <c r="G55" s="2"/>
      <c r="H55" s="2"/>
      <c r="I55" s="16"/>
    </row>
    <row r="56" spans="2:12" x14ac:dyDescent="0.25">
      <c r="D56" s="37"/>
      <c r="F56" s="2"/>
    </row>
    <row r="57" spans="2:12" x14ac:dyDescent="0.25">
      <c r="D57" s="37"/>
    </row>
    <row r="58" spans="2:12" x14ac:dyDescent="0.25">
      <c r="D58" s="37"/>
    </row>
  </sheetData>
  <mergeCells count="12">
    <mergeCell ref="B28:L28"/>
    <mergeCell ref="R39:S39"/>
    <mergeCell ref="U39:V39"/>
    <mergeCell ref="C4:L4"/>
    <mergeCell ref="B6:C6"/>
    <mergeCell ref="B7:D7"/>
    <mergeCell ref="E7:F7"/>
    <mergeCell ref="B8:D8"/>
    <mergeCell ref="E8:F8"/>
    <mergeCell ref="B10:L10"/>
    <mergeCell ref="B30:L30"/>
    <mergeCell ref="C5:L5"/>
  </mergeCells>
  <dataValidations disablePrompts="1" count="2">
    <dataValidation type="list" allowBlank="1" showInputMessage="1" showErrorMessage="1" sqref="J8:K8" xr:uid="{00000000-0002-0000-0100-000000000000}">
      <formula1>#REF!</formula1>
    </dataValidation>
    <dataValidation type="date" allowBlank="1" showInputMessage="1" showErrorMessage="1" sqref="G8:H8" xr:uid="{00000000-0002-0000-0100-000001000000}">
      <formula1>1</formula1>
      <formula2>46022</formula2>
    </dataValidation>
  </dataValidations>
  <printOptions horizontalCentered="1" verticalCentered="1"/>
  <pageMargins left="0.23622047244094491" right="0.23622047244094491" top="0.41" bottom="0.28000000000000003" header="0.31496062992125984" footer="0.17"/>
  <pageSetup scale="7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X62"/>
  <sheetViews>
    <sheetView zoomScaleNormal="100" workbookViewId="0">
      <selection activeCell="O15" sqref="O15"/>
    </sheetView>
  </sheetViews>
  <sheetFormatPr baseColWidth="10" defaultColWidth="9.140625" defaultRowHeight="15" x14ac:dyDescent="0.25"/>
  <cols>
    <col min="1" max="1" width="2" customWidth="1"/>
    <col min="2" max="2" width="30.140625" customWidth="1"/>
    <col min="3" max="6" width="10.7109375" customWidth="1"/>
    <col min="7" max="7" width="10.42578125" customWidth="1"/>
    <col min="8" max="10" width="10.7109375" customWidth="1"/>
    <col min="11" max="11" width="10.140625" customWidth="1"/>
    <col min="12" max="14" width="10.7109375" customWidth="1"/>
    <col min="15" max="15" width="11" customWidth="1"/>
    <col min="16" max="16" width="10.7109375" customWidth="1"/>
    <col min="17" max="17" width="9.7109375" customWidth="1"/>
    <col min="18" max="18" width="11.28515625" customWidth="1"/>
    <col min="19" max="19" width="9" customWidth="1"/>
    <col min="20" max="20" width="10.7109375" customWidth="1"/>
    <col min="21" max="21" width="7.5703125" customWidth="1"/>
    <col min="22" max="22" width="10.7109375" customWidth="1"/>
    <col min="23" max="23" width="9.42578125" bestFit="1" customWidth="1"/>
    <col min="24" max="24" width="16.28515625" customWidth="1"/>
    <col min="25" max="25" width="10.7109375" customWidth="1"/>
    <col min="26" max="26" width="16.85546875" customWidth="1"/>
  </cols>
  <sheetData>
    <row r="2" spans="2:21" ht="21" x14ac:dyDescent="0.35">
      <c r="C2" s="28" t="s">
        <v>7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2:21" ht="15.75" x14ac:dyDescent="0.25">
      <c r="C3" s="29" t="s">
        <v>49</v>
      </c>
    </row>
    <row r="4" spans="2:21" ht="15" customHeight="1" x14ac:dyDescent="0.25">
      <c r="C4" s="128" t="s">
        <v>69</v>
      </c>
      <c r="D4" s="128"/>
      <c r="E4" s="128"/>
      <c r="F4" s="128"/>
      <c r="G4" s="128"/>
      <c r="H4" s="128"/>
      <c r="I4" s="128"/>
      <c r="J4" s="128"/>
      <c r="K4" s="128"/>
      <c r="L4" s="128"/>
      <c r="M4" s="8"/>
      <c r="N4" s="8"/>
      <c r="O4" s="8"/>
      <c r="P4" s="8"/>
      <c r="Q4" s="8"/>
      <c r="R4" s="8"/>
      <c r="S4" s="8"/>
      <c r="T4" s="8"/>
      <c r="U4" s="8"/>
    </row>
    <row r="5" spans="2:21" ht="19.5" customHeight="1" x14ac:dyDescent="0.25">
      <c r="B5" s="72" t="s">
        <v>7</v>
      </c>
      <c r="C5" s="128" t="s">
        <v>54</v>
      </c>
      <c r="D5" s="128"/>
      <c r="E5" s="128"/>
      <c r="F5" s="128"/>
      <c r="G5" s="128"/>
      <c r="H5" s="128"/>
      <c r="I5" s="128"/>
      <c r="J5" s="128"/>
      <c r="K5" s="128"/>
      <c r="L5" s="128"/>
      <c r="M5" s="8"/>
      <c r="N5" s="8"/>
      <c r="O5" s="8"/>
      <c r="P5" s="8"/>
      <c r="Q5" s="8"/>
      <c r="R5" s="8"/>
      <c r="S5" s="8"/>
      <c r="T5" s="8"/>
      <c r="U5" s="8"/>
    </row>
    <row r="6" spans="2:21" ht="6.75" customHeight="1" thickBot="1" x14ac:dyDescent="0.3">
      <c r="B6" s="129"/>
      <c r="C6" s="129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21" s="13" customFormat="1" ht="12" x14ac:dyDescent="0.2">
      <c r="B7" s="130" t="s">
        <v>6</v>
      </c>
      <c r="C7" s="131"/>
      <c r="D7" s="131"/>
      <c r="E7" s="132" t="s">
        <v>5</v>
      </c>
      <c r="F7" s="132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2:21" s="13" customFormat="1" ht="16.5" thickBot="1" x14ac:dyDescent="0.3">
      <c r="B8" s="133" t="s">
        <v>75</v>
      </c>
      <c r="C8" s="134"/>
      <c r="D8" s="134"/>
      <c r="E8" s="135">
        <v>5944516</v>
      </c>
      <c r="F8" s="135"/>
    </row>
    <row r="9" spans="2:21" ht="17.25" customHeight="1" x14ac:dyDescent="0.25"/>
    <row r="10" spans="2:21" ht="18.75" customHeight="1" thickBot="1" x14ac:dyDescent="0.3">
      <c r="B10" s="136" t="s">
        <v>11</v>
      </c>
      <c r="C10" s="136"/>
      <c r="D10" s="136"/>
      <c r="E10" s="136"/>
      <c r="F10" s="136"/>
      <c r="G10" s="136"/>
      <c r="H10" s="136"/>
      <c r="I10" s="136"/>
      <c r="J10" s="136"/>
      <c r="K10" s="136"/>
      <c r="L10" s="136"/>
    </row>
    <row r="11" spans="2:21" ht="15.75" thickBot="1" x14ac:dyDescent="0.3">
      <c r="B11" s="78" t="s">
        <v>10</v>
      </c>
      <c r="C11" s="79">
        <v>2007</v>
      </c>
      <c r="D11" s="79">
        <v>2008</v>
      </c>
      <c r="E11" s="79">
        <v>2009</v>
      </c>
      <c r="F11" s="79">
        <v>2010</v>
      </c>
      <c r="G11" s="79">
        <v>2011</v>
      </c>
      <c r="H11" s="79">
        <v>2012</v>
      </c>
      <c r="I11" s="79">
        <v>2013</v>
      </c>
      <c r="J11" s="79">
        <v>2014</v>
      </c>
      <c r="K11" s="79">
        <v>2015</v>
      </c>
      <c r="L11" s="79">
        <v>2016</v>
      </c>
      <c r="M11" s="1"/>
      <c r="N11" s="1"/>
      <c r="O11" s="1"/>
    </row>
    <row r="12" spans="2:21" s="13" customFormat="1" ht="12" x14ac:dyDescent="0.2">
      <c r="B12" s="39" t="s">
        <v>8</v>
      </c>
      <c r="C12" s="17">
        <v>25816533</v>
      </c>
      <c r="D12" s="17">
        <v>0</v>
      </c>
      <c r="E12" s="17">
        <v>30144319</v>
      </c>
      <c r="F12" s="17">
        <v>31298977</v>
      </c>
      <c r="G12" s="17">
        <v>32730967</v>
      </c>
      <c r="H12" s="17">
        <v>33973699</v>
      </c>
      <c r="I12" s="17">
        <v>34799923</v>
      </c>
      <c r="J12" s="17">
        <v>36169474</v>
      </c>
      <c r="K12" s="17">
        <v>38202784</v>
      </c>
      <c r="L12" s="17">
        <v>41905689</v>
      </c>
    </row>
    <row r="13" spans="2:21" s="13" customFormat="1" ht="12" x14ac:dyDescent="0.2">
      <c r="B13" s="19" t="s">
        <v>9</v>
      </c>
      <c r="C13" s="17">
        <v>971488</v>
      </c>
      <c r="D13" s="17">
        <v>0</v>
      </c>
      <c r="E13" s="17">
        <v>1113056</v>
      </c>
      <c r="F13" s="17">
        <v>1153600</v>
      </c>
      <c r="G13" s="17">
        <v>1217597</v>
      </c>
      <c r="H13" s="17">
        <v>1284620</v>
      </c>
      <c r="I13" s="17">
        <v>1320480</v>
      </c>
      <c r="J13" s="17">
        <v>1379840</v>
      </c>
      <c r="K13" s="17">
        <v>1477709</v>
      </c>
      <c r="L13" s="17">
        <v>1594939</v>
      </c>
    </row>
    <row r="14" spans="2:21" s="13" customFormat="1" ht="12" x14ac:dyDescent="0.2">
      <c r="B14" s="19" t="s">
        <v>59</v>
      </c>
      <c r="C14" s="17">
        <v>2769401</v>
      </c>
      <c r="D14" s="17">
        <v>0</v>
      </c>
      <c r="E14" s="17">
        <v>3087917</v>
      </c>
      <c r="F14" s="17">
        <v>4785513</v>
      </c>
      <c r="G14" s="17">
        <v>5828054</v>
      </c>
      <c r="H14" s="17">
        <v>6973170</v>
      </c>
      <c r="I14" s="17">
        <v>8269363</v>
      </c>
      <c r="J14" s="17">
        <v>9923223</v>
      </c>
      <c r="K14" s="17">
        <v>12191383</v>
      </c>
      <c r="L14" s="17">
        <v>14757251</v>
      </c>
    </row>
    <row r="15" spans="2:21" s="13" customFormat="1" ht="12" x14ac:dyDescent="0.2">
      <c r="B15" s="19" t="s">
        <v>24</v>
      </c>
      <c r="C15" s="17">
        <v>811237</v>
      </c>
      <c r="D15" s="17">
        <v>0</v>
      </c>
      <c r="E15" s="17">
        <v>1089563</v>
      </c>
      <c r="F15" s="17">
        <v>1133786</v>
      </c>
      <c r="G15" s="17">
        <v>1194895</v>
      </c>
      <c r="H15" s="17">
        <v>1281559</v>
      </c>
      <c r="I15" s="17">
        <v>1361307</v>
      </c>
      <c r="J15" s="17">
        <v>1445415</v>
      </c>
      <c r="K15" s="17">
        <v>1560341</v>
      </c>
      <c r="L15" s="17">
        <v>1727090</v>
      </c>
    </row>
    <row r="16" spans="2:21" s="13" customFormat="1" ht="12" hidden="1" x14ac:dyDescent="0.2">
      <c r="B16" s="19" t="s">
        <v>50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</row>
    <row r="17" spans="2:16" s="13" customFormat="1" ht="12" hidden="1" x14ac:dyDescent="0.2">
      <c r="B17" s="19" t="s">
        <v>51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</row>
    <row r="18" spans="2:16" s="13" customFormat="1" ht="12" hidden="1" x14ac:dyDescent="0.2">
      <c r="B18" s="19" t="s">
        <v>56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</row>
    <row r="19" spans="2:16" s="13" customFormat="1" ht="12" hidden="1" x14ac:dyDescent="0.2">
      <c r="B19" s="19" t="s">
        <v>57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</row>
    <row r="20" spans="2:16" s="13" customFormat="1" ht="12" x14ac:dyDescent="0.2">
      <c r="B20" s="20" t="s">
        <v>1</v>
      </c>
      <c r="C20" s="17">
        <v>1325914</v>
      </c>
      <c r="D20" s="17">
        <v>0</v>
      </c>
      <c r="E20" s="17">
        <f>1674384+60703</f>
        <v>1735087</v>
      </c>
      <c r="F20" s="17">
        <v>1676383</v>
      </c>
      <c r="G20" s="17">
        <v>1760554</v>
      </c>
      <c r="H20" s="17">
        <v>1887468</v>
      </c>
      <c r="I20" s="17">
        <v>2003674</v>
      </c>
      <c r="J20" s="17">
        <v>2126478</v>
      </c>
      <c r="K20" s="17">
        <v>2293493</v>
      </c>
      <c r="L20" s="17">
        <v>2794035</v>
      </c>
    </row>
    <row r="21" spans="2:16" s="13" customFormat="1" ht="12" x14ac:dyDescent="0.2">
      <c r="B21" s="20" t="s">
        <v>2</v>
      </c>
      <c r="C21" s="17">
        <v>1517295</v>
      </c>
      <c r="D21" s="17">
        <v>0</v>
      </c>
      <c r="E21" s="17">
        <v>1912123</v>
      </c>
      <c r="F21" s="17">
        <v>1921555</v>
      </c>
      <c r="G21" s="17">
        <v>2128524</v>
      </c>
      <c r="H21" s="17">
        <v>2169948</v>
      </c>
      <c r="I21" s="17">
        <v>2303308</v>
      </c>
      <c r="J21" s="17">
        <v>2458104</v>
      </c>
      <c r="K21" s="17">
        <v>2669207</v>
      </c>
      <c r="L21" s="17">
        <v>2680141</v>
      </c>
    </row>
    <row r="22" spans="2:16" s="13" customFormat="1" ht="12" x14ac:dyDescent="0.2">
      <c r="B22" s="20" t="s">
        <v>3</v>
      </c>
      <c r="C22" s="17">
        <v>3097873</v>
      </c>
      <c r="D22" s="17">
        <v>0</v>
      </c>
      <c r="E22" s="17">
        <v>3765530</v>
      </c>
      <c r="F22" s="17">
        <v>3892981</v>
      </c>
      <c r="G22" s="17">
        <v>4083403</v>
      </c>
      <c r="H22" s="17">
        <v>4384236</v>
      </c>
      <c r="I22" s="17">
        <v>4644275</v>
      </c>
      <c r="J22" s="17">
        <v>4928748</v>
      </c>
      <c r="K22" s="17">
        <v>5311130</v>
      </c>
      <c r="L22" s="17">
        <f>5885974+490574</f>
        <v>6376548</v>
      </c>
      <c r="O22" s="25"/>
    </row>
    <row r="23" spans="2:16" s="13" customFormat="1" ht="12" x14ac:dyDescent="0.2">
      <c r="B23" s="20" t="s">
        <v>4</v>
      </c>
      <c r="C23" s="17">
        <v>1485331</v>
      </c>
      <c r="D23" s="17">
        <v>0</v>
      </c>
      <c r="E23" s="17">
        <v>1884819</v>
      </c>
      <c r="F23" s="17">
        <v>1870551</v>
      </c>
      <c r="G23" s="17">
        <v>2014042</v>
      </c>
      <c r="H23" s="17">
        <v>2108200</v>
      </c>
      <c r="I23" s="17">
        <v>2234296</v>
      </c>
      <c r="J23" s="17">
        <v>2377791</v>
      </c>
      <c r="K23" s="17">
        <v>2572160</v>
      </c>
      <c r="L23" s="17">
        <v>1489042</v>
      </c>
      <c r="O23" s="30"/>
      <c r="P23" s="25"/>
    </row>
    <row r="24" spans="2:16" s="13" customFormat="1" ht="12" x14ac:dyDescent="0.2">
      <c r="B24" s="20" t="s">
        <v>22</v>
      </c>
      <c r="C24" s="17">
        <v>143062</v>
      </c>
      <c r="D24" s="17">
        <v>0</v>
      </c>
      <c r="E24" s="17">
        <v>733755</v>
      </c>
      <c r="F24" s="17">
        <v>196666</v>
      </c>
      <c r="G24" s="17">
        <v>246632</v>
      </c>
      <c r="H24" s="17">
        <v>551239</v>
      </c>
      <c r="I24" s="17">
        <v>492532</v>
      </c>
      <c r="J24" s="17">
        <v>160581</v>
      </c>
      <c r="K24" s="17">
        <v>725563</v>
      </c>
      <c r="L24" s="17">
        <v>413263</v>
      </c>
    </row>
    <row r="25" spans="2:16" s="13" customFormat="1" ht="12" x14ac:dyDescent="0.2">
      <c r="B25" s="19" t="s">
        <v>25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N25" s="25"/>
      <c r="O25" s="25"/>
    </row>
    <row r="26" spans="2:16" s="13" customFormat="1" ht="15.75" thickBot="1" x14ac:dyDescent="0.25">
      <c r="B26" s="76" t="s">
        <v>26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N26" s="25"/>
      <c r="O26" s="25"/>
    </row>
    <row r="27" spans="2:16" s="13" customFormat="1" ht="15.75" thickBot="1" x14ac:dyDescent="0.25">
      <c r="B27" s="41" t="s">
        <v>0</v>
      </c>
      <c r="C27" s="42">
        <f t="shared" ref="C27:L27" si="0">SUM(C12:C26)</f>
        <v>37938134</v>
      </c>
      <c r="D27" s="42">
        <f t="shared" si="0"/>
        <v>0</v>
      </c>
      <c r="E27" s="42">
        <f t="shared" si="0"/>
        <v>45466169</v>
      </c>
      <c r="F27" s="42">
        <f t="shared" si="0"/>
        <v>47930012</v>
      </c>
      <c r="G27" s="42">
        <f t="shared" si="0"/>
        <v>51204668</v>
      </c>
      <c r="H27" s="42">
        <f t="shared" si="0"/>
        <v>54614139</v>
      </c>
      <c r="I27" s="42">
        <f t="shared" si="0"/>
        <v>57429158</v>
      </c>
      <c r="J27" s="42">
        <f t="shared" si="0"/>
        <v>60969654</v>
      </c>
      <c r="K27" s="42">
        <f t="shared" si="0"/>
        <v>67003770</v>
      </c>
      <c r="L27" s="77">
        <f t="shared" si="0"/>
        <v>73737998</v>
      </c>
      <c r="M27" s="25"/>
      <c r="O27" s="25"/>
      <c r="P27" s="25"/>
    </row>
    <row r="28" spans="2:16" ht="16.5" customHeight="1" x14ac:dyDescent="0.25">
      <c r="B28" s="124" t="s">
        <v>12</v>
      </c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1"/>
      <c r="O28" s="11"/>
    </row>
    <row r="29" spans="2:16" ht="9.75" customHeight="1" x14ac:dyDescent="0.25"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N29" s="11"/>
      <c r="O29" s="11"/>
    </row>
    <row r="30" spans="2:16" ht="18" customHeight="1" thickBot="1" x14ac:dyDescent="0.3">
      <c r="B30" s="136" t="s">
        <v>14</v>
      </c>
      <c r="C30" s="136"/>
      <c r="D30" s="136"/>
      <c r="E30" s="136"/>
      <c r="F30" s="136"/>
      <c r="G30" s="136"/>
      <c r="H30" s="136"/>
      <c r="I30" s="136"/>
      <c r="J30" s="136"/>
      <c r="K30" s="136"/>
      <c r="L30" s="136"/>
    </row>
    <row r="31" spans="2:16" ht="15.75" thickBot="1" x14ac:dyDescent="0.3">
      <c r="B31" s="78" t="s">
        <v>10</v>
      </c>
      <c r="C31" s="79">
        <v>2007</v>
      </c>
      <c r="D31" s="79">
        <v>2008</v>
      </c>
      <c r="E31" s="79">
        <v>2009</v>
      </c>
      <c r="F31" s="79">
        <v>2010</v>
      </c>
      <c r="G31" s="79">
        <v>2011</v>
      </c>
      <c r="H31" s="79">
        <v>2012</v>
      </c>
      <c r="I31" s="79">
        <v>2013</v>
      </c>
      <c r="J31" s="79">
        <v>2014</v>
      </c>
      <c r="K31" s="79">
        <v>2015</v>
      </c>
      <c r="L31" s="79">
        <v>2016</v>
      </c>
      <c r="N31" s="11"/>
      <c r="O31" s="11"/>
    </row>
    <row r="32" spans="2:16" s="13" customFormat="1" ht="12" x14ac:dyDescent="0.2">
      <c r="B32" s="33" t="s">
        <v>20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5000222</v>
      </c>
    </row>
    <row r="33" spans="2:24" s="13" customFormat="1" ht="12" x14ac:dyDescent="0.2">
      <c r="B33" s="19" t="s">
        <v>15</v>
      </c>
      <c r="C33" s="17">
        <v>2277507</v>
      </c>
      <c r="D33" s="17">
        <v>0</v>
      </c>
      <c r="E33" s="17">
        <v>2769492</v>
      </c>
      <c r="F33" s="17">
        <v>2241547</v>
      </c>
      <c r="G33" s="17">
        <v>2356514</v>
      </c>
      <c r="H33" s="17">
        <v>3232573</v>
      </c>
      <c r="I33" s="17">
        <v>3425921</v>
      </c>
      <c r="J33" s="17">
        <v>3477875</v>
      </c>
      <c r="K33" s="17">
        <v>3919952</v>
      </c>
      <c r="L33" s="17">
        <v>2269015</v>
      </c>
    </row>
    <row r="34" spans="2:24" s="13" customFormat="1" ht="12" x14ac:dyDescent="0.2">
      <c r="B34" s="19" t="s">
        <v>16</v>
      </c>
      <c r="C34" s="17">
        <v>171006</v>
      </c>
      <c r="D34" s="17">
        <v>0</v>
      </c>
      <c r="E34" s="17">
        <v>207536</v>
      </c>
      <c r="F34" s="17">
        <v>215959</v>
      </c>
      <c r="G34" s="17">
        <v>227599</v>
      </c>
      <c r="H34" s="17">
        <v>244106</v>
      </c>
      <c r="I34" s="17">
        <v>259297</v>
      </c>
      <c r="J34" s="17">
        <v>275317</v>
      </c>
      <c r="K34" s="17">
        <v>297208</v>
      </c>
      <c r="L34" s="17">
        <v>172709</v>
      </c>
    </row>
    <row r="35" spans="2:24" s="13" customFormat="1" ht="12" x14ac:dyDescent="0.2">
      <c r="B35" s="20" t="s">
        <v>19</v>
      </c>
      <c r="C35" s="17">
        <v>138784</v>
      </c>
      <c r="D35" s="17">
        <v>0</v>
      </c>
      <c r="E35" s="17">
        <v>198760</v>
      </c>
      <c r="F35" s="17">
        <v>309000</v>
      </c>
      <c r="G35" s="17">
        <v>214240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</row>
    <row r="36" spans="2:24" s="13" customFormat="1" ht="12" hidden="1" x14ac:dyDescent="0.2">
      <c r="B36" s="20" t="s">
        <v>21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</row>
    <row r="37" spans="2:24" s="13" customFormat="1" ht="12.75" thickBot="1" x14ac:dyDescent="0.25">
      <c r="B37" s="31" t="s">
        <v>23</v>
      </c>
      <c r="C37" s="17">
        <v>82825</v>
      </c>
      <c r="D37" s="17">
        <v>0</v>
      </c>
      <c r="E37" s="17">
        <v>177243</v>
      </c>
      <c r="F37" s="17">
        <v>56322</v>
      </c>
      <c r="G37" s="17">
        <v>41701</v>
      </c>
      <c r="H37" s="17">
        <v>50766</v>
      </c>
      <c r="I37" s="17">
        <v>69723</v>
      </c>
      <c r="J37" s="17">
        <v>65496</v>
      </c>
      <c r="K37" s="17">
        <v>66806</v>
      </c>
      <c r="L37" s="17">
        <v>0</v>
      </c>
    </row>
    <row r="38" spans="2:24" s="13" customFormat="1" ht="15.75" thickBot="1" x14ac:dyDescent="0.25">
      <c r="B38" s="41" t="s">
        <v>0</v>
      </c>
      <c r="C38" s="42">
        <f t="shared" ref="C38:L38" si="1">SUM(C32:C37)</f>
        <v>2670122</v>
      </c>
      <c r="D38" s="42">
        <f t="shared" si="1"/>
        <v>0</v>
      </c>
      <c r="E38" s="42">
        <f>SUM(E32:E37)</f>
        <v>3353031</v>
      </c>
      <c r="F38" s="42">
        <f t="shared" si="1"/>
        <v>2822828</v>
      </c>
      <c r="G38" s="42">
        <f t="shared" si="1"/>
        <v>2840054</v>
      </c>
      <c r="H38" s="42">
        <f t="shared" si="1"/>
        <v>3527445</v>
      </c>
      <c r="I38" s="42">
        <f t="shared" si="1"/>
        <v>3754941</v>
      </c>
      <c r="J38" s="42">
        <f t="shared" si="1"/>
        <v>3818688</v>
      </c>
      <c r="K38" s="42">
        <f t="shared" si="1"/>
        <v>4283966</v>
      </c>
      <c r="L38" s="77">
        <f t="shared" si="1"/>
        <v>7441946</v>
      </c>
      <c r="M38" s="25"/>
      <c r="N38" s="26"/>
      <c r="O38" s="26"/>
      <c r="P38" s="26"/>
      <c r="Q38" s="26"/>
      <c r="R38" s="27"/>
      <c r="S38" s="26"/>
      <c r="T38" s="21"/>
      <c r="U38" s="21"/>
    </row>
    <row r="39" spans="2:24" ht="9" customHeight="1" x14ac:dyDescent="0.25">
      <c r="C39" s="11"/>
      <c r="D39" s="11"/>
      <c r="E39" s="11"/>
      <c r="F39" s="11"/>
      <c r="G39" s="11"/>
      <c r="H39" s="11"/>
      <c r="I39" s="11"/>
      <c r="J39" s="11"/>
      <c r="K39" s="11"/>
      <c r="L39" s="11"/>
      <c r="O39" s="11"/>
      <c r="P39" s="5"/>
      <c r="Q39" s="3"/>
      <c r="R39" s="112"/>
      <c r="S39" s="112"/>
      <c r="T39" s="92"/>
      <c r="U39" s="113"/>
      <c r="V39" s="113"/>
      <c r="X39" s="2"/>
    </row>
    <row r="40" spans="2:24" ht="15.75" thickBot="1" x14ac:dyDescent="0.3">
      <c r="B40" s="10" t="s">
        <v>17</v>
      </c>
      <c r="P40" s="4"/>
      <c r="Q40" s="3"/>
      <c r="U40" s="6"/>
    </row>
    <row r="41" spans="2:24" ht="15.75" thickBot="1" x14ac:dyDescent="0.3">
      <c r="B41" s="78" t="s">
        <v>10</v>
      </c>
      <c r="C41" s="79">
        <v>2007</v>
      </c>
      <c r="D41" s="79">
        <v>2008</v>
      </c>
      <c r="E41" s="79">
        <v>2009</v>
      </c>
      <c r="F41" s="79">
        <v>2010</v>
      </c>
      <c r="G41" s="79">
        <v>2011</v>
      </c>
      <c r="H41" s="79">
        <v>2012</v>
      </c>
      <c r="I41" s="79">
        <v>2013</v>
      </c>
      <c r="J41" s="79">
        <v>2014</v>
      </c>
      <c r="K41" s="79">
        <v>2015</v>
      </c>
      <c r="L41" s="79">
        <v>2016</v>
      </c>
      <c r="P41" s="4"/>
      <c r="Q41" s="3"/>
      <c r="U41" s="6"/>
    </row>
    <row r="42" spans="2:24" ht="15" customHeight="1" thickBot="1" x14ac:dyDescent="0.3">
      <c r="B42" s="81" t="s">
        <v>17</v>
      </c>
      <c r="C42" s="17">
        <v>0</v>
      </c>
      <c r="D42" s="17">
        <v>0</v>
      </c>
      <c r="E42" s="17">
        <f>1190481+696602</f>
        <v>1887083</v>
      </c>
      <c r="F42" s="17">
        <v>62267</v>
      </c>
      <c r="G42" s="17">
        <v>1206713</v>
      </c>
      <c r="H42" s="17">
        <v>0</v>
      </c>
      <c r="I42" s="17">
        <v>0</v>
      </c>
      <c r="J42" s="17">
        <v>156302</v>
      </c>
      <c r="K42" s="17">
        <v>376067</v>
      </c>
      <c r="L42" s="17">
        <v>3093818</v>
      </c>
    </row>
    <row r="43" spans="2:24" ht="6.75" customHeight="1" x14ac:dyDescent="0.25">
      <c r="B43" s="13"/>
    </row>
    <row r="44" spans="2:24" ht="15.75" thickBot="1" x14ac:dyDescent="0.3">
      <c r="B44" s="10" t="s">
        <v>18</v>
      </c>
    </row>
    <row r="45" spans="2:24" ht="15.75" thickBot="1" x14ac:dyDescent="0.3">
      <c r="B45" s="80" t="s">
        <v>10</v>
      </c>
      <c r="C45" s="79">
        <v>2007</v>
      </c>
      <c r="D45" s="79">
        <v>2008</v>
      </c>
      <c r="E45" s="79">
        <v>2009</v>
      </c>
      <c r="F45" s="79">
        <v>2010</v>
      </c>
      <c r="G45" s="79">
        <v>2011</v>
      </c>
      <c r="H45" s="79">
        <v>2012</v>
      </c>
      <c r="I45" s="79">
        <v>2013</v>
      </c>
      <c r="J45" s="79">
        <v>2014</v>
      </c>
      <c r="K45" s="79">
        <v>2015</v>
      </c>
      <c r="L45" s="79">
        <v>2016</v>
      </c>
    </row>
    <row r="46" spans="2:24" ht="15.75" thickBot="1" x14ac:dyDescent="0.3">
      <c r="B46" s="81" t="s">
        <v>18</v>
      </c>
      <c r="C46" s="82">
        <v>0</v>
      </c>
      <c r="D46" s="82">
        <v>0</v>
      </c>
      <c r="E46" s="82">
        <v>0</v>
      </c>
      <c r="F46" s="82">
        <v>0</v>
      </c>
      <c r="G46" s="82">
        <v>0</v>
      </c>
      <c r="H46" s="82">
        <v>0</v>
      </c>
      <c r="I46" s="82">
        <v>0</v>
      </c>
      <c r="J46" s="82">
        <v>0</v>
      </c>
      <c r="K46" s="82">
        <v>0</v>
      </c>
      <c r="L46" s="83">
        <v>0</v>
      </c>
    </row>
    <row r="47" spans="2:24" x14ac:dyDescent="0.25">
      <c r="B47" s="32"/>
      <c r="C47" s="84"/>
      <c r="D47" s="32"/>
      <c r="E47" s="32"/>
      <c r="F47" s="32"/>
      <c r="G47" s="32"/>
      <c r="H47" s="32"/>
      <c r="I47" s="32"/>
      <c r="J47" s="32"/>
      <c r="K47" s="32"/>
      <c r="L47" s="32"/>
    </row>
    <row r="48" spans="2:24" x14ac:dyDescent="0.25">
      <c r="B48" s="13" t="s">
        <v>55</v>
      </c>
      <c r="C48" s="85" t="s">
        <v>70</v>
      </c>
      <c r="D48" s="13"/>
      <c r="E48" s="13"/>
      <c r="F48" s="13"/>
      <c r="G48" s="13"/>
      <c r="H48" s="13"/>
      <c r="I48" s="13"/>
      <c r="J48" s="13"/>
      <c r="K48" s="13"/>
      <c r="L48" s="13"/>
    </row>
    <row r="49" spans="2:12" ht="15" customHeight="1" x14ac:dyDescent="0.25">
      <c r="B49" s="13"/>
      <c r="C49" s="85" t="s">
        <v>71</v>
      </c>
      <c r="D49" s="13"/>
      <c r="E49" s="13"/>
      <c r="F49" s="13"/>
      <c r="G49" s="13"/>
      <c r="H49" s="13"/>
      <c r="I49" s="13"/>
      <c r="J49" s="13"/>
      <c r="K49" s="13"/>
      <c r="L49" s="13"/>
    </row>
    <row r="50" spans="2:12" x14ac:dyDescent="0.25">
      <c r="B50" s="32"/>
      <c r="C50" s="84"/>
      <c r="D50" s="32"/>
      <c r="E50" s="32"/>
      <c r="F50" s="32"/>
      <c r="G50" s="32"/>
      <c r="H50" s="32"/>
      <c r="I50" s="32"/>
      <c r="J50" s="32"/>
      <c r="K50" s="32"/>
      <c r="L50" s="32"/>
    </row>
    <row r="51" spans="2:12" x14ac:dyDescent="0.25">
      <c r="B51" s="13" t="s">
        <v>72</v>
      </c>
      <c r="C51" s="12"/>
      <c r="D51" s="12"/>
    </row>
    <row r="52" spans="2:12" x14ac:dyDescent="0.25">
      <c r="B52" s="13"/>
      <c r="C52" s="12"/>
      <c r="D52" s="12"/>
    </row>
    <row r="55" spans="2:12" x14ac:dyDescent="0.25">
      <c r="B55" s="2"/>
      <c r="C55" s="2"/>
      <c r="F55" s="2"/>
      <c r="G55" s="2"/>
      <c r="H55" s="2"/>
      <c r="I55" s="34"/>
      <c r="J55" s="34"/>
      <c r="K55" s="35"/>
      <c r="L55" s="34"/>
    </row>
    <row r="56" spans="2:12" x14ac:dyDescent="0.25">
      <c r="B56" s="74" t="s">
        <v>73</v>
      </c>
      <c r="C56" s="74"/>
      <c r="D56" s="74"/>
      <c r="F56" s="2"/>
      <c r="G56" s="2"/>
      <c r="H56" s="2"/>
      <c r="I56" s="15" t="s">
        <v>67</v>
      </c>
      <c r="K56" s="15"/>
    </row>
    <row r="57" spans="2:12" x14ac:dyDescent="0.25">
      <c r="B57" s="38" t="s">
        <v>53</v>
      </c>
      <c r="C57" s="38"/>
      <c r="D57" s="38"/>
      <c r="E57" s="14"/>
      <c r="F57" s="2"/>
      <c r="G57" s="2"/>
      <c r="H57" s="2"/>
      <c r="I57" s="16" t="s">
        <v>74</v>
      </c>
      <c r="K57" s="16"/>
    </row>
    <row r="58" spans="2:12" x14ac:dyDescent="0.25">
      <c r="D58" s="92"/>
      <c r="F58" s="2"/>
      <c r="G58" s="2"/>
      <c r="H58" s="75"/>
      <c r="I58" s="75"/>
    </row>
    <row r="59" spans="2:12" x14ac:dyDescent="0.25">
      <c r="D59" s="92"/>
      <c r="F59" s="2"/>
      <c r="G59" s="2"/>
      <c r="H59" s="2"/>
      <c r="I59" s="2"/>
    </row>
    <row r="60" spans="2:12" x14ac:dyDescent="0.25">
      <c r="D60" s="92"/>
      <c r="F60" s="2"/>
    </row>
    <row r="61" spans="2:12" x14ac:dyDescent="0.25">
      <c r="D61" s="92"/>
    </row>
    <row r="62" spans="2:12" x14ac:dyDescent="0.25">
      <c r="D62" s="92"/>
    </row>
  </sheetData>
  <mergeCells count="12">
    <mergeCell ref="B8:D8"/>
    <mergeCell ref="E8:F8"/>
    <mergeCell ref="C4:L4"/>
    <mergeCell ref="C5:L5"/>
    <mergeCell ref="B6:C6"/>
    <mergeCell ref="B7:D7"/>
    <mergeCell ref="E7:F7"/>
    <mergeCell ref="B10:L10"/>
    <mergeCell ref="B28:L28"/>
    <mergeCell ref="B30:L30"/>
    <mergeCell ref="R39:S39"/>
    <mergeCell ref="U39:V39"/>
  </mergeCells>
  <dataValidations count="2">
    <dataValidation type="date" allowBlank="1" showInputMessage="1" showErrorMessage="1" sqref="G8:H8" xr:uid="{00000000-0002-0000-0200-000000000000}">
      <formula1>1</formula1>
      <formula2>46022</formula2>
    </dataValidation>
    <dataValidation type="list" allowBlank="1" showInputMessage="1" showErrorMessage="1" sqref="J8:K8" xr:uid="{00000000-0002-0000-0200-000001000000}">
      <formula1>#REF!</formula1>
    </dataValidation>
  </dataValidations>
  <printOptions horizontalCentered="1" verticalCentered="1"/>
  <pageMargins left="0.23622047244094491" right="0.23622047244094491" top="0.41" bottom="0.28000000000000003" header="0.31496062992125984" footer="0.17"/>
  <pageSetup scale="7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51"/>
  <sheetViews>
    <sheetView workbookViewId="0">
      <selection activeCell="G25" sqref="G25"/>
    </sheetView>
  </sheetViews>
  <sheetFormatPr baseColWidth="10" defaultRowHeight="15" x14ac:dyDescent="0.25"/>
  <cols>
    <col min="2" max="2" width="25.5703125" customWidth="1"/>
    <col min="3" max="3" width="20" customWidth="1"/>
    <col min="4" max="4" width="19.140625" customWidth="1"/>
    <col min="5" max="5" width="31.7109375" customWidth="1"/>
  </cols>
  <sheetData>
    <row r="1" spans="2:5" ht="15.75" x14ac:dyDescent="0.25">
      <c r="C1" s="120" t="s">
        <v>7</v>
      </c>
      <c r="D1" s="120"/>
      <c r="E1" s="120"/>
    </row>
    <row r="2" spans="2:5" ht="15.75" x14ac:dyDescent="0.25">
      <c r="C2" s="120" t="s">
        <v>49</v>
      </c>
      <c r="D2" s="120"/>
      <c r="E2" s="120"/>
    </row>
    <row r="3" spans="2:5" ht="15.75" x14ac:dyDescent="0.25">
      <c r="C3" s="121" t="s">
        <v>64</v>
      </c>
      <c r="D3" s="121"/>
      <c r="E3" s="121"/>
    </row>
    <row r="4" spans="2:5" ht="21.75" thickBot="1" x14ac:dyDescent="0.3">
      <c r="B4" s="73" t="s">
        <v>7</v>
      </c>
      <c r="C4" s="8"/>
      <c r="D4" s="8"/>
      <c r="E4" s="8"/>
    </row>
    <row r="5" spans="2:5" ht="24" x14ac:dyDescent="0.25">
      <c r="B5" s="89" t="s">
        <v>6</v>
      </c>
      <c r="C5" s="90" t="s">
        <v>5</v>
      </c>
      <c r="D5" s="49" t="s">
        <v>29</v>
      </c>
      <c r="E5" s="50" t="s">
        <v>30</v>
      </c>
    </row>
    <row r="6" spans="2:5" ht="30.75" thickBot="1" x14ac:dyDescent="0.3">
      <c r="B6" s="88" t="s">
        <v>61</v>
      </c>
      <c r="C6" s="69">
        <v>12708883</v>
      </c>
      <c r="D6" s="70">
        <v>35485</v>
      </c>
      <c r="E6" s="71">
        <v>40908</v>
      </c>
    </row>
    <row r="8" spans="2:5" ht="15.75" thickBot="1" x14ac:dyDescent="0.3">
      <c r="B8" s="122" t="s">
        <v>11</v>
      </c>
      <c r="C8" s="122"/>
      <c r="D8" s="122"/>
      <c r="E8" s="122"/>
    </row>
    <row r="9" spans="2:5" x14ac:dyDescent="0.25">
      <c r="B9" s="114" t="s">
        <v>10</v>
      </c>
      <c r="C9" s="86" t="s">
        <v>32</v>
      </c>
      <c r="D9" s="86" t="s">
        <v>33</v>
      </c>
      <c r="E9" s="87" t="s">
        <v>34</v>
      </c>
    </row>
    <row r="10" spans="2:5" ht="19.5" customHeight="1" x14ac:dyDescent="0.25">
      <c r="B10" s="123"/>
      <c r="C10" s="53" t="s">
        <v>62</v>
      </c>
      <c r="D10" s="53" t="s">
        <v>63</v>
      </c>
      <c r="E10" s="54" t="s">
        <v>13</v>
      </c>
    </row>
    <row r="11" spans="2:5" ht="15.75" thickBot="1" x14ac:dyDescent="0.3">
      <c r="B11" s="55" t="s">
        <v>35</v>
      </c>
      <c r="C11" s="56">
        <v>360</v>
      </c>
      <c r="D11" s="56">
        <f>SUM(360-C11)</f>
        <v>0</v>
      </c>
      <c r="E11" s="57">
        <f>SUM(C11:D11)</f>
        <v>360</v>
      </c>
    </row>
    <row r="12" spans="2:5" x14ac:dyDescent="0.25">
      <c r="B12" s="39" t="s">
        <v>8</v>
      </c>
      <c r="C12" s="58">
        <v>36193209</v>
      </c>
      <c r="D12" s="58">
        <v>0</v>
      </c>
      <c r="E12" s="59">
        <f t="shared" ref="E12:E22" si="0">SUM(B12:D12)</f>
        <v>36193209</v>
      </c>
    </row>
    <row r="13" spans="2:5" x14ac:dyDescent="0.25">
      <c r="B13" s="19" t="s">
        <v>9</v>
      </c>
      <c r="C13" s="17">
        <v>1210456</v>
      </c>
      <c r="D13" s="17">
        <v>0</v>
      </c>
      <c r="E13" s="60">
        <f t="shared" si="0"/>
        <v>1210456</v>
      </c>
    </row>
    <row r="14" spans="2:5" x14ac:dyDescent="0.25">
      <c r="B14" s="19" t="s">
        <v>65</v>
      </c>
      <c r="C14" s="17">
        <v>5793872</v>
      </c>
      <c r="D14" s="17">
        <v>0</v>
      </c>
      <c r="E14" s="60">
        <f t="shared" si="0"/>
        <v>5793872</v>
      </c>
    </row>
    <row r="15" spans="2:5" x14ac:dyDescent="0.25">
      <c r="B15" s="19" t="s">
        <v>36</v>
      </c>
      <c r="C15" s="17">
        <v>0</v>
      </c>
      <c r="D15" s="17">
        <v>0</v>
      </c>
      <c r="E15" s="60">
        <f t="shared" si="0"/>
        <v>0</v>
      </c>
    </row>
    <row r="16" spans="2:5" x14ac:dyDescent="0.25">
      <c r="B16" s="19" t="s">
        <v>37</v>
      </c>
      <c r="C16" s="17">
        <v>0</v>
      </c>
      <c r="D16" s="17">
        <v>0</v>
      </c>
      <c r="E16" s="60">
        <f t="shared" si="0"/>
        <v>0</v>
      </c>
    </row>
    <row r="17" spans="2:5" x14ac:dyDescent="0.25">
      <c r="B17" s="20" t="s">
        <v>1</v>
      </c>
      <c r="C17" s="17">
        <v>2211607</v>
      </c>
      <c r="D17" s="17">
        <v>0</v>
      </c>
      <c r="E17" s="60">
        <f t="shared" si="0"/>
        <v>2211607</v>
      </c>
    </row>
    <row r="18" spans="2:5" ht="24" x14ac:dyDescent="0.25">
      <c r="B18" s="20" t="s">
        <v>2</v>
      </c>
      <c r="C18" s="17">
        <v>1922356</v>
      </c>
      <c r="D18" s="17">
        <v>0</v>
      </c>
      <c r="E18" s="60">
        <f t="shared" si="0"/>
        <v>1922356</v>
      </c>
    </row>
    <row r="19" spans="2:5" x14ac:dyDescent="0.25">
      <c r="B19" s="20" t="s">
        <v>3</v>
      </c>
      <c r="C19" s="17">
        <v>4795416</v>
      </c>
      <c r="D19" s="17">
        <v>0</v>
      </c>
      <c r="E19" s="60">
        <f t="shared" si="0"/>
        <v>4795416</v>
      </c>
    </row>
    <row r="20" spans="2:5" x14ac:dyDescent="0.25">
      <c r="B20" s="20" t="s">
        <v>4</v>
      </c>
      <c r="C20" s="17">
        <v>4030014</v>
      </c>
      <c r="D20" s="17">
        <v>0</v>
      </c>
      <c r="E20" s="60">
        <f t="shared" si="0"/>
        <v>4030014</v>
      </c>
    </row>
    <row r="21" spans="2:5" x14ac:dyDescent="0.25">
      <c r="B21" s="20" t="s">
        <v>39</v>
      </c>
      <c r="C21" s="17">
        <v>1308158</v>
      </c>
      <c r="D21" s="17">
        <v>0</v>
      </c>
      <c r="E21" s="60">
        <f t="shared" si="0"/>
        <v>1308158</v>
      </c>
    </row>
    <row r="22" spans="2:5" x14ac:dyDescent="0.25">
      <c r="B22" s="19" t="s">
        <v>40</v>
      </c>
      <c r="C22" s="17">
        <v>247720</v>
      </c>
      <c r="D22" s="17">
        <v>0</v>
      </c>
      <c r="E22" s="60">
        <f t="shared" si="0"/>
        <v>247720</v>
      </c>
    </row>
    <row r="23" spans="2:5" ht="15.75" thickBot="1" x14ac:dyDescent="0.3">
      <c r="B23" s="43" t="s">
        <v>0</v>
      </c>
      <c r="C23" s="44">
        <f>SUM(C12:C22)</f>
        <v>57712808</v>
      </c>
      <c r="D23" s="44">
        <f>SUM(D12:D22)</f>
        <v>0</v>
      </c>
      <c r="E23" s="45">
        <f>SUM(E12:E22)</f>
        <v>57712808</v>
      </c>
    </row>
    <row r="24" spans="2:5" ht="21.75" customHeight="1" x14ac:dyDescent="0.25">
      <c r="B24" s="124" t="s">
        <v>12</v>
      </c>
      <c r="C24" s="124"/>
      <c r="D24" s="124"/>
      <c r="E24" s="124"/>
    </row>
    <row r="25" spans="2:5" x14ac:dyDescent="0.25">
      <c r="B25" s="36"/>
      <c r="C25" s="36"/>
      <c r="D25" s="36"/>
      <c r="E25" s="36"/>
    </row>
    <row r="26" spans="2:5" ht="15.75" thickBot="1" x14ac:dyDescent="0.3">
      <c r="B26" s="122" t="s">
        <v>41</v>
      </c>
      <c r="C26" s="122"/>
      <c r="D26" s="122"/>
      <c r="E26" s="122"/>
    </row>
    <row r="27" spans="2:5" x14ac:dyDescent="0.25">
      <c r="B27" s="114" t="s">
        <v>10</v>
      </c>
      <c r="C27" s="86" t="s">
        <v>32</v>
      </c>
      <c r="D27" s="86" t="s">
        <v>33</v>
      </c>
      <c r="E27" s="87" t="s">
        <v>34</v>
      </c>
    </row>
    <row r="28" spans="2:5" ht="20.25" customHeight="1" x14ac:dyDescent="0.25">
      <c r="B28" s="123"/>
      <c r="C28" s="53" t="s">
        <v>62</v>
      </c>
      <c r="D28" s="53" t="s">
        <v>63</v>
      </c>
      <c r="E28" s="54" t="s">
        <v>13</v>
      </c>
    </row>
    <row r="29" spans="2:5" ht="15.75" thickBot="1" x14ac:dyDescent="0.3">
      <c r="B29" s="55" t="s">
        <v>35</v>
      </c>
      <c r="C29" s="56">
        <v>360</v>
      </c>
      <c r="D29" s="56">
        <f>SUM(360-C29)</f>
        <v>0</v>
      </c>
      <c r="E29" s="57">
        <f>SUM(C29:D29)</f>
        <v>360</v>
      </c>
    </row>
    <row r="30" spans="2:5" x14ac:dyDescent="0.25">
      <c r="B30" s="33" t="s">
        <v>20</v>
      </c>
      <c r="C30" s="17">
        <v>0</v>
      </c>
      <c r="D30" s="17">
        <v>0</v>
      </c>
      <c r="E30" s="18">
        <v>0</v>
      </c>
    </row>
    <row r="31" spans="2:5" x14ac:dyDescent="0.25">
      <c r="B31" s="19" t="s">
        <v>15</v>
      </c>
      <c r="C31" s="17">
        <v>5752459</v>
      </c>
      <c r="D31" s="17">
        <v>0</v>
      </c>
      <c r="E31" s="17">
        <v>5752459</v>
      </c>
    </row>
    <row r="32" spans="2:5" x14ac:dyDescent="0.25">
      <c r="B32" s="19" t="s">
        <v>16</v>
      </c>
      <c r="C32" s="17">
        <v>467719</v>
      </c>
      <c r="D32" s="17">
        <v>0</v>
      </c>
      <c r="E32" s="17">
        <v>467719</v>
      </c>
    </row>
    <row r="33" spans="2:8" x14ac:dyDescent="0.25">
      <c r="B33" s="20" t="s">
        <v>19</v>
      </c>
      <c r="C33" s="17">
        <v>0</v>
      </c>
      <c r="D33" s="17">
        <v>0</v>
      </c>
      <c r="E33" s="18">
        <v>0</v>
      </c>
    </row>
    <row r="34" spans="2:8" x14ac:dyDescent="0.25">
      <c r="B34" s="20" t="s">
        <v>42</v>
      </c>
      <c r="C34" s="17">
        <v>0</v>
      </c>
      <c r="D34" s="17">
        <v>0</v>
      </c>
      <c r="E34" s="18">
        <v>0</v>
      </c>
    </row>
    <row r="35" spans="2:8" ht="24" x14ac:dyDescent="0.25">
      <c r="B35" s="31" t="s">
        <v>43</v>
      </c>
      <c r="C35" s="17">
        <v>0</v>
      </c>
      <c r="D35" s="17">
        <v>0</v>
      </c>
      <c r="E35" s="18">
        <v>0</v>
      </c>
    </row>
    <row r="36" spans="2:8" ht="15.75" thickBot="1" x14ac:dyDescent="0.3">
      <c r="B36" s="22" t="s">
        <v>0</v>
      </c>
      <c r="C36" s="23">
        <f t="shared" ref="C36:E36" si="1">SUM(C30:C35)</f>
        <v>6220178</v>
      </c>
      <c r="D36" s="23">
        <f t="shared" si="1"/>
        <v>0</v>
      </c>
      <c r="E36" s="24">
        <f t="shared" si="1"/>
        <v>6220178</v>
      </c>
    </row>
    <row r="37" spans="2:8" ht="15.75" thickBot="1" x14ac:dyDescent="0.3">
      <c r="C37" s="11"/>
      <c r="D37" s="11"/>
      <c r="E37" s="11"/>
    </row>
    <row r="38" spans="2:8" x14ac:dyDescent="0.25">
      <c r="B38" s="114" t="s">
        <v>17</v>
      </c>
      <c r="C38" s="115"/>
      <c r="D38" s="115"/>
      <c r="E38" s="116"/>
    </row>
    <row r="39" spans="2:8" ht="15.75" thickBot="1" x14ac:dyDescent="0.3">
      <c r="B39" s="63" t="s">
        <v>17</v>
      </c>
      <c r="C39" s="64">
        <v>0</v>
      </c>
      <c r="D39" s="64">
        <v>0</v>
      </c>
      <c r="E39" s="65">
        <v>0</v>
      </c>
    </row>
    <row r="40" spans="2:8" ht="15.75" thickBot="1" x14ac:dyDescent="0.3">
      <c r="B40" s="13"/>
    </row>
    <row r="41" spans="2:8" x14ac:dyDescent="0.25">
      <c r="B41" s="117" t="s">
        <v>18</v>
      </c>
      <c r="C41" s="118"/>
      <c r="D41" s="118"/>
      <c r="E41" s="119"/>
    </row>
    <row r="42" spans="2:8" ht="15.75" thickBot="1" x14ac:dyDescent="0.3">
      <c r="B42" s="63" t="s">
        <v>18</v>
      </c>
      <c r="C42" s="66">
        <v>0</v>
      </c>
      <c r="D42" s="66">
        <v>0</v>
      </c>
      <c r="E42" s="67">
        <v>0</v>
      </c>
    </row>
    <row r="43" spans="2:8" x14ac:dyDescent="0.25">
      <c r="C43" s="12"/>
      <c r="D43" s="12"/>
    </row>
    <row r="44" spans="2:8" x14ac:dyDescent="0.25">
      <c r="B44" s="13" t="s">
        <v>60</v>
      </c>
      <c r="C44" s="12"/>
      <c r="D44" s="12"/>
    </row>
    <row r="45" spans="2:8" x14ac:dyDescent="0.25">
      <c r="B45" s="13"/>
      <c r="C45" s="12"/>
      <c r="D45" s="12"/>
    </row>
    <row r="48" spans="2:8" x14ac:dyDescent="0.25">
      <c r="B48" s="2"/>
      <c r="C48" s="2"/>
      <c r="D48" s="2"/>
      <c r="E48" s="34"/>
      <c r="F48" s="2"/>
      <c r="G48" s="2"/>
      <c r="H48" s="2"/>
    </row>
    <row r="49" spans="2:8" x14ac:dyDescent="0.25">
      <c r="B49" s="74" t="s">
        <v>52</v>
      </c>
      <c r="C49" s="74"/>
      <c r="E49" s="15" t="s">
        <v>66</v>
      </c>
      <c r="F49" s="2"/>
      <c r="G49" s="91"/>
      <c r="H49" s="2"/>
    </row>
    <row r="50" spans="2:8" x14ac:dyDescent="0.25">
      <c r="B50" s="38" t="s">
        <v>53</v>
      </c>
      <c r="C50" s="38"/>
      <c r="E50" t="s">
        <v>68</v>
      </c>
      <c r="G50" s="15"/>
    </row>
    <row r="51" spans="2:8" x14ac:dyDescent="0.25">
      <c r="E51" s="16" t="s">
        <v>58</v>
      </c>
      <c r="G51" s="16"/>
    </row>
  </sheetData>
  <mergeCells count="10">
    <mergeCell ref="C1:E1"/>
    <mergeCell ref="C2:E2"/>
    <mergeCell ref="C3:E3"/>
    <mergeCell ref="B8:E8"/>
    <mergeCell ref="B9:B10"/>
    <mergeCell ref="B26:E26"/>
    <mergeCell ref="B27:B28"/>
    <mergeCell ref="B38:E38"/>
    <mergeCell ref="B41:E41"/>
    <mergeCell ref="B24:E24"/>
  </mergeCells>
  <dataValidations count="1">
    <dataValidation type="date" allowBlank="1" showInputMessage="1" showErrorMessage="1" sqref="D6:E6" xr:uid="{00000000-0002-0000-0300-000000000000}">
      <formula1>1</formula1>
      <formula2>46022</formula2>
    </dataValidation>
  </dataValidations>
  <pageMargins left="0.7" right="0.7" top="0.75" bottom="0.75" header="0.3" footer="0.3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Cert. Pensión total año</vt:lpstr>
      <vt:lpstr>NIDIA GALVIS</vt:lpstr>
      <vt:lpstr>Cert. pensión ultimos 10 añ (2</vt:lpstr>
      <vt:lpstr>ULTIMO AÑO</vt:lpstr>
      <vt:lpstr>'Cert. Pensión total año'!Área_de_impresión</vt:lpstr>
      <vt:lpstr>'Cert. pensión ultimos 10 añ (2'!Área_de_impresión</vt:lpstr>
      <vt:lpstr>'NIDIA GALVIS'!Área_de_impresión</vt:lpstr>
      <vt:lpstr>'ULTIMO AÑO'!Área_de_impresión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2021-09-15T20:06:21Z</dcterms:modified>
</cp:coreProperties>
</file>