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82F8F7F-CE23-43C3-9EE3-4C0A7E7254A5}" xr6:coauthVersionLast="47" xr6:coauthVersionMax="47" xr10:uidLastSave="{00000000-0000-0000-0000-000000000000}"/>
  <bookViews>
    <workbookView showHorizontalScroll="0" showVerticalScroll="0" xWindow="-120" yWindow="-120" windowWidth="20730" windowHeight="11160" activeTab="3" xr2:uid="{00000000-000D-0000-FFFF-FFFF00000000}"/>
  </bookViews>
  <sheets>
    <sheet name="VALOR MESADAS RELIQUIDADAS" sheetId="9" r:id="rId1"/>
    <sheet name="RELIQUIDACION MESA 2021-2022" sheetId="3" r:id="rId2"/>
    <sheet name="intereses despues ejecutoria" sheetId="11" r:id="rId3"/>
    <sheet name="LIQUIDACION FINAL" sheetId="6" r:id="rId4"/>
  </sheets>
  <definedNames>
    <definedName name="_xlcn.WorksheetConnection_RELIQUIDACIONMESADASA5M1301" hidden="1">'RELIQUIDACION MESA 2021-2022'!$A$5:$M$5</definedName>
    <definedName name="_xlcn.WorksheetConnection_TABLASPARARELIQUIDACION.xlsxMESADASADICIONALES1" hidden="1">MESADASADICIONALES</definedName>
    <definedName name="_xlcn.WorksheetConnection_TABLASPARARELIQUIDACION.xlsxRELIQUIDACION1" hidden="1">RELIQUIDACION[]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ELIQUIDACION" name="RELIQUIDACION" connection="WorksheetConnection_TABLAS PARA RELIQUIDACION.xlsx!RELIQUIDACION"/>
          <x15:modelTable id="MESADASADICIONALES" name="MESADASADICIONALES" connection="WorksheetConnection_TABLAS PARA RELIQUIDACION.xlsx!MESADASADICIONALES"/>
          <x15:modelTable id="Rango" name="Rango" connection="WorksheetConnection_RELIQUIDACION MESADAS!$A$5:$M$130"/>
        </x15:modelTables>
        <x15:modelRelationships>
          <x15:modelRelationship fromTable="RELIQUIDACION" fromColumn="desde" toTable="MESADASADICIONALES" toColumn="FECHA MESADA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E6" i="11"/>
  <c r="G6" i="11"/>
  <c r="E7" i="11"/>
  <c r="G7" i="11"/>
  <c r="C9" i="3"/>
  <c r="E9" i="3" s="1"/>
  <c r="F13" i="9"/>
  <c r="C16" i="9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D9" i="3" l="1"/>
  <c r="F9" i="3" s="1"/>
  <c r="I9" i="3" s="1"/>
  <c r="C11" i="11"/>
  <c r="G10" i="11"/>
  <c r="C13" i="3"/>
  <c r="G2" i="11"/>
  <c r="G3" i="11"/>
  <c r="G4" i="11"/>
  <c r="G5" i="11"/>
  <c r="G8" i="11"/>
  <c r="G9" i="11"/>
  <c r="E2" i="11"/>
  <c r="E3" i="11"/>
  <c r="E4" i="11"/>
  <c r="E5" i="11"/>
  <c r="E8" i="11"/>
  <c r="E9" i="11"/>
  <c r="E13" i="3" l="1"/>
  <c r="C7" i="3" l="1"/>
  <c r="C8" i="3"/>
  <c r="C10" i="3"/>
  <c r="E10" i="3" s="1"/>
  <c r="C11" i="3"/>
  <c r="E11" i="3" s="1"/>
  <c r="C12" i="3"/>
  <c r="D13" i="3"/>
  <c r="F13" i="3" s="1"/>
  <c r="I13" i="3" s="1"/>
  <c r="J13" i="3" l="1"/>
  <c r="K13" i="3"/>
  <c r="E12" i="3"/>
  <c r="E7" i="3"/>
  <c r="E8" i="3"/>
  <c r="C6" i="3"/>
  <c r="E6" i="3" l="1"/>
  <c r="D6" i="3" l="1"/>
  <c r="D8" i="3"/>
  <c r="F8" i="3" s="1"/>
  <c r="I8" i="3" s="1"/>
  <c r="D7" i="3"/>
  <c r="F7" i="3" s="1"/>
  <c r="I7" i="3" s="1"/>
  <c r="K7" i="3" s="1"/>
  <c r="J7" i="3" l="1"/>
  <c r="K8" i="3"/>
  <c r="J8" i="3"/>
  <c r="D12" i="3"/>
  <c r="F12" i="3" s="1"/>
  <c r="I12" i="3" s="1"/>
  <c r="D10" i="3"/>
  <c r="F10" i="3" s="1"/>
  <c r="I10" i="3" s="1"/>
  <c r="D11" i="3"/>
  <c r="F11" i="3" s="1"/>
  <c r="I11" i="3" s="1"/>
  <c r="J11" i="3" l="1"/>
  <c r="K11" i="3"/>
  <c r="J10" i="3"/>
  <c r="K10" i="3"/>
  <c r="K12" i="3"/>
  <c r="J12" i="3"/>
  <c r="F6" i="3" l="1"/>
  <c r="I6" i="3" s="1"/>
  <c r="J6" i="3" l="1"/>
  <c r="K6" i="3"/>
  <c r="F14" i="3" l="1"/>
  <c r="B8" i="6" s="1"/>
  <c r="I14" i="3" l="1"/>
  <c r="J14" i="3" l="1"/>
  <c r="B10" i="6" s="1"/>
  <c r="K14" i="3"/>
  <c r="B11" i="6" s="1"/>
  <c r="B12" i="6" l="1"/>
  <c r="H2" i="11"/>
  <c r="D3" i="11"/>
  <c r="D4" i="11" l="1"/>
  <c r="H3" i="11"/>
  <c r="D5" i="11" l="1"/>
  <c r="D6" i="11" s="1"/>
  <c r="H6" i="11" s="1"/>
  <c r="H4" i="11"/>
  <c r="D7" i="11" l="1"/>
  <c r="H7" i="11" s="1"/>
  <c r="H5" i="11"/>
  <c r="D8" i="11" l="1"/>
  <c r="D9" i="11" l="1"/>
  <c r="D10" i="11" s="1"/>
  <c r="H10" i="11" s="1"/>
  <c r="H8" i="11"/>
  <c r="H9" i="11" l="1"/>
  <c r="H11" i="1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560CA1-2A82-406C-99A3-C5871B35C9E8}" keepAlive="1" name="ThisWorkbookDataModel" description="Modelo de datos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B8A5D95-CE9F-45C7-B93E-D6718CFF4DF8}" name="WorksheetConnection_RELIQUIDACION MESADAS!$A$5:$M$130" type="102" refreshedVersion="7" minRefreshableVersion="5">
    <extLst>
      <ext xmlns:x15="http://schemas.microsoft.com/office/spreadsheetml/2010/11/main" uri="{DE250136-89BD-433C-8126-D09CA5730AF9}">
        <x15:connection id="Rango" autoDelete="1">
          <x15:rangePr sourceName="_xlcn.WorksheetConnection_RELIQUIDACIONMESADASA5M1301"/>
        </x15:connection>
      </ext>
    </extLst>
  </connection>
  <connection id="3" xr16:uid="{36E90233-B59E-43A4-85DD-4E624D3EC209}" name="WorksheetConnection_TABLAS PARA RELIQUIDACION.xlsx!MESADASADICIONALES" type="102" refreshedVersion="7" minRefreshableVersion="5">
    <extLst>
      <ext xmlns:x15="http://schemas.microsoft.com/office/spreadsheetml/2010/11/main" uri="{DE250136-89BD-433C-8126-D09CA5730AF9}">
        <x15:connection id="MESADASADICIONALES">
          <x15:rangePr sourceName="_xlcn.WorksheetConnection_TABLASPARARELIQUIDACION.xlsxMESADASADICIONALES1"/>
        </x15:connection>
      </ext>
    </extLst>
  </connection>
  <connection id="4" xr16:uid="{554FE2EA-781F-4B32-B837-578BBA7EC841}" name="WorksheetConnection_TABLAS PARA RELIQUIDACION.xlsx!RELIQUIDACION" type="102" refreshedVersion="7" minRefreshableVersion="5">
    <extLst>
      <ext xmlns:x15="http://schemas.microsoft.com/office/spreadsheetml/2010/11/main" uri="{DE250136-89BD-433C-8126-D09CA5730AF9}">
        <x15:connection id="RELIQUIDACION" autoDelete="1">
          <x15:rangePr sourceName="_xlcn.WorksheetConnection_TABLASPARARELIQUIDACION.xlsxRELIQUIDACION1"/>
        </x15:connection>
      </ext>
    </extLst>
  </connection>
</connections>
</file>

<file path=xl/sharedStrings.xml><?xml version="1.0" encoding="utf-8"?>
<sst xmlns="http://schemas.openxmlformats.org/spreadsheetml/2006/main" count="52" uniqueCount="37">
  <si>
    <t>INDEXACION</t>
  </si>
  <si>
    <t>IPC FINAL</t>
  </si>
  <si>
    <t>IPC INICIAL</t>
  </si>
  <si>
    <t>VALOR INDEXADO</t>
  </si>
  <si>
    <t>AÑO</t>
  </si>
  <si>
    <t xml:space="preserve">desde </t>
  </si>
  <si>
    <t>hasta</t>
  </si>
  <si>
    <t>VALOR RELIQUIDADO</t>
  </si>
  <si>
    <t>VALOR PAGADO</t>
  </si>
  <si>
    <t>DIFERENCIA</t>
  </si>
  <si>
    <t>VALOR MESADAS RELIQUIDADAS</t>
  </si>
  <si>
    <t>% IPC AÑO ANTERIOR</t>
  </si>
  <si>
    <t>VALOR MESADA MENSUAL RELIQUIDADA</t>
  </si>
  <si>
    <t>ORDINARIA</t>
  </si>
  <si>
    <t>ADICIONAL</t>
  </si>
  <si>
    <t>PERIODO</t>
  </si>
  <si>
    <t>DESPUES DE EJECUTORIA</t>
  </si>
  <si>
    <t>TIPO  MESADA</t>
  </si>
  <si>
    <t>DESCUENTOS EN SALUD</t>
  </si>
  <si>
    <t>IBL NO COTIZADO</t>
  </si>
  <si>
    <t>TOTAL</t>
  </si>
  <si>
    <t>DESDE</t>
  </si>
  <si>
    <t>HASTA</t>
  </si>
  <si>
    <t>valor acumulado</t>
  </si>
  <si>
    <t xml:space="preserve">dias </t>
  </si>
  <si>
    <t>interes corriente</t>
  </si>
  <si>
    <t>interes moratorio</t>
  </si>
  <si>
    <t>vl intereses</t>
  </si>
  <si>
    <t xml:space="preserve">LIQUIDACION FINAL </t>
  </si>
  <si>
    <t>TOTAL A A LA FECHA</t>
  </si>
  <si>
    <t>31/04/2022</t>
  </si>
  <si>
    <t>SALDO CREDITO HASTA MANDAMIENTO DE PAGO</t>
  </si>
  <si>
    <t>INTERESE MORATORIOS HASTA MANDAMIENTO DE PAGO</t>
  </si>
  <si>
    <t>DIFERENCIA CAUSADA DESDE OCT-2021 HASTA LA FECHA (ABRIL 2022)</t>
  </si>
  <si>
    <t>INTERESES MORATORIOS CAUSADOS DESDE OCT-2021 HASTA LA FECHA</t>
  </si>
  <si>
    <t>DESCUENTOS EN SALUD PERIODO 2021-2022</t>
  </si>
  <si>
    <t>DESCUENTOS IBL NO COTIZADO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</si>
</sst>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_-* #,##0.00\ [$€]_-;\-* #,##0.00\ [$€]_-;_-* &quot;-&quot;??\ [$€]_-;_-@_-"/>
    <numFmt numFmtId="166" formatCode="_-&quot;$&quot;\ * #,##0.00_-;\-&quot;$&quot;\ * #,##0.00_-;_-&quot;$&quot;\ * &quot;-&quot;_-;_-@_-"/>
    <numFmt numFmtId="167" formatCode="0.0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Segoe UI"/>
      <family val="2"/>
      <charset val="204"/>
    </font>
    <font>
      <sz val="10"/>
      <name val="Arial"/>
      <family val="2"/>
    </font>
    <font>
      <b/>
      <sz val="9"/>
      <name val="Segoe UI"/>
      <family val="2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9"/>
      <name val="Segoe UI"/>
    </font>
    <font>
      <b/>
      <sz val="11"/>
      <color theme="1"/>
      <name val="Calibri"/>
      <scheme val="minor"/>
    </font>
    <font>
      <sz val="10"/>
      <color rgb="FF000000"/>
      <name val="Georgia"/>
      <family val="1"/>
    </font>
    <font>
      <sz val="11"/>
      <color theme="1"/>
      <name val="Calibri"/>
    </font>
    <font>
      <sz val="10"/>
      <name val="Arial"/>
    </font>
    <font>
      <sz val="9"/>
      <name val="Segoe UI"/>
      <family val="2"/>
    </font>
    <font>
      <b/>
      <sz val="10"/>
      <color rgb="FF000000"/>
      <name val="Georgia"/>
      <family val="1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7" applyNumberFormat="0" applyAlignment="0" applyProtection="0"/>
    <xf numFmtId="0" fontId="17" fillId="0" borderId="9" applyNumberFormat="0" applyFill="0" applyAlignment="0" applyProtection="0"/>
    <xf numFmtId="0" fontId="2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6" fillId="7" borderId="7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8" borderId="1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0" fillId="0" borderId="0"/>
    <xf numFmtId="42" fontId="1" fillId="0" borderId="0" applyFont="0" applyFill="0" applyBorder="0" applyAlignment="0" applyProtection="0"/>
    <xf numFmtId="0" fontId="24" fillId="0" borderId="0"/>
    <xf numFmtId="0" fontId="25" fillId="0" borderId="0"/>
  </cellStyleXfs>
  <cellXfs count="139">
    <xf numFmtId="0" fontId="0" fillId="0" borderId="0" xfId="0"/>
    <xf numFmtId="44" fontId="0" fillId="0" borderId="0" xfId="0" applyNumberFormat="1"/>
    <xf numFmtId="44" fontId="2" fillId="0" borderId="0" xfId="0" applyNumberFormat="1" applyFont="1"/>
    <xf numFmtId="0" fontId="2" fillId="0" borderId="0" xfId="0" applyFont="1" applyBorder="1" applyAlignment="1"/>
    <xf numFmtId="0" fontId="2" fillId="0" borderId="0" xfId="0" applyFont="1" applyBorder="1"/>
    <xf numFmtId="0" fontId="0" fillId="0" borderId="1" xfId="0" applyBorder="1"/>
    <xf numFmtId="17" fontId="0" fillId="0" borderId="0" xfId="0" applyNumberFormat="1" applyBorder="1"/>
    <xf numFmtId="44" fontId="0" fillId="0" borderId="0" xfId="0" applyNumberFormat="1" applyBorder="1"/>
    <xf numFmtId="10" fontId="0" fillId="0" borderId="1" xfId="0" applyNumberFormat="1" applyBorder="1"/>
    <xf numFmtId="0" fontId="0" fillId="0" borderId="0" xfId="0"/>
    <xf numFmtId="10" fontId="10" fillId="0" borderId="6" xfId="2" applyNumberFormat="1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44" fontId="3" fillId="0" borderId="1" xfId="0" applyNumberFormat="1" applyFont="1" applyBorder="1" applyAlignment="1">
      <alignment horizontal="right"/>
    </xf>
    <xf numFmtId="2" fontId="8" fillId="3" borderId="0" xfId="41" applyNumberFormat="1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44" fontId="2" fillId="0" borderId="1" xfId="0" applyNumberFormat="1" applyFont="1" applyBorder="1" applyAlignment="1">
      <alignment horizontal="right" wrapText="1"/>
    </xf>
    <xf numFmtId="44" fontId="0" fillId="0" borderId="0" xfId="1" applyFont="1" applyBorder="1"/>
    <xf numFmtId="0" fontId="0" fillId="0" borderId="0" xfId="0" applyBorder="1"/>
    <xf numFmtId="44" fontId="4" fillId="0" borderId="0" xfId="0" applyNumberFormat="1" applyFont="1" applyBorder="1"/>
    <xf numFmtId="10" fontId="6" fillId="0" borderId="1" xfId="0" applyNumberFormat="1" applyFont="1" applyBorder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3" fillId="0" borderId="0" xfId="0" applyFont="1"/>
    <xf numFmtId="44" fontId="5" fillId="0" borderId="1" xfId="0" applyNumberFormat="1" applyFont="1" applyBorder="1" applyAlignment="1">
      <alignment horizontal="right" wrapText="1"/>
    </xf>
    <xf numFmtId="44" fontId="3" fillId="0" borderId="0" xfId="0" applyNumberFormat="1" applyFont="1"/>
    <xf numFmtId="44" fontId="5" fillId="0" borderId="1" xfId="0" applyNumberFormat="1" applyFont="1" applyFill="1" applyBorder="1" applyAlignment="1">
      <alignment horizontal="right"/>
    </xf>
    <xf numFmtId="44" fontId="7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wrapText="1"/>
    </xf>
    <xf numFmtId="44" fontId="7" fillId="2" borderId="0" xfId="0" applyNumberFormat="1" applyFont="1" applyFill="1" applyBorder="1"/>
    <xf numFmtId="44" fontId="2" fillId="0" borderId="0" xfId="0" applyNumberFormat="1" applyFont="1" applyBorder="1" applyAlignment="1">
      <alignment horizontal="right"/>
    </xf>
    <xf numFmtId="44" fontId="2" fillId="2" borderId="0" xfId="0" applyNumberFormat="1" applyFont="1" applyFill="1" applyBorder="1"/>
    <xf numFmtId="44" fontId="5" fillId="2" borderId="1" xfId="0" applyNumberFormat="1" applyFont="1" applyFill="1" applyBorder="1" applyAlignment="1">
      <alignment horizontal="right"/>
    </xf>
    <xf numFmtId="44" fontId="7" fillId="0" borderId="0" xfId="0" applyNumberFormat="1" applyFont="1" applyFill="1" applyBorder="1" applyAlignment="1">
      <alignment horizontal="right"/>
    </xf>
    <xf numFmtId="10" fontId="0" fillId="0" borderId="2" xfId="0" applyNumberFormat="1" applyBorder="1"/>
    <xf numFmtId="0" fontId="2" fillId="0" borderId="0" xfId="0" applyFont="1" applyBorder="1" applyAlignment="1">
      <alignment wrapText="1"/>
    </xf>
    <xf numFmtId="44" fontId="5" fillId="0" borderId="0" xfId="0" applyNumberFormat="1" applyFont="1" applyFill="1" applyBorder="1" applyAlignment="1">
      <alignment horizontal="right"/>
    </xf>
    <xf numFmtId="44" fontId="7" fillId="0" borderId="0" xfId="0" applyNumberFormat="1" applyFont="1" applyBorder="1" applyAlignment="1">
      <alignment horizontal="right"/>
    </xf>
    <xf numFmtId="44" fontId="5" fillId="0" borderId="0" xfId="0" applyNumberFormat="1" applyFont="1" applyBorder="1" applyAlignment="1">
      <alignment horizontal="right"/>
    </xf>
    <xf numFmtId="44" fontId="2" fillId="0" borderId="0" xfId="1" applyFont="1" applyBorder="1" applyAlignment="1">
      <alignment wrapText="1"/>
    </xf>
    <xf numFmtId="44" fontId="3" fillId="2" borderId="0" xfId="0" applyNumberFormat="1" applyFont="1" applyFill="1" applyBorder="1"/>
    <xf numFmtId="44" fontId="3" fillId="0" borderId="0" xfId="0" applyNumberFormat="1" applyFont="1" applyBorder="1"/>
    <xf numFmtId="44" fontId="5" fillId="2" borderId="0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0" xfId="0" applyNumberFormat="1" applyBorder="1"/>
    <xf numFmtId="0" fontId="0" fillId="0" borderId="15" xfId="0" applyBorder="1"/>
    <xf numFmtId="0" fontId="0" fillId="0" borderId="3" xfId="0" applyBorder="1"/>
    <xf numFmtId="0" fontId="0" fillId="0" borderId="3" xfId="0" applyFill="1" applyBorder="1"/>
    <xf numFmtId="0" fontId="0" fillId="0" borderId="13" xfId="0" applyFill="1" applyBorder="1"/>
    <xf numFmtId="10" fontId="10" fillId="0" borderId="0" xfId="2" applyNumberFormat="1" applyFont="1" applyFill="1" applyBorder="1" applyAlignment="1">
      <alignment horizontal="right"/>
    </xf>
    <xf numFmtId="44" fontId="0" fillId="0" borderId="2" xfId="0" applyNumberFormat="1" applyBorder="1" applyAlignment="1">
      <alignment horizontal="center"/>
    </xf>
    <xf numFmtId="44" fontId="2" fillId="0" borderId="2" xfId="0" applyNumberFormat="1" applyFont="1" applyBorder="1"/>
    <xf numFmtId="10" fontId="0" fillId="0" borderId="4" xfId="0" applyNumberFormat="1" applyBorder="1"/>
    <xf numFmtId="44" fontId="0" fillId="0" borderId="12" xfId="0" applyNumberFormat="1" applyBorder="1" applyAlignment="1">
      <alignment horizontal="center"/>
    </xf>
    <xf numFmtId="10" fontId="21" fillId="0" borderId="6" xfId="2" applyNumberFormat="1" applyFont="1" applyFill="1" applyBorder="1" applyAlignment="1">
      <alignment horizontal="right"/>
    </xf>
    <xf numFmtId="44" fontId="22" fillId="0" borderId="2" xfId="0" applyNumberFormat="1" applyFont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0" fontId="2" fillId="0" borderId="0" xfId="0" applyFont="1" applyBorder="1" applyAlignment="1">
      <alignment horizontal="center"/>
    </xf>
    <xf numFmtId="0" fontId="0" fillId="0" borderId="6" xfId="0" applyBorder="1"/>
    <xf numFmtId="42" fontId="0" fillId="0" borderId="0" xfId="47" applyFont="1"/>
    <xf numFmtId="166" fontId="0" fillId="0" borderId="0" xfId="47" applyNumberFormat="1" applyFont="1"/>
    <xf numFmtId="44" fontId="3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4" fontId="2" fillId="0" borderId="0" xfId="0" applyNumberFormat="1" applyFont="1" applyBorder="1" applyAlignment="1">
      <alignment horizontal="right" wrapText="1"/>
    </xf>
    <xf numFmtId="44" fontId="2" fillId="0" borderId="0" xfId="0" applyNumberFormat="1" applyFont="1" applyBorder="1" applyAlignment="1">
      <alignment horizontal="right" wrapText="1"/>
    </xf>
    <xf numFmtId="4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 wrapText="1"/>
    </xf>
    <xf numFmtId="44" fontId="2" fillId="0" borderId="0" xfId="1" applyFont="1" applyBorder="1" applyAlignment="1">
      <alignment horizontal="right" wrapText="1"/>
    </xf>
    <xf numFmtId="44" fontId="0" fillId="0" borderId="0" xfId="1" applyFont="1"/>
    <xf numFmtId="14" fontId="0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44" fontId="5" fillId="0" borderId="1" xfId="1" applyFont="1" applyBorder="1" applyAlignment="1">
      <alignment horizontal="right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44" fontId="0" fillId="0" borderId="0" xfId="0" applyNumberFormat="1" applyAlignment="1">
      <alignment horizontal="left"/>
    </xf>
    <xf numFmtId="0" fontId="3" fillId="0" borderId="0" xfId="0" applyFont="1" applyBorder="1"/>
    <xf numFmtId="10" fontId="0" fillId="0" borderId="0" xfId="2" applyNumberFormat="1" applyFont="1" applyAlignment="1">
      <alignment horizontal="center"/>
    </xf>
    <xf numFmtId="44" fontId="0" fillId="0" borderId="1" xfId="0" applyNumberFormat="1" applyBorder="1"/>
    <xf numFmtId="44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wrapText="1"/>
    </xf>
    <xf numFmtId="44" fontId="2" fillId="0" borderId="14" xfId="0" applyNumberFormat="1" applyFont="1" applyBorder="1"/>
    <xf numFmtId="0" fontId="0" fillId="0" borderId="1" xfId="0" applyFill="1" applyBorder="1"/>
    <xf numFmtId="10" fontId="10" fillId="0" borderId="1" xfId="2" applyNumberFormat="1" applyFont="1" applyFill="1" applyBorder="1" applyAlignment="1">
      <alignment horizontal="right"/>
    </xf>
    <xf numFmtId="44" fontId="2" fillId="0" borderId="1" xfId="0" applyNumberFormat="1" applyFont="1" applyBorder="1"/>
    <xf numFmtId="166" fontId="0" fillId="0" borderId="1" xfId="47" applyNumberFormat="1" applyFont="1" applyBorder="1"/>
    <xf numFmtId="2" fontId="8" fillId="3" borderId="1" xfId="41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26" fillId="0" borderId="1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44" fontId="3" fillId="0" borderId="1" xfId="0" applyNumberFormat="1" applyFont="1" applyFill="1" applyBorder="1" applyAlignment="1">
      <alignment horizontal="right"/>
    </xf>
    <xf numFmtId="10" fontId="23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/>
    <xf numFmtId="44" fontId="0" fillId="0" borderId="2" xfId="1" applyFont="1" applyFill="1" applyBorder="1"/>
    <xf numFmtId="44" fontId="0" fillId="0" borderId="1" xfId="0" applyNumberFormat="1" applyFill="1" applyBorder="1"/>
    <xf numFmtId="10" fontId="23" fillId="0" borderId="1" xfId="2" applyNumberFormat="1" applyFont="1" applyFill="1" applyBorder="1" applyAlignment="1">
      <alignment horizontal="center"/>
    </xf>
    <xf numFmtId="10" fontId="23" fillId="0" borderId="1" xfId="0" applyNumberFormat="1" applyFont="1" applyFill="1" applyBorder="1"/>
    <xf numFmtId="14" fontId="3" fillId="0" borderId="13" xfId="0" applyNumberFormat="1" applyFont="1" applyFill="1" applyBorder="1" applyAlignment="1">
      <alignment horizontal="right"/>
    </xf>
    <xf numFmtId="14" fontId="3" fillId="0" borderId="5" xfId="0" applyNumberFormat="1" applyFont="1" applyFill="1" applyBorder="1" applyAlignment="1">
      <alignment horizontal="right"/>
    </xf>
    <xf numFmtId="0" fontId="0" fillId="0" borderId="1" xfId="0" applyFont="1" applyFill="1" applyBorder="1"/>
    <xf numFmtId="167" fontId="0" fillId="0" borderId="1" xfId="0" applyNumberFormat="1" applyFont="1" applyFill="1" applyBorder="1"/>
    <xf numFmtId="44" fontId="1" fillId="0" borderId="2" xfId="1" applyFont="1" applyFill="1" applyBorder="1"/>
    <xf numFmtId="14" fontId="18" fillId="0" borderId="15" xfId="0" applyNumberFormat="1" applyFont="1" applyFill="1" applyBorder="1" applyAlignment="1">
      <alignment horizontal="right"/>
    </xf>
    <xf numFmtId="14" fontId="18" fillId="0" borderId="4" xfId="0" applyNumberFormat="1" applyFont="1" applyFill="1" applyBorder="1" applyAlignment="1">
      <alignment horizontal="right"/>
    </xf>
    <xf numFmtId="44" fontId="18" fillId="0" borderId="4" xfId="0" applyNumberFormat="1" applyFont="1" applyFill="1" applyBorder="1" applyAlignment="1">
      <alignment horizontal="right"/>
    </xf>
    <xf numFmtId="44" fontId="18" fillId="0" borderId="4" xfId="0" applyNumberFormat="1" applyFont="1" applyFill="1" applyBorder="1"/>
    <xf numFmtId="0" fontId="18" fillId="0" borderId="4" xfId="0" applyFont="1" applyFill="1" applyBorder="1"/>
    <xf numFmtId="10" fontId="18" fillId="0" borderId="4" xfId="2" applyNumberFormat="1" applyFont="1" applyFill="1" applyBorder="1" applyAlignment="1">
      <alignment horizontal="center"/>
    </xf>
    <xf numFmtId="167" fontId="18" fillId="0" borderId="4" xfId="2" applyNumberFormat="1" applyFont="1" applyFill="1" applyBorder="1"/>
    <xf numFmtId="44" fontId="18" fillId="0" borderId="12" xfId="1" applyFont="1" applyFill="1" applyBorder="1"/>
    <xf numFmtId="44" fontId="5" fillId="0" borderId="5" xfId="0" applyNumberFormat="1" applyFont="1" applyFill="1" applyBorder="1" applyAlignment="1">
      <alignment horizontal="right"/>
    </xf>
    <xf numFmtId="44" fontId="2" fillId="0" borderId="5" xfId="0" applyNumberFormat="1" applyFont="1" applyFill="1" applyBorder="1"/>
    <xf numFmtId="0" fontId="2" fillId="0" borderId="5" xfId="0" applyFont="1" applyFill="1" applyBorder="1"/>
    <xf numFmtId="10" fontId="27" fillId="0" borderId="5" xfId="2" applyNumberFormat="1" applyFont="1" applyFill="1" applyBorder="1" applyAlignment="1">
      <alignment horizontal="center"/>
    </xf>
    <xf numFmtId="167" fontId="2" fillId="0" borderId="5" xfId="0" applyNumberFormat="1" applyFont="1" applyFill="1" applyBorder="1"/>
    <xf numFmtId="44" fontId="2" fillId="0" borderId="14" xfId="1" applyFont="1" applyFill="1" applyBorder="1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4" fontId="4" fillId="0" borderId="1" xfId="0" applyNumberFormat="1" applyFont="1" applyBorder="1"/>
  </cellXfs>
  <cellStyles count="50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Cálculo 2" xfId="34" xr:uid="{00000000-0005-0000-0000-000012000000}"/>
    <cellStyle name="Celda vinculada" xfId="8" builtinId="24" customBuiltin="1"/>
    <cellStyle name="Encabezado 4" xfId="4" builtinId="19" customBuiltin="1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7" builtinId="20" customBuiltin="1"/>
    <cellStyle name="Euro" xfId="35" xr:uid="{00000000-0005-0000-0000-00001C000000}"/>
    <cellStyle name="Euro 2" xfId="36" xr:uid="{00000000-0005-0000-0000-00001D000000}"/>
    <cellStyle name="Incorrecto" xfId="5" builtinId="27" customBuiltin="1"/>
    <cellStyle name="Millares 2" xfId="37" xr:uid="{00000000-0005-0000-0000-00001F000000}"/>
    <cellStyle name="Moneda" xfId="1" builtinId="4"/>
    <cellStyle name="Moneda [0]" xfId="47" builtinId="7"/>
    <cellStyle name="Neutral" xfId="6" builtinId="28" customBuiltin="1"/>
    <cellStyle name="Normal" xfId="0" builtinId="0"/>
    <cellStyle name="Normal 2" xfId="3" xr:uid="{00000000-0005-0000-0000-000023000000}"/>
    <cellStyle name="Normal 2 2" xfId="38" xr:uid="{00000000-0005-0000-0000-000024000000}"/>
    <cellStyle name="Normal 3" xfId="45" xr:uid="{00000000-0005-0000-0000-000025000000}"/>
    <cellStyle name="Normal 4" xfId="46" xr:uid="{00000000-0005-0000-0000-000026000000}"/>
    <cellStyle name="Normal 5" xfId="48" xr:uid="{8DABCE0C-06C9-49F0-919D-211BB7252B48}"/>
    <cellStyle name="Normal 6" xfId="49" xr:uid="{DDA25730-D0AC-4203-B75D-22E143F4BFF9}"/>
    <cellStyle name="Notas 2" xfId="39" xr:uid="{00000000-0005-0000-0000-000027000000}"/>
    <cellStyle name="Porcentaje" xfId="2" builtinId="5"/>
    <cellStyle name="Porcentaje 2" xfId="41" xr:uid="{00000000-0005-0000-0000-000029000000}"/>
    <cellStyle name="Porcentaje 3" xfId="42" xr:uid="{00000000-0005-0000-0000-00002A000000}"/>
    <cellStyle name="Porcentaje 4" xfId="40" xr:uid="{00000000-0005-0000-0000-00002B000000}"/>
    <cellStyle name="Salida 2" xfId="43" xr:uid="{00000000-0005-0000-0000-00002C000000}"/>
    <cellStyle name="Título 4" xfId="44" xr:uid="{00000000-0005-0000-0000-00002D000000}"/>
    <cellStyle name="Total" xfId="9" builtinId="25" customBuiltin="1"/>
  </cellStyles>
  <dxfs count="48"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7" formatCode="0.00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Georgia"/>
        <family val="1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\ * #,##0.00_-;\-&quot;$&quot;\ * #,##0.00_-;_-&quot;$&quot;\ 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Segoe U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MESADASXAÑO" displayName="MESADASXAÑO" ref="A7:D26" totalsRowShown="0" headerRowBorderDxfId="47" tableBorderDxfId="46">
  <autoFilter ref="A7:D26" xr:uid="{00000000-0009-0000-0100-000003000000}"/>
  <tableColumns count="4">
    <tableColumn id="1" xr3:uid="{00000000-0010-0000-0100-000001000000}" name="AÑO" dataDxfId="45"/>
    <tableColumn id="2" xr3:uid="{00000000-0010-0000-0100-000002000000}" name="% IPC AÑO ANTERIOR" dataDxfId="44" dataCellStyle="Porcentaje"/>
    <tableColumn id="3" xr3:uid="{00000000-0010-0000-0100-000003000000}" name="VALOR MESADA MENSUAL RELIQUIDADA" dataDxfId="43">
      <calculatedColumnFormula>C7+(C7*B8)</calculatedColumnFormula>
    </tableColumn>
    <tableColumn id="4" xr3:uid="{133AC3AA-0384-40E9-84F4-7587232EB2D1}" name="VALOR PAGADO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RELIQUIDACION" displayName="RELIQUIDACION" ref="A5:M14" totalsRowCount="1" headerRowDxfId="42" dataDxfId="40" headerRowBorderDxfId="41" tableBorderDxfId="39">
  <autoFilter ref="A5:M13" xr:uid="{00000000-0009-0000-0100-000004000000}"/>
  <tableColumns count="13">
    <tableColumn id="1" xr3:uid="{00000000-0010-0000-0200-000001000000}" name="desde " dataDxfId="36" totalsRowDxfId="35"/>
    <tableColumn id="2" xr3:uid="{00000000-0010-0000-0200-000002000000}" name="hasta" dataDxfId="34" totalsRowDxfId="33"/>
    <tableColumn id="10" xr3:uid="{00000000-0010-0000-0200-00000A000000}" name="AÑO" dataDxfId="32" totalsRowDxfId="31"/>
    <tableColumn id="3" xr3:uid="{00000000-0010-0000-0200-000003000000}" name="VALOR RELIQUIDADO" dataDxfId="30" totalsRowDxfId="29" dataCellStyle="Moneda">
      <calculatedColumnFormula>VLOOKUP(RELIQUIDACION[[#This Row],[AÑO]],MESADASXAÑO[#All],3,)</calculatedColumnFormula>
    </tableColumn>
    <tableColumn id="4" xr3:uid="{00000000-0010-0000-0200-000004000000}" name="VALOR PAGADO" dataDxfId="28" totalsRowDxfId="27" dataCellStyle="Moneda"/>
    <tableColumn id="5" xr3:uid="{00000000-0010-0000-0200-000005000000}" name="DIFERENCIA" totalsRowFunction="custom" dataDxfId="26" totalsRowDxfId="25">
      <totalsRowFormula>SUM(F6:F13)</totalsRowFormula>
    </tableColumn>
    <tableColumn id="6" xr3:uid="{00000000-0010-0000-0200-000006000000}" name="IPC FINAL" dataDxfId="24" totalsRowDxfId="23"/>
    <tableColumn id="7" xr3:uid="{00000000-0010-0000-0200-000007000000}" name="IPC INICIAL" dataDxfId="22" totalsRowDxfId="21" dataCellStyle="Porcentaje 2"/>
    <tableColumn id="8" xr3:uid="{00000000-0010-0000-0200-000008000000}" name="VALOR INDEXADO" totalsRowFunction="custom" dataDxfId="20" totalsRowDxfId="19">
      <totalsRowFormula>SUM(I6:I13)</totalsRowFormula>
    </tableColumn>
    <tableColumn id="13" xr3:uid="{D5CB0AC0-6542-4443-99F2-131E8C82CBAF}" name="DESCUENTOS EN SALUD" totalsRowFunction="custom" dataDxfId="18" totalsRowDxfId="17">
      <calculatedColumnFormula>RELIQUIDACION[[#This Row],[VALOR INDEXADO]]*12%</calculatedColumnFormula>
      <totalsRowFormula>SUM(J6:J13)</totalsRowFormula>
    </tableColumn>
    <tableColumn id="14" xr3:uid="{B9B9E547-BFD4-49C8-B00F-3C6095212261}" name="IBL NO COTIZADO" totalsRowFunction="custom" dataDxfId="16" totalsRowDxfId="15">
      <calculatedColumnFormula>RELIQUIDACION[[#This Row],[VALOR INDEXADO]]*1.05%</calculatedColumnFormula>
      <totalsRowFormula>SUM(K6:K13)</totalsRowFormula>
    </tableColumn>
    <tableColumn id="12" xr3:uid="{168A8A0D-52F4-4B04-8661-728FDC166682}" name="TIPO  MESADA" dataDxfId="14" totalsRowDxfId="13"/>
    <tableColumn id="11" xr3:uid="{BEE590DA-2CE7-43AB-9647-4890E4EA886F}" name="PERIODO" dataDxfId="38" totalsRowDxfId="3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8D9F33-5F43-4B76-A545-167850A760C7}" name="Tabla6" displayName="Tabla6" ref="A1:H11" totalsRowShown="0" headerRowDxfId="0" dataDxfId="1" headerRowBorderDxfId="11" tableBorderDxfId="12" totalsRowBorderDxfId="10">
  <autoFilter ref="A1:H11" xr:uid="{3B8D9F33-5F43-4B76-A545-167850A760C7}"/>
  <tableColumns count="8">
    <tableColumn id="1" xr3:uid="{B36D3420-ECF3-4CA4-B778-C9D3A77208B4}" name="DESDE" dataDxfId="9"/>
    <tableColumn id="2" xr3:uid="{D8FDEAC3-0224-4C28-9FCF-766B1C20DA33}" name="HASTA" dataDxfId="8"/>
    <tableColumn id="3" xr3:uid="{56949FE1-227A-4335-8F37-81888358BF24}" name="DIFERENCIA" dataDxfId="7"/>
    <tableColumn id="4" xr3:uid="{3DA9DAC9-1502-4A5D-8E9F-C15D29870B80}" name="valor acumulado" dataDxfId="6">
      <calculatedColumnFormula>D1+C2</calculatedColumnFormula>
    </tableColumn>
    <tableColumn id="5" xr3:uid="{8E96F17F-2A0F-4A57-9A3A-189EAE7E08A1}" name="dias " dataDxfId="5">
      <calculatedColumnFormula>B2-A2+1</calculatedColumnFormula>
    </tableColumn>
    <tableColumn id="6" xr3:uid="{71F1C8DF-D284-4337-88A7-AB5BC0C2D232}" name="interes corriente" dataDxfId="4" dataCellStyle="Porcentaje"/>
    <tableColumn id="7" xr3:uid="{AB877112-84F3-43EB-AE80-47C24660C9C4}" name="interes moratorio" dataDxfId="3">
      <calculatedColumnFormula>(Tabla6[[#This Row],[interes corriente]]/2+F2)/12</calculatedColumnFormula>
    </tableColumn>
    <tableColumn id="8" xr3:uid="{32C30343-B5D0-4C1C-B4C7-14C87AE36528}" name="vl intereses" dataDxfId="2" dataCellStyle="Moned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10" workbookViewId="0">
      <selection activeCell="A25" sqref="A25:D26"/>
    </sheetView>
  </sheetViews>
  <sheetFormatPr baseColWidth="10" defaultRowHeight="15" x14ac:dyDescent="0.25"/>
  <cols>
    <col min="1" max="1" width="12" customWidth="1"/>
    <col min="2" max="2" width="24.42578125" customWidth="1"/>
    <col min="3" max="3" width="25.42578125" customWidth="1"/>
    <col min="4" max="4" width="19.7109375" customWidth="1"/>
    <col min="6" max="6" width="14.5703125" bestFit="1" customWidth="1"/>
  </cols>
  <sheetData>
    <row r="1" spans="1:6" x14ac:dyDescent="0.25">
      <c r="A1" s="86" t="s">
        <v>10</v>
      </c>
      <c r="B1" s="86"/>
      <c r="C1" s="86"/>
    </row>
    <row r="3" spans="1:6" x14ac:dyDescent="0.25">
      <c r="A3" s="87"/>
      <c r="B3" s="89"/>
      <c r="C3" s="87"/>
    </row>
    <row r="4" spans="1:6" x14ac:dyDescent="0.25">
      <c r="A4" s="88"/>
      <c r="B4" s="90"/>
      <c r="C4" s="88"/>
    </row>
    <row r="5" spans="1:6" x14ac:dyDescent="0.25">
      <c r="A5" s="45"/>
      <c r="B5" s="44"/>
      <c r="C5" s="2"/>
    </row>
    <row r="6" spans="1:6" x14ac:dyDescent="0.25">
      <c r="A6" s="45"/>
      <c r="B6" s="22"/>
      <c r="C6" s="23"/>
    </row>
    <row r="7" spans="1:6" x14ac:dyDescent="0.25">
      <c r="A7" s="47" t="s">
        <v>4</v>
      </c>
      <c r="B7" s="54" t="s">
        <v>11</v>
      </c>
      <c r="C7" s="55" t="s">
        <v>12</v>
      </c>
      <c r="D7" s="61" t="s">
        <v>8</v>
      </c>
    </row>
    <row r="8" spans="1:6" s="9" customFormat="1" x14ac:dyDescent="0.25">
      <c r="A8" s="49">
        <v>2004</v>
      </c>
      <c r="B8" s="56"/>
      <c r="C8" s="57"/>
      <c r="D8" s="62"/>
    </row>
    <row r="9" spans="1:6" s="9" customFormat="1" x14ac:dyDescent="0.25">
      <c r="A9" s="49">
        <v>2005</v>
      </c>
      <c r="B9" s="56"/>
      <c r="C9" s="57"/>
      <c r="D9" s="62"/>
    </row>
    <row r="10" spans="1:6" s="9" customFormat="1" x14ac:dyDescent="0.25">
      <c r="A10" s="49">
        <v>2006</v>
      </c>
      <c r="B10" s="56"/>
      <c r="C10" s="57"/>
      <c r="D10" s="62"/>
    </row>
    <row r="11" spans="1:6" s="9" customFormat="1" x14ac:dyDescent="0.25">
      <c r="A11" s="49">
        <v>2007</v>
      </c>
      <c r="B11" s="56"/>
      <c r="C11" s="57"/>
      <c r="D11" s="62"/>
    </row>
    <row r="12" spans="1:6" x14ac:dyDescent="0.25">
      <c r="A12" s="48">
        <v>2008</v>
      </c>
      <c r="B12" s="8"/>
      <c r="C12" s="52"/>
      <c r="D12" s="63"/>
    </row>
    <row r="13" spans="1:6" x14ac:dyDescent="0.25">
      <c r="A13" s="48">
        <v>2009</v>
      </c>
      <c r="B13" s="35">
        <v>7.6700000000000004E-2</v>
      </c>
      <c r="C13" s="53"/>
      <c r="D13" s="63"/>
      <c r="F13" s="1">
        <f>MESADASXAÑO[[#This Row],[VALOR MESADA MENSUAL RELIQUIDADA]]-(C12*MESADASXAÑO[[#This Row],[% IPC AÑO ANTERIOR]])</f>
        <v>0</v>
      </c>
    </row>
    <row r="14" spans="1:6" x14ac:dyDescent="0.25">
      <c r="A14" s="48">
        <v>2010</v>
      </c>
      <c r="B14" s="35">
        <v>0.02</v>
      </c>
      <c r="C14" s="53"/>
      <c r="D14" s="63"/>
    </row>
    <row r="15" spans="1:6" x14ac:dyDescent="0.25">
      <c r="A15" s="48">
        <v>2011</v>
      </c>
      <c r="B15" s="35">
        <v>3.1699999999999999E-2</v>
      </c>
      <c r="C15" s="53">
        <v>1994528</v>
      </c>
      <c r="D15" s="63"/>
    </row>
    <row r="16" spans="1:6" x14ac:dyDescent="0.25">
      <c r="A16" s="48">
        <v>2012</v>
      </c>
      <c r="B16" s="35">
        <v>3.73E-2</v>
      </c>
      <c r="C16" s="53">
        <f t="shared" ref="C16:C26" si="0">C15+(C15*B16)</f>
        <v>2068923.8944000001</v>
      </c>
      <c r="D16" s="63"/>
    </row>
    <row r="17" spans="1:6" x14ac:dyDescent="0.25">
      <c r="A17" s="48">
        <v>2013</v>
      </c>
      <c r="B17" s="35">
        <v>2.4400000000000002E-2</v>
      </c>
      <c r="C17" s="53">
        <f t="shared" si="0"/>
        <v>2119405.6374233603</v>
      </c>
      <c r="D17" s="63"/>
    </row>
    <row r="18" spans="1:6" x14ac:dyDescent="0.25">
      <c r="A18" s="48">
        <v>2014</v>
      </c>
      <c r="B18" s="35">
        <v>1.9400000000000001E-2</v>
      </c>
      <c r="C18" s="53">
        <f t="shared" si="0"/>
        <v>2160522.1067893733</v>
      </c>
      <c r="D18" s="63"/>
    </row>
    <row r="19" spans="1:6" x14ac:dyDescent="0.25">
      <c r="A19" s="48">
        <v>2015</v>
      </c>
      <c r="B19" s="35">
        <v>3.6600000000000001E-2</v>
      </c>
      <c r="C19" s="53">
        <f t="shared" si="0"/>
        <v>2239597.2158978642</v>
      </c>
      <c r="D19" s="63"/>
    </row>
    <row r="20" spans="1:6" x14ac:dyDescent="0.25">
      <c r="A20" s="48">
        <v>2016</v>
      </c>
      <c r="B20" s="35">
        <v>6.7699999999999996E-2</v>
      </c>
      <c r="C20" s="53">
        <f t="shared" si="0"/>
        <v>2391217.9474141495</v>
      </c>
      <c r="D20" s="63"/>
      <c r="F20" s="1"/>
    </row>
    <row r="21" spans="1:6" x14ac:dyDescent="0.25">
      <c r="A21" s="49">
        <v>2017</v>
      </c>
      <c r="B21" s="10">
        <v>5.7500000000000002E-2</v>
      </c>
      <c r="C21" s="53">
        <f t="shared" si="0"/>
        <v>2528712.9793904633</v>
      </c>
      <c r="D21" s="63"/>
    </row>
    <row r="22" spans="1:6" x14ac:dyDescent="0.25">
      <c r="A22" s="49">
        <v>2018</v>
      </c>
      <c r="B22" s="10">
        <v>4.0899999999999999E-2</v>
      </c>
      <c r="C22" s="53">
        <f t="shared" si="0"/>
        <v>2632137.3402475333</v>
      </c>
      <c r="D22" s="63"/>
    </row>
    <row r="23" spans="1:6" x14ac:dyDescent="0.25">
      <c r="A23" s="49">
        <v>2019</v>
      </c>
      <c r="B23" s="10">
        <v>3.1800000000000002E-2</v>
      </c>
      <c r="C23" s="53">
        <f t="shared" si="0"/>
        <v>2715839.3076674049</v>
      </c>
      <c r="D23" s="63"/>
    </row>
    <row r="24" spans="1:6" x14ac:dyDescent="0.25">
      <c r="A24" s="50">
        <v>2020</v>
      </c>
      <c r="B24" s="51">
        <v>3.7999999999999999E-2</v>
      </c>
      <c r="C24" s="99">
        <f t="shared" si="0"/>
        <v>2819041.2013587663</v>
      </c>
      <c r="D24" s="63"/>
    </row>
    <row r="25" spans="1:6" x14ac:dyDescent="0.25">
      <c r="A25" s="100">
        <v>2021</v>
      </c>
      <c r="B25" s="101">
        <v>1.61E-2</v>
      </c>
      <c r="C25" s="102">
        <f>C24+(C24*B25)</f>
        <v>2864427.7647006423</v>
      </c>
      <c r="D25" s="103">
        <v>2769014</v>
      </c>
    </row>
    <row r="26" spans="1:6" x14ac:dyDescent="0.25">
      <c r="A26" s="100">
        <v>2022</v>
      </c>
      <c r="B26" s="101">
        <v>5.62E-2</v>
      </c>
      <c r="C26" s="102">
        <f t="shared" si="0"/>
        <v>3025408.6050768183</v>
      </c>
      <c r="D26" s="103">
        <v>2924633</v>
      </c>
    </row>
  </sheetData>
  <mergeCells count="4">
    <mergeCell ref="A1:C1"/>
    <mergeCell ref="A3:A4"/>
    <mergeCell ref="B3:B4"/>
    <mergeCell ref="C3:C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zoomScaleNormal="100" workbookViewId="0">
      <selection activeCell="K14" sqref="A5:K14"/>
    </sheetView>
  </sheetViews>
  <sheetFormatPr baseColWidth="10" defaultRowHeight="15" x14ac:dyDescent="0.25"/>
  <cols>
    <col min="1" max="1" width="22.28515625" customWidth="1"/>
    <col min="2" max="2" width="20.7109375" style="58" customWidth="1"/>
    <col min="3" max="3" width="14.85546875" style="58" hidden="1" customWidth="1"/>
    <col min="4" max="4" width="16" customWidth="1"/>
    <col min="5" max="5" width="18.28515625" customWidth="1"/>
    <col min="6" max="6" width="15.7109375" style="24" customWidth="1"/>
    <col min="7" max="7" width="11.5703125" hidden="1" customWidth="1"/>
    <col min="8" max="8" width="11.28515625" hidden="1" customWidth="1"/>
    <col min="9" max="9" width="16.5703125" hidden="1" customWidth="1"/>
    <col min="10" max="10" width="15.5703125" style="9" customWidth="1"/>
    <col min="11" max="11" width="21.140625" style="9" customWidth="1"/>
    <col min="12" max="12" width="31.5703125" customWidth="1"/>
    <col min="13" max="13" width="22.85546875" customWidth="1"/>
    <col min="14" max="14" width="19.7109375" customWidth="1"/>
    <col min="15" max="15" width="13.5703125" customWidth="1"/>
    <col min="16" max="16" width="17.5703125" customWidth="1"/>
    <col min="17" max="17" width="20.42578125" customWidth="1"/>
    <col min="18" max="18" width="15.140625" customWidth="1"/>
    <col min="19" max="19" width="17.28515625" customWidth="1"/>
  </cols>
  <sheetData>
    <row r="1" spans="1:21" x14ac:dyDescent="0.25">
      <c r="A1" s="6"/>
      <c r="B1" s="46"/>
      <c r="C1" s="46"/>
    </row>
    <row r="2" spans="1:21" x14ac:dyDescent="0.25">
      <c r="A2" s="6"/>
      <c r="B2" s="46"/>
      <c r="C2" s="46"/>
    </row>
    <row r="3" spans="1:21" x14ac:dyDescent="0.25">
      <c r="L3" s="95"/>
      <c r="M3" s="95"/>
      <c r="N3" s="94"/>
      <c r="O3" s="94"/>
      <c r="P3" s="94"/>
      <c r="Q3" s="3"/>
      <c r="R3" s="20"/>
      <c r="S3" s="20"/>
    </row>
    <row r="4" spans="1:21" x14ac:dyDescent="0.25">
      <c r="A4" s="11"/>
      <c r="B4" s="74"/>
      <c r="C4" s="74"/>
      <c r="D4" s="11"/>
      <c r="E4" s="11"/>
      <c r="F4" s="75"/>
      <c r="G4" s="91" t="s">
        <v>0</v>
      </c>
      <c r="H4" s="92"/>
      <c r="I4" s="93"/>
      <c r="J4" s="60"/>
      <c r="K4" s="60"/>
      <c r="L4" s="66"/>
      <c r="M4" s="66"/>
      <c r="N4" s="67"/>
      <c r="O4" s="67"/>
      <c r="P4" s="67"/>
      <c r="Q4" s="4"/>
      <c r="R4" s="20"/>
      <c r="S4" s="7"/>
    </row>
    <row r="5" spans="1:21" ht="30" x14ac:dyDescent="0.25">
      <c r="A5" s="17" t="s">
        <v>5</v>
      </c>
      <c r="B5" s="17" t="s">
        <v>6</v>
      </c>
      <c r="C5" s="17" t="s">
        <v>4</v>
      </c>
      <c r="D5" s="18" t="s">
        <v>7</v>
      </c>
      <c r="E5" s="18" t="s">
        <v>8</v>
      </c>
      <c r="F5" s="25" t="s">
        <v>9</v>
      </c>
      <c r="G5" s="65" t="s">
        <v>1</v>
      </c>
      <c r="H5" s="65" t="s">
        <v>2</v>
      </c>
      <c r="I5" s="65" t="s">
        <v>3</v>
      </c>
      <c r="J5" s="65" t="s">
        <v>18</v>
      </c>
      <c r="K5" s="65" t="s">
        <v>19</v>
      </c>
      <c r="L5" s="65" t="s">
        <v>17</v>
      </c>
      <c r="M5" s="65" t="s">
        <v>15</v>
      </c>
      <c r="N5" s="68"/>
      <c r="O5" s="68"/>
      <c r="P5" s="69"/>
      <c r="Q5" s="69"/>
      <c r="R5" s="70"/>
      <c r="S5" s="71"/>
      <c r="T5" s="14"/>
      <c r="U5" s="72"/>
    </row>
    <row r="6" spans="1:21" x14ac:dyDescent="0.25">
      <c r="A6" s="80">
        <v>44470</v>
      </c>
      <c r="B6" s="80">
        <v>44500</v>
      </c>
      <c r="C6" s="76">
        <f>YEAR(RELIQUIDACION[[#This Row],[hasta]])</f>
        <v>2021</v>
      </c>
      <c r="D6" s="64">
        <f>VLOOKUP(RELIQUIDACION[[#This Row],[AÑO]],MESADASXAÑO[#All],3,)</f>
        <v>2864427.7647006423</v>
      </c>
      <c r="E6" s="64">
        <f>VLOOKUP(RELIQUIDACION[[#This Row],[AÑO]],MESADASXAÑO[#All],4)</f>
        <v>2769014</v>
      </c>
      <c r="F6" s="13">
        <f t="shared" ref="F6" si="0">D6-E6</f>
        <v>95413.764700642321</v>
      </c>
      <c r="G6" s="77">
        <v>1</v>
      </c>
      <c r="H6" s="104">
        <v>1</v>
      </c>
      <c r="I6" s="13">
        <f t="shared" ref="I6" si="1">(G6/H6)*F6</f>
        <v>95413.764700642321</v>
      </c>
      <c r="J6" s="13">
        <f>RELIQUIDACION[[#This Row],[VALOR INDEXADO]]*12%</f>
        <v>11449.651764077078</v>
      </c>
      <c r="K6" s="13">
        <f>RELIQUIDACION[[#This Row],[VALOR INDEXADO]]*1.05%</f>
        <v>1001.8445293567445</v>
      </c>
      <c r="L6" s="78" t="s">
        <v>13</v>
      </c>
      <c r="M6" s="79" t="s">
        <v>16</v>
      </c>
    </row>
    <row r="7" spans="1:21" x14ac:dyDescent="0.25">
      <c r="A7" s="80">
        <v>44501</v>
      </c>
      <c r="B7" s="80">
        <v>44530</v>
      </c>
      <c r="C7" s="76">
        <f>YEAR(RELIQUIDACION[[#This Row],[hasta]])</f>
        <v>2021</v>
      </c>
      <c r="D7" s="64">
        <f>VLOOKUP(RELIQUIDACION[[#This Row],[AÑO]],MESADASXAÑO[#All],3,)</f>
        <v>2864427.7647006423</v>
      </c>
      <c r="E7" s="64">
        <f>VLOOKUP(RELIQUIDACION[[#This Row],[AÑO]],MESADASXAÑO[#All],4)</f>
        <v>2769014</v>
      </c>
      <c r="F7" s="13">
        <f t="shared" ref="F7:F12" si="2">D7-E7</f>
        <v>95413.764700642321</v>
      </c>
      <c r="G7" s="77">
        <v>1</v>
      </c>
      <c r="H7" s="104">
        <v>1</v>
      </c>
      <c r="I7" s="13">
        <f t="shared" ref="I7:I12" si="3">(G7/H7)*F7</f>
        <v>95413.764700642321</v>
      </c>
      <c r="J7" s="13">
        <f>RELIQUIDACION[[#This Row],[VALOR INDEXADO]]*12%</f>
        <v>11449.651764077078</v>
      </c>
      <c r="K7" s="13">
        <f>RELIQUIDACION[[#This Row],[VALOR INDEXADO]]*1.05%</f>
        <v>1001.8445293567445</v>
      </c>
      <c r="L7" s="78" t="s">
        <v>13</v>
      </c>
      <c r="M7" s="79" t="s">
        <v>16</v>
      </c>
    </row>
    <row r="8" spans="1:21" x14ac:dyDescent="0.25">
      <c r="A8" s="80">
        <v>44531</v>
      </c>
      <c r="B8" s="80">
        <v>44561</v>
      </c>
      <c r="C8" s="76">
        <f>YEAR(RELIQUIDACION[[#This Row],[hasta]])</f>
        <v>2021</v>
      </c>
      <c r="D8" s="64">
        <f>VLOOKUP(RELIQUIDACION[[#This Row],[AÑO]],MESADASXAÑO[#All],3,)</f>
        <v>2864427.7647006423</v>
      </c>
      <c r="E8" s="64">
        <f>VLOOKUP(RELIQUIDACION[[#This Row],[AÑO]],MESADASXAÑO[#All],4)</f>
        <v>2769014</v>
      </c>
      <c r="F8" s="13">
        <f t="shared" si="2"/>
        <v>95413.764700642321</v>
      </c>
      <c r="G8" s="77">
        <v>1</v>
      </c>
      <c r="H8" s="104">
        <v>1</v>
      </c>
      <c r="I8" s="13">
        <f t="shared" si="3"/>
        <v>95413.764700642321</v>
      </c>
      <c r="J8" s="13">
        <f>RELIQUIDACION[[#This Row],[VALOR INDEXADO]]*12%</f>
        <v>11449.651764077078</v>
      </c>
      <c r="K8" s="13">
        <f>RELIQUIDACION[[#This Row],[VALOR INDEXADO]]*1.05%</f>
        <v>1001.8445293567445</v>
      </c>
      <c r="L8" s="78" t="s">
        <v>13</v>
      </c>
      <c r="M8" s="79" t="s">
        <v>16</v>
      </c>
    </row>
    <row r="9" spans="1:21" s="9" customFormat="1" x14ac:dyDescent="0.25">
      <c r="A9" s="105" t="s">
        <v>14</v>
      </c>
      <c r="B9" s="80">
        <v>44561</v>
      </c>
      <c r="C9" s="76">
        <f>YEAR(RELIQUIDACION[[#This Row],[hasta]])</f>
        <v>2021</v>
      </c>
      <c r="D9" s="64">
        <f>VLOOKUP(RELIQUIDACION[[#This Row],[AÑO]],MESADASXAÑO[#All],3,)</f>
        <v>2864427.7647006423</v>
      </c>
      <c r="E9" s="64">
        <f>VLOOKUP(RELIQUIDACION[[#This Row],[AÑO]],MESADASXAÑO[#All],4)</f>
        <v>2769014</v>
      </c>
      <c r="F9" s="13">
        <f t="shared" ref="F9" si="4">D9-E9</f>
        <v>95413.764700642321</v>
      </c>
      <c r="G9" s="77">
        <v>1</v>
      </c>
      <c r="H9" s="104">
        <v>1</v>
      </c>
      <c r="I9" s="13">
        <f t="shared" ref="I9" si="5">(G9/H9)*F9</f>
        <v>95413.764700642321</v>
      </c>
      <c r="J9" s="13"/>
      <c r="K9" s="13"/>
      <c r="L9" s="85"/>
      <c r="M9" s="79"/>
    </row>
    <row r="10" spans="1:21" x14ac:dyDescent="0.25">
      <c r="A10" s="80">
        <v>44562</v>
      </c>
      <c r="B10" s="80">
        <v>44592</v>
      </c>
      <c r="C10" s="76">
        <f>YEAR(RELIQUIDACION[[#This Row],[hasta]])</f>
        <v>2022</v>
      </c>
      <c r="D10" s="64">
        <f>VLOOKUP(RELIQUIDACION[[#This Row],[AÑO]],MESADASXAÑO[#All],3,)</f>
        <v>3025408.6050768183</v>
      </c>
      <c r="E10" s="64">
        <f>VLOOKUP(RELIQUIDACION[[#This Row],[AÑO]],MESADASXAÑO[#All],4)</f>
        <v>2924633</v>
      </c>
      <c r="F10" s="13">
        <f t="shared" si="2"/>
        <v>100775.60507681826</v>
      </c>
      <c r="G10" s="77">
        <v>1</v>
      </c>
      <c r="H10" s="104">
        <v>1</v>
      </c>
      <c r="I10" s="13">
        <f t="shared" si="3"/>
        <v>100775.60507681826</v>
      </c>
      <c r="J10" s="13">
        <f>RELIQUIDACION[[#This Row],[VALOR INDEXADO]]*12%</f>
        <v>12093.07260921819</v>
      </c>
      <c r="K10" s="13">
        <f>RELIQUIDACION[[#This Row],[VALOR INDEXADO]]*1.05%</f>
        <v>1058.1438533065918</v>
      </c>
      <c r="L10" s="78" t="s">
        <v>13</v>
      </c>
      <c r="M10" s="79" t="s">
        <v>16</v>
      </c>
    </row>
    <row r="11" spans="1:21" x14ac:dyDescent="0.25">
      <c r="A11" s="80">
        <v>44593</v>
      </c>
      <c r="B11" s="80">
        <v>44620</v>
      </c>
      <c r="C11" s="76">
        <f>YEAR(RELIQUIDACION[[#This Row],[hasta]])</f>
        <v>2022</v>
      </c>
      <c r="D11" s="64">
        <f>VLOOKUP(RELIQUIDACION[[#This Row],[AÑO]],MESADASXAÑO[#All],3,)</f>
        <v>3025408.6050768183</v>
      </c>
      <c r="E11" s="64">
        <f>VLOOKUP(RELIQUIDACION[[#This Row],[AÑO]],MESADASXAÑO[#All],4)</f>
        <v>2924633</v>
      </c>
      <c r="F11" s="13">
        <f t="shared" si="2"/>
        <v>100775.60507681826</v>
      </c>
      <c r="G11" s="77">
        <v>1</v>
      </c>
      <c r="H11" s="104">
        <v>1</v>
      </c>
      <c r="I11" s="13">
        <f t="shared" si="3"/>
        <v>100775.60507681826</v>
      </c>
      <c r="J11" s="13">
        <f>RELIQUIDACION[[#This Row],[VALOR INDEXADO]]*12%</f>
        <v>12093.07260921819</v>
      </c>
      <c r="K11" s="13">
        <f>RELIQUIDACION[[#This Row],[VALOR INDEXADO]]*1.05%</f>
        <v>1058.1438533065918</v>
      </c>
      <c r="L11" s="78" t="s">
        <v>13</v>
      </c>
      <c r="M11" s="79" t="s">
        <v>16</v>
      </c>
    </row>
    <row r="12" spans="1:21" x14ac:dyDescent="0.25">
      <c r="A12" s="80">
        <v>44621</v>
      </c>
      <c r="B12" s="80">
        <v>44651</v>
      </c>
      <c r="C12" s="76">
        <f>YEAR(RELIQUIDACION[[#This Row],[hasta]])</f>
        <v>2022</v>
      </c>
      <c r="D12" s="64">
        <f>VLOOKUP(RELIQUIDACION[[#This Row],[AÑO]],MESADASXAÑO[#All],3,)</f>
        <v>3025408.6050768183</v>
      </c>
      <c r="E12" s="64">
        <f>VLOOKUP(RELIQUIDACION[[#This Row],[AÑO]],MESADASXAÑO[#All],4)</f>
        <v>2924633</v>
      </c>
      <c r="F12" s="13">
        <f t="shared" si="2"/>
        <v>100775.60507681826</v>
      </c>
      <c r="G12" s="77">
        <v>1</v>
      </c>
      <c r="H12" s="104">
        <v>1</v>
      </c>
      <c r="I12" s="13">
        <f t="shared" si="3"/>
        <v>100775.60507681826</v>
      </c>
      <c r="J12" s="13">
        <f>RELIQUIDACION[[#This Row],[VALOR INDEXADO]]*12%</f>
        <v>12093.07260921819</v>
      </c>
      <c r="K12" s="13">
        <f>RELIQUIDACION[[#This Row],[VALOR INDEXADO]]*1.05%</f>
        <v>1058.1438533065918</v>
      </c>
      <c r="L12" s="78" t="s">
        <v>13</v>
      </c>
      <c r="M12" s="79" t="s">
        <v>16</v>
      </c>
    </row>
    <row r="13" spans="1:21" s="9" customFormat="1" x14ac:dyDescent="0.25">
      <c r="A13" s="80">
        <v>44652</v>
      </c>
      <c r="B13" s="80">
        <v>44681</v>
      </c>
      <c r="C13" s="76">
        <f>YEAR(RELIQUIDACION[[#This Row],[hasta]])</f>
        <v>2022</v>
      </c>
      <c r="D13" s="64">
        <f>VLOOKUP(RELIQUIDACION[[#This Row],[AÑO]],MESADASXAÑO[#All],3,)</f>
        <v>3025408.6050768183</v>
      </c>
      <c r="E13" s="64">
        <f>VLOOKUP(RELIQUIDACION[[#This Row],[AÑO]],MESADASXAÑO[#All],4)</f>
        <v>2924633</v>
      </c>
      <c r="F13" s="13">
        <f t="shared" ref="F13" si="6">D13-E13</f>
        <v>100775.60507681826</v>
      </c>
      <c r="G13" s="77">
        <v>1</v>
      </c>
      <c r="H13" s="104">
        <v>1</v>
      </c>
      <c r="I13" s="13">
        <f t="shared" ref="I13" si="7">(G13/H13)*F13</f>
        <v>100775.60507681826</v>
      </c>
      <c r="J13" s="13">
        <f>RELIQUIDACION[[#This Row],[VALOR INDEXADO]]*12%</f>
        <v>12093.07260921819</v>
      </c>
      <c r="K13" s="13">
        <f>RELIQUIDACION[[#This Row],[VALOR INDEXADO]]*1.05%</f>
        <v>1058.1438533065918</v>
      </c>
      <c r="L13" s="78" t="s">
        <v>13</v>
      </c>
      <c r="M13" s="79" t="s">
        <v>16</v>
      </c>
    </row>
    <row r="14" spans="1:21" x14ac:dyDescent="0.25">
      <c r="A14" s="80"/>
      <c r="B14" s="80"/>
      <c r="C14" s="80"/>
      <c r="D14" s="13"/>
      <c r="E14" s="13"/>
      <c r="F14" s="13">
        <f>SUM(F6:F13)</f>
        <v>784757.47910984233</v>
      </c>
      <c r="G14" s="106"/>
      <c r="H14" s="107"/>
      <c r="I14" s="13">
        <f>SUM(I6:I13)</f>
        <v>784757.47910984233</v>
      </c>
      <c r="J14" s="13">
        <f>SUM(J6:J13)</f>
        <v>82721.24572910399</v>
      </c>
      <c r="K14" s="13">
        <f>SUM(K6:K13)</f>
        <v>7238.1090012966015</v>
      </c>
      <c r="L14" s="13"/>
      <c r="M14" s="82"/>
    </row>
    <row r="23" spans="1:13" x14ac:dyDescent="0.25">
      <c r="A23" s="9"/>
      <c r="D23" s="9"/>
      <c r="E23" s="9"/>
      <c r="G23" s="9"/>
      <c r="H23" s="9"/>
      <c r="I23" s="9"/>
      <c r="L23" s="9"/>
      <c r="M23" s="9"/>
    </row>
    <row r="24" spans="1:13" x14ac:dyDescent="0.25">
      <c r="A24" s="9"/>
      <c r="D24" s="9"/>
      <c r="E24" s="9"/>
      <c r="G24" s="9"/>
      <c r="H24" s="9"/>
      <c r="I24" s="9"/>
      <c r="L24" s="9"/>
      <c r="M24" s="9"/>
    </row>
    <row r="25" spans="1:13" x14ac:dyDescent="0.25">
      <c r="A25" s="9"/>
      <c r="D25" s="9"/>
      <c r="E25" s="9"/>
      <c r="G25" s="9"/>
      <c r="H25" s="9"/>
      <c r="I25" s="9"/>
      <c r="L25" s="9"/>
      <c r="M25" s="9"/>
    </row>
    <row r="26" spans="1:13" x14ac:dyDescent="0.25">
      <c r="A26" s="9"/>
      <c r="D26" s="9"/>
      <c r="E26" s="9"/>
      <c r="G26" s="9"/>
      <c r="H26" s="9"/>
      <c r="I26" s="9"/>
      <c r="L26" s="9"/>
      <c r="M26" s="9"/>
    </row>
    <row r="27" spans="1:13" x14ac:dyDescent="0.25">
      <c r="A27" s="9"/>
      <c r="D27" s="9"/>
      <c r="E27" s="9"/>
      <c r="G27" s="9"/>
      <c r="H27" s="9"/>
      <c r="I27" s="9"/>
      <c r="L27" s="9"/>
      <c r="M27" s="9"/>
    </row>
    <row r="28" spans="1:13" x14ac:dyDescent="0.25">
      <c r="A28" s="9"/>
      <c r="D28" s="9"/>
      <c r="E28" s="9"/>
      <c r="G28" s="9"/>
      <c r="H28" s="9"/>
      <c r="I28" s="9"/>
      <c r="L28" s="9"/>
      <c r="M28" s="9"/>
    </row>
    <row r="30" spans="1:13" x14ac:dyDescent="0.25">
      <c r="B30" s="59"/>
      <c r="C30" s="59"/>
      <c r="D30" s="2"/>
      <c r="E30" s="2"/>
    </row>
    <row r="31" spans="1:13" x14ac:dyDescent="0.25">
      <c r="D31" s="2"/>
      <c r="E31" s="2"/>
      <c r="F31" s="26"/>
    </row>
    <row r="34" spans="6:6" x14ac:dyDescent="0.25">
      <c r="F34" s="26"/>
    </row>
    <row r="35" spans="6:6" x14ac:dyDescent="0.25">
      <c r="F35" s="26"/>
    </row>
  </sheetData>
  <mergeCells count="3">
    <mergeCell ref="G4:I4"/>
    <mergeCell ref="N3:P3"/>
    <mergeCell ref="L3:M3"/>
  </mergeCells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E3F3-FE67-42C1-A707-B9395552E9B6}">
  <dimension ref="A1:H11"/>
  <sheetViews>
    <sheetView workbookViewId="0">
      <selection activeCell="H11" sqref="A1:H11"/>
    </sheetView>
  </sheetViews>
  <sheetFormatPr baseColWidth="10" defaultRowHeight="15" x14ac:dyDescent="0.25"/>
  <cols>
    <col min="1" max="2" width="12" customWidth="1"/>
    <col min="3" max="3" width="16.85546875" customWidth="1"/>
    <col min="4" max="4" width="21.42578125" customWidth="1"/>
    <col min="5" max="5" width="6.5703125" customWidth="1"/>
    <col min="6" max="6" width="14.28515625" style="83" customWidth="1"/>
    <col min="7" max="7" width="14.85546875" customWidth="1"/>
    <col min="8" max="8" width="21.85546875" style="73" customWidth="1"/>
  </cols>
  <sheetData>
    <row r="1" spans="1:8" s="9" customFormat="1" x14ac:dyDescent="0.25">
      <c r="A1" s="122" t="s">
        <v>21</v>
      </c>
      <c r="B1" s="123" t="s">
        <v>22</v>
      </c>
      <c r="C1" s="124" t="s">
        <v>9</v>
      </c>
      <c r="D1" s="125" t="s">
        <v>23</v>
      </c>
      <c r="E1" s="126" t="s">
        <v>24</v>
      </c>
      <c r="F1" s="127" t="s">
        <v>25</v>
      </c>
      <c r="G1" s="128" t="s">
        <v>26</v>
      </c>
      <c r="H1" s="129" t="s">
        <v>27</v>
      </c>
    </row>
    <row r="2" spans="1:8" x14ac:dyDescent="0.25">
      <c r="A2" s="108">
        <v>44440</v>
      </c>
      <c r="B2" s="109">
        <v>44469</v>
      </c>
      <c r="C2" s="110">
        <v>448555.46555647627</v>
      </c>
      <c r="D2" s="110">
        <v>9668579</v>
      </c>
      <c r="E2" s="119">
        <f t="shared" ref="E2:E11" si="0">B2-A2+1</f>
        <v>30</v>
      </c>
      <c r="F2" s="111">
        <v>0.1719</v>
      </c>
      <c r="G2" s="120">
        <f>(Tabla6[[#This Row],[interes corriente]]/2+F2)/12</f>
        <v>2.1487500000000003E-2</v>
      </c>
      <c r="H2" s="121">
        <f t="shared" ref="H2:H10" si="1">G2*D2*E2/30</f>
        <v>207753.59126250006</v>
      </c>
    </row>
    <row r="3" spans="1:8" x14ac:dyDescent="0.25">
      <c r="A3" s="108">
        <v>44470</v>
      </c>
      <c r="B3" s="109">
        <v>44500</v>
      </c>
      <c r="C3" s="110">
        <v>95413.764700642321</v>
      </c>
      <c r="D3" s="114">
        <f t="shared" ref="D3:D9" si="2">D2+C3</f>
        <v>9763992.7647006419</v>
      </c>
      <c r="E3" s="100">
        <f t="shared" si="0"/>
        <v>31</v>
      </c>
      <c r="F3" s="115">
        <v>0.17080000000000001</v>
      </c>
      <c r="G3" s="112">
        <f>(Tabla6[[#This Row],[interes corriente]]/2+F3)/12</f>
        <v>2.1349999999999997E-2</v>
      </c>
      <c r="H3" s="113">
        <f t="shared" si="1"/>
        <v>215409.95371057064</v>
      </c>
    </row>
    <row r="4" spans="1:8" x14ac:dyDescent="0.25">
      <c r="A4" s="108">
        <v>44501</v>
      </c>
      <c r="B4" s="109">
        <v>44530</v>
      </c>
      <c r="C4" s="110">
        <v>95413.764700642321</v>
      </c>
      <c r="D4" s="114">
        <f t="shared" si="2"/>
        <v>9859406.5294012837</v>
      </c>
      <c r="E4" s="100">
        <f t="shared" si="0"/>
        <v>30</v>
      </c>
      <c r="F4" s="116">
        <v>0.17269999999999999</v>
      </c>
      <c r="G4" s="112">
        <f>(Tabla6[[#This Row],[interes corriente]]/2+F4)/12</f>
        <v>2.1587499999999999E-2</v>
      </c>
      <c r="H4" s="113">
        <f t="shared" si="1"/>
        <v>212839.93845345022</v>
      </c>
    </row>
    <row r="5" spans="1:8" x14ac:dyDescent="0.25">
      <c r="A5" s="108">
        <v>44531</v>
      </c>
      <c r="B5" s="109">
        <v>44561</v>
      </c>
      <c r="C5" s="110">
        <v>95413.764700642321</v>
      </c>
      <c r="D5" s="114">
        <f t="shared" si="2"/>
        <v>9954820.2941019256</v>
      </c>
      <c r="E5" s="100">
        <f t="shared" si="0"/>
        <v>31</v>
      </c>
      <c r="F5" s="116">
        <v>0.17460000000000001</v>
      </c>
      <c r="G5" s="112">
        <f>(Tabla6[[#This Row],[interes corriente]]/2+F5)/12</f>
        <v>2.1825000000000001E-2</v>
      </c>
      <c r="H5" s="113">
        <f t="shared" si="1"/>
        <v>224506.08468273369</v>
      </c>
    </row>
    <row r="6" spans="1:8" s="9" customFormat="1" x14ac:dyDescent="0.25">
      <c r="A6" s="108">
        <v>44531</v>
      </c>
      <c r="B6" s="109">
        <v>44561</v>
      </c>
      <c r="C6" s="110">
        <v>95413.764700642321</v>
      </c>
      <c r="D6" s="114">
        <f t="shared" ref="D6" si="3">D5+C6</f>
        <v>10050234.058802567</v>
      </c>
      <c r="E6" s="100">
        <f t="shared" ref="E6" si="4">B6-A6+1</f>
        <v>31</v>
      </c>
      <c r="F6" s="116">
        <v>0.17460000000000001</v>
      </c>
      <c r="G6" s="112">
        <f>(Tabla6[[#This Row],[interes corriente]]/2+F6)/12</f>
        <v>2.1825000000000001E-2</v>
      </c>
      <c r="H6" s="113">
        <f t="shared" ref="H6" si="5">G6*D6*E6/30</f>
        <v>226657.90361114492</v>
      </c>
    </row>
    <row r="7" spans="1:8" x14ac:dyDescent="0.25">
      <c r="A7" s="108">
        <v>44562</v>
      </c>
      <c r="B7" s="109">
        <v>44592</v>
      </c>
      <c r="C7" s="110">
        <v>100775.60507681826</v>
      </c>
      <c r="D7" s="114">
        <f>D5+C7</f>
        <v>10055595.899178743</v>
      </c>
      <c r="E7" s="100">
        <f t="shared" si="0"/>
        <v>31</v>
      </c>
      <c r="F7" s="116">
        <v>0.17660000000000001</v>
      </c>
      <c r="G7" s="112">
        <f>(Tabla6[[#This Row],[interes corriente]]/2+F7)/12</f>
        <v>2.2075000000000001E-2</v>
      </c>
      <c r="H7" s="113">
        <f t="shared" si="1"/>
        <v>229376.52212351645</v>
      </c>
    </row>
    <row r="8" spans="1:8" x14ac:dyDescent="0.25">
      <c r="A8" s="108">
        <v>44593</v>
      </c>
      <c r="B8" s="109">
        <v>44620</v>
      </c>
      <c r="C8" s="110">
        <v>100775.60507681826</v>
      </c>
      <c r="D8" s="114">
        <f>D7+C8</f>
        <v>10156371.504255561</v>
      </c>
      <c r="E8" s="100">
        <f t="shared" si="0"/>
        <v>28</v>
      </c>
      <c r="F8" s="116">
        <v>0.183</v>
      </c>
      <c r="G8" s="112">
        <f>(Tabla6[[#This Row],[interes corriente]]/2+F8)/12</f>
        <v>2.2874999999999996E-2</v>
      </c>
      <c r="H8" s="113">
        <f t="shared" si="1"/>
        <v>216838.53161585619</v>
      </c>
    </row>
    <row r="9" spans="1:8" x14ac:dyDescent="0.25">
      <c r="A9" s="108">
        <v>44621</v>
      </c>
      <c r="B9" s="109">
        <v>44651</v>
      </c>
      <c r="C9" s="110">
        <v>100775.60507681826</v>
      </c>
      <c r="D9" s="114">
        <f t="shared" si="2"/>
        <v>10257147.109332379</v>
      </c>
      <c r="E9" s="100">
        <f t="shared" si="0"/>
        <v>31</v>
      </c>
      <c r="F9" s="116">
        <v>0.1847</v>
      </c>
      <c r="G9" s="112">
        <f>(Tabla6[[#This Row],[interes corriente]]/2+F9)/12</f>
        <v>2.30875E-2</v>
      </c>
      <c r="H9" s="113">
        <f t="shared" si="1"/>
        <v>244705.61334960166</v>
      </c>
    </row>
    <row r="10" spans="1:8" s="9" customFormat="1" x14ac:dyDescent="0.25">
      <c r="A10" s="108">
        <v>44652</v>
      </c>
      <c r="B10" s="109" t="s">
        <v>30</v>
      </c>
      <c r="C10" s="110">
        <v>100775.60507681826</v>
      </c>
      <c r="D10" s="114">
        <f>D9+C10</f>
        <v>10357922.714409197</v>
      </c>
      <c r="E10" s="100">
        <v>31</v>
      </c>
      <c r="F10" s="116">
        <v>0.1905</v>
      </c>
      <c r="G10" s="112">
        <f>(Tabla6[[#This Row],[interes corriente]]/2+F10)/12</f>
        <v>2.38125E-2</v>
      </c>
      <c r="H10" s="113">
        <f t="shared" si="1"/>
        <v>254869.6357914313</v>
      </c>
    </row>
    <row r="11" spans="1:8" x14ac:dyDescent="0.25">
      <c r="A11" s="117"/>
      <c r="B11" s="118"/>
      <c r="C11" s="130">
        <f>SUBTOTAL(109,C2:C10)</f>
        <v>1233312.9446663186</v>
      </c>
      <c r="D11" s="131"/>
      <c r="E11" s="132"/>
      <c r="F11" s="133"/>
      <c r="G11" s="134" t="s">
        <v>20</v>
      </c>
      <c r="H11" s="135">
        <f>SUBTOTAL(109,H2:H9)</f>
        <v>1778088.1388093738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73"/>
  <sheetViews>
    <sheetView tabSelected="1" workbookViewId="0">
      <selection activeCell="B12" sqref="A5:B12"/>
    </sheetView>
  </sheetViews>
  <sheetFormatPr baseColWidth="10" defaultRowHeight="15" x14ac:dyDescent="0.25"/>
  <cols>
    <col min="1" max="1" width="31" customWidth="1"/>
    <col min="2" max="2" width="26.7109375" bestFit="1" customWidth="1"/>
    <col min="3" max="3" width="31.85546875" bestFit="1" customWidth="1"/>
    <col min="4" max="4" width="26.140625" bestFit="1" customWidth="1"/>
    <col min="5" max="5" width="22.7109375" hidden="1" customWidth="1"/>
    <col min="6" max="6" width="37.85546875" bestFit="1" customWidth="1"/>
    <col min="7" max="7" width="16.7109375" customWidth="1"/>
    <col min="8" max="9" width="16.7109375" style="9" customWidth="1"/>
    <col min="10" max="10" width="19.85546875" customWidth="1"/>
    <col min="11" max="12" width="12" bestFit="1" customWidth="1"/>
    <col min="13" max="13" width="11" bestFit="1" customWidth="1"/>
    <col min="14" max="16" width="12" bestFit="1" customWidth="1"/>
    <col min="17" max="17" width="11" bestFit="1" customWidth="1"/>
    <col min="18" max="20" width="12" bestFit="1" customWidth="1"/>
    <col min="21" max="21" width="11" bestFit="1" customWidth="1"/>
    <col min="22" max="22" width="5.5703125" bestFit="1" customWidth="1"/>
    <col min="23" max="23" width="12.5703125" bestFit="1" customWidth="1"/>
    <col min="24" max="44" width="12" bestFit="1" customWidth="1"/>
    <col min="45" max="45" width="24.7109375" bestFit="1" customWidth="1"/>
    <col min="46" max="64" width="12" bestFit="1" customWidth="1"/>
    <col min="65" max="65" width="11" bestFit="1" customWidth="1"/>
    <col min="66" max="66" width="12" bestFit="1" customWidth="1"/>
    <col min="67" max="67" width="30.140625" bestFit="1" customWidth="1"/>
    <col min="68" max="68" width="35.28515625" bestFit="1" customWidth="1"/>
    <col min="69" max="69" width="29.7109375" bestFit="1" customWidth="1"/>
    <col min="70" max="74" width="12" bestFit="1" customWidth="1"/>
    <col min="75" max="76" width="11" bestFit="1" customWidth="1"/>
    <col min="77" max="80" width="12" bestFit="1" customWidth="1"/>
    <col min="81" max="81" width="11" bestFit="1" customWidth="1"/>
    <col min="82" max="93" width="12" bestFit="1" customWidth="1"/>
    <col min="94" max="94" width="11" bestFit="1" customWidth="1"/>
    <col min="95" max="95" width="12" bestFit="1" customWidth="1"/>
    <col min="96" max="96" width="11" bestFit="1" customWidth="1"/>
    <col min="97" max="119" width="12" bestFit="1" customWidth="1"/>
    <col min="120" max="120" width="11" bestFit="1" customWidth="1"/>
    <col min="121" max="125" width="12" bestFit="1" customWidth="1"/>
    <col min="126" max="126" width="12.5703125" bestFit="1" customWidth="1"/>
  </cols>
  <sheetData>
    <row r="1" spans="1:69" s="9" customFormat="1" x14ac:dyDescent="0.25"/>
    <row r="2" spans="1:69" s="9" customFormat="1" x14ac:dyDescent="0.25">
      <c r="A2"/>
      <c r="B2"/>
    </row>
    <row r="4" spans="1:69" s="9" customFormat="1" x14ac:dyDescent="0.25">
      <c r="A4" s="81"/>
      <c r="B4"/>
      <c r="C4"/>
      <c r="D4"/>
      <c r="E4"/>
      <c r="F4"/>
      <c r="G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9" customFormat="1" x14ac:dyDescent="0.25">
      <c r="A5" s="15" t="s">
        <v>28</v>
      </c>
      <c r="B5" s="5"/>
      <c r="C5"/>
      <c r="D5"/>
      <c r="E5"/>
      <c r="F5"/>
      <c r="G5"/>
      <c r="H5" s="1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9" customFormat="1" ht="30" x14ac:dyDescent="0.25">
      <c r="A6" s="16" t="s">
        <v>31</v>
      </c>
      <c r="B6" s="12">
        <v>9668579</v>
      </c>
      <c r="C6"/>
      <c r="D6"/>
      <c r="E6"/>
      <c r="F6"/>
      <c r="G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9" customFormat="1" ht="45" x14ac:dyDescent="0.25">
      <c r="A7" s="16" t="s">
        <v>32</v>
      </c>
      <c r="B7" s="84">
        <v>8217444</v>
      </c>
      <c r="C7"/>
      <c r="D7"/>
      <c r="E7"/>
      <c r="F7"/>
      <c r="G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9" customFormat="1" ht="45" x14ac:dyDescent="0.25">
      <c r="A8" s="16" t="s">
        <v>33</v>
      </c>
      <c r="B8" s="84">
        <f>RELIQUIDACION[[#Totals],[DIFERENCIA]]</f>
        <v>784757.47910984233</v>
      </c>
      <c r="C8"/>
      <c r="D8"/>
      <c r="E8"/>
      <c r="F8"/>
      <c r="G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69" s="9" customFormat="1" ht="45" x14ac:dyDescent="0.25">
      <c r="A9" s="16" t="s">
        <v>34</v>
      </c>
      <c r="B9" s="84">
        <f>'intereses despues ejecutoria'!H11</f>
        <v>1778088.1388093738</v>
      </c>
    </row>
    <row r="10" spans="1:69" s="9" customFormat="1" ht="30" x14ac:dyDescent="0.25">
      <c r="A10" s="137" t="s">
        <v>35</v>
      </c>
      <c r="B10" s="138">
        <f>RELIQUIDACION[[#Totals],[DESCUENTOS EN SALUD]]</f>
        <v>82721.24572910399</v>
      </c>
    </row>
    <row r="11" spans="1:69" s="9" customFormat="1" x14ac:dyDescent="0.25">
      <c r="A11" s="137" t="s">
        <v>36</v>
      </c>
      <c r="B11" s="138">
        <f>RELIQUIDACION[[#Totals],[IBL NO COTIZADO]]</f>
        <v>7238.1090012966015</v>
      </c>
    </row>
    <row r="12" spans="1:69" s="9" customFormat="1" x14ac:dyDescent="0.25">
      <c r="A12" s="136" t="s">
        <v>29</v>
      </c>
      <c r="B12" s="102">
        <f>B6+B7+B8+B9-B10-B11</f>
        <v>20358909.263188817</v>
      </c>
      <c r="C12"/>
      <c r="D12"/>
      <c r="E12"/>
      <c r="F12"/>
      <c r="G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69" s="9" customFormat="1" x14ac:dyDescent="0.25">
      <c r="A13"/>
      <c r="B13"/>
      <c r="C13"/>
      <c r="D13"/>
      <c r="E13"/>
      <c r="F13"/>
      <c r="G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69" s="9" customFormat="1" x14ac:dyDescent="0.25">
      <c r="A14"/>
      <c r="B14"/>
      <c r="C14"/>
      <c r="D14"/>
      <c r="E14"/>
      <c r="F14"/>
      <c r="G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69" s="9" customFormat="1" x14ac:dyDescent="0.25">
      <c r="A15"/>
      <c r="B15"/>
      <c r="C15"/>
      <c r="E15"/>
      <c r="F15"/>
      <c r="G15"/>
    </row>
    <row r="16" spans="1:69" s="9" customFormat="1" x14ac:dyDescent="0.25">
      <c r="A16"/>
      <c r="B16"/>
      <c r="C16"/>
      <c r="E16"/>
      <c r="F16"/>
      <c r="G16"/>
    </row>
    <row r="17" spans="1:3" s="9" customFormat="1" x14ac:dyDescent="0.25">
      <c r="A17"/>
      <c r="B17"/>
      <c r="C17"/>
    </row>
    <row r="18" spans="1:3" s="9" customFormat="1" x14ac:dyDescent="0.25">
      <c r="A18"/>
      <c r="B18"/>
      <c r="C18"/>
    </row>
    <row r="19" spans="1:3" s="9" customFormat="1" x14ac:dyDescent="0.25">
      <c r="A19"/>
      <c r="B19"/>
      <c r="C19"/>
    </row>
    <row r="20" spans="1:3" s="9" customFormat="1" x14ac:dyDescent="0.25">
      <c r="A20"/>
      <c r="B20"/>
      <c r="C20"/>
    </row>
    <row r="21" spans="1:3" s="9" customFormat="1" x14ac:dyDescent="0.25">
      <c r="A21"/>
      <c r="B21"/>
      <c r="C21"/>
    </row>
    <row r="22" spans="1:3" s="9" customFormat="1" x14ac:dyDescent="0.25">
      <c r="A22"/>
      <c r="B22"/>
      <c r="C22"/>
    </row>
    <row r="23" spans="1:3" s="9" customFormat="1" x14ac:dyDescent="0.25">
      <c r="A23"/>
      <c r="B23"/>
      <c r="C23"/>
    </row>
    <row r="24" spans="1:3" s="9" customFormat="1" x14ac:dyDescent="0.25">
      <c r="A24"/>
      <c r="B24"/>
      <c r="C24"/>
    </row>
    <row r="25" spans="1:3" s="9" customFormat="1" x14ac:dyDescent="0.25">
      <c r="A25"/>
      <c r="B25"/>
      <c r="C25"/>
    </row>
    <row r="26" spans="1:3" s="9" customFormat="1" x14ac:dyDescent="0.25">
      <c r="A26" s="16"/>
      <c r="B26" s="27"/>
    </row>
    <row r="27" spans="1:3" s="9" customFormat="1" x14ac:dyDescent="0.25">
      <c r="A27" s="29"/>
      <c r="B27" s="34"/>
    </row>
    <row r="28" spans="1:3" s="9" customFormat="1" x14ac:dyDescent="0.25">
      <c r="A28" s="98"/>
      <c r="B28" s="98"/>
    </row>
    <row r="29" spans="1:3" s="9" customFormat="1" x14ac:dyDescent="0.25">
      <c r="A29" s="16"/>
      <c r="B29" s="27"/>
    </row>
    <row r="30" spans="1:3" s="9" customFormat="1" x14ac:dyDescent="0.25">
      <c r="A30" s="16"/>
      <c r="B30" s="27"/>
    </row>
    <row r="31" spans="1:3" s="9" customFormat="1" x14ac:dyDescent="0.25">
      <c r="A31" s="16"/>
      <c r="B31" s="28"/>
    </row>
    <row r="32" spans="1:3" s="9" customFormat="1" x14ac:dyDescent="0.25">
      <c r="A32" s="16"/>
      <c r="B32" s="27"/>
    </row>
    <row r="33" spans="1:2" s="9" customFormat="1" x14ac:dyDescent="0.25">
      <c r="A33" s="16"/>
      <c r="B33" s="33"/>
    </row>
    <row r="34" spans="1:2" s="9" customFormat="1" x14ac:dyDescent="0.25">
      <c r="A34" s="36"/>
      <c r="B34" s="38"/>
    </row>
    <row r="35" spans="1:2" s="9" customFormat="1" x14ac:dyDescent="0.25">
      <c r="A35" s="36"/>
      <c r="B35" s="38"/>
    </row>
    <row r="36" spans="1:2" s="9" customFormat="1" x14ac:dyDescent="0.25">
      <c r="A36" s="94"/>
      <c r="B36" s="94"/>
    </row>
    <row r="37" spans="1:2" s="9" customFormat="1" x14ac:dyDescent="0.25">
      <c r="A37" s="29"/>
      <c r="B37" s="39"/>
    </row>
    <row r="38" spans="1:2" s="9" customFormat="1" x14ac:dyDescent="0.25">
      <c r="A38" s="29"/>
      <c r="B38" s="40"/>
    </row>
    <row r="39" spans="1:2" x14ac:dyDescent="0.25">
      <c r="A39" s="20"/>
      <c r="B39" s="21"/>
    </row>
    <row r="40" spans="1:2" s="9" customFormat="1" x14ac:dyDescent="0.25">
      <c r="A40" s="29"/>
      <c r="B40" s="21"/>
    </row>
    <row r="41" spans="1:2" s="9" customFormat="1" x14ac:dyDescent="0.25">
      <c r="A41" s="4"/>
      <c r="B41" s="41"/>
    </row>
    <row r="42" spans="1:2" s="9" customFormat="1" x14ac:dyDescent="0.25">
      <c r="A42" s="20"/>
      <c r="B42" s="21"/>
    </row>
    <row r="43" spans="1:2" s="9" customFormat="1" x14ac:dyDescent="0.25">
      <c r="A43" s="20"/>
      <c r="B43" s="21"/>
    </row>
    <row r="44" spans="1:2" s="9" customFormat="1" x14ac:dyDescent="0.25">
      <c r="A44" s="96"/>
      <c r="B44" s="97"/>
    </row>
    <row r="45" spans="1:2" s="9" customFormat="1" x14ac:dyDescent="0.25">
      <c r="A45" s="29"/>
      <c r="B45" s="37"/>
    </row>
    <row r="46" spans="1:2" s="9" customFormat="1" x14ac:dyDescent="0.25">
      <c r="A46" s="36"/>
      <c r="B46" s="21"/>
    </row>
    <row r="47" spans="1:2" s="9" customFormat="1" x14ac:dyDescent="0.25">
      <c r="A47" s="29"/>
      <c r="B47" s="42"/>
    </row>
    <row r="48" spans="1:2" x14ac:dyDescent="0.25">
      <c r="A48" s="36"/>
      <c r="B48" s="43"/>
    </row>
    <row r="49" spans="1:2" s="9" customFormat="1" x14ac:dyDescent="0.25">
      <c r="A49" s="29"/>
      <c r="B49" s="21"/>
    </row>
    <row r="50" spans="1:2" s="9" customFormat="1" x14ac:dyDescent="0.25">
      <c r="A50" s="29"/>
      <c r="B50" s="21"/>
    </row>
    <row r="51" spans="1:2" x14ac:dyDescent="0.25">
      <c r="A51" s="29"/>
      <c r="B51" s="30"/>
    </row>
    <row r="52" spans="1:2" s="9" customFormat="1" x14ac:dyDescent="0.25">
      <c r="A52" s="20"/>
      <c r="B52" s="30"/>
    </row>
    <row r="53" spans="1:2" x14ac:dyDescent="0.25">
      <c r="A53" s="20"/>
      <c r="B53" s="20"/>
    </row>
    <row r="54" spans="1:2" x14ac:dyDescent="0.25">
      <c r="A54" s="20"/>
      <c r="B54" s="31"/>
    </row>
    <row r="55" spans="1:2" x14ac:dyDescent="0.25">
      <c r="A55" s="20"/>
      <c r="B55" s="19"/>
    </row>
    <row r="56" spans="1:2" x14ac:dyDescent="0.25">
      <c r="A56" s="20"/>
      <c r="B56" s="7"/>
    </row>
    <row r="57" spans="1:2" x14ac:dyDescent="0.25">
      <c r="A57" s="20"/>
      <c r="B57" s="32"/>
    </row>
    <row r="58" spans="1:2" x14ac:dyDescent="0.25">
      <c r="A58" s="20"/>
      <c r="B58" s="20"/>
    </row>
    <row r="59" spans="1:2" x14ac:dyDescent="0.25">
      <c r="A59" s="20"/>
      <c r="B59" s="20"/>
    </row>
    <row r="60" spans="1:2" x14ac:dyDescent="0.25">
      <c r="A60" s="20"/>
      <c r="B60" s="20"/>
    </row>
    <row r="61" spans="1:2" s="9" customFormat="1" x14ac:dyDescent="0.25">
      <c r="A61" s="20"/>
      <c r="B61" s="20"/>
    </row>
    <row r="62" spans="1:2" x14ac:dyDescent="0.25">
      <c r="A62" s="20"/>
      <c r="B62" s="20"/>
    </row>
    <row r="63" spans="1:2" s="9" customFormat="1" x14ac:dyDescent="0.25">
      <c r="A63" s="20"/>
      <c r="B63" s="20"/>
    </row>
    <row r="64" spans="1:2" x14ac:dyDescent="0.25">
      <c r="A64" s="20"/>
      <c r="B64" s="20"/>
    </row>
    <row r="65" spans="1:2" x14ac:dyDescent="0.25">
      <c r="A65" s="20"/>
      <c r="B65" s="20"/>
    </row>
    <row r="66" spans="1:2" x14ac:dyDescent="0.25">
      <c r="A66" s="20"/>
      <c r="B66" s="20"/>
    </row>
    <row r="67" spans="1:2" x14ac:dyDescent="0.25">
      <c r="A67" s="4"/>
      <c r="B67" s="20"/>
    </row>
    <row r="68" spans="1:2" x14ac:dyDescent="0.25">
      <c r="A68" s="20"/>
      <c r="B68" s="20"/>
    </row>
    <row r="69" spans="1:2" x14ac:dyDescent="0.25">
      <c r="A69" s="20"/>
      <c r="B69" s="20"/>
    </row>
    <row r="70" spans="1:2" x14ac:dyDescent="0.25">
      <c r="A70" s="20"/>
      <c r="B70" s="20"/>
    </row>
    <row r="71" spans="1:2" x14ac:dyDescent="0.25">
      <c r="A71" s="20"/>
      <c r="B71" s="20"/>
    </row>
    <row r="72" spans="1:2" x14ac:dyDescent="0.25">
      <c r="A72" s="20"/>
      <c r="B72" s="20"/>
    </row>
    <row r="73" spans="1:2" x14ac:dyDescent="0.25">
      <c r="A73" s="20"/>
      <c r="B73" s="20"/>
    </row>
  </sheetData>
  <mergeCells count="3">
    <mergeCell ref="A36:B36"/>
    <mergeCell ref="A44:B44"/>
    <mergeCell ref="A28:B2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M E S A D A S A D I C I O N A L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  M E S A D A < / s t r i n g > < / k e y > < v a l u e > < i n t > 1 3 2 < / i n t > < / v a l u e > < / i t e m > < i t e m > < k e y > < s t r i n g > V A L O R < / s t r i n g > < / k e y > < v a l u e > < i n t > 7 7 < / i n t > < / v a l u e > < / i t e m > < i t e m > < k e y > < s t r i n g > V A L O R   I N D E X A D O < / s t r i n g > < / k e y > < v a l u e > < i n t > 1 4 6 < / i n t > < / v a l u e > < / i t e m > < i t e m > < k e y > < s t r i n g > T I P O   M E S A D A < / s t r i n g > < / k e y > < v a l u e > < i n t > 1 2 1 < / i n t > < / v a l u e > < / i t e m > < i t e m > < k e y > < s t r i n g > P E R I O D O < / s t r i n g > < / k e y > < v a l u e > < i n t > 9 2 < / i n t > < / v a l u e > < / i t e m > < / C o l u m n W i d t h s > < C o l u m n D i s p l a y I n d e x > < i t e m > < k e y > < s t r i n g > F E C H A   M E S A D A < / s t r i n g > < / k e y > < v a l u e > < i n t > 0 < / i n t > < / v a l u e > < / i t e m > < i t e m > < k e y > < s t r i n g > V A L O R < / s t r i n g > < / k e y > < v a l u e > < i n t > 1 < / i n t > < / v a l u e > < / i t e m > < i t e m > < k e y > < s t r i n g > V A L O R   I N D E X A D O < / s t r i n g > < / k e y > < v a l u e > < i n t > 2 < / i n t > < / v a l u e > < / i t e m > < i t e m > < k e y > < s t r i n g > T I P O   M E S A D A < / s t r i n g > < / k e y > < v a l u e > < i n t > 3 < / i n t > < / v a l u e > < / i t e m > < i t e m > < k e y > < s t r i n g > P E R I O D O 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 2 0 2 1 - 1 1 - 1 9 T 2 2 : 0 8 : 5 3 . 6 0 5 8 7 6 9 - 0 5 : 0 0 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M E S A D A S A D I C I O N A L E S , R E L I Q U I D A C I O N , R a n g o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 M E S A D A S A D I C I O N A L E S 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 M E S A D A S A D I C I O N A L E S 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  M E S A D A 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  M E S A D A 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 R E L I Q U I D A C I O N 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 R E L I Q U I D A C I O N 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 C o l u m n s \ h a s t a 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 R E L I Q U I D A D O 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 P A G A D O 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 C o l u m n s \ D I F E R E N C I A 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 C o l u m n s \ I P C   F I N A L 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 C o l u m n s \ I P C   I N I C I A L 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 C o l u m n s \ D E S C U E N T O S   E N   S A L U D 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 C o l u m n s \ I B L   N O   C O T I Z A D O 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    M E S A D A 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 R a n g o 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 R a n g o 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 C o l u m n s \ h a s t a 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 R E L I Q U I D A D O 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 P A G A D O 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 C o l u m n s \ D I F E R E N C I A 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 C o l u m n s \ I P C   F I N A L 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 C o l u m n s \ I P C   I N I C I A L 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 C o l u m n s \ D E S C U E N T O S   E N   S A L U D 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 C o l u m n s \ I B L   N O   C O T I Z A D O 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 C o l u m n s \ T I P O     M E S A D A 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 R E L I Q U I D A C I O N 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 M E S A D A S A D I C I O N A L E S 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 R a n g o 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19.xml>��< ? x m l   v e r s i o n = " 1 . 0 "   e n c o d i n g = " u t f - 1 6 " ? > < D a t a M a s h u p   x m l n s = " h t t p : / / s c h e m a s . m i c r o s o f t . c o m / D a t a M a s h u p " > A A A A A B Y D A A B Q S w M E F A A C A A g A x V V y U 7 H 8 2 1 O m A A A A + Q A A A B I A H A B D b 2 5 m a W c v U G F j a 2 F n Z S 5 4 b W w g o h g A K K A U A A A A A A A A A A A A A A A A A A A A A A A A A A A A h Y + 9 D o I w G E V f h X S n f 0 S j 5 K M M r B J N T I x r A x U a o R h a L O / m 4 C P 5 C p I o 6 u Z 4 T 8 5 w 7 u N 2 h 3 R s m + C q e q s 7 k y C G K Q q U K b p S m y p B g z u F K 5 Q K 2 M n i L C s V T L K x 8 W j L B N X O X W J C v P f Y R 7 j r K 8 I p Z e S Y b / Z F r V q J P r L + L 4 f a W C d N o Z C A w y t G c L x k e M H W H L O I M i A z h 1 y b r 8 O n Z E y B / E D I h s Y N v R L K h t k W y D y B v G + I J 1 B L A w Q U A A I A C A D F V X J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V V y U y i K R 7 g O A A A A E Q A A A B M A H A B G b 3 J t d W x h c y 9 T Z W N 0 a W 9 u M S 5 t I K I Y A C i g F A A A A A A A A A A A A A A A A A A A A A A A A A A A A C t O T S 7 J z M 9 T C I b Q h t Y A U E s B A i 0 A F A A C A A g A x V V y U 7 H 8 2 1 O m A A A A + Q A A A B I A A A A A A A A A A A A A A A A A A A A A A E N v b m Z p Z y 9 Q Y W N r Y W d l L n h t b F B L A Q I t A B Q A A g A I A M V V c l M P y u m r p A A A A O k A A A A T A A A A A A A A A A A A A A A A A P I A A A B b Q 2 9 u d G V u d F 9 U e X B l c 1 0 u e G 1 s U E s B A i 0 A F A A C A A g A x V V y U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D T p 9 L h t m p L j X J g 7 S t 9 T F Q A A A A A A g A A A A A A E G Y A A A A B A A A g A A A A k t r c A F 7 A g i n O 4 h 9 j / X 0 u 3 Y O / + B n k V q d c S y j R E g u e g n 8 A A A A A D o A A A A A C A A A g A A A A S E k i R B 6 H m R Q 5 b 6 x T 2 j Z Y g p b A x 2 I A K k Z q 4 i E 9 D D T p Z Z F Q A A A A t 0 + / T B O 6 q t A e L z 4 X 7 0 b K x F J y z d 3 5 i L d g u d 2 O p i m 8 g A 9 6 W r C m R I i r b g C D Y 8 w R A I 6 i v j n L g T 1 g 5 G O r 6 G X F G 8 I p S e 5 0 S s 3 / O w E a M E v Y y l h o 7 b h A A A A A m d O + 2 N j w Q X 5 j / X b N u r + L + / s R Z U A J W X O g 6 y e i n Y g w 1 A o 5 V n W J 4 v F H X A m k 0 1 g J 0 J r 8 V b G k R i f I e m c D 7 y e k d 9 8 o w g = = < / D a t a M a s h u p > 
</file>

<file path=customXml/item2.xml>��< ? x m l   v e r s i o n = " 1 . 0 "   e n c o d i n g = " U T F - 1 6 " ? > < G e m i n i   x m l n s = " h t t p : / / g e m i n i / p i v o t c u s t o m i z a t i o n / T a b l e X M L _ R a n g o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 d e s d e < / s t r i n g > < / k e y > < v a l u e > < i n t > 7 4 < / i n t > < / v a l u e > < / i t e m > < i t e m > < k e y > < s t r i n g > h a s t a < / s t r i n g > < / k e y > < v a l u e > < i n t > 6 9 < / i n t > < / v a l u e > < / i t e m > < i t e m > < k e y > < s t r i n g > A � O < / s t r i n g > < / k e y > < v a l u e > < i n t > 6 5 < / i n t > < / v a l u e > < / i t e m > < i t e m > < k e y > < s t r i n g > V A L O R   R E L I Q U I D A D O < / s t r i n g > < / k e y > < v a l u e > < i n t > 1 6 5 < / i n t > < / v a l u e > < / i t e m > < i t e m > < k e y > < s t r i n g > V A L O R   P A G A D O < / s t r i n g > < / k e y > < v a l u e > < i n t > 1 3 3 < / i n t > < / v a l u e > < / i t e m > < i t e m > < k e y > < s t r i n g > D I F E R E N C I A < / s t r i n g > < / k e y > < v a l u e > < i n t > 1 0 9 < / i n t > < / v a l u e > < / i t e m > < i t e m > < k e y > < s t r i n g > I P C   F I N A L < / s t r i n g > < / k e y > < v a l u e > < i n t > 9 5 < / i n t > < / v a l u e > < / i t e m > < i t e m > < k e y > < s t r i n g > I P C   I N I C I A L < / s t r i n g > < / k e y > < v a l u e > < i n t > 1 0 4 < / i n t > < / v a l u e > < / i t e m > < i t e m > < k e y > < s t r i n g > V A L O R   I N D E X A D O < / s t r i n g > < / k e y > < v a l u e > < i n t > 1 4 6 < / i n t > < / v a l u e > < / i t e m > < i t e m > < k e y > < s t r i n g > D E S C U E N T O S   E N   S A L U D < / s t r i n g > < / k e y > < v a l u e > < i n t > 1 8 0 < / i n t > < / v a l u e > < / i t e m > < i t e m > < k e y > < s t r i n g > I B L   N O   C O T I Z A D O < / s t r i n g > < / k e y > < v a l u e > < i n t > 1 4 4 < / i n t > < / v a l u e > < / i t e m > < i t e m > < k e y > < s t r i n g > T I P O     M E S A D A < / s t r i n g > < / k e y > < v a l u e > < i n t > 1 2 4 < / i n t > < / v a l u e > < / i t e m > < i t e m > < k e y > < s t r i n g > P E R I O D O < / s t r i n g > < / k e y > < v a l u e > < i n t > 9 2 < / i n t > < / v a l u e > < / i t e m > < / C o l u m n W i d t h s > < C o l u m n D i s p l a y I n d e x > < i t e m > < k e y > < s t r i n g > d e s d e < / s t r i n g > < / k e y > < v a l u e > < i n t > 0 < / i n t > < / v a l u e > < / i t e m > < i t e m > < k e y > < s t r i n g > h a s t a < / s t r i n g > < / k e y > < v a l u e > < i n t > 1 < / i n t > < / v a l u e > < / i t e m > < i t e m > < k e y > < s t r i n g > A � O < / s t r i n g > < / k e y > < v a l u e > < i n t > 2 < / i n t > < / v a l u e > < / i t e m > < i t e m > < k e y > < s t r i n g > V A L O R   R E L I Q U I D A D O < / s t r i n g > < / k e y > < v a l u e > < i n t > 3 < / i n t > < / v a l u e > < / i t e m > < i t e m > < k e y > < s t r i n g > V A L O R   P A G A D O < / s t r i n g > < / k e y > < v a l u e > < i n t > 4 < / i n t > < / v a l u e > < / i t e m > < i t e m > < k e y > < s t r i n g > D I F E R E N C I A < / s t r i n g > < / k e y > < v a l u e > < i n t > 5 < / i n t > < / v a l u e > < / i t e m > < i t e m > < k e y > < s t r i n g > I P C   F I N A L < / s t r i n g > < / k e y > < v a l u e > < i n t > 6 < / i n t > < / v a l u e > < / i t e m > < i t e m > < k e y > < s t r i n g > I P C   I N I C I A L < / s t r i n g > < / k e y > < v a l u e > < i n t > 7 < / i n t > < / v a l u e > < / i t e m > < i t e m > < k e y > < s t r i n g > V A L O R   I N D E X A D O < / s t r i n g > < / k e y > < v a l u e > < i n t > 8 < / i n t > < / v a l u e > < / i t e m > < i t e m > < k e y > < s t r i n g > D E S C U E N T O S   E N   S A L U D < / s t r i n g > < / k e y > < v a l u e > < i n t > 9 < / i n t > < / v a l u e > < / i t e m > < i t e m > < k e y > < s t r i n g > I B L   N O   C O T I Z A D O < / s t r i n g > < / k e y > < v a l u e > < i n t > 1 0 < / i n t > < / v a l u e > < / i t e m > < i t e m > < k e y > < s t r i n g > T I P O     M E S A D A < / s t r i n g > < / k e y > < v a l u e > < i n t > 1 1 < / i n t > < / v a l u e > < / i t e m > < i t e m > < k e y > < s t r i n g > P E R I O D O 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 R E L I Q U I D A C I O N 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 R E L I Q U I D A C I O N 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 D E S C U E N T O S   E N   S A L U D < / K e y > < / D i a g r a m O b j e c t K e y > < D i a g r a m O b j e c t K e y > < K e y > M e a s u r e s \ S u m a   d e   D E S C U E N T O S   E N   S A L U D \ T a g I n f o \ F � r m u l a < / K e y > < / D i a g r a m O b j e c t K e y > < D i a g r a m O b j e c t K e y > < K e y > M e a s u r e s \ S u m a   d e   D E S C U E N T O S   E N   S A L U D \ T a g I n f o \ V a l o r < / K e y > < / D i a g r a m O b j e c t K e y > < D i a g r a m O b j e c t K e y > < K e y > M e a s u r e s \ S u m a   d e   I B L   N O   C O T I Z A D O < / K e y > < / D i a g r a m O b j e c t K e y > < D i a g r a m O b j e c t K e y > < K e y > M e a s u r e s \ S u m a   d e   I B L   N O   C O T I Z A D O \ T a g I n f o \ F � r m u l a < / K e y > < / D i a g r a m O b j e c t K e y > < D i a g r a m O b j e c t K e y > < K e y > M e a s u r e s \ S u m a   d e   I B L   N O   C O T I Z A D O \ T a g I n f o \ V a l o r < / K e y > < / D i a g r a m O b j e c t K e y > < D i a g r a m O b j e c t K e y > < K e y > M e a s u r e s \ S u m a   d e   V A L O R   I N D E X A D O < / K e y > < / D i a g r a m O b j e c t K e y > < D i a g r a m O b j e c t K e y > < K e y > M e a s u r e s \ S u m a   d e   V A L O R   I N D E X A D O \ T a g I n f o \ F � r m u l a < / K e y > < / D i a g r a m O b j e c t K e y > < D i a g r a m O b j e c t K e y > < K e y > M e a s u r e s \ S u m a   d e   V A L O R   I N D E X A D O \ T a g I n f o \ V a l o r < / K e y > < / D i a g r a m O b j e c t K e y > < D i a g r a m O b j e c t K e y > < K e y > C o l u m n s \ d e s d e < / K e y > < / D i a g r a m O b j e c t K e y > < D i a g r a m O b j e c t K e y > < K e y > C o l u m n s \ h a s t a < / K e y > < / D i a g r a m O b j e c t K e y > < D i a g r a m O b j e c t K e y > < K e y > C o l u m n s \ A � O < / K e y > < / D i a g r a m O b j e c t K e y > < D i a g r a m O b j e c t K e y > < K e y > C o l u m n s \ V A L O R   R E L I Q U I D A D O < / K e y > < / D i a g r a m O b j e c t K e y > < D i a g r a m O b j e c t K e y > < K e y > C o l u m n s \ V A L O R   P A G A D O < / K e y > < / D i a g r a m O b j e c t K e y > < D i a g r a m O b j e c t K e y > < K e y > C o l u m n s \ D I F E R E N C I A < / K e y > < / D i a g r a m O b j e c t K e y > < D i a g r a m O b j e c t K e y > < K e y > C o l u m n s \ I P C   F I N A L < / K e y > < / D i a g r a m O b j e c t K e y > < D i a g r a m O b j e c t K e y > < K e y > C o l u m n s \ I P C   I N I C I A L < / K e y > < / D i a g r a m O b j e c t K e y > < D i a g r a m O b j e c t K e y > < K e y > C o l u m n s \ V A L O R   I N D E X A D O < / K e y > < / D i a g r a m O b j e c t K e y > < D i a g r a m O b j e c t K e y > < K e y > C o l u m n s \ D E S C U E N T O S   E N   S A L U D < / K e y > < / D i a g r a m O b j e c t K e y > < D i a g r a m O b j e c t K e y > < K e y > C o l u m n s \ I B L   N O   C O T I Z A D O < / K e y > < / D i a g r a m O b j e c t K e y > < D i a g r a m O b j e c t K e y > < K e y > C o l u m n s \ T I P O     M E S A D A < / K e y > < / D i a g r a m O b j e c t K e y > < D i a g r a m O b j e c t K e y > < K e y > C o l u m n s \ P E R I O D O < / K e y > < / D i a g r a m O b j e c t K e y > < D i a g r a m O b j e c t K e y > < K e y > L i n k s \ & l t ; C o l u m n s \ S u m a   d e   D E S C U E N T O S   E N   S A L U D & g t ; - & l t ; M e a s u r e s \ D E S C U E N T O S   E N   S A L U D & g t ; < / K e y > < / D i a g r a m O b j e c t K e y > < D i a g r a m O b j e c t K e y > < K e y > L i n k s \ & l t ; C o l u m n s \ S u m a   d e   D E S C U E N T O S   E N   S A L U D & g t ; - & l t ; M e a s u r e s \ D E S C U E N T O S   E N   S A L U D & g t ; \ C O L U M N < / K e y > < / D i a g r a m O b j e c t K e y > < D i a g r a m O b j e c t K e y > < K e y > L i n k s \ & l t ; C o l u m n s \ S u m a   d e   D E S C U E N T O S   E N   S A L U D & g t ; - & l t ; M e a s u r e s \ D E S C U E N T O S   E N   S A L U D & g t ; \ M E A S U R E < / K e y > < / D i a g r a m O b j e c t K e y > < D i a g r a m O b j e c t K e y > < K e y > L i n k s \ & l t ; C o l u m n s \ S u m a   d e   I B L   N O   C O T I Z A D O & g t ; - & l t ; M e a s u r e s \ I B L   N O   C O T I Z A D O & g t ; < / K e y > < / D i a g r a m O b j e c t K e y > < D i a g r a m O b j e c t K e y > < K e y > L i n k s \ & l t ; C o l u m n s \ S u m a   d e   I B L   N O   C O T I Z A D O & g t ; - & l t ; M e a s u r e s \ I B L   N O   C O T I Z A D O & g t ; \ C O L U M N < / K e y > < / D i a g r a m O b j e c t K e y > < D i a g r a m O b j e c t K e y > < K e y > L i n k s \ & l t ; C o l u m n s \ S u m a   d e   I B L   N O   C O T I Z A D O & g t ; - & l t ; M e a s u r e s \ I B L   N O   C O T I Z A D O & g t ; \ M E A S U R E < / K e y > < / D i a g r a m O b j e c t K e y > < D i a g r a m O b j e c t K e y > < K e y > L i n k s \ & l t ; C o l u m n s \ S u m a   d e   V A L O R   I N D E X A D O & g t ; - & l t ; M e a s u r e s \ V A L O R   I N D E X A D O & g t ; < / K e y > < / D i a g r a m O b j e c t K e y > < D i a g r a m O b j e c t K e y > < K e y > L i n k s \ & l t ; C o l u m n s \ S u m a   d e   V A L O R   I N D E X A D O & g t ; - & l t ; M e a s u r e s \ V A L O R   I N D E X A D O & g t ; \ C O L U M N < / K e y > < / D i a g r a m O b j e c t K e y > < D i a g r a m O b j e c t K e y > < K e y > L i n k s \ & l t ; C o l u m n s \ S u m a   d e   V A L O R   I N D E X A D O & g t ; - & l t ; M e a s u r e s \ V A L O R   I N D E X A D O & g t ; \ M E A S U R E 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 D E S C U E N T O S   E N   S A L U D 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 D E S C U E N T O S   E N   S A L U D \ T a g I n f o \ F � r m u l a 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 D E S C U E N T O S   E N   S A L U D \ T a g I n f o \ V a l o r 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 I B L   N O   C O T I Z A D O < / K e y > < / a : K e y > < a : V a l u e   i : t y p e = " M e a s u r e G r i d N o d e V i e w S t a t e " > < C o l u m n > 1 2 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 I B L   N O   C O T I Z A D O \ T a g I n f o \ F � r m u l a 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 I B L   N O   C O T I Z A D O \ T a g I n f o \ V a l o r 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  I N D E X A D O 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 V A L O R   I N D E X A D O \ T a g I n f o \ F � r m u l a 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 V A L O R   I N D E X A D O \ T a g I n f o \ V a l o r 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 C o l u m n s \ d e s d e 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 C o l u m n s \ h a s t a 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 R E L I Q U I D A D O 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 P A G A D O 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 C o l u m n s \ D I F E R E N C I A 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 C o l u m n s \ I P C   F I N A L 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 C o l u m n s \ I P C   I N I C I A L 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 C o l u m n s \ D E S C U E N T O S   E N   S A L U D 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 C o l u m n s \ I B L   N O   C O T I Z A D O 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    M E S A D A 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 D E S C U E N T O S   E N   S A L U D & g t ; - & l t ; M e a s u r e s \ D E S C U E N T O S   E N   S A L U D & g t ; 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 D E S C U E N T O S   E N   S A L U D & g t ; - & l t ; M e a s u r e s \ D E S C U E N T O S   E N   S A L U D & g t ; \ C O L U M N 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 D E S C U E N T O S   E N   S A L U D & g t ; - & l t ; M e a s u r e s \ D E S C U E N T O S   E N   S A L U D & g t ; \ M E A S U R E 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 I B L   N O   C O T I Z A D O & g t ; - & l t ; M e a s u r e s \ I B L   N O   C O T I Z A D O & g t ; 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 I B L   N O   C O T I Z A D O & g t ; - & l t ; M e a s u r e s \ I B L   N O   C O T I Z A D O & g t ; \ C O L U M N 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 I B L   N O   C O T I Z A D O & g t ; - & l t ; M e a s u r e s \ I B L   N O   C O T I Z A D O & g t ; \ M E A S U R E 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 V A L O R   I N D E X A D O & g t ; - & l t ; M e a s u r e s \ V A L O R   I N D E X A D O & g t ; 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 V A L O R   I N D E X A D O & g t ; - & l t ; M e a s u r e s \ V A L O R   I N D E X A D O & g t ; \ C O L U M N 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 V A L O R   I N D E X A D O & g t ; - & l t ; M e a s u r e s \ V A L O R   I N D E X A D O & g t ; \ M E A S U R E 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 M E S A D A S A D I C I O N A L E S 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 M E S A D A S A D I C I O N A L E S 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 M e a s u r e s \ R e c u e n t o   d e   V A L O R   I N D E X A D O < / K e y > < / D i a g r a m O b j e c t K e y > < D i a g r a m O b j e c t K e y > < K e y > M e a s u r e s \ R e c u e n t o   d e   V A L O R   I N D E X A D O \ T a g I n f o \ F � r m u l a < / K e y > < / D i a g r a m O b j e c t K e y > < D i a g r a m O b j e c t K e y > < K e y > M e a s u r e s \ R e c u e n t o   d e   V A L O R   I N D E X A D O \ T a g I n f o \ V a l o r < / K e y > < / D i a g r a m O b j e c t K e y > < D i a g r a m O b j e c t K e y > < K e y > C o l u m n s \ F E C H A   M E S A D A < / K e y > < / D i a g r a m O b j e c t K e y > < D i a g r a m O b j e c t K e y > < K e y > C o l u m n s \ V A L O R < / K e y > < / D i a g r a m O b j e c t K e y > < D i a g r a m O b j e c t K e y > < K e y > C o l u m n s \ V A L O R   I N D E X A D O < / K e y > < / D i a g r a m O b j e c t K e y > < D i a g r a m O b j e c t K e y > < K e y > C o l u m n s \ T I P O   M E S A D A < / K e y > < / D i a g r a m O b j e c t K e y > < D i a g r a m O b j e c t K e y > < K e y > L i n k s \ & l t ; C o l u m n s \ R e c u e n t o   d e   V A L O R   I N D E X A D O & g t ; - & l t ; M e a s u r e s \ V A L O R   I N D E X A D O & g t ; < / K e y > < / D i a g r a m O b j e c t K e y > < D i a g r a m O b j e c t K e y > < K e y > L i n k s \ & l t ; C o l u m n s \ R e c u e n t o   d e   V A L O R   I N D E X A D O & g t ; - & l t ; M e a s u r e s \ V A L O R   I N D E X A D O & g t ; \ C O L U M N < / K e y > < / D i a g r a m O b j e c t K e y > < D i a g r a m O b j e c t K e y > < K e y > L i n k s \ & l t ; C o l u m n s \ R e c u e n t o   d e   V A L O R   I N D E X A D O & g t ; - & l t ; M e a s u r e s \ V A L O R   I N D E X A D O & g t ; \ M E A S U R E 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 M e a s u r e s \ R e c u e n t o   d e   V A L O R   I N D E X A D O 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 M e a s u r e s \ R e c u e n t o   d e   V A L O R   I N D E X A D O \ T a g I n f o \ F � r m u l a 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 M e a s u r e s \ R e c u e n t o   d e   V A L O R   I N D E X A D O \ T a g I n f o \ V a l o r 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  M E S A D A 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  M E S A D A 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 L i n k s \ & l t ; C o l u m n s \ R e c u e n t o   d e   V A L O R   I N D E X A D O & g t ; - & l t ; M e a s u r e s \ V A L O R   I N D E X A D O & g t ; 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 L i n k s \ & l t ; C o l u m n s \ R e c u e n t o   d e   V A L O R   I N D E X A D O & g t ; - & l t ; M e a s u r e s \ V A L O R   I N D E X A D O & g t ; \ C O L U M N 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 L i n k s \ & l t ; C o l u m n s \ R e c u e n t o   d e   V A L O R   I N D E X A D O & g t ; - & l t ; M e a s u r e s \ V A L O R   I N D E X A D O & g t ; \ M E A S U R E 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 R a n g o 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 R a n g o 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 C o l u m n s \ d e s d e < / K e y > < / D i a g r a m O b j e c t K e y > < D i a g r a m O b j e c t K e y > < K e y > C o l u m n s \ h a s t a < / K e y > < / D i a g r a m O b j e c t K e y > < D i a g r a m O b j e c t K e y > < K e y > C o l u m n s \ A � O < / K e y > < / D i a g r a m O b j e c t K e y > < D i a g r a m O b j e c t K e y > < K e y > C o l u m n s \ V A L O R   R E L I Q U I D A D O < / K e y > < / D i a g r a m O b j e c t K e y > < D i a g r a m O b j e c t K e y > < K e y > C o l u m n s \ V A L O R   P A G A D O < / K e y > < / D i a g r a m O b j e c t K e y > < D i a g r a m O b j e c t K e y > < K e y > C o l u m n s \ D I F E R E N C I A < / K e y > < / D i a g r a m O b j e c t K e y > < D i a g r a m O b j e c t K e y > < K e y > C o l u m n s \ I P C   F I N A L < / K e y > < / D i a g r a m O b j e c t K e y > < D i a g r a m O b j e c t K e y > < K e y > C o l u m n s \ I P C   I N I C I A L < / K e y > < / D i a g r a m O b j e c t K e y > < D i a g r a m O b j e c t K e y > < K e y > C o l u m n s \ V A L O R   I N D E X A D O < / K e y > < / D i a g r a m O b j e c t K e y > < D i a g r a m O b j e c t K e y > < K e y > C o l u m n s \ D E S C U E N T O S   E N   S A L U D < / K e y > < / D i a g r a m O b j e c t K e y > < D i a g r a m O b j e c t K e y > < K e y > C o l u m n s \ I B L   N O   C O T I Z A D O < / K e y > < / D i a g r a m O b j e c t K e y > < D i a g r a m O b j e c t K e y > < K e y > C o l u m n s \ T I P O     M E S A D A < / K e y > < / D i a g r a m O b j e c t K e y > < D i a g r a m O b j e c t K e y > < K e y > C o l u m n s \ P E R I O D O 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 C o l u m n s \ d e s d e 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 C o l u m n s \ h a s t a 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 R E L I Q U I D A D O 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 P A G A D O 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 C o l u m n s \ D I F E R E N C I A 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 C o l u m n s \ I P C   F I N A L 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 C o l u m n s \ I P C   I N I C I A L 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 C o l u m n s \ V A L O R   I N D E X A D O 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 C o l u m n s \ D E S C U E N T O S   E N   S A L U D 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 C o l u m n s \ I B L   N O   C O T I Z A D O 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 C o l u m n s \ T I P O     M E S A D A 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 C o l u m n s \ P E R I O D O 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R E L I Q U I D A C I O N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 d e s d e < / s t r i n g > < / k e y > < v a l u e > < i n t > 7 4 < / i n t > < / v a l u e > < / i t e m > < i t e m > < k e y > < s t r i n g > h a s t a < / s t r i n g > < / k e y > < v a l u e > < i n t > 6 9 < / i n t > < / v a l u e > < / i t e m > < i t e m > < k e y > < s t r i n g > A � O < / s t r i n g > < / k e y > < v a l u e > < i n t > 6 5 < / i n t > < / v a l u e > < / i t e m > < i t e m > < k e y > < s t r i n g > V A L O R   R E L I Q U I D A D O < / s t r i n g > < / k e y > < v a l u e > < i n t > 1 6 5 < / i n t > < / v a l u e > < / i t e m > < i t e m > < k e y > < s t r i n g > V A L O R   P A G A D O < / s t r i n g > < / k e y > < v a l u e > < i n t > 1 3 3 < / i n t > < / v a l u e > < / i t e m > < i t e m > < k e y > < s t r i n g > D I F E R E N C I A < / s t r i n g > < / k e y > < v a l u e > < i n t > 1 0 9 < / i n t > < / v a l u e > < / i t e m > < i t e m > < k e y > < s t r i n g > I P C   F I N A L < / s t r i n g > < / k e y > < v a l u e > < i n t > 9 5 < / i n t > < / v a l u e > < / i t e m > < i t e m > < k e y > < s t r i n g > I P C   I N I C I A L < / s t r i n g > < / k e y > < v a l u e > < i n t > 1 0 4 < / i n t > < / v a l u e > < / i t e m > < i t e m > < k e y > < s t r i n g > V A L O R   I N D E X A D O < / s t r i n g > < / k e y > < v a l u e > < i n t > 1 4 6 < / i n t > < / v a l u e > < / i t e m > < i t e m > < k e y > < s t r i n g > T I P O     M E S A D A < / s t r i n g > < / k e y > < v a l u e > < i n t > 1 2 4 < / i n t > < / v a l u e > < / i t e m > < i t e m > < k e y > < s t r i n g > P E R I O D O < / s t r i n g > < / k e y > < v a l u e > < i n t > 9 2 < / i n t > < / v a l u e > < / i t e m > < i t e m > < k e y > < s t r i n g > D E S C U E N T O S   E N   S A L U D < / s t r i n g > < / k e y > < v a l u e > < i n t > 1 8 0 < / i n t > < / v a l u e > < / i t e m > < i t e m > < k e y > < s t r i n g > I B L   N O   C O T I Z A D O < / s t r i n g > < / k e y > < v a l u e > < i n t > 1 4 4 < / i n t > < / v a l u e > < / i t e m > < / C o l u m n W i d t h s > < C o l u m n D i s p l a y I n d e x > < i t e m > < k e y > < s t r i n g > d e s d e < / s t r i n g > < / k e y > < v a l u e > < i n t > 0 < / i n t > < / v a l u e > < / i t e m > < i t e m > < k e y > < s t r i n g > h a s t a < / s t r i n g > < / k e y > < v a l u e > < i n t > 1 < / i n t > < / v a l u e > < / i t e m > < i t e m > < k e y > < s t r i n g > A � O < / s t r i n g > < / k e y > < v a l u e > < i n t > 2 < / i n t > < / v a l u e > < / i t e m > < i t e m > < k e y > < s t r i n g > V A L O R   R E L I Q U I D A D O < / s t r i n g > < / k e y > < v a l u e > < i n t > 3 < / i n t > < / v a l u e > < / i t e m > < i t e m > < k e y > < s t r i n g > V A L O R   P A G A D O < / s t r i n g > < / k e y > < v a l u e > < i n t > 4 < / i n t > < / v a l u e > < / i t e m > < i t e m > < k e y > < s t r i n g > D I F E R E N C I A < / s t r i n g > < / k e y > < v a l u e > < i n t > 5 < / i n t > < / v a l u e > < / i t e m > < i t e m > < k e y > < s t r i n g > I P C   F I N A L < / s t r i n g > < / k e y > < v a l u e > < i n t > 6 < / i n t > < / v a l u e > < / i t e m > < i t e m > < k e y > < s t r i n g > I P C   I N I C I A L < / s t r i n g > < / k e y > < v a l u e > < i n t > 7 < / i n t > < / v a l u e > < / i t e m > < i t e m > < k e y > < s t r i n g > V A L O R   I N D E X A D O < / s t r i n g > < / k e y > < v a l u e > < i n t > 8 < / i n t > < / v a l u e > < / i t e m > < i t e m > < k e y > < s t r i n g > T I P O     M E S A D A < / s t r i n g > < / k e y > < v a l u e > < i n t > 9 < / i n t > < / v a l u e > < / i t e m > < i t e m > < k e y > < s t r i n g > P E R I O D O < / s t r i n g > < / k e y > < v a l u e > < i n t > 1 0 < / i n t > < / v a l u e > < / i t e m > < i t e m > < k e y > < s t r i n g > D E S C U E N T O S   E N   S A L U D < / s t r i n g > < / k e y > < v a l u e > < i n t > 1 1 < / i n t > < / v a l u e > < / i t e m > < i t e m > < k e y > < s t r i n g > I B L   N O   C O T I Z A D O < / s t r i n g > < / k e y > < v a l u e > < i n t > 1 2 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R a n g o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3935216F-BBA0-4093-8F4D-029BD88730E1}">
  <ds:schemaRefs/>
</ds:datastoreItem>
</file>

<file path=customXml/itemProps10.xml><?xml version="1.0" encoding="utf-8"?>
<ds:datastoreItem xmlns:ds="http://schemas.openxmlformats.org/officeDocument/2006/customXml" ds:itemID="{BE5B938B-5CD3-4409-8F44-BB7269DE836E}">
  <ds:schemaRefs/>
</ds:datastoreItem>
</file>

<file path=customXml/itemProps11.xml><?xml version="1.0" encoding="utf-8"?>
<ds:datastoreItem xmlns:ds="http://schemas.openxmlformats.org/officeDocument/2006/customXml" ds:itemID="{36D22A06-86CC-4D26-AB3A-94AAC95E68BB}">
  <ds:schemaRefs/>
</ds:datastoreItem>
</file>

<file path=customXml/itemProps12.xml><?xml version="1.0" encoding="utf-8"?>
<ds:datastoreItem xmlns:ds="http://schemas.openxmlformats.org/officeDocument/2006/customXml" ds:itemID="{AD57B7F3-889B-4F36-99D2-1936C26C2B7A}">
  <ds:schemaRefs/>
</ds:datastoreItem>
</file>

<file path=customXml/itemProps13.xml><?xml version="1.0" encoding="utf-8"?>
<ds:datastoreItem xmlns:ds="http://schemas.openxmlformats.org/officeDocument/2006/customXml" ds:itemID="{33568976-F653-4E89-BABD-1571D4EE7C98}">
  <ds:schemaRefs/>
</ds:datastoreItem>
</file>

<file path=customXml/itemProps14.xml><?xml version="1.0" encoding="utf-8"?>
<ds:datastoreItem xmlns:ds="http://schemas.openxmlformats.org/officeDocument/2006/customXml" ds:itemID="{3F9DD039-BA8D-4237-A671-5A0090C6F93F}">
  <ds:schemaRefs/>
</ds:datastoreItem>
</file>

<file path=customXml/itemProps15.xml><?xml version="1.0" encoding="utf-8"?>
<ds:datastoreItem xmlns:ds="http://schemas.openxmlformats.org/officeDocument/2006/customXml" ds:itemID="{8A423F30-847D-40F1-AF05-C9E4BA637820}">
  <ds:schemaRefs/>
</ds:datastoreItem>
</file>

<file path=customXml/itemProps16.xml><?xml version="1.0" encoding="utf-8"?>
<ds:datastoreItem xmlns:ds="http://schemas.openxmlformats.org/officeDocument/2006/customXml" ds:itemID="{52D551FE-7AE8-411E-87DF-3DD5E021B28E}">
  <ds:schemaRefs/>
</ds:datastoreItem>
</file>

<file path=customXml/itemProps17.xml><?xml version="1.0" encoding="utf-8"?>
<ds:datastoreItem xmlns:ds="http://schemas.openxmlformats.org/officeDocument/2006/customXml" ds:itemID="{949E0BCE-3F6D-4C6D-A7BD-277D85107A57}">
  <ds:schemaRefs/>
</ds:datastoreItem>
</file>

<file path=customXml/itemProps18.xml><?xml version="1.0" encoding="utf-8"?>
<ds:datastoreItem xmlns:ds="http://schemas.openxmlformats.org/officeDocument/2006/customXml" ds:itemID="{7DB33ABF-ADE1-4F13-ACE1-56F933CE8703}">
  <ds:schemaRefs/>
</ds:datastoreItem>
</file>

<file path=customXml/itemProps19.xml><?xml version="1.0" encoding="utf-8"?>
<ds:datastoreItem xmlns:ds="http://schemas.openxmlformats.org/officeDocument/2006/customXml" ds:itemID="{66846D17-9CBC-4850-8EB3-05BAEFAE838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A00E57A-0B4D-4B3D-A3C3-FD07EE9348F5}">
  <ds:schemaRefs/>
</ds:datastoreItem>
</file>

<file path=customXml/itemProps3.xml><?xml version="1.0" encoding="utf-8"?>
<ds:datastoreItem xmlns:ds="http://schemas.openxmlformats.org/officeDocument/2006/customXml" ds:itemID="{B28F1DCD-A925-4335-8380-55B0F9A9450B}">
  <ds:schemaRefs/>
</ds:datastoreItem>
</file>

<file path=customXml/itemProps4.xml><?xml version="1.0" encoding="utf-8"?>
<ds:datastoreItem xmlns:ds="http://schemas.openxmlformats.org/officeDocument/2006/customXml" ds:itemID="{B4FBD85F-7D29-45B8-846C-7AE3CE595299}">
  <ds:schemaRefs/>
</ds:datastoreItem>
</file>

<file path=customXml/itemProps5.xml><?xml version="1.0" encoding="utf-8"?>
<ds:datastoreItem xmlns:ds="http://schemas.openxmlformats.org/officeDocument/2006/customXml" ds:itemID="{B3D84709-9B64-40F0-96B4-48095BBDC272}">
  <ds:schemaRefs/>
</ds:datastoreItem>
</file>

<file path=customXml/itemProps6.xml><?xml version="1.0" encoding="utf-8"?>
<ds:datastoreItem xmlns:ds="http://schemas.openxmlformats.org/officeDocument/2006/customXml" ds:itemID="{068FAEB2-1866-4E9C-8E69-10524FDEBF5D}">
  <ds:schemaRefs/>
</ds:datastoreItem>
</file>

<file path=customXml/itemProps7.xml><?xml version="1.0" encoding="utf-8"?>
<ds:datastoreItem xmlns:ds="http://schemas.openxmlformats.org/officeDocument/2006/customXml" ds:itemID="{CECDA10A-B480-4EA6-B849-B9104AAFECEF}">
  <ds:schemaRefs/>
</ds:datastoreItem>
</file>

<file path=customXml/itemProps8.xml><?xml version="1.0" encoding="utf-8"?>
<ds:datastoreItem xmlns:ds="http://schemas.openxmlformats.org/officeDocument/2006/customXml" ds:itemID="{36F0897F-BEE7-4B64-BD0F-2D221339E1D1}">
  <ds:schemaRefs/>
</ds:datastoreItem>
</file>

<file path=customXml/itemProps9.xml><?xml version="1.0" encoding="utf-8"?>
<ds:datastoreItem xmlns:ds="http://schemas.openxmlformats.org/officeDocument/2006/customXml" ds:itemID="{6498B053-55EC-4D08-8E94-9D8A3177DF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 MESADAS RELIQUIDADAS</vt:lpstr>
      <vt:lpstr>RELIQUIDACION MESA 2021-2022</vt:lpstr>
      <vt:lpstr>intereses despues ejecutoria</vt:lpstr>
      <vt:lpstr>LIQUIDACION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</cp:lastModifiedBy>
  <dcterms:created xsi:type="dcterms:W3CDTF">2021-03-06T18:20:24Z</dcterms:created>
  <dcterms:modified xsi:type="dcterms:W3CDTF">2022-05-18T23:46:16Z</dcterms:modified>
</cp:coreProperties>
</file>