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C:\Users\Franklyn\Downloads\"/>
    </mc:Choice>
  </mc:AlternateContent>
  <xr:revisionPtr revIDLastSave="0" documentId="13_ncr:1_{ED6C7927-76DF-4867-9AB5-B947CE229860}" xr6:coauthVersionLast="47" xr6:coauthVersionMax="47" xr10:uidLastSave="{00000000-0000-0000-0000-000000000000}"/>
  <bookViews>
    <workbookView xWindow="-120" yWindow="-120" windowWidth="29040" windowHeight="15840" xr2:uid="{DC3E6F3C-508F-4654-AFD8-0A3E26C21BAD}"/>
  </bookViews>
  <sheets>
    <sheet name="Liquidaciòn" sheetId="1" r:id="rId1"/>
    <sheet name="Hoja2" sheetId="2" r:id="rId2"/>
    <sheet name="Hoja3" sheetId="3" r:id="rId3"/>
    <sheet name="Hoja4" sheetId="4"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3" i="1" l="1"/>
  <c r="C84" i="1"/>
  <c r="E84" i="1" s="1"/>
  <c r="H84" i="1"/>
  <c r="I221" i="1"/>
  <c r="D219" i="1"/>
  <c r="E219" i="1" s="1"/>
  <c r="G87" i="2"/>
  <c r="I31" i="2"/>
  <c r="F31" i="2"/>
  <c r="G31" i="2" s="1"/>
  <c r="H31" i="2" s="1"/>
  <c r="D31" i="2"/>
  <c r="D35" i="2"/>
  <c r="F35" i="2"/>
  <c r="G35" i="2" s="1"/>
  <c r="H35" i="2" s="1"/>
  <c r="J84" i="1" l="1"/>
  <c r="K84" i="1" s="1"/>
  <c r="L84" i="1" s="1"/>
  <c r="J35" i="2"/>
  <c r="I84" i="1" l="1"/>
  <c r="I35" i="2"/>
  <c r="G36" i="2" l="1"/>
  <c r="G37" i="2"/>
  <c r="G38" i="2"/>
  <c r="G39" i="2"/>
  <c r="G40" i="2"/>
  <c r="I20" i="2"/>
  <c r="H20" i="2"/>
  <c r="E158" i="1"/>
  <c r="J158" i="1" s="1"/>
  <c r="K158" i="1" l="1"/>
  <c r="L158" i="1" s="1"/>
  <c r="C144" i="1"/>
  <c r="E144" i="1" s="1"/>
  <c r="E28" i="1"/>
  <c r="C132" i="1"/>
  <c r="C120" i="1"/>
  <c r="C121" i="1" s="1"/>
  <c r="C108" i="1"/>
  <c r="C96" i="1"/>
  <c r="E96" i="1" s="1"/>
  <c r="C70" i="1"/>
  <c r="H80"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43" i="1"/>
  <c r="H44" i="1"/>
  <c r="H45" i="1"/>
  <c r="H42" i="1"/>
  <c r="H41" i="1"/>
  <c r="D29" i="1"/>
  <c r="D30" i="1" s="1"/>
  <c r="D31" i="1" s="1"/>
  <c r="D32" i="1" s="1"/>
  <c r="N20" i="4"/>
  <c r="M20" i="4"/>
  <c r="L20" i="4"/>
  <c r="K20" i="4"/>
  <c r="J20" i="4"/>
  <c r="I20" i="4"/>
  <c r="H20" i="4"/>
  <c r="G20" i="4"/>
  <c r="F20" i="4"/>
  <c r="E20" i="4"/>
  <c r="R9" i="4"/>
  <c r="R10" i="4" s="1"/>
  <c r="Q9" i="4"/>
  <c r="Q10" i="4" s="1"/>
  <c r="P9" i="4"/>
  <c r="P10" i="4" s="1"/>
  <c r="G75" i="2"/>
  <c r="H75" i="2" s="1"/>
  <c r="G74" i="2"/>
  <c r="H74" i="2" s="1"/>
  <c r="D74" i="2"/>
  <c r="G73" i="2"/>
  <c r="H73" i="2" s="1"/>
  <c r="D73" i="2"/>
  <c r="G72" i="2"/>
  <c r="H72" i="2" s="1"/>
  <c r="D72" i="2"/>
  <c r="G71" i="2"/>
  <c r="H71" i="2" s="1"/>
  <c r="D71" i="2"/>
  <c r="H70" i="2"/>
  <c r="D70" i="2"/>
  <c r="G69" i="2"/>
  <c r="H69" i="2" s="1"/>
  <c r="D69" i="2"/>
  <c r="G68" i="2"/>
  <c r="H68" i="2" s="1"/>
  <c r="D68" i="2"/>
  <c r="G67" i="2"/>
  <c r="H67" i="2" s="1"/>
  <c r="D67" i="2"/>
  <c r="G66" i="2"/>
  <c r="H66" i="2" s="1"/>
  <c r="D66" i="2"/>
  <c r="G65" i="2"/>
  <c r="H65" i="2" s="1"/>
  <c r="D65" i="2"/>
  <c r="G64" i="2"/>
  <c r="H64" i="2" s="1"/>
  <c r="D64" i="2"/>
  <c r="G63" i="2"/>
  <c r="H63" i="2" s="1"/>
  <c r="D63" i="2"/>
  <c r="G62" i="2"/>
  <c r="H62" i="2" s="1"/>
  <c r="D62" i="2"/>
  <c r="G61" i="2"/>
  <c r="H61" i="2" s="1"/>
  <c r="D61" i="2"/>
  <c r="G60" i="2"/>
  <c r="H60" i="2" s="1"/>
  <c r="D60" i="2"/>
  <c r="G59" i="2"/>
  <c r="H59" i="2" s="1"/>
  <c r="D59" i="2"/>
  <c r="G58" i="2"/>
  <c r="H58" i="2" s="1"/>
  <c r="D58" i="2"/>
  <c r="G57" i="2"/>
  <c r="H57" i="2" s="1"/>
  <c r="D57" i="2"/>
  <c r="G56" i="2"/>
  <c r="H56" i="2" s="1"/>
  <c r="D56" i="2"/>
  <c r="G55" i="2"/>
  <c r="H55" i="2" s="1"/>
  <c r="D55" i="2"/>
  <c r="G54" i="2"/>
  <c r="H54" i="2" s="1"/>
  <c r="D54" i="2"/>
  <c r="G53" i="2"/>
  <c r="H53" i="2" s="1"/>
  <c r="D53" i="2"/>
  <c r="G52" i="2"/>
  <c r="H52" i="2" s="1"/>
  <c r="D52" i="2"/>
  <c r="G51" i="2"/>
  <c r="H51" i="2" s="1"/>
  <c r="D51" i="2"/>
  <c r="G50" i="2"/>
  <c r="H50" i="2" s="1"/>
  <c r="D50" i="2"/>
  <c r="G49" i="2"/>
  <c r="H49" i="2" s="1"/>
  <c r="D49" i="2"/>
  <c r="G48" i="2"/>
  <c r="H48" i="2" s="1"/>
  <c r="D48" i="2"/>
  <c r="G47" i="2"/>
  <c r="H47" i="2" s="1"/>
  <c r="D47" i="2"/>
  <c r="G46" i="2"/>
  <c r="H46" i="2" s="1"/>
  <c r="D46" i="2"/>
  <c r="G45" i="2"/>
  <c r="H45" i="2" s="1"/>
  <c r="D45" i="2"/>
  <c r="G44" i="2"/>
  <c r="H44" i="2" s="1"/>
  <c r="D44" i="2"/>
  <c r="G43" i="2"/>
  <c r="H43" i="2" s="1"/>
  <c r="D43" i="2"/>
  <c r="G42" i="2"/>
  <c r="H42" i="2" s="1"/>
  <c r="D42" i="2"/>
  <c r="G41" i="2"/>
  <c r="H41" i="2" s="1"/>
  <c r="D41" i="2"/>
  <c r="H40" i="2"/>
  <c r="D40" i="2"/>
  <c r="H39" i="2"/>
  <c r="D39" i="2"/>
  <c r="H38" i="2"/>
  <c r="D38" i="2"/>
  <c r="H37" i="2"/>
  <c r="D37" i="2"/>
  <c r="H36" i="2"/>
  <c r="D36" i="2"/>
  <c r="F30" i="2"/>
  <c r="G30" i="2" s="1"/>
  <c r="H30" i="2" s="1"/>
  <c r="D30" i="2"/>
  <c r="F29" i="2"/>
  <c r="G29" i="2" s="1"/>
  <c r="H29" i="2" s="1"/>
  <c r="D29" i="2"/>
  <c r="F28" i="2"/>
  <c r="G28" i="2" s="1"/>
  <c r="H28" i="2" s="1"/>
  <c r="D28" i="2"/>
  <c r="F27" i="2"/>
  <c r="G27" i="2" s="1"/>
  <c r="H27" i="2" s="1"/>
  <c r="D27" i="2"/>
  <c r="F26" i="2"/>
  <c r="G26" i="2" s="1"/>
  <c r="H26" i="2" s="1"/>
  <c r="D26" i="2"/>
  <c r="F25" i="2"/>
  <c r="G25" i="2" s="1"/>
  <c r="H25" i="2" s="1"/>
  <c r="D25" i="2"/>
  <c r="F24" i="2"/>
  <c r="G24" i="2" s="1"/>
  <c r="H24" i="2" s="1"/>
  <c r="D24" i="2"/>
  <c r="F23" i="2"/>
  <c r="G23" i="2" s="1"/>
  <c r="H23" i="2" s="1"/>
  <c r="D23" i="2"/>
  <c r="F22" i="2"/>
  <c r="G22" i="2" s="1"/>
  <c r="H22" i="2" s="1"/>
  <c r="D22" i="2"/>
  <c r="F21" i="2"/>
  <c r="G21" i="2" s="1"/>
  <c r="H21" i="2" s="1"/>
  <c r="D21" i="2"/>
  <c r="H18" i="2"/>
  <c r="H17" i="2"/>
  <c r="D17" i="2"/>
  <c r="H16" i="2"/>
  <c r="D16" i="2"/>
  <c r="H15" i="2"/>
  <c r="D15" i="2"/>
  <c r="H14" i="2"/>
  <c r="D14" i="2"/>
  <c r="H13" i="2"/>
  <c r="D13" i="2"/>
  <c r="H12" i="2"/>
  <c r="D12" i="2"/>
  <c r="D8" i="2"/>
  <c r="D7" i="2"/>
  <c r="D6" i="2"/>
  <c r="H26" i="1"/>
  <c r="H25" i="1"/>
  <c r="H24" i="1"/>
  <c r="H23" i="1"/>
  <c r="H22" i="1"/>
  <c r="H21" i="1"/>
  <c r="H20" i="1"/>
  <c r="H19" i="1"/>
  <c r="H18" i="1"/>
  <c r="E4" i="4" l="1"/>
  <c r="F4" i="4" s="1"/>
  <c r="G4" i="4" s="1"/>
  <c r="H4" i="4" s="1"/>
  <c r="J43" i="2"/>
  <c r="I43" i="2" s="1"/>
  <c r="J46" i="2"/>
  <c r="I46" i="2" s="1"/>
  <c r="J37" i="2"/>
  <c r="I37" i="2" s="1"/>
  <c r="J59" i="2"/>
  <c r="I59" i="2" s="1"/>
  <c r="J75" i="2"/>
  <c r="I75" i="2" s="1"/>
  <c r="I15" i="2"/>
  <c r="J47" i="2"/>
  <c r="I47" i="2" s="1"/>
  <c r="J63" i="2"/>
  <c r="I63" i="2" s="1"/>
  <c r="J67" i="2"/>
  <c r="I67" i="2" s="1"/>
  <c r="J71" i="2"/>
  <c r="I71" i="2" s="1"/>
  <c r="I21" i="2"/>
  <c r="I25" i="2"/>
  <c r="I13" i="2"/>
  <c r="I17" i="2"/>
  <c r="J42" i="2"/>
  <c r="I42" i="2" s="1"/>
  <c r="J55" i="2"/>
  <c r="I55" i="2" s="1"/>
  <c r="I9" i="2"/>
  <c r="I29" i="2"/>
  <c r="J44" i="2"/>
  <c r="I44" i="2" s="1"/>
  <c r="J48" i="2"/>
  <c r="I48" i="2" s="1"/>
  <c r="J51" i="2"/>
  <c r="I51" i="2" s="1"/>
  <c r="J58" i="2"/>
  <c r="I58" i="2" s="1"/>
  <c r="J60" i="2"/>
  <c r="I60" i="2" s="1"/>
  <c r="J66" i="2"/>
  <c r="I66" i="2" s="1"/>
  <c r="J74" i="2"/>
  <c r="I74" i="2" s="1"/>
  <c r="J40" i="2"/>
  <c r="I40" i="2" s="1"/>
  <c r="J52" i="2"/>
  <c r="I52" i="2" s="1"/>
  <c r="I23" i="2"/>
  <c r="I7" i="2"/>
  <c r="I27" i="2"/>
  <c r="J50" i="2"/>
  <c r="I50" i="2" s="1"/>
  <c r="J56" i="2"/>
  <c r="I56" i="2" s="1"/>
  <c r="J62" i="2"/>
  <c r="I62" i="2" s="1"/>
  <c r="J64" i="2"/>
  <c r="I64" i="2" s="1"/>
  <c r="J70" i="2"/>
  <c r="I70" i="2" s="1"/>
  <c r="J72" i="2"/>
  <c r="I72" i="2" s="1"/>
  <c r="I8" i="2"/>
  <c r="I18" i="2"/>
  <c r="I28" i="2"/>
  <c r="I12" i="2"/>
  <c r="I14" i="2"/>
  <c r="I22" i="2"/>
  <c r="I24" i="2"/>
  <c r="I30" i="2"/>
  <c r="J36" i="2"/>
  <c r="J39" i="2"/>
  <c r="I39" i="2" s="1"/>
  <c r="J144" i="1"/>
  <c r="C71" i="1"/>
  <c r="E70" i="1"/>
  <c r="J70" i="1" s="1"/>
  <c r="E132" i="1"/>
  <c r="J132" i="1" s="1"/>
  <c r="C133" i="1"/>
  <c r="E108" i="1"/>
  <c r="J108" i="1" s="1"/>
  <c r="C109" i="1"/>
  <c r="J96" i="1"/>
  <c r="E121" i="1"/>
  <c r="J121" i="1" s="1"/>
  <c r="C122" i="1"/>
  <c r="E120" i="1"/>
  <c r="J120" i="1" s="1"/>
  <c r="C145" i="1"/>
  <c r="E29" i="1"/>
  <c r="F29" i="1" s="1"/>
  <c r="C85" i="1"/>
  <c r="E85" i="1" s="1"/>
  <c r="J85" i="1" s="1"/>
  <c r="C97" i="1"/>
  <c r="E97" i="1" s="1"/>
  <c r="J97" i="1" s="1"/>
  <c r="C46" i="1"/>
  <c r="C41" i="1"/>
  <c r="C58" i="1"/>
  <c r="C42" i="1"/>
  <c r="C43" i="1"/>
  <c r="H27" i="1"/>
  <c r="F28" i="1"/>
  <c r="I6" i="2"/>
  <c r="I16" i="2"/>
  <c r="I26" i="2"/>
  <c r="J38" i="2"/>
  <c r="I38" i="2" s="1"/>
  <c r="J54" i="2"/>
  <c r="I54" i="2" s="1"/>
  <c r="J53" i="2"/>
  <c r="I53" i="2" s="1"/>
  <c r="J65" i="2"/>
  <c r="I65" i="2" s="1"/>
  <c r="J73" i="2"/>
  <c r="I73" i="2" s="1"/>
  <c r="J41" i="2"/>
  <c r="I41" i="2" s="1"/>
  <c r="J57" i="2"/>
  <c r="I57" i="2" s="1"/>
  <c r="J45" i="2"/>
  <c r="I45" i="2" s="1"/>
  <c r="J61" i="2"/>
  <c r="I61" i="2" s="1"/>
  <c r="J68" i="2"/>
  <c r="I68" i="2" s="1"/>
  <c r="J69" i="2"/>
  <c r="I69" i="2" s="1"/>
  <c r="J49" i="2"/>
  <c r="I49" i="2" s="1"/>
  <c r="I36" i="2" l="1"/>
  <c r="J76" i="2"/>
  <c r="H28" i="1"/>
  <c r="C161" i="1"/>
  <c r="H29" i="1"/>
  <c r="C173" i="1"/>
  <c r="I121" i="1"/>
  <c r="K121" i="1"/>
  <c r="L121" i="1" s="1"/>
  <c r="I132" i="1"/>
  <c r="K132" i="1"/>
  <c r="L132" i="1" s="1"/>
  <c r="I97" i="1"/>
  <c r="K97" i="1"/>
  <c r="L97" i="1" s="1"/>
  <c r="I120" i="1"/>
  <c r="K120" i="1"/>
  <c r="L120" i="1" s="1"/>
  <c r="I70" i="1"/>
  <c r="K70" i="1"/>
  <c r="L70" i="1" s="1"/>
  <c r="I96" i="1"/>
  <c r="K96" i="1"/>
  <c r="L96" i="1" s="1"/>
  <c r="I144" i="1"/>
  <c r="K144" i="1"/>
  <c r="L144" i="1" s="1"/>
  <c r="I85" i="1"/>
  <c r="K85" i="1"/>
  <c r="L85" i="1" s="1"/>
  <c r="I108" i="1"/>
  <c r="K108" i="1"/>
  <c r="L108" i="1" s="1"/>
  <c r="C98" i="1"/>
  <c r="E98" i="1" s="1"/>
  <c r="J98" i="1" s="1"/>
  <c r="C134" i="1"/>
  <c r="E133" i="1"/>
  <c r="J133" i="1" s="1"/>
  <c r="E109" i="1"/>
  <c r="J109" i="1" s="1"/>
  <c r="C110" i="1"/>
  <c r="C146" i="1"/>
  <c r="E145" i="1"/>
  <c r="J145" i="1" s="1"/>
  <c r="C123" i="1"/>
  <c r="E122" i="1"/>
  <c r="J122" i="1" s="1"/>
  <c r="C72" i="1"/>
  <c r="E71" i="1"/>
  <c r="J71" i="1" s="1"/>
  <c r="C47" i="1"/>
  <c r="C86" i="1"/>
  <c r="E86" i="1" s="1"/>
  <c r="J86" i="1" s="1"/>
  <c r="E42" i="1"/>
  <c r="J42" i="1" s="1"/>
  <c r="E46" i="1"/>
  <c r="J46" i="1" s="1"/>
  <c r="E30" i="1"/>
  <c r="C99" i="1"/>
  <c r="E41" i="1"/>
  <c r="E58" i="1"/>
  <c r="J58" i="1" s="1"/>
  <c r="C59" i="1"/>
  <c r="E43" i="1"/>
  <c r="J43" i="1" s="1"/>
  <c r="C44" i="1"/>
  <c r="J77" i="2" l="1"/>
  <c r="G88" i="2"/>
  <c r="E161" i="1"/>
  <c r="J161" i="1" s="1"/>
  <c r="C162" i="1"/>
  <c r="C163" i="1" s="1"/>
  <c r="C164" i="1" s="1"/>
  <c r="C165" i="1" s="1"/>
  <c r="C166" i="1" s="1"/>
  <c r="C167" i="1" s="1"/>
  <c r="C168" i="1" s="1"/>
  <c r="C169" i="1" s="1"/>
  <c r="C170" i="1" s="1"/>
  <c r="C171" i="1" s="1"/>
  <c r="C174" i="1"/>
  <c r="C175" i="1" s="1"/>
  <c r="C176" i="1" s="1"/>
  <c r="C177" i="1" s="1"/>
  <c r="C178" i="1" s="1"/>
  <c r="C179" i="1" s="1"/>
  <c r="C180" i="1" s="1"/>
  <c r="C181" i="1" s="1"/>
  <c r="C182" i="1" s="1"/>
  <c r="C183" i="1" s="1"/>
  <c r="E173" i="1"/>
  <c r="J41" i="1"/>
  <c r="I41" i="1" s="1"/>
  <c r="I42" i="1"/>
  <c r="K42" i="1"/>
  <c r="L42" i="1" s="1"/>
  <c r="I43" i="1"/>
  <c r="K43" i="1"/>
  <c r="L43" i="1" s="1"/>
  <c r="I86" i="1"/>
  <c r="K86" i="1"/>
  <c r="L86" i="1" s="1"/>
  <c r="I98" i="1"/>
  <c r="K98" i="1"/>
  <c r="L98" i="1" s="1"/>
  <c r="I109" i="1"/>
  <c r="K109" i="1"/>
  <c r="L109" i="1" s="1"/>
  <c r="I122" i="1"/>
  <c r="K122" i="1"/>
  <c r="L122" i="1" s="1"/>
  <c r="I58" i="1"/>
  <c r="K58" i="1"/>
  <c r="L58" i="1" s="1"/>
  <c r="I46" i="1"/>
  <c r="K46" i="1"/>
  <c r="L46" i="1" s="1"/>
  <c r="I71" i="1"/>
  <c r="K71" i="1"/>
  <c r="L71" i="1" s="1"/>
  <c r="I145" i="1"/>
  <c r="K145" i="1"/>
  <c r="L145" i="1" s="1"/>
  <c r="I133" i="1"/>
  <c r="K133" i="1"/>
  <c r="L133" i="1" s="1"/>
  <c r="C111" i="1"/>
  <c r="E110" i="1"/>
  <c r="J110" i="1" s="1"/>
  <c r="C124" i="1"/>
  <c r="E123" i="1"/>
  <c r="J123" i="1" s="1"/>
  <c r="E99" i="1"/>
  <c r="J99" i="1" s="1"/>
  <c r="C100" i="1"/>
  <c r="C73" i="1"/>
  <c r="E72" i="1"/>
  <c r="J72" i="1" s="1"/>
  <c r="E146" i="1"/>
  <c r="J146" i="1" s="1"/>
  <c r="C147" i="1"/>
  <c r="E134" i="1"/>
  <c r="J134" i="1" s="1"/>
  <c r="C135" i="1"/>
  <c r="C48" i="1"/>
  <c r="E47" i="1"/>
  <c r="J47" i="1" s="1"/>
  <c r="E31" i="1"/>
  <c r="F30" i="1"/>
  <c r="C87" i="1"/>
  <c r="E87" i="1" s="1"/>
  <c r="J87" i="1" s="1"/>
  <c r="C60" i="1"/>
  <c r="E59" i="1"/>
  <c r="J59" i="1" s="1"/>
  <c r="D44" i="1"/>
  <c r="E44" i="1" s="1"/>
  <c r="J44" i="1" s="1"/>
  <c r="C45" i="1"/>
  <c r="K41" i="1" l="1"/>
  <c r="L41" i="1" s="1"/>
  <c r="D171" i="1"/>
  <c r="C172" i="1"/>
  <c r="K161" i="1"/>
  <c r="L161" i="1" s="1"/>
  <c r="E162" i="1"/>
  <c r="D183" i="1"/>
  <c r="C184" i="1"/>
  <c r="E184" i="1" s="1"/>
  <c r="J184" i="1" s="1"/>
  <c r="K184" i="1" s="1"/>
  <c r="L184" i="1" s="1"/>
  <c r="H30" i="1"/>
  <c r="C185" i="1"/>
  <c r="J173" i="1"/>
  <c r="E174" i="1"/>
  <c r="I44" i="1"/>
  <c r="K44" i="1"/>
  <c r="L44" i="1" s="1"/>
  <c r="I72" i="1"/>
  <c r="K72" i="1"/>
  <c r="L72" i="1" s="1"/>
  <c r="I47" i="1"/>
  <c r="K47" i="1"/>
  <c r="L47" i="1" s="1"/>
  <c r="I110" i="1"/>
  <c r="K110" i="1"/>
  <c r="L110" i="1" s="1"/>
  <c r="I123" i="1"/>
  <c r="K123" i="1"/>
  <c r="L123" i="1" s="1"/>
  <c r="I59" i="1"/>
  <c r="K59" i="1"/>
  <c r="L59" i="1" s="1"/>
  <c r="I134" i="1"/>
  <c r="K134" i="1"/>
  <c r="L134" i="1" s="1"/>
  <c r="I87" i="1"/>
  <c r="K87" i="1"/>
  <c r="L87" i="1" s="1"/>
  <c r="I146" i="1"/>
  <c r="K146" i="1"/>
  <c r="L146" i="1" s="1"/>
  <c r="I99" i="1"/>
  <c r="K99" i="1"/>
  <c r="L99" i="1" s="1"/>
  <c r="C136" i="1"/>
  <c r="E135" i="1"/>
  <c r="J135" i="1" s="1"/>
  <c r="C74" i="1"/>
  <c r="E73" i="1"/>
  <c r="J73" i="1" s="1"/>
  <c r="C125" i="1"/>
  <c r="E124" i="1"/>
  <c r="J124" i="1" s="1"/>
  <c r="C148" i="1"/>
  <c r="E147" i="1"/>
  <c r="J147" i="1" s="1"/>
  <c r="E100" i="1"/>
  <c r="J100" i="1" s="1"/>
  <c r="C101" i="1"/>
  <c r="C112" i="1"/>
  <c r="E111" i="1"/>
  <c r="J111" i="1" s="1"/>
  <c r="C88" i="1"/>
  <c r="E88" i="1" s="1"/>
  <c r="J88" i="1" s="1"/>
  <c r="E32" i="1"/>
  <c r="F32" i="1" s="1"/>
  <c r="H32" i="1" s="1"/>
  <c r="F31" i="1"/>
  <c r="E45" i="1"/>
  <c r="J45" i="1" s="1"/>
  <c r="E48" i="1"/>
  <c r="J48" i="1" s="1"/>
  <c r="C49" i="1"/>
  <c r="E60" i="1"/>
  <c r="J60" i="1" s="1"/>
  <c r="C61" i="1"/>
  <c r="J185" i="1" l="1"/>
  <c r="C186" i="1"/>
  <c r="E185" i="1"/>
  <c r="J162" i="1"/>
  <c r="K162" i="1" s="1"/>
  <c r="L162" i="1" s="1"/>
  <c r="E163" i="1"/>
  <c r="H31" i="1"/>
  <c r="H33" i="1" s="1"/>
  <c r="E221" i="1" s="1"/>
  <c r="C197" i="1"/>
  <c r="C209" i="1"/>
  <c r="E175" i="1"/>
  <c r="J174" i="1"/>
  <c r="K173" i="1"/>
  <c r="L173" i="1" s="1"/>
  <c r="I135" i="1"/>
  <c r="K135" i="1"/>
  <c r="L135" i="1" s="1"/>
  <c r="I48" i="1"/>
  <c r="K48" i="1"/>
  <c r="L48" i="1" s="1"/>
  <c r="I88" i="1"/>
  <c r="K88" i="1"/>
  <c r="L88" i="1" s="1"/>
  <c r="I100" i="1"/>
  <c r="K100" i="1"/>
  <c r="L100" i="1" s="1"/>
  <c r="I45" i="1"/>
  <c r="K45" i="1"/>
  <c r="L45" i="1" s="1"/>
  <c r="I111" i="1"/>
  <c r="K111" i="1"/>
  <c r="L111" i="1" s="1"/>
  <c r="I147" i="1"/>
  <c r="K147" i="1"/>
  <c r="L147" i="1" s="1"/>
  <c r="I73" i="1"/>
  <c r="K73" i="1"/>
  <c r="L73" i="1" s="1"/>
  <c r="I124" i="1"/>
  <c r="K124" i="1"/>
  <c r="L124" i="1" s="1"/>
  <c r="I60" i="1"/>
  <c r="K60" i="1"/>
  <c r="L60" i="1" s="1"/>
  <c r="C149" i="1"/>
  <c r="E148" i="1"/>
  <c r="J148" i="1" s="1"/>
  <c r="C102" i="1"/>
  <c r="E101" i="1"/>
  <c r="J101" i="1" s="1"/>
  <c r="E112" i="1"/>
  <c r="J112" i="1" s="1"/>
  <c r="C113" i="1"/>
  <c r="C75" i="1"/>
  <c r="E74" i="1"/>
  <c r="J74" i="1" s="1"/>
  <c r="C126" i="1"/>
  <c r="E125" i="1"/>
  <c r="J125" i="1" s="1"/>
  <c r="C137" i="1"/>
  <c r="E136" i="1"/>
  <c r="J136" i="1" s="1"/>
  <c r="C89" i="1"/>
  <c r="E89" i="1" s="1"/>
  <c r="J89" i="1" s="1"/>
  <c r="E49" i="1"/>
  <c r="J49" i="1" s="1"/>
  <c r="C50" i="1"/>
  <c r="E61" i="1"/>
  <c r="J61" i="1" s="1"/>
  <c r="C62" i="1"/>
  <c r="G85" i="2" l="1"/>
  <c r="K174" i="1"/>
  <c r="L174" i="1" s="1"/>
  <c r="C198" i="1"/>
  <c r="J197" i="1"/>
  <c r="E197" i="1"/>
  <c r="E176" i="1"/>
  <c r="J175" i="1"/>
  <c r="J186" i="1"/>
  <c r="C187" i="1"/>
  <c r="E186" i="1"/>
  <c r="E209" i="1"/>
  <c r="J209" i="1" s="1"/>
  <c r="C210" i="1"/>
  <c r="J163" i="1"/>
  <c r="K163" i="1" s="1"/>
  <c r="L163" i="1" s="1"/>
  <c r="E164" i="1"/>
  <c r="K185" i="1"/>
  <c r="L185" i="1" s="1"/>
  <c r="I112" i="1"/>
  <c r="K112" i="1"/>
  <c r="L112" i="1" s="1"/>
  <c r="I89" i="1"/>
  <c r="K89" i="1"/>
  <c r="L89" i="1" s="1"/>
  <c r="I136" i="1"/>
  <c r="K136" i="1"/>
  <c r="L136" i="1" s="1"/>
  <c r="I74" i="1"/>
  <c r="K74" i="1"/>
  <c r="L74" i="1" s="1"/>
  <c r="I61" i="1"/>
  <c r="K61" i="1"/>
  <c r="L61" i="1" s="1"/>
  <c r="I101" i="1"/>
  <c r="K101" i="1"/>
  <c r="L101" i="1" s="1"/>
  <c r="I49" i="1"/>
  <c r="K49" i="1"/>
  <c r="L49" i="1" s="1"/>
  <c r="I125" i="1"/>
  <c r="K125" i="1"/>
  <c r="L125" i="1" s="1"/>
  <c r="I148" i="1"/>
  <c r="K148" i="1"/>
  <c r="L148" i="1" s="1"/>
  <c r="C138" i="1"/>
  <c r="E137" i="1"/>
  <c r="J137" i="1" s="1"/>
  <c r="C76" i="1"/>
  <c r="E75" i="1"/>
  <c r="J75" i="1" s="1"/>
  <c r="C103" i="1"/>
  <c r="E102" i="1"/>
  <c r="J102" i="1" s="1"/>
  <c r="C114" i="1"/>
  <c r="E113" i="1"/>
  <c r="J113" i="1" s="1"/>
  <c r="C127" i="1"/>
  <c r="E126" i="1"/>
  <c r="J126" i="1" s="1"/>
  <c r="C150" i="1"/>
  <c r="E149" i="1"/>
  <c r="J149" i="1" s="1"/>
  <c r="C90" i="1"/>
  <c r="E90" i="1" s="1"/>
  <c r="J90" i="1" s="1"/>
  <c r="E50" i="1"/>
  <c r="J50" i="1" s="1"/>
  <c r="C51" i="1"/>
  <c r="E62" i="1"/>
  <c r="J62" i="1" s="1"/>
  <c r="C63" i="1"/>
  <c r="E63" i="1" s="1"/>
  <c r="J63" i="1" s="1"/>
  <c r="E210" i="1" l="1"/>
  <c r="J210" i="1" s="1"/>
  <c r="C211" i="1"/>
  <c r="K186" i="1"/>
  <c r="L186" i="1" s="1"/>
  <c r="K197" i="1"/>
  <c r="L197" i="1" s="1"/>
  <c r="K209" i="1"/>
  <c r="L209" i="1" s="1"/>
  <c r="K175" i="1"/>
  <c r="L175" i="1" s="1"/>
  <c r="J198" i="1"/>
  <c r="E198" i="1"/>
  <c r="C199" i="1"/>
  <c r="E165" i="1"/>
  <c r="J164" i="1"/>
  <c r="K164" i="1" s="1"/>
  <c r="L164" i="1" s="1"/>
  <c r="E177" i="1"/>
  <c r="J176" i="1"/>
  <c r="C188" i="1"/>
  <c r="J187" i="1"/>
  <c r="E187" i="1"/>
  <c r="I50" i="1"/>
  <c r="K50" i="1"/>
  <c r="L50" i="1" s="1"/>
  <c r="I90" i="1"/>
  <c r="K90" i="1"/>
  <c r="L90" i="1" s="1"/>
  <c r="I149" i="1"/>
  <c r="K149" i="1"/>
  <c r="L149" i="1" s="1"/>
  <c r="I75" i="1"/>
  <c r="K75" i="1"/>
  <c r="L75" i="1" s="1"/>
  <c r="I63" i="1"/>
  <c r="K63" i="1"/>
  <c r="L63" i="1" s="1"/>
  <c r="I62" i="1"/>
  <c r="K62" i="1"/>
  <c r="L62" i="1" s="1"/>
  <c r="I113" i="1"/>
  <c r="K113" i="1"/>
  <c r="L113" i="1" s="1"/>
  <c r="I126" i="1"/>
  <c r="K126" i="1"/>
  <c r="L126" i="1" s="1"/>
  <c r="I102" i="1"/>
  <c r="K102" i="1"/>
  <c r="L102" i="1" s="1"/>
  <c r="I137" i="1"/>
  <c r="K137" i="1"/>
  <c r="L137" i="1" s="1"/>
  <c r="C151" i="1"/>
  <c r="E150" i="1"/>
  <c r="J150" i="1" s="1"/>
  <c r="C115" i="1"/>
  <c r="E114" i="1"/>
  <c r="J114" i="1" s="1"/>
  <c r="C77" i="1"/>
  <c r="E76" i="1"/>
  <c r="J76" i="1" s="1"/>
  <c r="C128" i="1"/>
  <c r="E127" i="1"/>
  <c r="J127" i="1" s="1"/>
  <c r="E103" i="1"/>
  <c r="J103" i="1" s="1"/>
  <c r="C104" i="1"/>
  <c r="C139" i="1"/>
  <c r="E138" i="1"/>
  <c r="J138" i="1" s="1"/>
  <c r="C64" i="1"/>
  <c r="E64" i="1" s="1"/>
  <c r="J64" i="1" s="1"/>
  <c r="C91" i="1"/>
  <c r="E91" i="1" s="1"/>
  <c r="J91" i="1" s="1"/>
  <c r="E51" i="1"/>
  <c r="J51" i="1" s="1"/>
  <c r="C52" i="1"/>
  <c r="J188" i="1" l="1"/>
  <c r="E188" i="1"/>
  <c r="C189" i="1"/>
  <c r="E166" i="1"/>
  <c r="J165" i="1"/>
  <c r="K165" i="1" s="1"/>
  <c r="L165" i="1" s="1"/>
  <c r="C212" i="1"/>
  <c r="E211" i="1"/>
  <c r="J211" i="1" s="1"/>
  <c r="K176" i="1"/>
  <c r="L176" i="1" s="1"/>
  <c r="J199" i="1"/>
  <c r="E199" i="1"/>
  <c r="C200" i="1"/>
  <c r="K210" i="1"/>
  <c r="L210" i="1" s="1"/>
  <c r="J177" i="1"/>
  <c r="E178" i="1"/>
  <c r="K187" i="1"/>
  <c r="L187" i="1" s="1"/>
  <c r="K198" i="1"/>
  <c r="L198" i="1" s="1"/>
  <c r="I91" i="1"/>
  <c r="K91" i="1"/>
  <c r="L91" i="1" s="1"/>
  <c r="I76" i="1"/>
  <c r="K76" i="1"/>
  <c r="L76" i="1" s="1"/>
  <c r="I64" i="1"/>
  <c r="K64" i="1"/>
  <c r="L64" i="1" s="1"/>
  <c r="I138" i="1"/>
  <c r="K138" i="1"/>
  <c r="L138" i="1" s="1"/>
  <c r="I127" i="1"/>
  <c r="K127" i="1"/>
  <c r="L127" i="1" s="1"/>
  <c r="I114" i="1"/>
  <c r="K114" i="1"/>
  <c r="L114" i="1" s="1"/>
  <c r="I150" i="1"/>
  <c r="K150" i="1"/>
  <c r="L150" i="1" s="1"/>
  <c r="I103" i="1"/>
  <c r="K103" i="1"/>
  <c r="L103" i="1" s="1"/>
  <c r="I51" i="1"/>
  <c r="K51" i="1"/>
  <c r="L51" i="1" s="1"/>
  <c r="C140" i="1"/>
  <c r="E139" i="1"/>
  <c r="J139" i="1" s="1"/>
  <c r="C129" i="1"/>
  <c r="E128" i="1"/>
  <c r="J128" i="1" s="1"/>
  <c r="C116" i="1"/>
  <c r="E115" i="1"/>
  <c r="J115" i="1" s="1"/>
  <c r="E104" i="1"/>
  <c r="J104" i="1" s="1"/>
  <c r="C105" i="1"/>
  <c r="C78" i="1"/>
  <c r="E77" i="1"/>
  <c r="J77" i="1" s="1"/>
  <c r="C152" i="1"/>
  <c r="E151" i="1"/>
  <c r="J151" i="1" s="1"/>
  <c r="C92" i="1"/>
  <c r="E92" i="1" s="1"/>
  <c r="J92" i="1" s="1"/>
  <c r="C53" i="1"/>
  <c r="E52" i="1"/>
  <c r="J52" i="1" s="1"/>
  <c r="C65" i="1"/>
  <c r="E65" i="1" s="1"/>
  <c r="J65" i="1" s="1"/>
  <c r="C159" i="1" l="1"/>
  <c r="C153" i="1"/>
  <c r="E153" i="1" s="1"/>
  <c r="J178" i="1"/>
  <c r="E179" i="1"/>
  <c r="E167" i="1"/>
  <c r="J166" i="1"/>
  <c r="K166" i="1" s="1"/>
  <c r="L166" i="1" s="1"/>
  <c r="K177" i="1"/>
  <c r="L177" i="1" s="1"/>
  <c r="K211" i="1"/>
  <c r="L211" i="1" s="1"/>
  <c r="C190" i="1"/>
  <c r="E189" i="1"/>
  <c r="J189" i="1"/>
  <c r="K199" i="1"/>
  <c r="L199" i="1" s="1"/>
  <c r="C213" i="1"/>
  <c r="E212" i="1"/>
  <c r="J212" i="1" s="1"/>
  <c r="J200" i="1"/>
  <c r="C201" i="1"/>
  <c r="E200" i="1"/>
  <c r="K188" i="1"/>
  <c r="L188" i="1" s="1"/>
  <c r="I92" i="1"/>
  <c r="K92" i="1"/>
  <c r="L92" i="1" s="1"/>
  <c r="I151" i="1"/>
  <c r="K151" i="1"/>
  <c r="L151" i="1" s="1"/>
  <c r="I52" i="1"/>
  <c r="K52" i="1"/>
  <c r="L52" i="1" s="1"/>
  <c r="I104" i="1"/>
  <c r="K104" i="1"/>
  <c r="L104" i="1" s="1"/>
  <c r="I65" i="1"/>
  <c r="K65" i="1"/>
  <c r="L65" i="1" s="1"/>
  <c r="I128" i="1"/>
  <c r="K128" i="1"/>
  <c r="L128" i="1" s="1"/>
  <c r="I77" i="1"/>
  <c r="K77" i="1"/>
  <c r="L77" i="1" s="1"/>
  <c r="I115" i="1"/>
  <c r="K115" i="1"/>
  <c r="L115" i="1" s="1"/>
  <c r="I139" i="1"/>
  <c r="K139" i="1"/>
  <c r="L139" i="1" s="1"/>
  <c r="C106" i="1"/>
  <c r="E105" i="1"/>
  <c r="J105" i="1" s="1"/>
  <c r="E152" i="1"/>
  <c r="J152" i="1" s="1"/>
  <c r="C130" i="1"/>
  <c r="E129" i="1"/>
  <c r="J129" i="1" s="1"/>
  <c r="C79" i="1"/>
  <c r="E78" i="1"/>
  <c r="J78" i="1" s="1"/>
  <c r="C117" i="1"/>
  <c r="E116" i="1"/>
  <c r="J116" i="1" s="1"/>
  <c r="C141" i="1"/>
  <c r="E140" i="1"/>
  <c r="J140" i="1" s="1"/>
  <c r="E53" i="1"/>
  <c r="J53" i="1" s="1"/>
  <c r="C54" i="1"/>
  <c r="C66" i="1"/>
  <c r="E66" i="1" s="1"/>
  <c r="J66" i="1" s="1"/>
  <c r="C93" i="1"/>
  <c r="E93" i="1" s="1"/>
  <c r="J93" i="1" s="1"/>
  <c r="D159" i="1" l="1"/>
  <c r="E159" i="1" s="1"/>
  <c r="J159" i="1" s="1"/>
  <c r="C214" i="1"/>
  <c r="E213" i="1"/>
  <c r="J213" i="1" s="1"/>
  <c r="J201" i="1"/>
  <c r="E201" i="1"/>
  <c r="C202" i="1"/>
  <c r="C191" i="1"/>
  <c r="E190" i="1"/>
  <c r="J190" i="1"/>
  <c r="E168" i="1"/>
  <c r="J167" i="1"/>
  <c r="K200" i="1"/>
  <c r="L200" i="1" s="1"/>
  <c r="E180" i="1"/>
  <c r="J179" i="1"/>
  <c r="K212" i="1"/>
  <c r="L212" i="1" s="1"/>
  <c r="K189" i="1"/>
  <c r="L189" i="1" s="1"/>
  <c r="K178" i="1"/>
  <c r="L178" i="1" s="1"/>
  <c r="I93" i="1"/>
  <c r="K93" i="1"/>
  <c r="L93" i="1" s="1"/>
  <c r="I78" i="1"/>
  <c r="K78" i="1"/>
  <c r="L78" i="1" s="1"/>
  <c r="I152" i="1"/>
  <c r="K152" i="1"/>
  <c r="L152" i="1" s="1"/>
  <c r="I66" i="1"/>
  <c r="K66" i="1"/>
  <c r="L66" i="1" s="1"/>
  <c r="I53" i="1"/>
  <c r="K53" i="1"/>
  <c r="L53" i="1" s="1"/>
  <c r="I140" i="1"/>
  <c r="K140" i="1"/>
  <c r="L140" i="1" s="1"/>
  <c r="I116" i="1"/>
  <c r="K116" i="1"/>
  <c r="L116" i="1" s="1"/>
  <c r="I129" i="1"/>
  <c r="K129" i="1"/>
  <c r="L129" i="1" s="1"/>
  <c r="I105" i="1"/>
  <c r="K105" i="1"/>
  <c r="L105" i="1" s="1"/>
  <c r="C142" i="1"/>
  <c r="E141" i="1"/>
  <c r="J141" i="1" s="1"/>
  <c r="C80" i="1"/>
  <c r="C83" i="1" s="1"/>
  <c r="E83" i="1" s="1"/>
  <c r="J83" i="1" s="1"/>
  <c r="E79" i="1"/>
  <c r="J79" i="1" s="1"/>
  <c r="C118" i="1"/>
  <c r="E117" i="1"/>
  <c r="J117" i="1" s="1"/>
  <c r="C131" i="1"/>
  <c r="E131" i="1" s="1"/>
  <c r="J131" i="1" s="1"/>
  <c r="D130" i="1"/>
  <c r="E130" i="1" s="1"/>
  <c r="J130" i="1" s="1"/>
  <c r="C107" i="1"/>
  <c r="E107" i="1" s="1"/>
  <c r="J107" i="1" s="1"/>
  <c r="D106" i="1"/>
  <c r="E106" i="1" s="1"/>
  <c r="J106" i="1" s="1"/>
  <c r="C67" i="1"/>
  <c r="E67" i="1" s="1"/>
  <c r="J67" i="1" s="1"/>
  <c r="C94" i="1"/>
  <c r="D94" i="1" s="1"/>
  <c r="E94" i="1" s="1"/>
  <c r="J94" i="1" s="1"/>
  <c r="E54" i="1"/>
  <c r="J54" i="1" s="1"/>
  <c r="C55" i="1"/>
  <c r="I83" i="1" l="1"/>
  <c r="K83" i="1"/>
  <c r="L83" i="1" s="1"/>
  <c r="K159" i="1"/>
  <c r="L159" i="1" s="1"/>
  <c r="K179" i="1"/>
  <c r="L179" i="1" s="1"/>
  <c r="K167" i="1"/>
  <c r="L167" i="1" s="1"/>
  <c r="C192" i="1"/>
  <c r="E191" i="1"/>
  <c r="J191" i="1"/>
  <c r="K213" i="1"/>
  <c r="L213" i="1" s="1"/>
  <c r="E181" i="1"/>
  <c r="J180" i="1"/>
  <c r="E169" i="1"/>
  <c r="J168" i="1"/>
  <c r="K168" i="1" s="1"/>
  <c r="L168" i="1" s="1"/>
  <c r="J202" i="1"/>
  <c r="C203" i="1"/>
  <c r="E202" i="1"/>
  <c r="C215" i="1"/>
  <c r="E214" i="1"/>
  <c r="J214" i="1" s="1"/>
  <c r="K190" i="1"/>
  <c r="L190" i="1" s="1"/>
  <c r="K201" i="1"/>
  <c r="L201" i="1" s="1"/>
  <c r="I106" i="1"/>
  <c r="K106" i="1"/>
  <c r="L106" i="1" s="1"/>
  <c r="I117" i="1"/>
  <c r="K117" i="1"/>
  <c r="L117" i="1" s="1"/>
  <c r="I107" i="1"/>
  <c r="K107" i="1"/>
  <c r="L107" i="1" s="1"/>
  <c r="I141" i="1"/>
  <c r="K141" i="1"/>
  <c r="L141" i="1" s="1"/>
  <c r="I54" i="1"/>
  <c r="K54" i="1"/>
  <c r="L54" i="1" s="1"/>
  <c r="I130" i="1"/>
  <c r="K130" i="1"/>
  <c r="L130" i="1" s="1"/>
  <c r="I94" i="1"/>
  <c r="K94" i="1"/>
  <c r="L94" i="1" s="1"/>
  <c r="I79" i="1"/>
  <c r="K79" i="1"/>
  <c r="L79" i="1" s="1"/>
  <c r="I67" i="1"/>
  <c r="K67" i="1"/>
  <c r="L67" i="1" s="1"/>
  <c r="I131" i="1"/>
  <c r="K131" i="1"/>
  <c r="L131" i="1" s="1"/>
  <c r="D80" i="1"/>
  <c r="E80" i="1" s="1"/>
  <c r="J80" i="1" s="1"/>
  <c r="D118" i="1"/>
  <c r="E118" i="1" s="1"/>
  <c r="J118" i="1" s="1"/>
  <c r="C119" i="1"/>
  <c r="E119" i="1" s="1"/>
  <c r="J119" i="1" s="1"/>
  <c r="C143" i="1"/>
  <c r="E143" i="1" s="1"/>
  <c r="J143" i="1" s="1"/>
  <c r="D142" i="1"/>
  <c r="E142" i="1" s="1"/>
  <c r="J142" i="1" s="1"/>
  <c r="C68" i="1"/>
  <c r="C95" i="1"/>
  <c r="E95" i="1" s="1"/>
  <c r="J95" i="1" s="1"/>
  <c r="C56" i="1"/>
  <c r="E55" i="1"/>
  <c r="J55" i="1" s="1"/>
  <c r="E170" i="1" l="1"/>
  <c r="J169" i="1"/>
  <c r="K169" i="1" s="1"/>
  <c r="L169" i="1" s="1"/>
  <c r="J203" i="1"/>
  <c r="C204" i="1"/>
  <c r="E203" i="1"/>
  <c r="K180" i="1"/>
  <c r="L180" i="1" s="1"/>
  <c r="K191" i="1"/>
  <c r="L191" i="1" s="1"/>
  <c r="K214" i="1"/>
  <c r="L214" i="1" s="1"/>
  <c r="K202" i="1"/>
  <c r="L202" i="1" s="1"/>
  <c r="J181" i="1"/>
  <c r="E183" i="1"/>
  <c r="J183" i="1" s="1"/>
  <c r="E182" i="1"/>
  <c r="C216" i="1"/>
  <c r="E215" i="1"/>
  <c r="J215" i="1" s="1"/>
  <c r="C193" i="1"/>
  <c r="J192" i="1"/>
  <c r="E192" i="1"/>
  <c r="I142" i="1"/>
  <c r="K142" i="1"/>
  <c r="L142" i="1" s="1"/>
  <c r="I80" i="1"/>
  <c r="K80" i="1"/>
  <c r="L80" i="1" s="1"/>
  <c r="I55" i="1"/>
  <c r="K55" i="1"/>
  <c r="L55" i="1" s="1"/>
  <c r="I143" i="1"/>
  <c r="K143" i="1"/>
  <c r="L143" i="1" s="1"/>
  <c r="I95" i="1"/>
  <c r="K95" i="1"/>
  <c r="L95" i="1" s="1"/>
  <c r="I119" i="1"/>
  <c r="K119" i="1"/>
  <c r="L119" i="1" s="1"/>
  <c r="I118" i="1"/>
  <c r="K118" i="1"/>
  <c r="L118" i="1" s="1"/>
  <c r="D56" i="1"/>
  <c r="E56" i="1" s="1"/>
  <c r="J56" i="1" s="1"/>
  <c r="C57" i="1"/>
  <c r="C69" i="1"/>
  <c r="E69" i="1" s="1"/>
  <c r="J69" i="1" s="1"/>
  <c r="D68" i="1"/>
  <c r="E68" i="1" s="1"/>
  <c r="J68" i="1" s="1"/>
  <c r="K192" i="1" l="1"/>
  <c r="L192" i="1" s="1"/>
  <c r="K183" i="1"/>
  <c r="L183" i="1" s="1"/>
  <c r="J182" i="1"/>
  <c r="K182" i="1" s="1"/>
  <c r="L182" i="1" s="1"/>
  <c r="J204" i="1"/>
  <c r="C205" i="1"/>
  <c r="E204" i="1"/>
  <c r="C194" i="1"/>
  <c r="E193" i="1"/>
  <c r="J193" i="1"/>
  <c r="K203" i="1"/>
  <c r="L203" i="1" s="1"/>
  <c r="K215" i="1"/>
  <c r="L215" i="1" s="1"/>
  <c r="K181" i="1"/>
  <c r="L181" i="1" s="1"/>
  <c r="C217" i="1"/>
  <c r="E216" i="1"/>
  <c r="J216" i="1" s="1"/>
  <c r="E171" i="1"/>
  <c r="J171" i="1" s="1"/>
  <c r="E172" i="1"/>
  <c r="J172" i="1" s="1"/>
  <c r="K172" i="1" s="1"/>
  <c r="L172" i="1" s="1"/>
  <c r="J170" i="1"/>
  <c r="K170" i="1" s="1"/>
  <c r="L170" i="1" s="1"/>
  <c r="I56" i="1"/>
  <c r="K56" i="1"/>
  <c r="L56" i="1" s="1"/>
  <c r="I68" i="1"/>
  <c r="K68" i="1"/>
  <c r="L68" i="1" s="1"/>
  <c r="I69" i="1"/>
  <c r="K69" i="1"/>
  <c r="L69" i="1" s="1"/>
  <c r="E57" i="1"/>
  <c r="K171" i="1" l="1"/>
  <c r="L171" i="1" s="1"/>
  <c r="C195" i="1"/>
  <c r="E194" i="1"/>
  <c r="J194" i="1"/>
  <c r="K216" i="1"/>
  <c r="L216" i="1" s="1"/>
  <c r="K193" i="1"/>
  <c r="L193" i="1" s="1"/>
  <c r="J205" i="1"/>
  <c r="C206" i="1"/>
  <c r="E205" i="1"/>
  <c r="C218" i="1"/>
  <c r="E217" i="1"/>
  <c r="J217" i="1" s="1"/>
  <c r="K204" i="1"/>
  <c r="L204" i="1" s="1"/>
  <c r="J57" i="1"/>
  <c r="I57" i="1" s="1"/>
  <c r="K57" i="1" l="1"/>
  <c r="L57" i="1" s="1"/>
  <c r="J206" i="1"/>
  <c r="C207" i="1"/>
  <c r="E206" i="1"/>
  <c r="C196" i="1"/>
  <c r="E196" i="1" s="1"/>
  <c r="J196" i="1" s="1"/>
  <c r="D195" i="1"/>
  <c r="E195" i="1" s="1"/>
  <c r="J195" i="1" s="1"/>
  <c r="K217" i="1"/>
  <c r="L217" i="1" s="1"/>
  <c r="K205" i="1"/>
  <c r="L205" i="1" s="1"/>
  <c r="E218" i="1"/>
  <c r="J218" i="1" s="1"/>
  <c r="K194" i="1"/>
  <c r="L194" i="1" s="1"/>
  <c r="J219" i="1" l="1"/>
  <c r="K195" i="1"/>
  <c r="L195" i="1" s="1"/>
  <c r="K206" i="1"/>
  <c r="L206" i="1" s="1"/>
  <c r="K196" i="1"/>
  <c r="L196" i="1" s="1"/>
  <c r="K218" i="1"/>
  <c r="L218" i="1" s="1"/>
  <c r="C208" i="1"/>
  <c r="E208" i="1" s="1"/>
  <c r="J208" i="1" s="1"/>
  <c r="D207" i="1"/>
  <c r="J207" i="1" s="1"/>
  <c r="K219" i="1" l="1"/>
  <c r="L219" i="1" s="1"/>
  <c r="K207" i="1"/>
  <c r="K208" i="1"/>
  <c r="L208" i="1" s="1"/>
  <c r="E207" i="1"/>
  <c r="L207" i="1" l="1"/>
  <c r="J153" i="1"/>
  <c r="C160" i="1"/>
  <c r="E160" i="1" s="1"/>
  <c r="J160" i="1" s="1"/>
  <c r="K160" i="1" l="1"/>
  <c r="J220" i="1"/>
  <c r="L153" i="1"/>
  <c r="I153" i="1"/>
  <c r="L160" i="1" l="1"/>
  <c r="L220" i="1" s="1"/>
  <c r="L221" i="1" s="1"/>
  <c r="K220" i="1"/>
  <c r="K221" i="1" s="1"/>
  <c r="G86" i="2" s="1"/>
  <c r="G89" i="2" s="1"/>
</calcChain>
</file>

<file path=xl/sharedStrings.xml><?xml version="1.0" encoding="utf-8"?>
<sst xmlns="http://schemas.openxmlformats.org/spreadsheetml/2006/main" count="173" uniqueCount="99">
  <si>
    <t xml:space="preserve">LIQUIDACIÓN DEL CRÉDITO PROCESO EJECUTIVO </t>
  </si>
  <si>
    <t xml:space="preserve">FECHA INICIAL </t>
  </si>
  <si>
    <t xml:space="preserve">FECHA FINAL </t>
  </si>
  <si>
    <t>INCREMENTO %</t>
  </si>
  <si>
    <t xml:space="preserve"> PENSIÓN LIQUIDADA JUDICIALMENTE </t>
  </si>
  <si>
    <t xml:space="preserve">Diferencia Pensional </t>
  </si>
  <si>
    <t xml:space="preserve">No. Mesadas </t>
  </si>
  <si>
    <t>Total</t>
  </si>
  <si>
    <t>6</t>
  </si>
  <si>
    <t>13</t>
  </si>
  <si>
    <t xml:space="preserve">TOTAL </t>
  </si>
  <si>
    <t>FECHA INICIAL</t>
  </si>
  <si>
    <t>FECHA FINAL</t>
  </si>
  <si>
    <t>MESADA ADICIONAL</t>
  </si>
  <si>
    <t>SUBTOTAL</t>
  </si>
  <si>
    <t xml:space="preserve">SUBTOTAL </t>
  </si>
  <si>
    <t>TRIBUNAL ADMINISTRATIVO DE CUNDINAMARCA -Sección Segunda- Subsección “D”- Mag. Pon. Doctor Israel Soler Pedroza</t>
  </si>
  <si>
    <t>Referencia: Proceso Ejecutivo                                               Radicado: 25000-2342-000-2018-01534-00</t>
  </si>
  <si>
    <t>DIAS</t>
  </si>
  <si>
    <t>CAPITAL A LA FECHA DE EJECUTORIA SENTENCIA</t>
  </si>
  <si>
    <t>TASA DE MORA</t>
  </si>
  <si>
    <t xml:space="preserve">TASA DE MORA DIARIA </t>
  </si>
  <si>
    <t>INTERES  PROMEDIO DIARIO</t>
  </si>
  <si>
    <t>INTERESES DE MORA</t>
  </si>
  <si>
    <t>TOTAL INTERESES</t>
  </si>
  <si>
    <t xml:space="preserve"> 17.18%,</t>
  </si>
  <si>
    <t>Colombia, Indice de Precios al Consumidor (IPC)</t>
  </si>
  <si>
    <t>Variaciones porcentuales
2003 - 2020</t>
  </si>
  <si>
    <t>AÑO 2020, MES 12</t>
  </si>
  <si>
    <t>Base Diciembre de 2018 = 100,00</t>
  </si>
  <si>
    <t>Mes</t>
  </si>
  <si>
    <t>Enero</t>
  </si>
  <si>
    <t>Febrero</t>
  </si>
  <si>
    <t>Marzo</t>
  </si>
  <si>
    <t>Abril</t>
  </si>
  <si>
    <t>Mayo</t>
  </si>
  <si>
    <t>Junio</t>
  </si>
  <si>
    <t>Julio</t>
  </si>
  <si>
    <t>Agosto</t>
  </si>
  <si>
    <t>Septiembre</t>
  </si>
  <si>
    <t>Octubre</t>
  </si>
  <si>
    <t>Noviembre</t>
  </si>
  <si>
    <t>Diciembre</t>
  </si>
  <si>
    <t>En año corrido</t>
  </si>
  <si>
    <r>
      <rPr>
        <b/>
        <sz val="8"/>
        <rFont val="Segoe UI"/>
        <family val="2"/>
        <charset val="204"/>
      </rPr>
      <t>Fuente:</t>
    </r>
    <r>
      <rPr>
        <sz val="8"/>
        <rFont val="Segoe UI"/>
        <family val="2"/>
        <charset val="204"/>
      </rPr>
      <t xml:space="preserve"> DANE.</t>
    </r>
  </si>
  <si>
    <r>
      <rPr>
        <b/>
        <sz val="8"/>
        <rFont val="Segoe UI"/>
        <family val="2"/>
        <charset val="204"/>
      </rPr>
      <t>Nota:</t>
    </r>
    <r>
      <rPr>
        <sz val="8"/>
        <rFont val="Segoe UI"/>
        <family val="2"/>
        <charset val="204"/>
      </rPr>
      <t xml:space="preserve"> La diferencia en la suma de las variables, obedece al sistema de aproximación y redondeo.</t>
    </r>
  </si>
  <si>
    <t>Actualizado el 5 de enero de 2021</t>
  </si>
  <si>
    <t>ANEXO 2</t>
  </si>
  <si>
    <t>TASAS DE INTERES</t>
  </si>
  <si>
    <t>TOMADAS DE LA SUPERINTENDENCIA FINANCIERA DE COLOMBIA</t>
  </si>
  <si>
    <t>VIGENCIA</t>
  </si>
  <si>
    <t>INTERES ANUAL EFECTIVO</t>
  </si>
  <si>
    <t>I.A.E.</t>
  </si>
  <si>
    <t>DESDE</t>
  </si>
  <si>
    <t>HASTA</t>
  </si>
  <si>
    <t xml:space="preserve">BANCARIO </t>
  </si>
  <si>
    <t>CORRIENTE</t>
  </si>
  <si>
    <t>TASAS DE INTERÉS BANCARIO CORRIENTE PROMEDIO, ENTRE ABRIL DE CADA AÑO HASTA EL MES DE NOVIEMBRE DE 2011</t>
  </si>
  <si>
    <t>FUENTE: Superintendencia Financiera</t>
  </si>
  <si>
    <t xml:space="preserve">DIFERENCIA PENSIONAL  </t>
  </si>
  <si>
    <t xml:space="preserve">IPC INICIAL </t>
  </si>
  <si>
    <t>IPC FINAL</t>
  </si>
  <si>
    <t xml:space="preserve">FACTOR DE INDEXACIÓN </t>
  </si>
  <si>
    <t xml:space="preserve">VALOR INDEXADO </t>
  </si>
  <si>
    <t>DECUENTOS EN SALUD Y PENSIÓN</t>
  </si>
  <si>
    <t xml:space="preserve">NETO A PAGAR </t>
  </si>
  <si>
    <t>Pensión fijada en Res. RDP 00438 DE 10/01/2018</t>
  </si>
  <si>
    <t xml:space="preserve">VALOR A LIQUIDAR  </t>
  </si>
  <si>
    <t>TASA DE INTERES BANCARIO CORRIENTEAL 1 1/2</t>
  </si>
  <si>
    <t xml:space="preserve">INTERRUPCIÓN </t>
  </si>
  <si>
    <t>INTERÉS AL DTF DESDE EL 27 DE OCTUBRE DE 2016 AL 27 DE AGOSTO DE 2017</t>
  </si>
  <si>
    <t>DIFERECIA PENSIONAL</t>
  </si>
  <si>
    <t>DESCUENTO</t>
  </si>
  <si>
    <t>NETO A PAGAR</t>
  </si>
  <si>
    <t>VALOR PARA LIQUIDAR</t>
  </si>
  <si>
    <t>1.    DIFERENCIAS PENSIONALES GENERADAS CON LOS REAJUSTES DE LEY (ART 14 LEY 100 DE 1993) DESDE EL 1/08/2007 HASTA EL 30/11/2021</t>
  </si>
  <si>
    <t>1. DIFERENCIAS PENSIONALES GENERADAS CON LOS REAJUSTES DE LEY (ART 14 LEY 100 DE 1993) DESDE EL 1/08/2007 HASTA EL 11/30/2021</t>
  </si>
  <si>
    <t>2. INDEXACIÓN DE LAS DIFERENCIAS CAUSADAS HASTA LA FECHA DE EJECUTORIA DE LA SENTENCIA (26/10/2016) CON DESCUENTOS EN SALUD Y PENSIÓN</t>
  </si>
  <si>
    <t>3. DIFERENCIAS CAUSADAS CON POSTERIORIDAD A LA FECHA DE EJECUTORIA DE LA SENTENCIA (26/10/2016) CON DESCUENTOS EN SALUD Y PENSIÓN HASTA LA FECHA DE PRESENTACIÓN DE LA LIQUIDACIÓN DEL CRÉDITO 30/11/2021</t>
  </si>
  <si>
    <t>TOTAL POR DIFERENCIAS, MÁS INDEXACIÓN MENOS DESCUENTOS EN SALUD</t>
  </si>
  <si>
    <t>INTERÉS A LA TASA COMERCIAL DESDE EL 28 DE AGOSTO DE 2017 HASTA LA FECHA EN QUE SE PRESENTA LA LIQUIDACIÓN DEL CRÉDITO</t>
  </si>
  <si>
    <t xml:space="preserve">Diferencias pensionales con los rejustes de Ley desde el  01/08/2008 (Conforme a la liquidación del H. Tribunal) hasta la fecha de presentación de la Liquidación del Crédito 30/11/2021 </t>
  </si>
  <si>
    <t>5. LIQUIDACION DE INTERESES DE MORA  SOBRE EL CAPITAL A LA FECHA EJECUTORIA (26 DE OCTUBRE 2016) CONTINUANDO LIQUIDACIÓN DEL TRIBUNAL DESDE EL 4 DE JULIO DE 2018 HASTA LA FECHA DE PRESENTACIÓN DE LA LIQUIDACIÓN DEL CRÉDITO EL 30 DE NOVIEMBRE DE 2021</t>
  </si>
  <si>
    <r>
      <rPr>
        <b/>
        <sz val="12"/>
        <rFont val="Calibri"/>
        <family val="2"/>
        <scheme val="minor"/>
      </rPr>
      <t xml:space="preserve">MENOS: </t>
    </r>
    <r>
      <rPr>
        <sz val="12"/>
        <rFont val="Calibri"/>
        <family val="2"/>
        <scheme val="minor"/>
      </rPr>
      <t>Conforme a la liquidación del H. Tribunal se realizaron los respectivos</t>
    </r>
    <r>
      <rPr>
        <b/>
        <sz val="12"/>
        <rFont val="Calibri"/>
        <family val="2"/>
        <scheme val="minor"/>
      </rPr>
      <t xml:space="preserve"> </t>
    </r>
    <r>
      <rPr>
        <sz val="12"/>
        <rFont val="Calibri"/>
        <family val="2"/>
        <scheme val="minor"/>
      </rPr>
      <t>Descuentos en Salud y pensión sobre las diferencias desde el 01/08/2008 hasta la fecha de presentación de la Liquidación del Crédito el 30/11/2021</t>
    </r>
  </si>
  <si>
    <r>
      <rPr>
        <b/>
        <sz val="12"/>
        <color theme="1"/>
        <rFont val="Calibri"/>
        <family val="2"/>
        <scheme val="minor"/>
      </rPr>
      <t>MAS</t>
    </r>
    <r>
      <rPr>
        <sz val="12"/>
        <color theme="1"/>
        <rFont val="Calibri"/>
        <family val="2"/>
        <scheme val="minor"/>
      </rPr>
      <t xml:space="preserve">: Intereses de mora sobre el capital a la fecha ejecutoria de la sentencia (26/10/2016) desde el 4 de julio de 2018 hasta la fecha de presentación de la Liquidación del Crédito </t>
    </r>
  </si>
  <si>
    <r>
      <rPr>
        <b/>
        <sz val="12"/>
        <rFont val="Calibri"/>
        <family val="2"/>
        <scheme val="minor"/>
      </rPr>
      <t xml:space="preserve">MAS: </t>
    </r>
    <r>
      <rPr>
        <sz val="12"/>
        <rFont val="Calibri"/>
        <family val="2"/>
        <scheme val="minor"/>
      </rPr>
      <t xml:space="preserve">Intereses al DTF sobre el capital a la fecha ejecutoria de la sentencia, desde 27 de octubre de 2016 hasta el 27 de agosto de 2017 y lo liquidado por intereses a la Tasa Comercial  del  28 de agosto de 2017 hasta el 3 de julio de 2018 fecha de presentación de la demanda </t>
    </r>
  </si>
  <si>
    <t xml:space="preserve"> 5. INTERESES DE MORA  SOBRE EL CAPITAL A LA FECHA EJECUTORIA (26 DE OCTUBRE 2016) CONTINUANDO LIQUIDACIÓN DEL TRIBUNAL DESDE EL 4 DE JULIO DE 2018 HASTA LA FECHA DE PRESENTACIÓN DE LA LIQUIDACIÓN DEL CRÉDITO EL 30 DE NOVIEMBRE DE 2021</t>
  </si>
  <si>
    <t xml:space="preserve">4. LIQUIDACION DE INTERESES  SOBRE EL CAPITAL HASTA LA FECHA DE EJECUTORIA DE LA SENTENCIA  (26 DE OCTUBRE 2016) AL DTF DESDE EL 27 DE OCTUBRE DE 2016 HASTA EL 27 DE AGOSTO DE 2017 E INTERESES A LA TASA COMERCIAL DESDE 28 DE AGOSTO DE 2017 HASTA EL 3  DE JULIO DE 2018 HASTA FECHA DE PRESENTACIÓN DE LA DEMANDA                         </t>
  </si>
  <si>
    <t xml:space="preserve">4. LIQUIDACION DE INTERESES  SOBRE EL CAPITAL HASTA LA FECHA DE EJECUTORIA DE LA SENTENCIA  (26 DE OCTUBRE 2016) AL DTF DESDE EL 27 DE OCTUBRE DE 2016 HASTA EL 27 DE AGOSTO DE 2017 E INTERESES A LA TASA COMERCIAL DESDE 28 DE AGOSTO DE 2017 HASTA EL 3  DE JULIO DE 2018 FECHA DE PRESENTACIÓN DE LA DEMANDA                                                                                                                                                                                                       </t>
  </si>
  <si>
    <t>2.                                             INDEXACIÓN MENSUAL DE LAS DIFERENCIAS CAUSADAS HASTA LA FECHA DE EJECUTORIA DE LA SENTENCIA (26/10/2016) CON DESCUENTOS EN SALUD Y PENSIÓN</t>
  </si>
  <si>
    <t>6.                                  TOTAL LIQUIDACIÓN DEL CRÉDITO</t>
  </si>
  <si>
    <t>3. DIFERENCIAS CAUSADAS CON POSTERIORIDAD A LA FECHA DE EJECUTORIA DE LA SENTENCIA (26/10/2016) CON DESCUENTOS EN SALUD Y PENSIÓN HASTA LA FECHA DE PRESENTACIÓN DE LA LIQUIDACIÓN DEL                                                                                                                                                 CRÉDITO EL 30 DE NOVIEMBRE DE 2021</t>
  </si>
  <si>
    <t xml:space="preserve">               Demandante: Estela Mercedes Vargas Suàrez    Demandada: Unidad Administrativa Especial de Gestión Pensional y Contribuciones    Parafiscales de la Protección Social -UGPP – </t>
  </si>
  <si>
    <t>TOTAL LIQUIDACIÓN</t>
  </si>
  <si>
    <t>TABLA DE CONTENIDO</t>
  </si>
  <si>
    <t xml:space="preserve">6. TOTAL LIQUIDACIÓN DEL CRÉDITO (Cuadro Resumen) </t>
  </si>
  <si>
    <t xml:space="preserve">En la Liquidación del Crédito que se presenta se tuvo en cuenta la liquidación contenida en el Mandamiento Ejecutivo del 14 de septiembre de 2020  </t>
  </si>
  <si>
    <t>CONTINUACIÓN DE LA INFORMACIÓN</t>
  </si>
  <si>
    <t>Capital indexado a la fecha Ejecutoria de la Sentencia  (26/10/2016)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</si>
</sst>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quot;$&quot;* #,##0_-;\-&quot;$&quot;* #,##0_-;_-&quot;$&quot;* &quot;-&quot;_-;_-@_-"/>
    <numFmt numFmtId="41" formatCode="_-* #,##0_-;\-* #,##0_-;_-* &quot;-&quot;_-;_-@_-"/>
    <numFmt numFmtId="44" formatCode="_-&quot;$&quot;* #,##0.00_-;\-&quot;$&quot;* #,##0.00_-;_-&quot;$&quot;* &quot;-&quot;??_-;_-@_-"/>
    <numFmt numFmtId="164" formatCode="_-[$$-240A]\ * #,##0.00_-;\-[$$-240A]\ * #,##0.00_-;_-[$$-240A]\ * &quot;-&quot;??_-;_-@_-"/>
    <numFmt numFmtId="165" formatCode="_-&quot;$&quot;* #,##0.00_-;\-&quot;$&quot;* #,##0.00_-;_-&quot;$&quot;* &quot;-&quot;_-;_-@_-"/>
    <numFmt numFmtId="166" formatCode="0.0000000"/>
    <numFmt numFmtId="167" formatCode="_-&quot;$&quot;* #,##0.000_-;\-&quot;$&quot;* #,##0.000_-;_-&quot;$&quot;* &quot;-&quot;??_-;_-@_-"/>
    <numFmt numFmtId="168" formatCode="[$-1540A]dd\-mmm\-yy;@"/>
    <numFmt numFmtId="169" formatCode="0.0000%"/>
    <numFmt numFmtId="170" formatCode="_-&quot;$&quot;* #,##0_-;\-&quot;$&quot;* #,##0_-;_-&quot;$&quot;* &quot;-&quot;??_-;_-@_-"/>
    <numFmt numFmtId="171" formatCode="_-&quot;$&quot;\ * #,##0.00_-;\-&quot;$&quot;\ * #,##0.00_-;_-&quot;$&quot;\ * &quot;-&quot;??_-;_-@_-"/>
    <numFmt numFmtId="172" formatCode="0.0"/>
    <numFmt numFmtId="173" formatCode="0.000"/>
    <numFmt numFmtId="174" formatCode="0.000000000"/>
    <numFmt numFmtId="175" formatCode="0.000000%"/>
    <numFmt numFmtId="176" formatCode="0.0000000%"/>
    <numFmt numFmtId="177" formatCode="0.00000"/>
  </numFmts>
  <fonts count="49" x14ac:knownFonts="1">
    <font>
      <sz val="11"/>
      <color theme="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b/>
      <sz val="12"/>
      <color theme="1"/>
      <name val="Calibri"/>
      <family val="2"/>
      <scheme val="minor"/>
    </font>
    <font>
      <b/>
      <sz val="14"/>
      <color theme="1"/>
      <name val="Calibri"/>
      <family val="2"/>
      <scheme val="minor"/>
    </font>
    <font>
      <b/>
      <sz val="14"/>
      <name val="Calibri"/>
      <family val="2"/>
      <scheme val="minor"/>
    </font>
    <font>
      <sz val="10"/>
      <name val="Arial"/>
      <family val="2"/>
    </font>
    <font>
      <b/>
      <sz val="14"/>
      <color rgb="FF000000"/>
      <name val="Calibri"/>
      <family val="2"/>
      <scheme val="minor"/>
    </font>
    <font>
      <b/>
      <sz val="14"/>
      <color rgb="FFFF0000"/>
      <name val="Calibri"/>
      <family val="2"/>
      <scheme val="minor"/>
    </font>
    <font>
      <sz val="11"/>
      <name val="Calibri"/>
      <family val="2"/>
      <scheme val="minor"/>
    </font>
    <font>
      <sz val="9"/>
      <name val="Segoe UI"/>
      <family val="2"/>
      <charset val="204"/>
    </font>
    <font>
      <b/>
      <sz val="14"/>
      <color theme="0"/>
      <name val="Segoe UI"/>
      <family val="2"/>
      <charset val="204"/>
    </font>
    <font>
      <b/>
      <sz val="9"/>
      <name val="Segoe UI"/>
      <family val="2"/>
      <charset val="204"/>
    </font>
    <font>
      <b/>
      <sz val="9"/>
      <name val="Arial"/>
      <family val="2"/>
    </font>
    <font>
      <sz val="9"/>
      <name val="Arial"/>
      <family val="2"/>
    </font>
    <font>
      <b/>
      <sz val="9"/>
      <name val="Segoe UI"/>
      <family val="2"/>
    </font>
    <font>
      <sz val="8"/>
      <name val="Segoe UI"/>
      <family val="2"/>
      <charset val="204"/>
    </font>
    <font>
      <b/>
      <sz val="8"/>
      <name val="Segoe UI"/>
      <family val="2"/>
      <charset val="204"/>
    </font>
    <font>
      <b/>
      <sz val="8"/>
      <name val="Segoe UI"/>
      <family val="2"/>
    </font>
    <font>
      <b/>
      <sz val="14"/>
      <name val="Arial"/>
      <family val="2"/>
    </font>
    <font>
      <b/>
      <sz val="10"/>
      <name val="Arial"/>
      <family val="2"/>
    </font>
    <font>
      <sz val="8"/>
      <name val="Arial"/>
      <family val="2"/>
    </font>
    <font>
      <sz val="5"/>
      <name val="Arial"/>
      <family val="2"/>
    </font>
    <font>
      <sz val="8"/>
      <color theme="1"/>
      <name val="Arial"/>
      <family val="2"/>
    </font>
    <font>
      <sz val="8"/>
      <color rgb="FF333333"/>
      <name val="Arial"/>
      <family val="2"/>
    </font>
    <font>
      <b/>
      <sz val="8"/>
      <color theme="0"/>
      <name val="Arial"/>
      <family val="2"/>
    </font>
    <font>
      <sz val="8"/>
      <name val="Calibri"/>
      <family val="2"/>
      <scheme val="minor"/>
    </font>
    <font>
      <u/>
      <sz val="10"/>
      <color indexed="12"/>
      <name val="Arial"/>
      <family val="2"/>
    </font>
    <font>
      <sz val="11"/>
      <color indexed="8"/>
      <name val="Calibri"/>
      <family val="2"/>
    </font>
    <font>
      <sz val="11"/>
      <color indexed="9"/>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3"/>
      <color indexed="56"/>
      <name val="Calibri"/>
      <family val="2"/>
    </font>
    <font>
      <b/>
      <sz val="11"/>
      <color indexed="8"/>
      <name val="Calibri"/>
      <family val="2"/>
    </font>
    <font>
      <sz val="11"/>
      <color theme="1"/>
      <name val="Calibri"/>
      <family val="2"/>
    </font>
    <font>
      <sz val="12"/>
      <name val="Calibri"/>
      <family val="2"/>
      <scheme val="minor"/>
    </font>
    <font>
      <sz val="12"/>
      <color theme="1"/>
      <name val="Calibri"/>
      <family val="2"/>
      <scheme val="minor"/>
    </font>
    <font>
      <b/>
      <sz val="12"/>
      <name val="Calibri"/>
      <family val="2"/>
      <scheme val="minor"/>
    </font>
    <font>
      <sz val="12"/>
      <color rgb="FFFF0000"/>
      <name val="Calibri"/>
      <family val="2"/>
      <scheme val="minor"/>
    </font>
  </fonts>
  <fills count="31">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B6004B"/>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tint="-0.14999847407452621"/>
        <bgColor indexed="64"/>
      </patternFill>
    </fill>
  </fills>
  <borders count="7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bottom style="hair">
        <color auto="1"/>
      </bottom>
      <diagonal/>
    </border>
    <border>
      <left style="medium">
        <color auto="1"/>
      </left>
      <right style="medium">
        <color auto="1"/>
      </right>
      <top style="hair">
        <color auto="1"/>
      </top>
      <bottom style="hair">
        <color auto="1"/>
      </bottom>
      <diagonal/>
    </border>
    <border>
      <left style="medium">
        <color indexed="64"/>
      </left>
      <right style="medium">
        <color indexed="64"/>
      </right>
      <top style="hair">
        <color indexed="64"/>
      </top>
      <bottom/>
      <diagonal/>
    </border>
    <border>
      <left style="medium">
        <color auto="1"/>
      </left>
      <right style="medium">
        <color auto="1"/>
      </right>
      <top/>
      <bottom/>
      <diagonal/>
    </border>
    <border>
      <left style="medium">
        <color auto="1"/>
      </left>
      <right style="medium">
        <color auto="1"/>
      </right>
      <top style="medium">
        <color auto="1"/>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medium">
        <color indexed="64"/>
      </right>
      <top style="double">
        <color indexed="64"/>
      </top>
      <bottom/>
      <diagonal/>
    </border>
    <border>
      <left style="medium">
        <color indexed="64"/>
      </left>
      <right/>
      <top style="double">
        <color indexed="64"/>
      </top>
      <bottom/>
      <diagonal/>
    </border>
    <border>
      <left style="medium">
        <color auto="1"/>
      </left>
      <right style="medium">
        <color auto="1"/>
      </right>
      <top style="medium">
        <color indexed="64"/>
      </top>
      <bottom style="hair">
        <color auto="1"/>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51">
    <xf numFmtId="0" fontId="0" fillId="0" borderId="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7" fillId="0" borderId="0"/>
    <xf numFmtId="41"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1" borderId="0" applyNumberFormat="0" applyBorder="0" applyAlignment="0" applyProtection="0"/>
    <xf numFmtId="0" fontId="29" fillId="14" borderId="0" applyNumberFormat="0" applyBorder="0" applyAlignment="0" applyProtection="0"/>
    <xf numFmtId="0" fontId="29" fillId="17" borderId="0" applyNumberFormat="0" applyBorder="0" applyAlignment="0" applyProtection="0"/>
    <xf numFmtId="0" fontId="30" fillId="18"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0" fontId="30" fillId="19"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1" fillId="22" borderId="65" applyNumberFormat="0" applyAlignment="0" applyProtection="0"/>
    <xf numFmtId="0" fontId="32" fillId="23" borderId="66" applyNumberFormat="0" applyAlignment="0" applyProtection="0"/>
    <xf numFmtId="0" fontId="33" fillId="0" borderId="67" applyNumberFormat="0" applyFill="0" applyAlignment="0" applyProtection="0"/>
    <xf numFmtId="0" fontId="34" fillId="0" borderId="0" applyNumberFormat="0" applyFill="0" applyBorder="0" applyAlignment="0" applyProtection="0"/>
    <xf numFmtId="0" fontId="30" fillId="24" borderId="0" applyNumberFormat="0" applyBorder="0" applyAlignment="0" applyProtection="0"/>
    <xf numFmtId="0" fontId="30" fillId="25" borderId="0" applyNumberFormat="0" applyBorder="0" applyAlignment="0" applyProtection="0"/>
    <xf numFmtId="0" fontId="30" fillId="26" borderId="0" applyNumberFormat="0" applyBorder="0" applyAlignment="0" applyProtection="0"/>
    <xf numFmtId="0" fontId="30" fillId="19" borderId="0" applyNumberFormat="0" applyBorder="0" applyAlignment="0" applyProtection="0"/>
    <xf numFmtId="0" fontId="30" fillId="20" borderId="0" applyNumberFormat="0" applyBorder="0" applyAlignment="0" applyProtection="0"/>
    <xf numFmtId="0" fontId="30" fillId="27" borderId="0" applyNumberFormat="0" applyBorder="0" applyAlignment="0" applyProtection="0"/>
    <xf numFmtId="0" fontId="35" fillId="13" borderId="65" applyNumberFormat="0" applyAlignment="0" applyProtection="0"/>
    <xf numFmtId="0" fontId="28" fillId="0" borderId="0" applyNumberFormat="0" applyFill="0" applyBorder="0" applyAlignment="0" applyProtection="0">
      <alignment vertical="top"/>
      <protection locked="0"/>
    </xf>
    <xf numFmtId="0" fontId="36" fillId="9" borderId="0" applyNumberFormat="0" applyBorder="0" applyAlignment="0" applyProtection="0"/>
    <xf numFmtId="0" fontId="37" fillId="28" borderId="0" applyNumberFormat="0" applyBorder="0" applyAlignment="0" applyProtection="0"/>
    <xf numFmtId="0" fontId="7" fillId="29" borderId="68" applyNumberFormat="0" applyFont="0" applyAlignment="0" applyProtection="0"/>
    <xf numFmtId="0" fontId="38" fillId="22" borderId="69" applyNumberFormat="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70" applyNumberFormat="0" applyFill="0" applyAlignment="0" applyProtection="0"/>
    <xf numFmtId="0" fontId="34" fillId="0" borderId="71" applyNumberFormat="0" applyFill="0" applyAlignment="0" applyProtection="0"/>
    <xf numFmtId="0" fontId="43" fillId="0" borderId="72" applyNumberFormat="0" applyFill="0" applyAlignment="0" applyProtection="0"/>
    <xf numFmtId="0" fontId="44" fillId="0" borderId="0"/>
    <xf numFmtId="0" fontId="44" fillId="0" borderId="0"/>
    <xf numFmtId="0" fontId="44" fillId="0" borderId="0"/>
  </cellStyleXfs>
  <cellXfs count="389">
    <xf numFmtId="0" fontId="0" fillId="0" borderId="0" xfId="0"/>
    <xf numFmtId="0" fontId="3" fillId="0" borderId="0" xfId="0" applyFont="1"/>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14" fontId="3" fillId="0" borderId="22" xfId="0" applyNumberFormat="1" applyFont="1" applyBorder="1"/>
    <xf numFmtId="14" fontId="3" fillId="0" borderId="15" xfId="0" applyNumberFormat="1" applyFont="1" applyBorder="1"/>
    <xf numFmtId="44" fontId="3" fillId="0" borderId="23" xfId="1" applyFont="1" applyBorder="1"/>
    <xf numFmtId="44" fontId="3" fillId="0" borderId="15" xfId="0" applyNumberFormat="1" applyFont="1" applyBorder="1"/>
    <xf numFmtId="49" fontId="3" fillId="0" borderId="23" xfId="0" applyNumberFormat="1" applyFont="1" applyBorder="1" applyAlignment="1">
      <alignment horizontal="center"/>
    </xf>
    <xf numFmtId="164" fontId="3" fillId="0" borderId="24" xfId="2" applyNumberFormat="1" applyFont="1" applyBorder="1"/>
    <xf numFmtId="14" fontId="3" fillId="0" borderId="25" xfId="0" applyNumberFormat="1" applyFont="1" applyBorder="1"/>
    <xf numFmtId="14" fontId="3" fillId="0" borderId="9" xfId="0" applyNumberFormat="1" applyFont="1" applyBorder="1"/>
    <xf numFmtId="165" fontId="3" fillId="0" borderId="11" xfId="2" applyNumberFormat="1" applyFont="1" applyBorder="1"/>
    <xf numFmtId="49" fontId="3" fillId="0" borderId="9" xfId="0" applyNumberFormat="1" applyFont="1" applyBorder="1" applyAlignment="1">
      <alignment horizontal="center"/>
    </xf>
    <xf numFmtId="44" fontId="3" fillId="0" borderId="26" xfId="0" applyNumberFormat="1" applyFont="1" applyBorder="1"/>
    <xf numFmtId="44" fontId="3" fillId="0" borderId="11" xfId="1" applyFont="1" applyBorder="1"/>
    <xf numFmtId="44" fontId="3" fillId="0" borderId="9" xfId="1" applyFont="1" applyBorder="1"/>
    <xf numFmtId="0" fontId="3" fillId="0" borderId="9" xfId="0" applyFont="1" applyBorder="1" applyAlignment="1">
      <alignment horizontal="center"/>
    </xf>
    <xf numFmtId="44" fontId="3" fillId="0" borderId="28" xfId="1" applyFont="1" applyBorder="1"/>
    <xf numFmtId="44" fontId="3" fillId="0" borderId="27" xfId="0" applyNumberFormat="1" applyFont="1" applyBorder="1"/>
    <xf numFmtId="165" fontId="3" fillId="0" borderId="0" xfId="2" applyNumberFormat="1" applyFont="1"/>
    <xf numFmtId="44" fontId="3" fillId="0" borderId="0" xfId="0" applyNumberFormat="1" applyFont="1"/>
    <xf numFmtId="2" fontId="6" fillId="0" borderId="29" xfId="3" applyNumberFormat="1" applyFont="1" applyFill="1" applyBorder="1" applyAlignment="1">
      <alignment horizontal="center"/>
    </xf>
    <xf numFmtId="44" fontId="3" fillId="0" borderId="0" xfId="1" applyFont="1"/>
    <xf numFmtId="0" fontId="3" fillId="0" borderId="9" xfId="0" applyFont="1" applyBorder="1"/>
    <xf numFmtId="0" fontId="3" fillId="0" borderId="15" xfId="0" applyFont="1" applyBorder="1"/>
    <xf numFmtId="0" fontId="2" fillId="0" borderId="0" xfId="0" applyFont="1"/>
    <xf numFmtId="10" fontId="0" fillId="0" borderId="39" xfId="3" applyNumberFormat="1" applyFont="1" applyBorder="1" applyAlignment="1">
      <alignment horizontal="center" vertical="center"/>
    </xf>
    <xf numFmtId="169" fontId="0" fillId="0" borderId="39" xfId="3" applyNumberFormat="1" applyFont="1" applyBorder="1" applyAlignment="1">
      <alignment vertical="center"/>
    </xf>
    <xf numFmtId="170" fontId="0" fillId="0" borderId="39" xfId="1" applyNumberFormat="1" applyFont="1" applyBorder="1" applyAlignment="1">
      <alignment vertical="center"/>
    </xf>
    <xf numFmtId="10" fontId="0" fillId="0" borderId="40" xfId="3" applyNumberFormat="1" applyFont="1" applyBorder="1" applyAlignment="1">
      <alignment horizontal="center" vertical="center"/>
    </xf>
    <xf numFmtId="10" fontId="0" fillId="0" borderId="41" xfId="3" applyNumberFormat="1" applyFont="1" applyBorder="1" applyAlignment="1">
      <alignment horizontal="center" vertical="center"/>
    </xf>
    <xf numFmtId="170" fontId="0" fillId="0" borderId="42" xfId="1" applyNumberFormat="1" applyFont="1" applyBorder="1" applyAlignment="1">
      <alignment vertical="center"/>
    </xf>
    <xf numFmtId="171" fontId="0" fillId="0" borderId="42" xfId="1" applyNumberFormat="1" applyFont="1" applyBorder="1" applyAlignment="1">
      <alignment vertical="center"/>
    </xf>
    <xf numFmtId="10" fontId="10" fillId="0" borderId="40" xfId="3" applyNumberFormat="1" applyFont="1" applyFill="1" applyBorder="1" applyAlignment="1">
      <alignment horizontal="center"/>
    </xf>
    <xf numFmtId="10" fontId="10" fillId="0" borderId="40" xfId="0" applyNumberFormat="1" applyFont="1" applyBorder="1" applyAlignment="1">
      <alignment horizontal="center"/>
    </xf>
    <xf numFmtId="10" fontId="10" fillId="0" borderId="41" xfId="3" applyNumberFormat="1" applyFont="1" applyFill="1" applyBorder="1" applyAlignment="1">
      <alignment horizontal="center"/>
    </xf>
    <xf numFmtId="10" fontId="10" fillId="0" borderId="42" xfId="0" applyNumberFormat="1" applyFont="1" applyBorder="1" applyAlignment="1">
      <alignment horizontal="center"/>
    </xf>
    <xf numFmtId="171" fontId="2" fillId="5" borderId="43" xfId="0" applyNumberFormat="1" applyFont="1" applyFill="1" applyBorder="1" applyAlignment="1">
      <alignment vertical="center"/>
    </xf>
    <xf numFmtId="0" fontId="11" fillId="0" borderId="0" xfId="0" applyFont="1"/>
    <xf numFmtId="0" fontId="11" fillId="0" borderId="0" xfId="0" applyFont="1" applyAlignment="1">
      <alignment horizontal="center"/>
    </xf>
    <xf numFmtId="0" fontId="14" fillId="0" borderId="49" xfId="4" applyFont="1" applyBorder="1" applyAlignment="1">
      <alignment horizontal="left"/>
    </xf>
    <xf numFmtId="0" fontId="15" fillId="0" borderId="0" xfId="4" applyFont="1"/>
    <xf numFmtId="0" fontId="14" fillId="0" borderId="0" xfId="4" applyFont="1" applyAlignment="1">
      <alignment horizontal="left"/>
    </xf>
    <xf numFmtId="0" fontId="14" fillId="0" borderId="0" xfId="4" applyFont="1" applyAlignment="1">
      <alignment horizontal="right"/>
    </xf>
    <xf numFmtId="0" fontId="13" fillId="0" borderId="0" xfId="0" applyFont="1" applyAlignment="1">
      <alignment horizontal="right"/>
    </xf>
    <xf numFmtId="0" fontId="14" fillId="0" borderId="9" xfId="4" applyFont="1" applyBorder="1" applyAlignment="1">
      <alignment horizontal="center"/>
    </xf>
    <xf numFmtId="0" fontId="13" fillId="0" borderId="10" xfId="0" applyFont="1" applyBorder="1" applyAlignment="1">
      <alignment horizontal="center"/>
    </xf>
    <xf numFmtId="0" fontId="13" fillId="0" borderId="7" xfId="0" applyFont="1" applyBorder="1" applyAlignment="1">
      <alignment horizontal="center"/>
    </xf>
    <xf numFmtId="0" fontId="13" fillId="0" borderId="11" xfId="0" applyFont="1" applyBorder="1" applyAlignment="1">
      <alignment horizontal="center"/>
    </xf>
    <xf numFmtId="172" fontId="11" fillId="0" borderId="50" xfId="0" applyNumberFormat="1" applyFont="1" applyBorder="1" applyAlignment="1">
      <alignment horizontal="left"/>
    </xf>
    <xf numFmtId="2" fontId="11" fillId="0" borderId="51" xfId="3" applyNumberFormat="1" applyFont="1" applyFill="1" applyBorder="1" applyAlignment="1">
      <alignment horizontal="center"/>
    </xf>
    <xf numFmtId="2" fontId="11" fillId="0" borderId="52" xfId="3" applyNumberFormat="1" applyFont="1" applyFill="1" applyBorder="1" applyAlignment="1">
      <alignment horizontal="center"/>
    </xf>
    <xf numFmtId="2" fontId="11" fillId="0" borderId="28" xfId="3" applyNumberFormat="1" applyFont="1" applyFill="1" applyBorder="1" applyAlignment="1">
      <alignment horizontal="center"/>
    </xf>
    <xf numFmtId="172" fontId="11" fillId="7" borderId="50" xfId="0" applyNumberFormat="1" applyFont="1" applyFill="1" applyBorder="1" applyAlignment="1">
      <alignment horizontal="left"/>
    </xf>
    <xf numFmtId="2" fontId="11" fillId="7" borderId="48" xfId="3" applyNumberFormat="1" applyFont="1" applyFill="1" applyBorder="1" applyAlignment="1">
      <alignment horizontal="center"/>
    </xf>
    <xf numFmtId="2" fontId="11" fillId="7" borderId="0" xfId="3" applyNumberFormat="1" applyFont="1" applyFill="1" applyBorder="1" applyAlignment="1">
      <alignment horizontal="center"/>
    </xf>
    <xf numFmtId="2" fontId="11" fillId="7" borderId="53" xfId="3" applyNumberFormat="1" applyFont="1" applyFill="1" applyBorder="1" applyAlignment="1">
      <alignment horizontal="center"/>
    </xf>
    <xf numFmtId="2" fontId="11" fillId="0" borderId="48" xfId="3" applyNumberFormat="1" applyFont="1" applyFill="1" applyBorder="1" applyAlignment="1">
      <alignment horizontal="center"/>
    </xf>
    <xf numFmtId="2" fontId="11" fillId="0" borderId="0" xfId="3" applyNumberFormat="1" applyFont="1" applyFill="1" applyBorder="1" applyAlignment="1">
      <alignment horizontal="center"/>
    </xf>
    <xf numFmtId="2" fontId="11" fillId="0" borderId="53" xfId="3" applyNumberFormat="1" applyFont="1" applyFill="1" applyBorder="1" applyAlignment="1">
      <alignment horizontal="center"/>
    </xf>
    <xf numFmtId="172" fontId="11" fillId="0" borderId="15" xfId="0" applyNumberFormat="1" applyFont="1" applyBorder="1" applyAlignment="1">
      <alignment horizontal="left"/>
    </xf>
    <xf numFmtId="2" fontId="16" fillId="0" borderId="49" xfId="3" applyNumberFormat="1" applyFont="1" applyFill="1" applyBorder="1" applyAlignment="1">
      <alignment horizontal="center"/>
    </xf>
    <xf numFmtId="2" fontId="16" fillId="0" borderId="29" xfId="3" applyNumberFormat="1" applyFont="1" applyFill="1" applyBorder="1" applyAlignment="1">
      <alignment horizontal="center"/>
    </xf>
    <xf numFmtId="2" fontId="16" fillId="0" borderId="23" xfId="3" applyNumberFormat="1" applyFont="1" applyFill="1" applyBorder="1" applyAlignment="1">
      <alignment horizontal="center"/>
    </xf>
    <xf numFmtId="0" fontId="0" fillId="0" borderId="52" xfId="0" applyBorder="1"/>
    <xf numFmtId="0" fontId="0" fillId="0" borderId="28" xfId="0" applyBorder="1"/>
    <xf numFmtId="0" fontId="0" fillId="0" borderId="53" xfId="0" applyBorder="1"/>
    <xf numFmtId="0" fontId="0" fillId="0" borderId="29" xfId="0" applyBorder="1"/>
    <xf numFmtId="0" fontId="0" fillId="0" borderId="23" xfId="0" applyBorder="1"/>
    <xf numFmtId="0" fontId="7" fillId="0" borderId="0" xfId="0" applyFont="1"/>
    <xf numFmtId="0" fontId="7" fillId="0" borderId="43" xfId="0" applyFont="1" applyBorder="1" applyAlignment="1">
      <alignment horizontal="center"/>
    </xf>
    <xf numFmtId="0" fontId="23" fillId="0" borderId="38" xfId="0" applyFont="1" applyBorder="1" applyAlignment="1">
      <alignment horizontal="center"/>
    </xf>
    <xf numFmtId="0" fontId="22" fillId="0" borderId="56" xfId="0" applyFont="1" applyBorder="1" applyAlignment="1">
      <alignment horizontal="center"/>
    </xf>
    <xf numFmtId="0" fontId="22" fillId="0" borderId="57" xfId="0" applyFont="1" applyBorder="1" applyAlignment="1">
      <alignment horizontal="center"/>
    </xf>
    <xf numFmtId="0" fontId="23" fillId="0" borderId="42" xfId="0" applyFont="1" applyBorder="1" applyAlignment="1">
      <alignment horizontal="center"/>
    </xf>
    <xf numFmtId="0" fontId="22" fillId="0" borderId="18" xfId="0" applyFont="1" applyBorder="1"/>
    <xf numFmtId="0" fontId="22" fillId="0" borderId="31" xfId="0" applyFont="1" applyBorder="1"/>
    <xf numFmtId="0" fontId="23" fillId="0" borderId="18" xfId="0" applyFont="1" applyBorder="1" applyAlignment="1">
      <alignment horizontal="center"/>
    </xf>
    <xf numFmtId="16" fontId="22" fillId="0" borderId="58" xfId="0" applyNumberFormat="1" applyFont="1" applyBorder="1"/>
    <xf numFmtId="16" fontId="22" fillId="0" borderId="59" xfId="0" applyNumberFormat="1" applyFont="1" applyBorder="1"/>
    <xf numFmtId="10" fontId="22" fillId="0" borderId="58" xfId="3" applyNumberFormat="1" applyFont="1" applyFill="1" applyBorder="1"/>
    <xf numFmtId="10" fontId="22" fillId="0" borderId="40" xfId="3" applyNumberFormat="1" applyFont="1" applyFill="1" applyBorder="1" applyAlignment="1">
      <alignment horizontal="center"/>
    </xf>
    <xf numFmtId="16" fontId="22" fillId="0" borderId="40" xfId="0" applyNumberFormat="1" applyFont="1" applyBorder="1"/>
    <xf numFmtId="16" fontId="22" fillId="0" borderId="60" xfId="0" applyNumberFormat="1" applyFont="1" applyBorder="1"/>
    <xf numFmtId="10" fontId="22" fillId="0" borderId="40" xfId="3" applyNumberFormat="1" applyFont="1" applyFill="1" applyBorder="1"/>
    <xf numFmtId="10" fontId="22" fillId="0" borderId="40" xfId="0" applyNumberFormat="1" applyFont="1" applyBorder="1" applyAlignment="1">
      <alignment horizontal="center"/>
    </xf>
    <xf numFmtId="10" fontId="22" fillId="0" borderId="42" xfId="0" applyNumberFormat="1" applyFont="1" applyBorder="1" applyAlignment="1">
      <alignment horizontal="center"/>
    </xf>
    <xf numFmtId="10" fontId="22" fillId="0" borderId="9" xfId="0" applyNumberFormat="1" applyFont="1" applyBorder="1" applyAlignment="1">
      <alignment horizontal="center"/>
    </xf>
    <xf numFmtId="10" fontId="24" fillId="0" borderId="9" xfId="3" applyNumberFormat="1" applyFont="1" applyBorder="1" applyAlignment="1">
      <alignment horizontal="center" vertical="center"/>
    </xf>
    <xf numFmtId="10" fontId="22" fillId="0" borderId="60" xfId="0" applyNumberFormat="1" applyFont="1" applyBorder="1" applyAlignment="1">
      <alignment horizontal="center"/>
    </xf>
    <xf numFmtId="10" fontId="22" fillId="0" borderId="39" xfId="0" applyNumberFormat="1" applyFont="1" applyBorder="1" applyAlignment="1">
      <alignment horizontal="center"/>
    </xf>
    <xf numFmtId="16" fontId="22" fillId="0" borderId="61" xfId="0" applyNumberFormat="1" applyFont="1" applyBorder="1"/>
    <xf numFmtId="16" fontId="22" fillId="0" borderId="62" xfId="0" applyNumberFormat="1" applyFont="1" applyBorder="1"/>
    <xf numFmtId="10" fontId="22" fillId="0" borderId="61" xfId="3" applyNumberFormat="1" applyFont="1" applyFill="1" applyBorder="1"/>
    <xf numFmtId="10" fontId="22" fillId="0" borderId="41" xfId="3" applyNumberFormat="1" applyFont="1" applyFill="1" applyBorder="1" applyAlignment="1">
      <alignment horizontal="center"/>
    </xf>
    <xf numFmtId="16" fontId="26" fillId="0" borderId="33" xfId="0" applyNumberFormat="1" applyFont="1" applyBorder="1"/>
    <xf numFmtId="16" fontId="26" fillId="0" borderId="34" xfId="0" applyNumberFormat="1" applyFont="1" applyBorder="1"/>
    <xf numFmtId="10" fontId="26" fillId="0" borderId="34" xfId="3" applyNumberFormat="1" applyFont="1" applyFill="1" applyBorder="1"/>
    <xf numFmtId="10" fontId="26" fillId="0" borderId="44" xfId="3" applyNumberFormat="1" applyFont="1" applyFill="1" applyBorder="1"/>
    <xf numFmtId="10" fontId="26" fillId="0" borderId="38" xfId="3" applyNumberFormat="1" applyFont="1" applyFill="1" applyBorder="1"/>
    <xf numFmtId="16" fontId="21" fillId="0" borderId="0" xfId="0" applyNumberFormat="1" applyFont="1"/>
    <xf numFmtId="16" fontId="7" fillId="0" borderId="0" xfId="0" applyNumberFormat="1" applyFont="1"/>
    <xf numFmtId="0" fontId="3" fillId="0" borderId="27" xfId="0" applyFont="1" applyBorder="1" applyAlignment="1">
      <alignment horizontal="center"/>
    </xf>
    <xf numFmtId="2" fontId="6" fillId="0" borderId="23" xfId="3" applyNumberFormat="1" applyFont="1" applyFill="1" applyBorder="1" applyAlignment="1">
      <alignment horizontal="center"/>
    </xf>
    <xf numFmtId="0" fontId="3" fillId="0" borderId="0" xfId="0" applyFont="1" applyBorder="1"/>
    <xf numFmtId="0" fontId="9" fillId="0" borderId="0" xfId="0" applyFont="1" applyBorder="1" applyAlignment="1">
      <alignment wrapText="1"/>
    </xf>
    <xf numFmtId="165" fontId="9" fillId="0" borderId="0" xfId="2" applyNumberFormat="1" applyFont="1" applyBorder="1" applyAlignment="1"/>
    <xf numFmtId="44" fontId="3" fillId="2" borderId="0" xfId="6" applyFont="1" applyFill="1" applyBorder="1"/>
    <xf numFmtId="0" fontId="3" fillId="2" borderId="0" xfId="0" applyFont="1" applyFill="1" applyBorder="1"/>
    <xf numFmtId="44" fontId="3" fillId="0" borderId="49" xfId="0" applyNumberFormat="1" applyFont="1" applyBorder="1"/>
    <xf numFmtId="44" fontId="3" fillId="2" borderId="0" xfId="0" applyNumberFormat="1" applyFont="1" applyFill="1" applyBorder="1"/>
    <xf numFmtId="14" fontId="3" fillId="0" borderId="10" xfId="0" applyNumberFormat="1" applyFont="1" applyBorder="1" applyAlignment="1">
      <alignment horizontal="right"/>
    </xf>
    <xf numFmtId="44" fontId="3" fillId="0" borderId="9" xfId="0" applyNumberFormat="1" applyFont="1" applyBorder="1"/>
    <xf numFmtId="44" fontId="3" fillId="0" borderId="10" xfId="0" applyNumberFormat="1" applyFont="1" applyBorder="1"/>
    <xf numFmtId="2" fontId="6" fillId="2" borderId="9" xfId="4" applyNumberFormat="1" applyFont="1" applyFill="1" applyBorder="1" applyAlignment="1">
      <alignment horizontal="center"/>
    </xf>
    <xf numFmtId="49" fontId="5" fillId="0" borderId="11" xfId="7" applyNumberFormat="1" applyFont="1" applyBorder="1" applyAlignment="1">
      <alignment horizontal="center"/>
    </xf>
    <xf numFmtId="44" fontId="3" fillId="0" borderId="9" xfId="6" applyFont="1" applyBorder="1"/>
    <xf numFmtId="167" fontId="3" fillId="0" borderId="9" xfId="6" applyNumberFormat="1" applyFont="1" applyBorder="1"/>
    <xf numFmtId="14" fontId="3" fillId="0" borderId="10" xfId="0" applyNumberFormat="1" applyFont="1" applyBorder="1"/>
    <xf numFmtId="165" fontId="3" fillId="0" borderId="9" xfId="7" applyNumberFormat="1" applyFont="1" applyBorder="1"/>
    <xf numFmtId="2" fontId="6" fillId="2" borderId="9" xfId="4" applyNumberFormat="1" applyFont="1" applyFill="1" applyBorder="1" applyAlignment="1">
      <alignment horizontal="center" vertical="center"/>
    </xf>
    <xf numFmtId="0" fontId="3" fillId="2" borderId="0" xfId="0" applyFont="1" applyFill="1" applyBorder="1" applyAlignment="1">
      <alignment horizontal="center"/>
    </xf>
    <xf numFmtId="44" fontId="3" fillId="0" borderId="10" xfId="6" applyFont="1" applyBorder="1"/>
    <xf numFmtId="14" fontId="5" fillId="0" borderId="64" xfId="0" applyNumberFormat="1" applyFont="1" applyBorder="1" applyAlignment="1">
      <alignment horizontal="center"/>
    </xf>
    <xf numFmtId="0" fontId="5" fillId="0" borderId="63" xfId="0" applyFont="1" applyBorder="1" applyAlignment="1">
      <alignment horizontal="center"/>
    </xf>
    <xf numFmtId="14" fontId="3" fillId="0" borderId="9" xfId="0" applyNumberFormat="1" applyFont="1" applyBorder="1" applyAlignment="1">
      <alignment horizontal="right"/>
    </xf>
    <xf numFmtId="44" fontId="8" fillId="4" borderId="9" xfId="0" applyNumberFormat="1" applyFont="1" applyFill="1" applyBorder="1"/>
    <xf numFmtId="0" fontId="5" fillId="0" borderId="9" xfId="0" applyFont="1" applyBorder="1" applyAlignment="1">
      <alignment horizontal="center"/>
    </xf>
    <xf numFmtId="0" fontId="5" fillId="0" borderId="63" xfId="0" applyFont="1" applyBorder="1" applyAlignment="1">
      <alignment horizontal="center" wrapText="1"/>
    </xf>
    <xf numFmtId="0" fontId="5" fillId="0" borderId="9" xfId="0" applyFont="1" applyBorder="1" applyAlignment="1">
      <alignment horizontal="center" wrapText="1"/>
    </xf>
    <xf numFmtId="0" fontId="5" fillId="0" borderId="63" xfId="0" applyFont="1" applyBorder="1" applyAlignment="1">
      <alignment horizontal="center" vertical="center" wrapText="1"/>
    </xf>
    <xf numFmtId="0" fontId="5" fillId="0" borderId="30" xfId="0" applyFont="1" applyBorder="1" applyAlignment="1">
      <alignment horizontal="center"/>
    </xf>
    <xf numFmtId="44" fontId="3" fillId="0" borderId="9" xfId="0" applyNumberFormat="1" applyFont="1" applyBorder="1" applyAlignment="1">
      <alignment horizontal="center"/>
    </xf>
    <xf numFmtId="174" fontId="5" fillId="0" borderId="9" xfId="0" applyNumberFormat="1" applyFont="1" applyBorder="1" applyAlignment="1">
      <alignment horizontal="center"/>
    </xf>
    <xf numFmtId="166" fontId="5" fillId="0" borderId="9" xfId="0" applyNumberFormat="1" applyFont="1" applyBorder="1" applyAlignment="1">
      <alignment horizontal="center"/>
    </xf>
    <xf numFmtId="165" fontId="5" fillId="0" borderId="9" xfId="2" applyNumberFormat="1" applyFont="1" applyBorder="1" applyAlignment="1">
      <alignment horizontal="center"/>
    </xf>
    <xf numFmtId="165" fontId="5" fillId="0" borderId="9" xfId="2" applyNumberFormat="1" applyFont="1" applyBorder="1" applyAlignment="1">
      <alignment horizontal="center" vertical="center" wrapText="1"/>
    </xf>
    <xf numFmtId="165" fontId="3" fillId="0" borderId="9" xfId="2" applyNumberFormat="1" applyFont="1" applyBorder="1" applyAlignment="1">
      <alignment horizontal="center"/>
    </xf>
    <xf numFmtId="10" fontId="45" fillId="0" borderId="40" xfId="3" applyNumberFormat="1" applyFont="1" applyFill="1" applyBorder="1" applyAlignment="1">
      <alignment horizontal="center"/>
    </xf>
    <xf numFmtId="10" fontId="45" fillId="0" borderId="40" xfId="0" applyNumberFormat="1" applyFont="1" applyBorder="1" applyAlignment="1">
      <alignment horizontal="center"/>
    </xf>
    <xf numFmtId="10" fontId="45" fillId="0" borderId="41" xfId="3" applyNumberFormat="1" applyFont="1" applyFill="1" applyBorder="1" applyAlignment="1">
      <alignment horizontal="center"/>
    </xf>
    <xf numFmtId="10" fontId="45" fillId="0" borderId="42" xfId="0" applyNumberFormat="1" applyFont="1" applyBorder="1" applyAlignment="1">
      <alignment horizontal="center"/>
    </xf>
    <xf numFmtId="10" fontId="45" fillId="0" borderId="9" xfId="0" applyNumberFormat="1" applyFont="1" applyBorder="1" applyAlignment="1">
      <alignment horizontal="center"/>
    </xf>
    <xf numFmtId="0" fontId="0" fillId="0" borderId="0" xfId="0" applyFont="1"/>
    <xf numFmtId="0" fontId="0" fillId="0" borderId="0" xfId="0" applyFont="1" applyAlignment="1">
      <alignment horizontal="right"/>
    </xf>
    <xf numFmtId="0" fontId="0" fillId="0" borderId="0" xfId="0" applyFont="1" applyAlignment="1">
      <alignment vertical="center"/>
    </xf>
    <xf numFmtId="168" fontId="0" fillId="0" borderId="39" xfId="0" applyNumberFormat="1" applyFont="1" applyBorder="1" applyAlignment="1">
      <alignment horizontal="right" vertical="center"/>
    </xf>
    <xf numFmtId="168" fontId="0" fillId="0" borderId="39" xfId="0" applyNumberFormat="1" applyFont="1" applyBorder="1" applyAlignment="1">
      <alignment vertical="center"/>
    </xf>
    <xf numFmtId="3" fontId="0" fillId="0" borderId="39" xfId="0" applyNumberFormat="1" applyFont="1" applyBorder="1" applyAlignment="1">
      <alignment horizontal="center" vertical="center"/>
    </xf>
    <xf numFmtId="44" fontId="2" fillId="0" borderId="10" xfId="0" applyNumberFormat="1" applyFont="1" applyBorder="1"/>
    <xf numFmtId="168" fontId="0" fillId="0" borderId="40" xfId="0" applyNumberFormat="1" applyFont="1" applyBorder="1" applyAlignment="1">
      <alignment horizontal="right" vertical="center"/>
    </xf>
    <xf numFmtId="168" fontId="0" fillId="0" borderId="40" xfId="0" applyNumberFormat="1" applyFont="1" applyBorder="1" applyAlignment="1">
      <alignment vertical="center"/>
    </xf>
    <xf numFmtId="3" fontId="0" fillId="0" borderId="40" xfId="0" applyNumberFormat="1" applyFont="1" applyBorder="1" applyAlignment="1">
      <alignment horizontal="center" vertical="center"/>
    </xf>
    <xf numFmtId="3" fontId="0" fillId="0" borderId="41" xfId="0" applyNumberFormat="1" applyFont="1" applyBorder="1" applyAlignment="1">
      <alignment horizontal="center" vertical="center"/>
    </xf>
    <xf numFmtId="3" fontId="0" fillId="0" borderId="42" xfId="0" applyNumberFormat="1" applyFont="1" applyBorder="1" applyAlignment="1">
      <alignment horizontal="center" vertical="center"/>
    </xf>
    <xf numFmtId="0" fontId="0" fillId="0" borderId="0" xfId="0" applyFont="1" applyAlignment="1">
      <alignment horizontal="right" vertical="center"/>
    </xf>
    <xf numFmtId="175" fontId="0" fillId="0" borderId="39" xfId="3" applyNumberFormat="1" applyFont="1" applyBorder="1" applyAlignment="1">
      <alignment vertical="center"/>
    </xf>
    <xf numFmtId="176" fontId="0" fillId="0" borderId="39" xfId="3" applyNumberFormat="1" applyFont="1" applyBorder="1" applyAlignment="1">
      <alignment vertical="center"/>
    </xf>
    <xf numFmtId="171" fontId="0" fillId="0" borderId="39" xfId="1" applyNumberFormat="1" applyFont="1" applyBorder="1" applyAlignment="1">
      <alignment vertical="center"/>
    </xf>
    <xf numFmtId="175" fontId="0" fillId="0" borderId="42" xfId="3" applyNumberFormat="1" applyFont="1" applyBorder="1" applyAlignment="1">
      <alignment vertical="center"/>
    </xf>
    <xf numFmtId="171" fontId="0" fillId="0" borderId="0" xfId="0" applyNumberFormat="1" applyFont="1"/>
    <xf numFmtId="171" fontId="2" fillId="5" borderId="32" xfId="0" applyNumberFormat="1" applyFont="1" applyFill="1" applyBorder="1" applyAlignment="1">
      <alignment vertical="center"/>
    </xf>
    <xf numFmtId="171" fontId="0" fillId="0" borderId="0" xfId="0" applyNumberFormat="1" applyFont="1" applyAlignment="1">
      <alignment vertical="center"/>
    </xf>
    <xf numFmtId="10" fontId="25" fillId="0" borderId="9" xfId="3" applyNumberFormat="1" applyFont="1" applyBorder="1" applyAlignment="1">
      <alignment horizontal="center"/>
    </xf>
    <xf numFmtId="10" fontId="45" fillId="0" borderId="60" xfId="0" applyNumberFormat="1" applyFont="1" applyBorder="1" applyAlignment="1">
      <alignment horizontal="center"/>
    </xf>
    <xf numFmtId="10" fontId="45" fillId="0" borderId="39" xfId="0" applyNumberFormat="1" applyFont="1" applyBorder="1" applyAlignment="1">
      <alignment horizontal="center"/>
    </xf>
    <xf numFmtId="10" fontId="45" fillId="0" borderId="9" xfId="3" applyNumberFormat="1" applyFont="1" applyBorder="1" applyAlignment="1">
      <alignment horizontal="center" vertical="center"/>
    </xf>
    <xf numFmtId="10" fontId="45" fillId="0" borderId="9" xfId="3" applyNumberFormat="1" applyFont="1" applyBorder="1" applyAlignment="1">
      <alignment horizontal="center"/>
    </xf>
    <xf numFmtId="168" fontId="0" fillId="0" borderId="0" xfId="0" applyNumberFormat="1" applyFont="1"/>
    <xf numFmtId="44" fontId="3" fillId="0" borderId="26" xfId="1" applyFont="1" applyBorder="1"/>
    <xf numFmtId="44" fontId="3" fillId="0" borderId="0" xfId="0" applyNumberFormat="1" applyFont="1" applyBorder="1"/>
    <xf numFmtId="14" fontId="3" fillId="0" borderId="25" xfId="0" applyNumberFormat="1" applyFont="1" applyBorder="1" applyAlignment="1">
      <alignment horizontal="right"/>
    </xf>
    <xf numFmtId="14" fontId="5" fillId="2" borderId="36" xfId="0" applyNumberFormat="1" applyFont="1" applyFill="1" applyBorder="1" applyAlignment="1">
      <alignment vertical="center" wrapText="1"/>
    </xf>
    <xf numFmtId="14" fontId="5" fillId="2" borderId="37" xfId="0" applyNumberFormat="1" applyFont="1" applyFill="1" applyBorder="1" applyAlignment="1">
      <alignment vertical="center" wrapText="1"/>
    </xf>
    <xf numFmtId="177" fontId="5" fillId="0" borderId="9" xfId="0" applyNumberFormat="1" applyFont="1" applyBorder="1" applyAlignment="1">
      <alignment horizontal="center"/>
    </xf>
    <xf numFmtId="177" fontId="6" fillId="2" borderId="15" xfId="4" applyNumberFormat="1" applyFont="1" applyFill="1" applyBorder="1" applyAlignment="1">
      <alignment horizontal="center"/>
    </xf>
    <xf numFmtId="177" fontId="6" fillId="2" borderId="9" xfId="4" applyNumberFormat="1" applyFont="1" applyFill="1" applyBorder="1" applyAlignment="1">
      <alignment horizontal="center"/>
    </xf>
    <xf numFmtId="177" fontId="6" fillId="2" borderId="9" xfId="0" applyNumberFormat="1" applyFont="1" applyFill="1" applyBorder="1" applyAlignment="1">
      <alignment horizontal="center"/>
    </xf>
    <xf numFmtId="177" fontId="5" fillId="2" borderId="9" xfId="0" applyNumberFormat="1" applyFont="1" applyFill="1" applyBorder="1" applyAlignment="1">
      <alignment horizontal="center"/>
    </xf>
    <xf numFmtId="177" fontId="5" fillId="2" borderId="9" xfId="0" applyNumberFormat="1" applyFont="1" applyFill="1" applyBorder="1" applyAlignment="1">
      <alignment horizontal="center" vertical="center"/>
    </xf>
    <xf numFmtId="177" fontId="6" fillId="2" borderId="9" xfId="4" applyNumberFormat="1" applyFont="1" applyFill="1" applyBorder="1" applyAlignment="1">
      <alignment horizontal="center" vertical="center"/>
    </xf>
    <xf numFmtId="14" fontId="3" fillId="0" borderId="74" xfId="0" applyNumberFormat="1" applyFont="1" applyBorder="1"/>
    <xf numFmtId="14" fontId="3" fillId="0" borderId="51" xfId="0" applyNumberFormat="1" applyFont="1" applyBorder="1" applyAlignment="1">
      <alignment horizontal="right"/>
    </xf>
    <xf numFmtId="0" fontId="3" fillId="5" borderId="11" xfId="0" applyFont="1" applyFill="1" applyBorder="1"/>
    <xf numFmtId="2" fontId="6" fillId="5" borderId="9" xfId="4" applyNumberFormat="1" applyFont="1" applyFill="1" applyBorder="1" applyAlignment="1">
      <alignment horizontal="center" vertical="center"/>
    </xf>
    <xf numFmtId="49" fontId="5" fillId="5" borderId="11" xfId="7" applyNumberFormat="1" applyFont="1" applyFill="1" applyBorder="1" applyAlignment="1">
      <alignment horizontal="center"/>
    </xf>
    <xf numFmtId="174" fontId="5" fillId="5" borderId="9" xfId="0" applyNumberFormat="1" applyFont="1" applyFill="1" applyBorder="1" applyAlignment="1">
      <alignment horizontal="center"/>
    </xf>
    <xf numFmtId="44" fontId="5" fillId="5" borderId="9" xfId="0" applyNumberFormat="1" applyFont="1" applyFill="1" applyBorder="1"/>
    <xf numFmtId="165" fontId="5" fillId="5" borderId="9" xfId="2" applyNumberFormat="1" applyFont="1" applyFill="1" applyBorder="1" applyAlignment="1">
      <alignment horizontal="center"/>
    </xf>
    <xf numFmtId="165" fontId="5" fillId="5" borderId="9" xfId="2" applyNumberFormat="1" applyFont="1" applyFill="1" applyBorder="1" applyAlignment="1">
      <alignment horizontal="center" vertical="center" wrapText="1"/>
    </xf>
    <xf numFmtId="44" fontId="5" fillId="5" borderId="26" xfId="0" applyNumberFormat="1" applyFont="1" applyFill="1" applyBorder="1"/>
    <xf numFmtId="168" fontId="0" fillId="0" borderId="41" xfId="0" applyNumberFormat="1" applyFont="1" applyBorder="1" applyAlignment="1">
      <alignment horizontal="right" vertical="center"/>
    </xf>
    <xf numFmtId="168" fontId="0" fillId="0" borderId="41" xfId="0" applyNumberFormat="1" applyFont="1" applyBorder="1" applyAlignment="1">
      <alignment vertical="center"/>
    </xf>
    <xf numFmtId="44" fontId="2" fillId="0" borderId="51" xfId="0" applyNumberFormat="1" applyFont="1" applyBorder="1"/>
    <xf numFmtId="176" fontId="0" fillId="0" borderId="42" xfId="3" applyNumberFormat="1" applyFont="1" applyBorder="1" applyAlignment="1">
      <alignment vertical="center"/>
    </xf>
    <xf numFmtId="44" fontId="2" fillId="0" borderId="49" xfId="0" applyNumberFormat="1" applyFont="1" applyBorder="1"/>
    <xf numFmtId="168" fontId="0" fillId="30" borderId="9" xfId="0" applyNumberFormat="1" applyFont="1" applyFill="1" applyBorder="1" applyAlignment="1">
      <alignment vertical="center"/>
    </xf>
    <xf numFmtId="3" fontId="0" fillId="30" borderId="9" xfId="0" applyNumberFormat="1" applyFont="1" applyFill="1" applyBorder="1" applyAlignment="1">
      <alignment horizontal="center" vertical="center"/>
    </xf>
    <xf numFmtId="10" fontId="0" fillId="30" borderId="9" xfId="3" applyNumberFormat="1" applyFont="1" applyFill="1" applyBorder="1" applyAlignment="1">
      <alignment horizontal="center" vertical="center"/>
    </xf>
    <xf numFmtId="176" fontId="0" fillId="30" borderId="9" xfId="3" applyNumberFormat="1" applyFont="1" applyFill="1" applyBorder="1" applyAlignment="1">
      <alignment vertical="center"/>
    </xf>
    <xf numFmtId="170" fontId="0" fillId="30" borderId="9" xfId="1" applyNumberFormat="1" applyFont="1" applyFill="1" applyBorder="1" applyAlignment="1">
      <alignment vertical="center"/>
    </xf>
    <xf numFmtId="0" fontId="2" fillId="5" borderId="43" xfId="0" applyFont="1" applyFill="1" applyBorder="1" applyAlignment="1">
      <alignment horizontal="center" vertical="center" wrapText="1"/>
    </xf>
    <xf numFmtId="171" fontId="2" fillId="5" borderId="43" xfId="0" applyNumberFormat="1" applyFont="1" applyFill="1" applyBorder="1" applyAlignment="1">
      <alignment horizontal="center" vertical="center" wrapText="1"/>
    </xf>
    <xf numFmtId="169" fontId="0" fillId="0" borderId="42" xfId="3" applyNumberFormat="1" applyFont="1" applyBorder="1" applyAlignment="1">
      <alignment vertical="center"/>
    </xf>
    <xf numFmtId="44" fontId="5" fillId="5" borderId="10" xfId="6" applyFont="1" applyFill="1" applyBorder="1"/>
    <xf numFmtId="14" fontId="3" fillId="0" borderId="4" xfId="0" applyNumberFormat="1" applyFont="1" applyBorder="1"/>
    <xf numFmtId="14" fontId="3" fillId="0" borderId="0" xfId="0" applyNumberFormat="1" applyFont="1" applyBorder="1" applyAlignment="1">
      <alignment horizontal="right"/>
    </xf>
    <xf numFmtId="44" fontId="3" fillId="0" borderId="53" xfId="0" applyNumberFormat="1" applyFont="1" applyBorder="1"/>
    <xf numFmtId="44" fontId="3" fillId="0" borderId="48" xfId="6" applyFont="1" applyBorder="1"/>
    <xf numFmtId="2" fontId="6" fillId="2" borderId="50" xfId="4" applyNumberFormat="1" applyFont="1" applyFill="1" applyBorder="1" applyAlignment="1">
      <alignment horizontal="center" vertical="center"/>
    </xf>
    <xf numFmtId="49" fontId="5" fillId="0" borderId="53" xfId="7" applyNumberFormat="1" applyFont="1" applyBorder="1" applyAlignment="1">
      <alignment horizontal="center"/>
    </xf>
    <xf numFmtId="174" fontId="5" fillId="0" borderId="50" xfId="0" applyNumberFormat="1" applyFont="1" applyBorder="1" applyAlignment="1">
      <alignment horizontal="center"/>
    </xf>
    <xf numFmtId="44" fontId="3" fillId="0" borderId="50" xfId="0" applyNumberFormat="1" applyFont="1" applyBorder="1"/>
    <xf numFmtId="167" fontId="5" fillId="0" borderId="50" xfId="6" applyNumberFormat="1" applyFont="1" applyBorder="1"/>
    <xf numFmtId="0" fontId="3" fillId="2" borderId="0" xfId="0" applyFont="1" applyFill="1"/>
    <xf numFmtId="14" fontId="5" fillId="2" borderId="22" xfId="0" applyNumberFormat="1" applyFont="1" applyFill="1" applyBorder="1" applyAlignment="1">
      <alignment horizontal="center" wrapText="1"/>
    </xf>
    <xf numFmtId="14" fontId="5" fillId="2" borderId="15" xfId="0" applyNumberFormat="1" applyFont="1" applyFill="1" applyBorder="1" applyAlignment="1">
      <alignment horizontal="center" wrapText="1"/>
    </xf>
    <xf numFmtId="14" fontId="5" fillId="2" borderId="24" xfId="0" applyNumberFormat="1" applyFont="1" applyFill="1" applyBorder="1" applyAlignment="1">
      <alignment horizontal="center" wrapText="1"/>
    </xf>
    <xf numFmtId="44" fontId="5" fillId="0" borderId="75" xfId="0" applyNumberFormat="1" applyFont="1" applyBorder="1"/>
    <xf numFmtId="44" fontId="0" fillId="0" borderId="0" xfId="0" applyNumberFormat="1" applyFont="1"/>
    <xf numFmtId="44" fontId="0" fillId="0" borderId="0" xfId="1" applyFont="1"/>
    <xf numFmtId="10" fontId="0" fillId="2" borderId="41" xfId="3" applyNumberFormat="1" applyFont="1" applyFill="1" applyBorder="1" applyAlignment="1">
      <alignment horizontal="center" vertical="center"/>
    </xf>
    <xf numFmtId="44" fontId="0" fillId="0" borderId="42" xfId="1" applyNumberFormat="1" applyFont="1" applyBorder="1" applyAlignment="1">
      <alignment vertical="center"/>
    </xf>
    <xf numFmtId="168" fontId="0" fillId="30" borderId="25" xfId="0" applyNumberFormat="1" applyFont="1" applyFill="1" applyBorder="1" applyAlignment="1">
      <alignment horizontal="right" vertical="center"/>
    </xf>
    <xf numFmtId="171" fontId="0" fillId="30" borderId="26" xfId="1" applyNumberFormat="1" applyFont="1" applyFill="1" applyBorder="1" applyAlignment="1">
      <alignment vertical="center"/>
    </xf>
    <xf numFmtId="171" fontId="2" fillId="5" borderId="26" xfId="1" applyNumberFormat="1" applyFont="1" applyFill="1" applyBorder="1" applyAlignment="1">
      <alignment vertical="center"/>
    </xf>
    <xf numFmtId="10" fontId="10" fillId="0" borderId="39" xfId="0" applyNumberFormat="1" applyFont="1" applyBorder="1" applyAlignment="1">
      <alignment horizontal="center"/>
    </xf>
    <xf numFmtId="168" fontId="0" fillId="2" borderId="22" xfId="0" applyNumberFormat="1" applyFont="1" applyFill="1" applyBorder="1" applyAlignment="1">
      <alignment horizontal="right" vertical="center"/>
    </xf>
    <xf numFmtId="168" fontId="0" fillId="2" borderId="15" xfId="0" applyNumberFormat="1" applyFont="1" applyFill="1" applyBorder="1" applyAlignment="1">
      <alignment vertical="center"/>
    </xf>
    <xf numFmtId="3" fontId="0" fillId="2" borderId="15" xfId="0" applyNumberFormat="1" applyFont="1" applyFill="1" applyBorder="1" applyAlignment="1">
      <alignment horizontal="center" vertical="center"/>
    </xf>
    <xf numFmtId="44" fontId="2" fillId="2" borderId="15" xfId="0" applyNumberFormat="1" applyFont="1" applyFill="1" applyBorder="1"/>
    <xf numFmtId="10" fontId="0" fillId="2" borderId="15" xfId="3" applyNumberFormat="1" applyFont="1" applyFill="1" applyBorder="1" applyAlignment="1">
      <alignment horizontal="center" vertical="center"/>
    </xf>
    <xf numFmtId="175" fontId="0" fillId="2" borderId="15" xfId="3" applyNumberFormat="1" applyFont="1" applyFill="1" applyBorder="1" applyAlignment="1">
      <alignment vertical="center"/>
    </xf>
    <xf numFmtId="170" fontId="0" fillId="2" borderId="15" xfId="1" applyNumberFormat="1" applyFont="1" applyFill="1" applyBorder="1" applyAlignment="1">
      <alignment vertical="center"/>
    </xf>
    <xf numFmtId="171" fontId="0" fillId="2" borderId="24" xfId="1" applyNumberFormat="1" applyFont="1" applyFill="1" applyBorder="1" applyAlignment="1">
      <alignment vertical="center"/>
    </xf>
    <xf numFmtId="0" fontId="46" fillId="0" borderId="0" xfId="0" applyFont="1"/>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46" fillId="0" borderId="0" xfId="0" applyFont="1" applyAlignment="1">
      <alignment horizontal="right"/>
    </xf>
    <xf numFmtId="171" fontId="46" fillId="0" borderId="0" xfId="0" applyNumberFormat="1" applyFont="1"/>
    <xf numFmtId="0" fontId="46" fillId="0" borderId="0" xfId="0" applyFont="1" applyAlignment="1">
      <alignment horizontal="center"/>
    </xf>
    <xf numFmtId="14" fontId="5" fillId="4" borderId="1" xfId="0" applyNumberFormat="1" applyFont="1" applyFill="1" applyBorder="1" applyAlignment="1">
      <alignment horizontal="center" vertical="center" wrapText="1"/>
    </xf>
    <xf numFmtId="14" fontId="5" fillId="4" borderId="2" xfId="0" applyNumberFormat="1" applyFont="1" applyFill="1" applyBorder="1" applyAlignment="1">
      <alignment horizontal="center"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14" fontId="5" fillId="4" borderId="0" xfId="0" applyNumberFormat="1" applyFont="1" applyFill="1" applyBorder="1" applyAlignment="1">
      <alignment horizontal="center" vertical="center" wrapText="1"/>
    </xf>
    <xf numFmtId="14" fontId="5" fillId="4" borderId="5" xfId="0" applyNumberFormat="1" applyFont="1" applyFill="1" applyBorder="1" applyAlignment="1">
      <alignment horizontal="center" vertical="center" wrapText="1"/>
    </xf>
    <xf numFmtId="14" fontId="5" fillId="4" borderId="31" xfId="0" applyNumberFormat="1" applyFont="1" applyFill="1" applyBorder="1" applyAlignment="1">
      <alignment horizontal="center" vertical="center" wrapText="1"/>
    </xf>
    <xf numFmtId="14" fontId="5" fillId="4" borderId="36" xfId="0" applyNumberFormat="1" applyFont="1" applyFill="1" applyBorder="1" applyAlignment="1">
      <alignment horizontal="center" vertical="center" wrapText="1"/>
    </xf>
    <xf numFmtId="14" fontId="5" fillId="4" borderId="37" xfId="0" applyNumberFormat="1" applyFont="1" applyFill="1" applyBorder="1" applyAlignment="1">
      <alignment horizontal="center" vertical="center" wrapText="1"/>
    </xf>
    <xf numFmtId="2" fontId="6" fillId="4" borderId="63" xfId="0" applyNumberFormat="1" applyFont="1" applyFill="1" applyBorder="1" applyAlignment="1">
      <alignment horizontal="center" vertical="center"/>
    </xf>
    <xf numFmtId="2" fontId="6" fillId="4" borderId="20" xfId="0" applyNumberFormat="1" applyFont="1" applyFill="1" applyBorder="1" applyAlignment="1">
      <alignment horizontal="center" vertical="center"/>
    </xf>
    <xf numFmtId="166" fontId="5" fillId="4" borderId="63" xfId="0" applyNumberFormat="1" applyFont="1" applyFill="1" applyBorder="1" applyAlignment="1">
      <alignment horizontal="center" vertical="center"/>
    </xf>
    <xf numFmtId="166" fontId="5" fillId="4" borderId="20" xfId="0" applyNumberFormat="1" applyFont="1" applyFill="1" applyBorder="1" applyAlignment="1">
      <alignment horizontal="center" vertical="center"/>
    </xf>
    <xf numFmtId="0" fontId="5" fillId="4" borderId="64" xfId="0" applyFont="1" applyFill="1" applyBorder="1" applyAlignment="1">
      <alignment horizontal="center" vertical="center"/>
    </xf>
    <xf numFmtId="0" fontId="5" fillId="4" borderId="16" xfId="0" applyFont="1" applyFill="1" applyBorder="1" applyAlignment="1">
      <alignment horizontal="center" vertical="center"/>
    </xf>
    <xf numFmtId="0" fontId="5" fillId="3" borderId="1" xfId="0" applyFont="1" applyFill="1" applyBorder="1" applyAlignment="1"/>
    <xf numFmtId="0" fontId="5" fillId="3" borderId="2" xfId="0" applyFont="1" applyFill="1" applyBorder="1" applyAlignment="1"/>
    <xf numFmtId="0" fontId="5" fillId="3" borderId="3" xfId="0" applyFont="1" applyFill="1" applyBorder="1" applyAlignment="1"/>
    <xf numFmtId="167" fontId="5" fillId="4" borderId="63" xfId="6" applyNumberFormat="1" applyFont="1" applyFill="1" applyBorder="1" applyAlignment="1">
      <alignment horizontal="center" vertical="center"/>
    </xf>
    <xf numFmtId="167" fontId="5" fillId="4" borderId="20" xfId="6" applyNumberFormat="1" applyFont="1" applyFill="1" applyBorder="1" applyAlignment="1">
      <alignment horizontal="center" vertical="center"/>
    </xf>
    <xf numFmtId="44" fontId="5" fillId="4" borderId="63" xfId="6" applyFont="1" applyFill="1" applyBorder="1" applyAlignment="1">
      <alignment horizontal="center" vertical="center"/>
    </xf>
    <xf numFmtId="44" fontId="5" fillId="4" borderId="20" xfId="6" applyFont="1" applyFill="1" applyBorder="1" applyAlignment="1">
      <alignment horizontal="center" vertical="center"/>
    </xf>
    <xf numFmtId="44" fontId="5" fillId="4" borderId="30" xfId="0" applyNumberFormat="1" applyFont="1" applyFill="1" applyBorder="1" applyAlignment="1">
      <alignment horizontal="center" vertical="center"/>
    </xf>
    <xf numFmtId="44" fontId="5" fillId="4" borderId="21" xfId="0" applyNumberFormat="1" applyFont="1" applyFill="1" applyBorder="1" applyAlignment="1">
      <alignment horizontal="center" vertical="center"/>
    </xf>
    <xf numFmtId="44" fontId="5" fillId="4" borderId="63" xfId="6" applyNumberFormat="1" applyFont="1" applyFill="1" applyBorder="1" applyAlignment="1">
      <alignment horizontal="center" vertical="center"/>
    </xf>
    <xf numFmtId="44" fontId="5" fillId="4" borderId="20" xfId="6" applyNumberFormat="1" applyFont="1" applyFill="1" applyBorder="1" applyAlignment="1">
      <alignment horizontal="center" vertical="center"/>
    </xf>
    <xf numFmtId="173" fontId="6" fillId="4" borderId="9" xfId="0" applyNumberFormat="1" applyFont="1" applyFill="1" applyBorder="1" applyAlignment="1">
      <alignment horizontal="center" vertical="center"/>
    </xf>
    <xf numFmtId="0" fontId="3" fillId="5" borderId="73" xfId="0" applyFont="1" applyFill="1" applyBorder="1" applyAlignment="1">
      <alignment horizontal="center"/>
    </xf>
    <xf numFmtId="0" fontId="3" fillId="5" borderId="52" xfId="0" applyFont="1" applyFill="1" applyBorder="1" applyAlignment="1">
      <alignment horizontal="center"/>
    </xf>
    <xf numFmtId="0" fontId="3" fillId="5" borderId="76" xfId="0" applyFont="1" applyFill="1" applyBorder="1" applyAlignment="1">
      <alignment horizontal="center"/>
    </xf>
    <xf numFmtId="0" fontId="5" fillId="4" borderId="9" xfId="0" applyFont="1" applyFill="1" applyBorder="1" applyAlignment="1">
      <alignment horizontal="center"/>
    </xf>
    <xf numFmtId="14" fontId="5" fillId="5" borderId="1" xfId="0" applyNumberFormat="1" applyFont="1" applyFill="1" applyBorder="1" applyAlignment="1">
      <alignment horizontal="center" vertical="center" wrapText="1"/>
    </xf>
    <xf numFmtId="14" fontId="5" fillId="5" borderId="2" xfId="0" applyNumberFormat="1" applyFont="1" applyFill="1" applyBorder="1" applyAlignment="1">
      <alignment horizontal="center" vertical="center" wrapText="1"/>
    </xf>
    <xf numFmtId="14" fontId="5" fillId="5" borderId="3" xfId="0" applyNumberFormat="1" applyFont="1" applyFill="1" applyBorder="1" applyAlignment="1">
      <alignment horizontal="center" vertical="center" wrapText="1"/>
    </xf>
    <xf numFmtId="14" fontId="5" fillId="5" borderId="4" xfId="0" applyNumberFormat="1" applyFont="1" applyFill="1" applyBorder="1" applyAlignment="1">
      <alignment horizontal="center" vertical="center" wrapText="1"/>
    </xf>
    <xf numFmtId="14" fontId="5" fillId="5" borderId="0" xfId="0" applyNumberFormat="1" applyFont="1" applyFill="1" applyBorder="1" applyAlignment="1">
      <alignment horizontal="center" vertical="center" wrapText="1"/>
    </xf>
    <xf numFmtId="14" fontId="5" fillId="5" borderId="5" xfId="0" applyNumberFormat="1" applyFont="1" applyFill="1" applyBorder="1" applyAlignment="1">
      <alignment horizontal="center"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25" xfId="0" applyFont="1" applyBorder="1" applyAlignment="1">
      <alignment vertical="center" wrapText="1"/>
    </xf>
    <xf numFmtId="0" fontId="5" fillId="0" borderId="9" xfId="0" applyFont="1" applyBorder="1" applyAlignment="1">
      <alignment vertical="center" wrapText="1"/>
    </xf>
    <xf numFmtId="0" fontId="5" fillId="0" borderId="26" xfId="0" applyFont="1" applyBorder="1" applyAlignment="1">
      <alignment vertical="center" wrapText="1"/>
    </xf>
    <xf numFmtId="0" fontId="5" fillId="0" borderId="25" xfId="0" applyFont="1" applyBorder="1" applyAlignment="1">
      <alignment horizontal="left" vertical="center" wrapText="1"/>
    </xf>
    <xf numFmtId="0" fontId="5" fillId="0" borderId="9" xfId="0" applyFont="1" applyBorder="1" applyAlignment="1">
      <alignment horizontal="left" vertical="center" wrapText="1"/>
    </xf>
    <xf numFmtId="0" fontId="5" fillId="0" borderId="26"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2" fillId="5" borderId="1" xfId="0" applyFont="1" applyFill="1" applyBorder="1" applyAlignment="1">
      <alignment horizontal="center" wrapText="1"/>
    </xf>
    <xf numFmtId="0" fontId="2" fillId="5" borderId="2" xfId="0" applyFont="1" applyFill="1" applyBorder="1" applyAlignment="1">
      <alignment horizontal="center" wrapText="1"/>
    </xf>
    <xf numFmtId="0" fontId="2" fillId="5" borderId="3" xfId="0" applyFont="1" applyFill="1" applyBorder="1" applyAlignment="1">
      <alignment horizontal="center" wrapText="1"/>
    </xf>
    <xf numFmtId="0" fontId="2" fillId="5" borderId="31" xfId="0" applyFont="1" applyFill="1" applyBorder="1" applyAlignment="1">
      <alignment horizontal="center" wrapText="1"/>
    </xf>
    <xf numFmtId="0" fontId="2" fillId="5" borderId="36" xfId="0" applyFont="1" applyFill="1" applyBorder="1" applyAlignment="1">
      <alignment horizontal="center" wrapText="1"/>
    </xf>
    <xf numFmtId="0" fontId="2" fillId="5" borderId="37" xfId="0" applyFont="1" applyFill="1" applyBorder="1" applyAlignment="1">
      <alignment horizontal="center" wrapText="1"/>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33" xfId="0" applyFont="1" applyFill="1" applyBorder="1" applyAlignment="1">
      <alignment horizontal="center" vertical="center"/>
    </xf>
    <xf numFmtId="0" fontId="2" fillId="5" borderId="34" xfId="0" applyFont="1" applyFill="1" applyBorder="1" applyAlignment="1">
      <alignment horizontal="center" vertical="center"/>
    </xf>
    <xf numFmtId="0" fontId="2" fillId="5" borderId="35" xfId="0" applyFont="1" applyFill="1" applyBorder="1" applyAlignment="1">
      <alignment horizontal="center" vertical="center"/>
    </xf>
    <xf numFmtId="44" fontId="2" fillId="30" borderId="9" xfId="0" applyNumberFormat="1" applyFont="1" applyFill="1" applyBorder="1" applyAlignment="1">
      <alignment horizontal="center"/>
    </xf>
    <xf numFmtId="168" fontId="2" fillId="5" borderId="25" xfId="0" applyNumberFormat="1" applyFont="1" applyFill="1" applyBorder="1" applyAlignment="1">
      <alignment horizontal="center" vertical="center"/>
    </xf>
    <xf numFmtId="168" fontId="2" fillId="5" borderId="9" xfId="0" applyNumberFormat="1" applyFont="1" applyFill="1" applyBorder="1" applyAlignment="1">
      <alignment horizontal="center" vertical="center"/>
    </xf>
    <xf numFmtId="168" fontId="2" fillId="5" borderId="77" xfId="0" applyNumberFormat="1" applyFont="1" applyFill="1" applyBorder="1" applyAlignment="1">
      <alignment horizontal="center" vertical="center" wrapText="1"/>
    </xf>
    <xf numFmtId="168" fontId="2" fillId="5" borderId="78" xfId="0" applyNumberFormat="1" applyFont="1" applyFill="1" applyBorder="1" applyAlignment="1">
      <alignment horizontal="center" vertical="center" wrapText="1"/>
    </xf>
    <xf numFmtId="168" fontId="2" fillId="5" borderId="32" xfId="0" applyNumberFormat="1" applyFont="1" applyFill="1" applyBorder="1" applyAlignment="1">
      <alignment horizontal="center" vertical="center" wrapText="1"/>
    </xf>
    <xf numFmtId="0" fontId="47" fillId="4" borderId="33" xfId="0" applyFont="1" applyFill="1" applyBorder="1" applyAlignment="1">
      <alignment horizontal="left" vertical="center"/>
    </xf>
    <xf numFmtId="0" fontId="47" fillId="4" borderId="34" xfId="0" applyFont="1" applyFill="1" applyBorder="1" applyAlignment="1">
      <alignment horizontal="left" vertical="center"/>
    </xf>
    <xf numFmtId="0" fontId="47" fillId="4" borderId="44" xfId="0" applyFont="1" applyFill="1" applyBorder="1" applyAlignment="1">
      <alignment horizontal="left" vertical="center"/>
    </xf>
    <xf numFmtId="0" fontId="46" fillId="2" borderId="22" xfId="0" applyFont="1" applyFill="1" applyBorder="1" applyAlignment="1">
      <alignment horizontal="left" vertical="center" wrapText="1"/>
    </xf>
    <xf numFmtId="0" fontId="46" fillId="2" borderId="15" xfId="0" applyFont="1" applyFill="1" applyBorder="1" applyAlignment="1">
      <alignment horizontal="left" vertical="center" wrapText="1"/>
    </xf>
    <xf numFmtId="44" fontId="46" fillId="2" borderId="45" xfId="0" applyNumberFormat="1" applyFont="1" applyFill="1" applyBorder="1" applyAlignment="1">
      <alignment horizontal="center" vertical="center" wrapText="1"/>
    </xf>
    <xf numFmtId="44" fontId="46" fillId="2" borderId="46" xfId="0" applyNumberFormat="1" applyFont="1" applyFill="1" applyBorder="1" applyAlignment="1">
      <alignment horizontal="center" vertical="center" wrapText="1"/>
    </xf>
    <xf numFmtId="0" fontId="4" fillId="4"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5" xfId="0" applyFont="1" applyFill="1" applyBorder="1" applyAlignment="1">
      <alignment horizontal="left" vertical="center"/>
    </xf>
    <xf numFmtId="167" fontId="4" fillId="4" borderId="47" xfId="0" applyNumberFormat="1" applyFont="1" applyFill="1" applyBorder="1" applyAlignment="1">
      <alignment horizontal="center" vertical="center"/>
    </xf>
    <xf numFmtId="167" fontId="4" fillId="4" borderId="44" xfId="0" applyNumberFormat="1" applyFont="1" applyFill="1" applyBorder="1" applyAlignment="1">
      <alignment horizontal="center" vertical="center"/>
    </xf>
    <xf numFmtId="0" fontId="45" fillId="2" borderId="6" xfId="0" applyFont="1" applyFill="1" applyBorder="1" applyAlignment="1">
      <alignment horizontal="left" vertical="center" wrapText="1"/>
    </xf>
    <xf numFmtId="0" fontId="48" fillId="2" borderId="7" xfId="0" applyFont="1" applyFill="1" applyBorder="1" applyAlignment="1">
      <alignment horizontal="left" vertical="center" wrapText="1"/>
    </xf>
    <xf numFmtId="0" fontId="48" fillId="2" borderId="11" xfId="0" applyFont="1" applyFill="1" applyBorder="1" applyAlignment="1">
      <alignment horizontal="left" vertical="center" wrapText="1"/>
    </xf>
    <xf numFmtId="44" fontId="46" fillId="2" borderId="10" xfId="1" applyFont="1" applyFill="1" applyBorder="1" applyAlignment="1">
      <alignment horizontal="center" vertical="center" wrapText="1"/>
    </xf>
    <xf numFmtId="44" fontId="46" fillId="2" borderId="8" xfId="1" applyFont="1" applyFill="1" applyBorder="1" applyAlignment="1">
      <alignment horizontal="center" vertical="center" wrapText="1"/>
    </xf>
    <xf numFmtId="0" fontId="45" fillId="2" borderId="7" xfId="0" applyFont="1" applyFill="1" applyBorder="1" applyAlignment="1">
      <alignment horizontal="left" vertical="center" wrapText="1"/>
    </xf>
    <xf numFmtId="0" fontId="45" fillId="2" borderId="11" xfId="0" applyFont="1" applyFill="1" applyBorder="1" applyAlignment="1">
      <alignment horizontal="left" vertical="center" wrapText="1"/>
    </xf>
    <xf numFmtId="0" fontId="46" fillId="2" borderId="6" xfId="0" applyFont="1" applyFill="1" applyBorder="1" applyAlignment="1">
      <alignment horizontal="left" vertical="center" wrapText="1"/>
    </xf>
    <xf numFmtId="0" fontId="46" fillId="2" borderId="7" xfId="0" applyFont="1" applyFill="1" applyBorder="1" applyAlignment="1">
      <alignment horizontal="left" vertical="center" wrapText="1"/>
    </xf>
    <xf numFmtId="0" fontId="46" fillId="2" borderId="11" xfId="0" applyFont="1" applyFill="1" applyBorder="1" applyAlignment="1">
      <alignment horizontal="left" vertical="center" wrapText="1"/>
    </xf>
    <xf numFmtId="44" fontId="46" fillId="2" borderId="10" xfId="0" applyNumberFormat="1" applyFont="1" applyFill="1" applyBorder="1" applyAlignment="1">
      <alignment horizontal="center" vertical="center" wrapText="1"/>
    </xf>
    <xf numFmtId="44" fontId="46" fillId="2" borderId="8" xfId="0" applyNumberFormat="1" applyFont="1" applyFill="1" applyBorder="1" applyAlignment="1">
      <alignment horizontal="center" vertical="center" wrapText="1"/>
    </xf>
    <xf numFmtId="0" fontId="19" fillId="0" borderId="49" xfId="0" applyFont="1" applyBorder="1" applyAlignment="1">
      <alignment horizontal="left" vertical="center" wrapText="1"/>
    </xf>
    <xf numFmtId="0" fontId="19" fillId="0" borderId="29" xfId="0" applyFont="1" applyBorder="1" applyAlignment="1">
      <alignment horizontal="left" vertical="center" wrapText="1"/>
    </xf>
    <xf numFmtId="0" fontId="11" fillId="0" borderId="0" xfId="0" applyFont="1" applyAlignment="1">
      <alignment horizontal="center"/>
    </xf>
    <xf numFmtId="0" fontId="12" fillId="6" borderId="0" xfId="0" applyFont="1" applyFill="1" applyAlignment="1">
      <alignment horizontal="center" vertical="center"/>
    </xf>
    <xf numFmtId="0" fontId="13" fillId="7" borderId="48" xfId="0" applyFont="1" applyFill="1" applyBorder="1" applyAlignment="1">
      <alignment horizontal="center" vertical="center" wrapText="1"/>
    </xf>
    <xf numFmtId="0" fontId="13" fillId="7" borderId="0" xfId="0" applyFont="1" applyFill="1" applyAlignment="1">
      <alignment horizontal="center" vertical="center" wrapText="1"/>
    </xf>
    <xf numFmtId="0" fontId="17" fillId="0" borderId="51" xfId="0" applyFont="1" applyBorder="1" applyAlignment="1">
      <alignment horizontal="left" vertical="center" wrapText="1"/>
    </xf>
    <xf numFmtId="0" fontId="17" fillId="0" borderId="52" xfId="0" applyFont="1" applyBorder="1" applyAlignment="1">
      <alignment horizontal="left" vertical="center" wrapText="1"/>
    </xf>
    <xf numFmtId="0" fontId="17" fillId="0" borderId="48" xfId="0" applyFont="1" applyBorder="1" applyAlignment="1">
      <alignment horizontal="left" vertical="center" wrapText="1"/>
    </xf>
    <xf numFmtId="0" fontId="17" fillId="0" borderId="0" xfId="0" applyFont="1" applyAlignment="1">
      <alignment horizontal="left" vertical="center" wrapText="1"/>
    </xf>
    <xf numFmtId="0" fontId="20" fillId="0" borderId="0" xfId="0" applyFont="1" applyAlignment="1">
      <alignment horizontal="center"/>
    </xf>
    <xf numFmtId="0" fontId="7" fillId="0" borderId="0" xfId="0" applyFont="1" applyAlignment="1">
      <alignment horizontal="center"/>
    </xf>
    <xf numFmtId="0" fontId="21" fillId="0" borderId="0" xfId="0" applyFont="1" applyAlignment="1">
      <alignment horizontal="center"/>
    </xf>
    <xf numFmtId="0" fontId="22" fillId="0" borderId="54" xfId="0" applyFont="1" applyBorder="1" applyAlignment="1">
      <alignment horizontal="center"/>
    </xf>
    <xf numFmtId="0" fontId="22" fillId="0" borderId="55" xfId="0" applyFont="1" applyBorder="1" applyAlignment="1">
      <alignment horizontal="center"/>
    </xf>
    <xf numFmtId="168" fontId="0" fillId="0" borderId="12" xfId="0" applyNumberFormat="1" applyFont="1" applyBorder="1" applyAlignment="1">
      <alignment horizontal="center" vertical="center"/>
    </xf>
    <xf numFmtId="168" fontId="0" fillId="0" borderId="13" xfId="0" applyNumberFormat="1" applyFont="1" applyBorder="1" applyAlignment="1">
      <alignment horizontal="center" vertical="center"/>
    </xf>
    <xf numFmtId="168" fontId="0" fillId="0" borderId="14" xfId="0" applyNumberFormat="1" applyFont="1" applyBorder="1" applyAlignment="1">
      <alignment horizontal="center" vertical="center"/>
    </xf>
    <xf numFmtId="0" fontId="5" fillId="2" borderId="6" xfId="0" applyFont="1" applyFill="1" applyBorder="1" applyAlignment="1">
      <alignment horizontal="right" vertical="center" wrapText="1"/>
    </xf>
    <xf numFmtId="0" fontId="5" fillId="2" borderId="7" xfId="0" applyFont="1" applyFill="1" applyBorder="1" applyAlignment="1">
      <alignment horizontal="right" vertical="center" wrapText="1"/>
    </xf>
    <xf numFmtId="0" fontId="5" fillId="2" borderId="8" xfId="0" applyFont="1" applyFill="1" applyBorder="1" applyAlignment="1">
      <alignment horizontal="right" vertical="center" wrapText="1"/>
    </xf>
    <xf numFmtId="0" fontId="5" fillId="3" borderId="77" xfId="0" applyFont="1" applyFill="1" applyBorder="1" applyAlignment="1">
      <alignment horizontal="left" wrapText="1"/>
    </xf>
    <xf numFmtId="0" fontId="5" fillId="3" borderId="78" xfId="0" applyFont="1" applyFill="1" applyBorder="1" applyAlignment="1">
      <alignment horizontal="left" wrapText="1"/>
    </xf>
    <xf numFmtId="0" fontId="5" fillId="3" borderId="32" xfId="0" applyFont="1" applyFill="1" applyBorder="1" applyAlignment="1">
      <alignment horizontal="left" wrapText="1"/>
    </xf>
    <xf numFmtId="0" fontId="2" fillId="2" borderId="77" xfId="0" applyFont="1" applyFill="1" applyBorder="1" applyAlignment="1">
      <alignment horizontal="center" vertical="center" wrapText="1"/>
    </xf>
    <xf numFmtId="0" fontId="2" fillId="2" borderId="78" xfId="0" applyFont="1" applyFill="1" applyBorder="1" applyAlignment="1">
      <alignment horizontal="center" vertical="center" wrapText="1"/>
    </xf>
    <xf numFmtId="0" fontId="2" fillId="2" borderId="32" xfId="0" applyFont="1" applyFill="1" applyBorder="1" applyAlignment="1">
      <alignment horizontal="center" vertical="center" wrapText="1"/>
    </xf>
    <xf numFmtId="168" fontId="2" fillId="0" borderId="77" xfId="0" applyNumberFormat="1" applyFont="1" applyBorder="1" applyAlignment="1">
      <alignment horizontal="center" vertical="center"/>
    </xf>
    <xf numFmtId="168" fontId="2" fillId="0" borderId="78" xfId="0" applyNumberFormat="1" applyFont="1" applyBorder="1" applyAlignment="1">
      <alignment horizontal="center" vertical="center"/>
    </xf>
    <xf numFmtId="168" fontId="2" fillId="0" borderId="32" xfId="0" applyNumberFormat="1" applyFont="1" applyBorder="1" applyAlignment="1">
      <alignment horizontal="center" vertical="center"/>
    </xf>
    <xf numFmtId="2" fontId="6" fillId="0" borderId="9" xfId="3" applyNumberFormat="1" applyFont="1" applyFill="1" applyBorder="1" applyAlignment="1">
      <alignment horizontal="center"/>
    </xf>
    <xf numFmtId="14" fontId="5" fillId="3" borderId="33" xfId="0" applyNumberFormat="1" applyFont="1" applyFill="1" applyBorder="1" applyAlignment="1">
      <alignment horizontal="left" vertical="center" wrapText="1"/>
    </xf>
    <xf numFmtId="14" fontId="5" fillId="3" borderId="34" xfId="0" applyNumberFormat="1" applyFont="1" applyFill="1" applyBorder="1" applyAlignment="1">
      <alignment horizontal="left" vertical="center" wrapText="1"/>
    </xf>
    <xf numFmtId="14" fontId="5" fillId="3" borderId="44" xfId="0" applyNumberFormat="1" applyFont="1" applyFill="1" applyBorder="1" applyAlignment="1">
      <alignment horizontal="left" vertical="center" wrapText="1"/>
    </xf>
    <xf numFmtId="44" fontId="5" fillId="2" borderId="24" xfId="0" applyNumberFormat="1" applyFont="1" applyFill="1" applyBorder="1" applyAlignment="1">
      <alignment horizontal="center"/>
    </xf>
    <xf numFmtId="2" fontId="6" fillId="0" borderId="15" xfId="3" applyNumberFormat="1" applyFont="1" applyFill="1" applyBorder="1" applyAlignment="1">
      <alignment horizontal="center"/>
    </xf>
    <xf numFmtId="0" fontId="5" fillId="0" borderId="38" xfId="0" applyFont="1" applyBorder="1" applyAlignment="1">
      <alignment horizontal="center" vertical="center" wrapText="1"/>
    </xf>
    <xf numFmtId="14" fontId="3" fillId="0" borderId="12" xfId="0" applyNumberFormat="1" applyFont="1" applyBorder="1" applyAlignment="1">
      <alignment horizontal="center"/>
    </xf>
    <xf numFmtId="14" fontId="3" fillId="0" borderId="13" xfId="0" applyNumberFormat="1" applyFont="1" applyBorder="1" applyAlignment="1">
      <alignment horizontal="center"/>
    </xf>
    <xf numFmtId="14" fontId="3" fillId="0" borderId="14" xfId="0" applyNumberFormat="1" applyFont="1" applyBorder="1" applyAlignment="1">
      <alignment horizontal="center"/>
    </xf>
  </cellXfs>
  <cellStyles count="51">
    <cellStyle name="20% - Énfasis1 2" xfId="8" xr:uid="{DBB00BE4-B7D6-402D-B78C-39591C1A7C9A}"/>
    <cellStyle name="20% - Énfasis2 2" xfId="9" xr:uid="{F5F7A14E-E295-48F8-A939-96F84A744A06}"/>
    <cellStyle name="20% - Énfasis3 2" xfId="10" xr:uid="{29B5738B-66A1-40D0-B2AD-B34BB78360E0}"/>
    <cellStyle name="20% - Énfasis4 2" xfId="11" xr:uid="{D8684CA5-5D18-4257-B734-253DF1C9CAE8}"/>
    <cellStyle name="20% - Énfasis5 2" xfId="12" xr:uid="{E5B1CA5B-698D-4058-904F-BD6CC9BFF02F}"/>
    <cellStyle name="20% - Énfasis6 2" xfId="13" xr:uid="{710C7AFD-DED1-4337-993B-D08400616565}"/>
    <cellStyle name="40% - Énfasis1 2" xfId="14" xr:uid="{D3A61500-D697-471C-AE84-313CD8D0C9A9}"/>
    <cellStyle name="40% - Énfasis2 2" xfId="15" xr:uid="{E68BD606-F686-4DE6-87BD-9F4113707133}"/>
    <cellStyle name="40% - Énfasis3 2" xfId="16" xr:uid="{A1675A94-DC25-40F7-808F-33756B9EEC63}"/>
    <cellStyle name="40% - Énfasis4 2" xfId="17" xr:uid="{809EEDFB-0D7B-4FEE-8BE5-52E4643B153A}"/>
    <cellStyle name="40% - Énfasis5 2" xfId="18" xr:uid="{F27F2A2A-A03A-4744-8213-48EFB0A7C520}"/>
    <cellStyle name="40% - Énfasis6 2" xfId="19" xr:uid="{F86B95B4-A4CE-47ED-A86D-747919EFD576}"/>
    <cellStyle name="60% - Énfasis1 2" xfId="20" xr:uid="{55C8EB74-36B0-4ABB-A631-8C6C92689FC5}"/>
    <cellStyle name="60% - Énfasis2 2" xfId="21" xr:uid="{9E13598E-2CF5-4310-A1D0-F628CE93A17E}"/>
    <cellStyle name="60% - Énfasis3 2" xfId="22" xr:uid="{59D98CB4-09E8-4637-9250-9AA86C9949A3}"/>
    <cellStyle name="60% - Énfasis4 2" xfId="23" xr:uid="{7156F511-6AF1-47DA-8EFD-5F2D097D18FB}"/>
    <cellStyle name="60% - Énfasis5 2" xfId="24" xr:uid="{C4275CD3-7E42-4104-89BF-F5D3CFACDA1C}"/>
    <cellStyle name="60% - Énfasis6 2" xfId="25" xr:uid="{41FB87A5-5EF2-4D43-B69F-FD9526AB9006}"/>
    <cellStyle name="Cálculo 2" xfId="26" xr:uid="{5461A975-BD55-49A1-BADF-9C4887724F5D}"/>
    <cellStyle name="Celda de comprobación 2" xfId="27" xr:uid="{2457D27C-45D2-4DE0-A6B6-39FDE4B0758D}"/>
    <cellStyle name="Celda vinculada 2" xfId="28" xr:uid="{FDE234A2-4F91-46A6-9EBF-55BF7E166988}"/>
    <cellStyle name="Encabezado 4 2" xfId="29" xr:uid="{5C253D94-084D-48C9-84FE-95602653D199}"/>
    <cellStyle name="Énfasis1 2" xfId="30" xr:uid="{E93FE36E-7B32-4A3E-923C-1A10B5CFC8DF}"/>
    <cellStyle name="Énfasis2 2" xfId="31" xr:uid="{930CFBA3-9CFE-4DD4-AF48-625AD695EB7B}"/>
    <cellStyle name="Énfasis3 2" xfId="32" xr:uid="{AFF10ABF-7C94-485E-9623-50A2044A925D}"/>
    <cellStyle name="Énfasis4 2" xfId="33" xr:uid="{1ED01B89-7D3C-494B-9315-7C7F433CDB95}"/>
    <cellStyle name="Énfasis5 2" xfId="34" xr:uid="{5DD6C9F6-DEA6-4FDC-8B7E-7138E85EF262}"/>
    <cellStyle name="Énfasis6 2" xfId="35" xr:uid="{30A5733E-F24E-4E8A-A771-B780F5C34BDD}"/>
    <cellStyle name="Entrada 2" xfId="36" xr:uid="{5878972F-F5F1-4932-99DD-3BAE3E0AB45E}"/>
    <cellStyle name="Hipervínculo 2" xfId="37" xr:uid="{9309BBD2-C336-46B6-9F34-4A6C88E2EE38}"/>
    <cellStyle name="Incorrecto 2" xfId="38" xr:uid="{14AA5EEB-7775-47EB-B463-208A12B45F21}"/>
    <cellStyle name="Millares [0] 2" xfId="5" xr:uid="{D49C74C2-A72F-489A-A95D-585F379DBE09}"/>
    <cellStyle name="Moneda" xfId="1" builtinId="4"/>
    <cellStyle name="Moneda [0]" xfId="2" builtinId="7"/>
    <cellStyle name="Moneda [0] 2" xfId="7" xr:uid="{AB806D28-FFE5-4D16-96AA-5A8283426EE3}"/>
    <cellStyle name="Moneda 2" xfId="6" xr:uid="{1FBBCE9B-F381-4355-85F4-C3EB011ACF5E}"/>
    <cellStyle name="Neutral 2" xfId="39" xr:uid="{DE85E1A2-3E56-4428-81B3-40F2B4CE7C42}"/>
    <cellStyle name="Normal" xfId="0" builtinId="0"/>
    <cellStyle name="Normal 2" xfId="4" xr:uid="{50426492-59BC-4281-A142-5F4DF034D84E}"/>
    <cellStyle name="Normal 3" xfId="48" xr:uid="{9502C52E-9A2D-470D-B501-765CA7E9A439}"/>
    <cellStyle name="Normal 4" xfId="49" xr:uid="{17943C6B-35F5-4245-8D4E-4E3F6DA9470A}"/>
    <cellStyle name="Normal 5" xfId="50" xr:uid="{C2267DAB-46DA-4C4E-89B2-BBDC2BECC094}"/>
    <cellStyle name="Notas 2" xfId="40" xr:uid="{BAEF6A03-3B62-4944-AC5E-1AF39882AEF0}"/>
    <cellStyle name="Porcentaje" xfId="3" builtinId="5"/>
    <cellStyle name="Salida 2" xfId="41" xr:uid="{BB06AAA8-1854-4952-8875-39FA6FBA412D}"/>
    <cellStyle name="Texto de advertencia 2" xfId="42" xr:uid="{6B3E691B-96BC-4397-82A2-8FB0F40C7765}"/>
    <cellStyle name="Texto explicativo 2" xfId="43" xr:uid="{2A82A4B8-C672-4322-A345-FEE1B060B450}"/>
    <cellStyle name="Título 2 2" xfId="45" xr:uid="{DE3A0676-4CAE-42BD-BC5E-541F8E5F04C8}"/>
    <cellStyle name="Título 3 2" xfId="46" xr:uid="{5734A5D2-4275-4EBF-81E7-B5464CBF5928}"/>
    <cellStyle name="Título 4" xfId="44" xr:uid="{30D58E86-EF6C-4479-8993-ABBD3606DB9F}"/>
    <cellStyle name="Total 2" xfId="47" xr:uid="{022BC55C-68FE-4A7F-B28C-F39121B57C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19</xdr:col>
      <xdr:colOff>9525</xdr:colOff>
      <xdr:row>1</xdr:row>
      <xdr:rowOff>57150</xdr:rowOff>
    </xdr:to>
    <xdr:pic>
      <xdr:nvPicPr>
        <xdr:cNvPr id="2" name="Imagen 5" descr="linea">
          <a:extLst>
            <a:ext uri="{FF2B5EF4-FFF2-40B4-BE49-F238E27FC236}">
              <a16:creationId xmlns:a16="http://schemas.microsoft.com/office/drawing/2014/main" id="{25EBFAFA-EB1C-4E73-985F-C564E29F0C5A}"/>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2400"/>
          <a:ext cx="11458575" cy="57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466726</xdr:colOff>
      <xdr:row>0</xdr:row>
      <xdr:rowOff>106939</xdr:rowOff>
    </xdr:from>
    <xdr:to>
      <xdr:col>0</xdr:col>
      <xdr:colOff>1514326</xdr:colOff>
      <xdr:row>0</xdr:row>
      <xdr:rowOff>535503</xdr:rowOff>
    </xdr:to>
    <xdr:pic>
      <xdr:nvPicPr>
        <xdr:cNvPr id="3" name="Imagen 6">
          <a:extLst>
            <a:ext uri="{FF2B5EF4-FFF2-40B4-BE49-F238E27FC236}">
              <a16:creationId xmlns:a16="http://schemas.microsoft.com/office/drawing/2014/main" id="{4E7C514D-8FD0-4F87-A853-9C086F04EC8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66726" y="106939"/>
          <a:ext cx="1047600" cy="475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14</xdr:col>
      <xdr:colOff>508186</xdr:colOff>
      <xdr:row>0</xdr:row>
      <xdr:rowOff>127186</xdr:rowOff>
    </xdr:from>
    <xdr:ext cx="2133600" cy="466725"/>
    <xdr:pic>
      <xdr:nvPicPr>
        <xdr:cNvPr id="4" name="Imagen 7">
          <a:extLst>
            <a:ext uri="{FF2B5EF4-FFF2-40B4-BE49-F238E27FC236}">
              <a16:creationId xmlns:a16="http://schemas.microsoft.com/office/drawing/2014/main" id="{7EA2F8AD-27E6-40B1-AFD7-1C1EF8B101E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337861" y="127186"/>
          <a:ext cx="21336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os\INDICADORES\TIB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BC"/>
      <sheetName val="Hoja2"/>
    </sheetNames>
    <sheetDataSet>
      <sheetData sheetId="0" refreshError="1">
        <row r="25">
          <cell r="B25">
            <v>28920</v>
          </cell>
          <cell r="C25">
            <v>0.18</v>
          </cell>
        </row>
        <row r="26">
          <cell r="B26">
            <v>29461</v>
          </cell>
          <cell r="C26">
            <v>0.18</v>
          </cell>
        </row>
        <row r="27">
          <cell r="B27">
            <v>29618</v>
          </cell>
          <cell r="C27">
            <v>0.18</v>
          </cell>
        </row>
        <row r="28">
          <cell r="B28">
            <v>29791</v>
          </cell>
          <cell r="C28">
            <v>0.18</v>
          </cell>
        </row>
        <row r="29">
          <cell r="B29">
            <v>30971</v>
          </cell>
          <cell r="C29">
            <v>0.33600000000000002</v>
          </cell>
        </row>
        <row r="30">
          <cell r="B30">
            <v>31862</v>
          </cell>
          <cell r="C30">
            <v>0.33810000000000001</v>
          </cell>
        </row>
        <row r="31">
          <cell r="B31">
            <v>31923</v>
          </cell>
          <cell r="C31">
            <v>0.32519999999999999</v>
          </cell>
        </row>
        <row r="32">
          <cell r="B32">
            <v>32283</v>
          </cell>
          <cell r="C32">
            <v>0.34039999999999998</v>
          </cell>
        </row>
        <row r="33">
          <cell r="B33">
            <v>32631</v>
          </cell>
          <cell r="C33">
            <v>0.36149999999999999</v>
          </cell>
        </row>
        <row r="34">
          <cell r="B34">
            <v>33018</v>
          </cell>
          <cell r="C34">
            <v>0.3427</v>
          </cell>
        </row>
        <row r="35">
          <cell r="B35">
            <v>33298</v>
          </cell>
          <cell r="C35">
            <v>0.36409999999999998</v>
          </cell>
        </row>
        <row r="36">
          <cell r="B36">
            <v>33662</v>
          </cell>
          <cell r="C36">
            <v>0.42409999999999998</v>
          </cell>
        </row>
        <row r="37">
          <cell r="B37">
            <v>33724</v>
          </cell>
          <cell r="C37">
            <v>0.38469999999999999</v>
          </cell>
        </row>
        <row r="38">
          <cell r="B38">
            <v>33786</v>
          </cell>
          <cell r="C38">
            <v>0.38179999999999997</v>
          </cell>
        </row>
        <row r="39">
          <cell r="B39">
            <v>33847</v>
          </cell>
          <cell r="C39">
            <v>0.34329999999999999</v>
          </cell>
        </row>
        <row r="40">
          <cell r="B40">
            <v>33909</v>
          </cell>
          <cell r="C40">
            <v>0.32150000000000001</v>
          </cell>
        </row>
        <row r="41">
          <cell r="B41">
            <v>33970</v>
          </cell>
          <cell r="C41">
            <v>0.34389999999999998</v>
          </cell>
        </row>
        <row r="42">
          <cell r="B42">
            <v>34001</v>
          </cell>
          <cell r="C42">
            <v>0.34389999999999998</v>
          </cell>
        </row>
        <row r="43">
          <cell r="B43">
            <v>34029</v>
          </cell>
          <cell r="C43">
            <v>0.34739999999999999</v>
          </cell>
        </row>
        <row r="44">
          <cell r="B44">
            <v>34060</v>
          </cell>
          <cell r="C44">
            <v>0.34739999999999999</v>
          </cell>
        </row>
        <row r="45">
          <cell r="B45">
            <v>34090</v>
          </cell>
          <cell r="C45">
            <v>0.35099999999999998</v>
          </cell>
        </row>
        <row r="46">
          <cell r="B46">
            <v>34121</v>
          </cell>
          <cell r="C46">
            <v>0.35099999999999998</v>
          </cell>
        </row>
        <row r="47">
          <cell r="B47">
            <v>34151</v>
          </cell>
          <cell r="C47">
            <v>0.3543</v>
          </cell>
        </row>
        <row r="48">
          <cell r="B48">
            <v>34182</v>
          </cell>
          <cell r="C48">
            <v>0.3543</v>
          </cell>
        </row>
        <row r="49">
          <cell r="B49">
            <v>34213</v>
          </cell>
          <cell r="C49">
            <v>0.35680000000000001</v>
          </cell>
        </row>
        <row r="50">
          <cell r="B50">
            <v>34243</v>
          </cell>
          <cell r="C50">
            <v>0.35680000000000001</v>
          </cell>
        </row>
        <row r="51">
          <cell r="B51">
            <v>34274</v>
          </cell>
          <cell r="C51">
            <v>0.35870000000000002</v>
          </cell>
        </row>
        <row r="52">
          <cell r="B52">
            <v>34304</v>
          </cell>
          <cell r="C52">
            <v>0.35870000000000002</v>
          </cell>
        </row>
        <row r="53">
          <cell r="B53">
            <v>34335</v>
          </cell>
          <cell r="C53">
            <v>0.35020000000000001</v>
          </cell>
        </row>
        <row r="54">
          <cell r="B54">
            <v>34366</v>
          </cell>
          <cell r="C54">
            <v>0.35020000000000001</v>
          </cell>
        </row>
        <row r="55">
          <cell r="B55">
            <v>34394</v>
          </cell>
          <cell r="C55">
            <v>0.35420000000000001</v>
          </cell>
        </row>
        <row r="56">
          <cell r="B56">
            <v>34425</v>
          </cell>
          <cell r="C56">
            <v>0.35420000000000001</v>
          </cell>
        </row>
        <row r="57">
          <cell r="B57">
            <v>34455</v>
          </cell>
          <cell r="C57">
            <v>0.36130000000000001</v>
          </cell>
        </row>
        <row r="58">
          <cell r="B58">
            <v>34486</v>
          </cell>
          <cell r="C58">
            <v>0.36130000000000001</v>
          </cell>
        </row>
        <row r="59">
          <cell r="B59">
            <v>34516</v>
          </cell>
          <cell r="C59">
            <v>0.36249999999999999</v>
          </cell>
        </row>
        <row r="60">
          <cell r="B60">
            <v>34547</v>
          </cell>
          <cell r="C60">
            <v>0.36249999999999999</v>
          </cell>
        </row>
        <row r="61">
          <cell r="B61">
            <v>34578</v>
          </cell>
          <cell r="C61">
            <v>0.36890000000000001</v>
          </cell>
        </row>
        <row r="62">
          <cell r="B62">
            <v>34608</v>
          </cell>
          <cell r="C62">
            <v>0.36890000000000001</v>
          </cell>
        </row>
        <row r="63">
          <cell r="B63">
            <v>34639</v>
          </cell>
          <cell r="C63">
            <v>0.3876</v>
          </cell>
        </row>
        <row r="64">
          <cell r="B64">
            <v>34669</v>
          </cell>
          <cell r="C64">
            <v>0.3876</v>
          </cell>
        </row>
        <row r="65">
          <cell r="B65">
            <v>34700</v>
          </cell>
          <cell r="C65">
            <v>0.4012</v>
          </cell>
        </row>
        <row r="66">
          <cell r="B66">
            <v>34731</v>
          </cell>
          <cell r="C66">
            <v>0.4012</v>
          </cell>
        </row>
        <row r="67">
          <cell r="B67">
            <v>34759</v>
          </cell>
          <cell r="C67">
            <v>0.4274</v>
          </cell>
        </row>
        <row r="68">
          <cell r="B68">
            <v>34790</v>
          </cell>
          <cell r="C68">
            <v>0.4274</v>
          </cell>
        </row>
        <row r="69">
          <cell r="B69">
            <v>34820</v>
          </cell>
          <cell r="C69">
            <v>0.42449999999999999</v>
          </cell>
        </row>
        <row r="70">
          <cell r="B70">
            <v>34851</v>
          </cell>
          <cell r="C70">
            <v>0.42449999999999999</v>
          </cell>
        </row>
        <row r="71">
          <cell r="B71">
            <v>34881</v>
          </cell>
          <cell r="C71">
            <v>0.43840000000000001</v>
          </cell>
        </row>
        <row r="72">
          <cell r="B72">
            <v>34912</v>
          </cell>
          <cell r="C72">
            <v>0.43840000000000001</v>
          </cell>
        </row>
        <row r="73">
          <cell r="B73">
            <v>34943</v>
          </cell>
          <cell r="C73">
            <v>0.44619999999999999</v>
          </cell>
        </row>
        <row r="74">
          <cell r="B74">
            <v>34973</v>
          </cell>
          <cell r="C74">
            <v>0.44619999999999999</v>
          </cell>
        </row>
        <row r="75">
          <cell r="B75">
            <v>35004</v>
          </cell>
          <cell r="C75">
            <v>0.42720000000000002</v>
          </cell>
        </row>
        <row r="76">
          <cell r="B76">
            <v>35034</v>
          </cell>
          <cell r="C76">
            <v>0.42720000000000002</v>
          </cell>
        </row>
        <row r="77">
          <cell r="B77">
            <v>35065</v>
          </cell>
          <cell r="C77">
            <v>0.4027</v>
          </cell>
        </row>
        <row r="78">
          <cell r="B78">
            <v>35096</v>
          </cell>
          <cell r="C78">
            <v>0.4027</v>
          </cell>
        </row>
        <row r="79">
          <cell r="B79">
            <v>35125</v>
          </cell>
          <cell r="C79">
            <v>0.41370000000000001</v>
          </cell>
        </row>
        <row r="80">
          <cell r="B80">
            <v>35156</v>
          </cell>
          <cell r="C80">
            <v>0.41370000000000001</v>
          </cell>
        </row>
        <row r="81">
          <cell r="B81">
            <v>35186</v>
          </cell>
          <cell r="C81">
            <v>0.4219</v>
          </cell>
        </row>
        <row r="82">
          <cell r="B82">
            <v>35217</v>
          </cell>
          <cell r="C82">
            <v>0.4219</v>
          </cell>
        </row>
        <row r="83">
          <cell r="B83">
            <v>35247</v>
          </cell>
          <cell r="C83">
            <v>0.4294</v>
          </cell>
        </row>
        <row r="84">
          <cell r="B84">
            <v>35278</v>
          </cell>
          <cell r="C84">
            <v>0.4294</v>
          </cell>
        </row>
        <row r="85">
          <cell r="B85">
            <v>35309</v>
          </cell>
          <cell r="C85">
            <v>0.4229</v>
          </cell>
        </row>
        <row r="86">
          <cell r="B86">
            <v>35339</v>
          </cell>
          <cell r="C86">
            <v>0.4229</v>
          </cell>
        </row>
        <row r="87">
          <cell r="B87">
            <v>35370</v>
          </cell>
          <cell r="C87">
            <v>0.41370000000000001</v>
          </cell>
        </row>
        <row r="88">
          <cell r="B88">
            <v>35400</v>
          </cell>
          <cell r="C88">
            <v>0.41370000000000001</v>
          </cell>
        </row>
        <row r="89">
          <cell r="B89">
            <v>35431</v>
          </cell>
          <cell r="C89">
            <v>0.3977</v>
          </cell>
        </row>
        <row r="90">
          <cell r="B90">
            <v>35462</v>
          </cell>
          <cell r="C90">
            <v>0.3977</v>
          </cell>
        </row>
        <row r="91">
          <cell r="B91">
            <v>35490</v>
          </cell>
          <cell r="C91">
            <v>0.38950000000000001</v>
          </cell>
        </row>
        <row r="92">
          <cell r="B92">
            <v>35521</v>
          </cell>
          <cell r="C92">
            <v>0.38950000000000001</v>
          </cell>
        </row>
        <row r="93">
          <cell r="B93">
            <v>35551</v>
          </cell>
          <cell r="C93">
            <v>0.36990000000000001</v>
          </cell>
        </row>
        <row r="94">
          <cell r="B94">
            <v>35582</v>
          </cell>
          <cell r="C94">
            <v>0.36990000000000001</v>
          </cell>
        </row>
        <row r="95">
          <cell r="B95">
            <v>35612</v>
          </cell>
          <cell r="C95">
            <v>0.36499999999999999</v>
          </cell>
        </row>
        <row r="96">
          <cell r="B96">
            <v>35643</v>
          </cell>
          <cell r="C96">
            <v>0.36499999999999999</v>
          </cell>
        </row>
        <row r="97">
          <cell r="B97">
            <v>35674</v>
          </cell>
          <cell r="C97">
            <v>0.31840000000000002</v>
          </cell>
        </row>
        <row r="98">
          <cell r="B98">
            <v>35704</v>
          </cell>
          <cell r="C98">
            <v>0.31330000000000002</v>
          </cell>
        </row>
        <row r="99">
          <cell r="B99">
            <v>35735</v>
          </cell>
          <cell r="C99">
            <v>0.31469999999999998</v>
          </cell>
        </row>
        <row r="100">
          <cell r="B100">
            <v>35765</v>
          </cell>
          <cell r="C100">
            <v>0.31740000000000002</v>
          </cell>
        </row>
        <row r="101">
          <cell r="B101">
            <v>35796</v>
          </cell>
          <cell r="C101">
            <v>0.31690000000000002</v>
          </cell>
        </row>
        <row r="102">
          <cell r="B102">
            <v>35827</v>
          </cell>
          <cell r="C102">
            <v>0.3256</v>
          </cell>
        </row>
        <row r="103">
          <cell r="B103">
            <v>35855</v>
          </cell>
          <cell r="C103">
            <v>0.32150000000000001</v>
          </cell>
        </row>
        <row r="104">
          <cell r="B104">
            <v>35886</v>
          </cell>
          <cell r="C104">
            <v>0.36280000000000001</v>
          </cell>
        </row>
        <row r="105">
          <cell r="B105">
            <v>35916</v>
          </cell>
          <cell r="C105">
            <v>0.38390000000000002</v>
          </cell>
        </row>
        <row r="106">
          <cell r="B106">
            <v>35947</v>
          </cell>
          <cell r="C106">
            <v>0.39510000000000001</v>
          </cell>
        </row>
        <row r="107">
          <cell r="B107">
            <v>35977</v>
          </cell>
          <cell r="C107">
            <v>0.4783</v>
          </cell>
        </row>
        <row r="108">
          <cell r="B108">
            <v>36008</v>
          </cell>
          <cell r="C108">
            <v>0.48409999999999997</v>
          </cell>
        </row>
        <row r="109">
          <cell r="B109">
            <v>36039</v>
          </cell>
          <cell r="C109">
            <v>0.432</v>
          </cell>
        </row>
        <row r="110">
          <cell r="B110">
            <v>36069</v>
          </cell>
          <cell r="C110">
            <v>0.46</v>
          </cell>
        </row>
        <row r="111">
          <cell r="B111">
            <v>36100</v>
          </cell>
          <cell r="C111">
            <v>0.49990000000000001</v>
          </cell>
        </row>
        <row r="112">
          <cell r="B112">
            <v>36130</v>
          </cell>
          <cell r="C112">
            <v>0.47710000000000002</v>
          </cell>
        </row>
        <row r="113">
          <cell r="B113">
            <v>36161</v>
          </cell>
          <cell r="C113">
            <v>0.45490000000000003</v>
          </cell>
        </row>
        <row r="114">
          <cell r="B114">
            <v>36192</v>
          </cell>
          <cell r="C114">
            <v>0.4239</v>
          </cell>
        </row>
        <row r="115">
          <cell r="B115">
            <v>36220</v>
          </cell>
          <cell r="C115">
            <v>0.40315483870967739</v>
          </cell>
        </row>
        <row r="116">
          <cell r="B116">
            <v>36251</v>
          </cell>
          <cell r="C116">
            <v>0.3357</v>
          </cell>
        </row>
        <row r="117">
          <cell r="B117">
            <v>36281</v>
          </cell>
          <cell r="C117">
            <v>0.31140000000000001</v>
          </cell>
        </row>
        <row r="118">
          <cell r="B118">
            <v>36312</v>
          </cell>
          <cell r="C118">
            <v>0.27460000000000001</v>
          </cell>
        </row>
        <row r="119">
          <cell r="B119">
            <v>36342</v>
          </cell>
          <cell r="C119">
            <v>0.2422</v>
          </cell>
        </row>
        <row r="120">
          <cell r="B120">
            <v>36373</v>
          </cell>
          <cell r="C120">
            <v>0.26250000000000001</v>
          </cell>
        </row>
        <row r="121">
          <cell r="B121">
            <v>36404</v>
          </cell>
          <cell r="C121">
            <v>0.2601</v>
          </cell>
        </row>
        <row r="122">
          <cell r="B122">
            <v>36434</v>
          </cell>
          <cell r="C122">
            <v>0.26960000000000001</v>
          </cell>
        </row>
        <row r="123">
          <cell r="B123">
            <v>36465</v>
          </cell>
          <cell r="C123">
            <v>0.25700000000000001</v>
          </cell>
        </row>
        <row r="124">
          <cell r="B124">
            <v>36495</v>
          </cell>
          <cell r="C124">
            <v>0.2422</v>
          </cell>
        </row>
        <row r="125">
          <cell r="B125">
            <v>36526</v>
          </cell>
          <cell r="C125">
            <v>0.224</v>
          </cell>
        </row>
        <row r="126">
          <cell r="B126">
            <v>36557</v>
          </cell>
          <cell r="C126">
            <v>0.1946</v>
          </cell>
        </row>
        <row r="127">
          <cell r="B127">
            <v>36586</v>
          </cell>
          <cell r="C127">
            <v>0.17449999999999999</v>
          </cell>
        </row>
        <row r="128">
          <cell r="B128">
            <v>36617</v>
          </cell>
          <cell r="C128">
            <v>0.1787</v>
          </cell>
        </row>
        <row r="129">
          <cell r="B129">
            <v>36647</v>
          </cell>
          <cell r="C129">
            <v>0.17899999999999999</v>
          </cell>
        </row>
        <row r="130">
          <cell r="B130">
            <v>36678</v>
          </cell>
          <cell r="C130">
            <v>0.19769999999999999</v>
          </cell>
        </row>
        <row r="131">
          <cell r="B131">
            <v>36708</v>
          </cell>
          <cell r="C131">
            <v>0.19439999999999999</v>
          </cell>
        </row>
        <row r="132">
          <cell r="B132">
            <v>36739</v>
          </cell>
          <cell r="C132">
            <v>0.19919999999999999</v>
          </cell>
        </row>
        <row r="133">
          <cell r="B133">
            <v>36770</v>
          </cell>
          <cell r="C133">
            <v>0.2293</v>
          </cell>
        </row>
        <row r="134">
          <cell r="B134">
            <v>36800</v>
          </cell>
          <cell r="C134">
            <v>0.23080000000000001</v>
          </cell>
        </row>
        <row r="135">
          <cell r="B135">
            <v>36831</v>
          </cell>
          <cell r="C135">
            <v>0.23799999999999999</v>
          </cell>
        </row>
        <row r="136">
          <cell r="B136">
            <v>36861</v>
          </cell>
          <cell r="C136">
            <v>0.2369</v>
          </cell>
        </row>
        <row r="137">
          <cell r="B137">
            <v>36892</v>
          </cell>
          <cell r="C137">
            <v>0.24160000000000001</v>
          </cell>
        </row>
        <row r="138">
          <cell r="B138">
            <v>36923</v>
          </cell>
          <cell r="C138">
            <v>0.26029999999999998</v>
          </cell>
        </row>
        <row r="139">
          <cell r="B139">
            <v>36951</v>
          </cell>
          <cell r="C139">
            <v>0.25109999999999999</v>
          </cell>
        </row>
        <row r="140">
          <cell r="B140">
            <v>36982</v>
          </cell>
          <cell r="C140">
            <v>0.24829999999999999</v>
          </cell>
        </row>
        <row r="141">
          <cell r="B141">
            <v>37012</v>
          </cell>
          <cell r="C141">
            <v>0.2424</v>
          </cell>
        </row>
        <row r="142">
          <cell r="B142">
            <v>37043</v>
          </cell>
          <cell r="C142">
            <v>0.25169999999999998</v>
          </cell>
        </row>
        <row r="143">
          <cell r="B143">
            <v>37073</v>
          </cell>
          <cell r="C143">
            <v>0.26079999999999998</v>
          </cell>
        </row>
        <row r="144">
          <cell r="B144">
            <v>37104</v>
          </cell>
          <cell r="C144">
            <v>0.24249999999999999</v>
          </cell>
        </row>
        <row r="145">
          <cell r="B145">
            <v>37135</v>
          </cell>
          <cell r="C145">
            <v>0.2306</v>
          </cell>
        </row>
        <row r="146">
          <cell r="B146">
            <v>37165</v>
          </cell>
          <cell r="C146">
            <v>0.23219999999999999</v>
          </cell>
        </row>
        <row r="147">
          <cell r="B147">
            <v>37196</v>
          </cell>
          <cell r="C147">
            <v>0.2298</v>
          </cell>
        </row>
        <row r="148">
          <cell r="B148">
            <v>37226</v>
          </cell>
          <cell r="C148">
            <v>0.2248</v>
          </cell>
        </row>
        <row r="149">
          <cell r="B149">
            <v>37257</v>
          </cell>
          <cell r="C149">
            <v>0.2281</v>
          </cell>
        </row>
        <row r="150">
          <cell r="B150">
            <v>37288</v>
          </cell>
          <cell r="C150">
            <v>0.2235</v>
          </cell>
        </row>
        <row r="151">
          <cell r="B151">
            <v>37316</v>
          </cell>
          <cell r="C151">
            <v>0.2097</v>
          </cell>
        </row>
        <row r="152">
          <cell r="B152">
            <v>37347</v>
          </cell>
          <cell r="C152">
            <v>0.21029999999999999</v>
          </cell>
        </row>
        <row r="153">
          <cell r="B153">
            <v>37377</v>
          </cell>
          <cell r="C153">
            <v>0.2</v>
          </cell>
        </row>
        <row r="154">
          <cell r="B154">
            <v>37408</v>
          </cell>
          <cell r="C154">
            <v>0.1996</v>
          </cell>
        </row>
        <row r="155">
          <cell r="B155">
            <v>37438</v>
          </cell>
          <cell r="C155">
            <v>0.19769999999999999</v>
          </cell>
        </row>
        <row r="156">
          <cell r="B156">
            <v>37469</v>
          </cell>
          <cell r="C156">
            <v>0.2001</v>
          </cell>
        </row>
        <row r="157">
          <cell r="B157">
            <v>37500</v>
          </cell>
          <cell r="C157">
            <v>0.20180000000000001</v>
          </cell>
        </row>
        <row r="158">
          <cell r="B158">
            <v>37530</v>
          </cell>
          <cell r="C158">
            <v>0.20300000000000001</v>
          </cell>
        </row>
        <row r="159">
          <cell r="B159">
            <v>37561</v>
          </cell>
          <cell r="C159">
            <v>0.1976</v>
          </cell>
        </row>
        <row r="160">
          <cell r="B160">
            <v>37591</v>
          </cell>
          <cell r="C160">
            <v>0.19689999999999999</v>
          </cell>
        </row>
        <row r="161">
          <cell r="B161">
            <v>37622</v>
          </cell>
          <cell r="C161">
            <v>0.19639999999999999</v>
          </cell>
        </row>
        <row r="162">
          <cell r="B162">
            <v>37653</v>
          </cell>
          <cell r="C162">
            <v>0.1978</v>
          </cell>
        </row>
        <row r="163">
          <cell r="B163">
            <v>37681</v>
          </cell>
          <cell r="C163">
            <v>0.19489999999999999</v>
          </cell>
        </row>
        <row r="164">
          <cell r="B164">
            <v>37712</v>
          </cell>
          <cell r="C164">
            <v>0.1981</v>
          </cell>
        </row>
        <row r="165">
          <cell r="B165">
            <v>37742</v>
          </cell>
          <cell r="C165">
            <v>0.19889999999999999</v>
          </cell>
        </row>
        <row r="166">
          <cell r="B166">
            <v>37773</v>
          </cell>
          <cell r="C166">
            <v>0.192</v>
          </cell>
        </row>
        <row r="167">
          <cell r="B167">
            <v>37803</v>
          </cell>
          <cell r="C167">
            <v>0.19439999999999999</v>
          </cell>
        </row>
        <row r="168">
          <cell r="B168">
            <v>37834</v>
          </cell>
          <cell r="C168">
            <v>0.1988</v>
          </cell>
        </row>
        <row r="169">
          <cell r="B169">
            <v>37865</v>
          </cell>
          <cell r="C169">
            <v>0.20119999999999999</v>
          </cell>
        </row>
        <row r="170">
          <cell r="B170">
            <v>37895</v>
          </cell>
          <cell r="C170">
            <v>0.20039999999999999</v>
          </cell>
        </row>
        <row r="171">
          <cell r="B171">
            <v>37926</v>
          </cell>
          <cell r="C171">
            <v>0.19869999999999999</v>
          </cell>
        </row>
        <row r="172">
          <cell r="B172">
            <v>37956</v>
          </cell>
          <cell r="C172">
            <v>0.1981</v>
          </cell>
        </row>
        <row r="173">
          <cell r="B173">
            <v>37987</v>
          </cell>
          <cell r="C173">
            <v>0.19670000000000001</v>
          </cell>
        </row>
        <row r="174">
          <cell r="B174">
            <v>38018</v>
          </cell>
          <cell r="C174">
            <v>0.19739999999999999</v>
          </cell>
        </row>
        <row r="175">
          <cell r="B175">
            <v>38047</v>
          </cell>
          <cell r="C175">
            <v>0.19800000000000001</v>
          </cell>
        </row>
        <row r="176">
          <cell r="B176">
            <v>38078</v>
          </cell>
          <cell r="C176">
            <v>0.1978</v>
          </cell>
        </row>
        <row r="177">
          <cell r="B177">
            <v>38108</v>
          </cell>
          <cell r="C177">
            <v>0.1971</v>
          </cell>
        </row>
        <row r="178">
          <cell r="B178">
            <v>38139</v>
          </cell>
          <cell r="C178">
            <v>0.19670000000000001</v>
          </cell>
        </row>
        <row r="179">
          <cell r="B179">
            <v>38169</v>
          </cell>
          <cell r="C179">
            <v>0.19439999999999999</v>
          </cell>
        </row>
        <row r="180">
          <cell r="B180">
            <v>38200</v>
          </cell>
          <cell r="C180">
            <v>0.1928</v>
          </cell>
        </row>
        <row r="181">
          <cell r="B181">
            <v>38231</v>
          </cell>
          <cell r="C181">
            <v>0.19500000000000001</v>
          </cell>
        </row>
        <row r="182">
          <cell r="B182">
            <v>38261</v>
          </cell>
          <cell r="C182">
            <v>0.19089999999999999</v>
          </cell>
        </row>
        <row r="183">
          <cell r="B183">
            <v>38292</v>
          </cell>
          <cell r="C183">
            <v>0.19589999999999999</v>
          </cell>
        </row>
        <row r="184">
          <cell r="B184">
            <v>38322</v>
          </cell>
          <cell r="C184">
            <v>0.19489999999999999</v>
          </cell>
        </row>
        <row r="185">
          <cell r="B185">
            <v>38353</v>
          </cell>
          <cell r="C185">
            <v>0.19450000000000001</v>
          </cell>
        </row>
        <row r="186">
          <cell r="B186">
            <v>38384</v>
          </cell>
          <cell r="C186">
            <v>0.19400000000000001</v>
          </cell>
        </row>
        <row r="187">
          <cell r="B187">
            <v>38412</v>
          </cell>
          <cell r="C187">
            <v>0.1915</v>
          </cell>
        </row>
        <row r="188">
          <cell r="B188">
            <v>38443</v>
          </cell>
          <cell r="C188">
            <v>0.19189999999999999</v>
          </cell>
        </row>
        <row r="189">
          <cell r="B189">
            <v>38473</v>
          </cell>
          <cell r="C189">
            <v>0.19020000000000001</v>
          </cell>
        </row>
        <row r="190">
          <cell r="B190">
            <v>38504</v>
          </cell>
          <cell r="C190">
            <v>0.1885</v>
          </cell>
        </row>
        <row r="191">
          <cell r="B191">
            <v>38534</v>
          </cell>
          <cell r="C191">
            <v>0.185</v>
          </cell>
        </row>
        <row r="192">
          <cell r="B192">
            <v>38565</v>
          </cell>
          <cell r="C192">
            <v>0.18240000000000001</v>
          </cell>
        </row>
        <row r="193">
          <cell r="B193">
            <v>38596</v>
          </cell>
          <cell r="C193">
            <v>0.1822</v>
          </cell>
        </row>
        <row r="194">
          <cell r="B194">
            <v>38626</v>
          </cell>
          <cell r="C194">
            <v>0.17929999999999999</v>
          </cell>
        </row>
        <row r="195">
          <cell r="B195">
            <v>38657</v>
          </cell>
          <cell r="C195">
            <v>0.17810000000000001</v>
          </cell>
        </row>
        <row r="196">
          <cell r="B196">
            <v>38687</v>
          </cell>
          <cell r="C196">
            <v>0.1749</v>
          </cell>
        </row>
        <row r="197">
          <cell r="B197">
            <v>38718</v>
          </cell>
          <cell r="C197">
            <v>0.17349999999999999</v>
          </cell>
        </row>
        <row r="198">
          <cell r="B198">
            <v>38749</v>
          </cell>
          <cell r="C198">
            <v>0.17510000000000001</v>
          </cell>
        </row>
        <row r="199">
          <cell r="B199">
            <v>38777</v>
          </cell>
          <cell r="C199">
            <v>0.17249999999999999</v>
          </cell>
        </row>
        <row r="200">
          <cell r="B200">
            <v>38808</v>
          </cell>
          <cell r="C200">
            <v>0.16750000000000001</v>
          </cell>
        </row>
        <row r="201">
          <cell r="B201">
            <v>38838</v>
          </cell>
          <cell r="C201">
            <v>0.16070000000000001</v>
          </cell>
        </row>
        <row r="202">
          <cell r="B202">
            <v>38869</v>
          </cell>
          <cell r="C202">
            <v>0.15609999999999999</v>
          </cell>
        </row>
        <row r="203">
          <cell r="B203">
            <v>38899</v>
          </cell>
          <cell r="C203">
            <v>0.15079999999999999</v>
          </cell>
        </row>
        <row r="204">
          <cell r="B204">
            <v>38930</v>
          </cell>
          <cell r="C204">
            <v>0.1502</v>
          </cell>
        </row>
        <row r="205">
          <cell r="B205">
            <v>38961</v>
          </cell>
          <cell r="C205">
            <v>0.15049999999999999</v>
          </cell>
        </row>
        <row r="206">
          <cell r="B206">
            <v>38991</v>
          </cell>
          <cell r="C206">
            <v>0.1507</v>
          </cell>
        </row>
        <row r="207">
          <cell r="B207">
            <v>39022</v>
          </cell>
          <cell r="C207">
            <v>0.1507</v>
          </cell>
        </row>
        <row r="208">
          <cell r="B208">
            <v>39052</v>
          </cell>
          <cell r="C208">
            <v>0.1507</v>
          </cell>
        </row>
        <row r="209">
          <cell r="B209">
            <v>39083</v>
          </cell>
          <cell r="C209">
            <v>0.13830000000000001</v>
          </cell>
        </row>
        <row r="210">
          <cell r="B210">
            <v>39114</v>
          </cell>
          <cell r="C210">
            <v>0.13830000000000001</v>
          </cell>
        </row>
        <row r="211">
          <cell r="B211">
            <v>39142</v>
          </cell>
          <cell r="C211">
            <v>0.13830000000000001</v>
          </cell>
        </row>
        <row r="212">
          <cell r="B212">
            <v>39173</v>
          </cell>
          <cell r="C212">
            <v>0.16750000000000001</v>
          </cell>
        </row>
        <row r="213">
          <cell r="B213">
            <v>39203</v>
          </cell>
          <cell r="C213">
            <v>0.16750000000000001</v>
          </cell>
        </row>
        <row r="214">
          <cell r="B214">
            <v>39234</v>
          </cell>
          <cell r="C214">
            <v>0.16750000000000001</v>
          </cell>
        </row>
        <row r="215">
          <cell r="B215">
            <v>39264</v>
          </cell>
          <cell r="C215">
            <v>0.19009999999999999</v>
          </cell>
        </row>
        <row r="216">
          <cell r="B216">
            <v>39295</v>
          </cell>
          <cell r="C216">
            <v>0.19009999999999999</v>
          </cell>
        </row>
        <row r="217">
          <cell r="B217">
            <v>39326</v>
          </cell>
          <cell r="C217">
            <v>0.19009999999999999</v>
          </cell>
        </row>
        <row r="218">
          <cell r="B218">
            <v>39356</v>
          </cell>
          <cell r="C218">
            <v>0.21260000000000001</v>
          </cell>
        </row>
        <row r="219">
          <cell r="B219">
            <v>39387</v>
          </cell>
          <cell r="C219">
            <v>0.21260000000000001</v>
          </cell>
        </row>
        <row r="220">
          <cell r="B220">
            <v>39417</v>
          </cell>
          <cell r="C220">
            <v>0.21260000000000001</v>
          </cell>
        </row>
        <row r="221">
          <cell r="B221">
            <v>39448</v>
          </cell>
          <cell r="C221">
            <v>0.21829999999999999</v>
          </cell>
        </row>
        <row r="222">
          <cell r="B222">
            <v>39479</v>
          </cell>
          <cell r="C222">
            <v>0.21829999999999999</v>
          </cell>
        </row>
        <row r="223">
          <cell r="B223">
            <v>39508</v>
          </cell>
          <cell r="C223">
            <v>0.21829999999999999</v>
          </cell>
        </row>
        <row r="224">
          <cell r="B224">
            <v>39539</v>
          </cell>
          <cell r="C224">
            <v>0.21920000000000001</v>
          </cell>
        </row>
        <row r="225">
          <cell r="B225">
            <v>39569</v>
          </cell>
          <cell r="C225">
            <v>0.21920000000000001</v>
          </cell>
        </row>
        <row r="226">
          <cell r="B226">
            <v>39600</v>
          </cell>
          <cell r="C226">
            <v>0.21920000000000001</v>
          </cell>
        </row>
        <row r="227">
          <cell r="B227">
            <v>39630</v>
          </cell>
          <cell r="C227">
            <v>0.21510000000000001</v>
          </cell>
        </row>
        <row r="228">
          <cell r="B228">
            <v>39661</v>
          </cell>
          <cell r="C228">
            <v>0.21510000000000001</v>
          </cell>
        </row>
        <row r="229">
          <cell r="B229">
            <v>39692</v>
          </cell>
          <cell r="C229">
            <v>0.21510000000000001</v>
          </cell>
        </row>
        <row r="230">
          <cell r="B230">
            <v>39722</v>
          </cell>
          <cell r="C230">
            <v>0.2102</v>
          </cell>
        </row>
        <row r="231">
          <cell r="B231">
            <v>39753</v>
          </cell>
          <cell r="C231">
            <v>0.2102</v>
          </cell>
        </row>
        <row r="232">
          <cell r="B232">
            <v>39783</v>
          </cell>
          <cell r="C232">
            <v>0.2102</v>
          </cell>
        </row>
        <row r="233">
          <cell r="B233">
            <v>39814</v>
          </cell>
          <cell r="C233">
            <v>0.20469999999999999</v>
          </cell>
        </row>
        <row r="234">
          <cell r="B234">
            <v>39845</v>
          </cell>
          <cell r="C234">
            <v>0.20469999999999999</v>
          </cell>
        </row>
        <row r="235">
          <cell r="B235">
            <v>39873</v>
          </cell>
          <cell r="C235">
            <v>0.20469999999999999</v>
          </cell>
        </row>
        <row r="236">
          <cell r="B236">
            <v>39904</v>
          </cell>
          <cell r="C236">
            <v>0.20280000000000001</v>
          </cell>
        </row>
        <row r="237">
          <cell r="B237">
            <v>39934</v>
          </cell>
          <cell r="C237">
            <v>0.20280000000000001</v>
          </cell>
        </row>
        <row r="238">
          <cell r="B238">
            <v>39965</v>
          </cell>
          <cell r="C238">
            <v>0.20280000000000001</v>
          </cell>
        </row>
        <row r="239">
          <cell r="B239">
            <v>39995</v>
          </cell>
          <cell r="C239">
            <v>0.1865</v>
          </cell>
        </row>
        <row r="240">
          <cell r="B240">
            <v>40026</v>
          </cell>
          <cell r="C240">
            <v>0.1865</v>
          </cell>
        </row>
        <row r="241">
          <cell r="B241">
            <v>40057</v>
          </cell>
          <cell r="C241">
            <v>0.1865</v>
          </cell>
        </row>
        <row r="242">
          <cell r="B242">
            <v>40087</v>
          </cell>
          <cell r="C242">
            <v>0.17280000000000001</v>
          </cell>
        </row>
        <row r="243">
          <cell r="B243">
            <v>40118</v>
          </cell>
          <cell r="C243">
            <v>0.17280000000000001</v>
          </cell>
        </row>
        <row r="244">
          <cell r="B244">
            <v>40148</v>
          </cell>
          <cell r="C244">
            <v>0.17280000000000001</v>
          </cell>
        </row>
        <row r="245">
          <cell r="B245">
            <v>40179</v>
          </cell>
          <cell r="C245">
            <v>0.16140000000000002</v>
          </cell>
        </row>
        <row r="246">
          <cell r="B246">
            <v>40210</v>
          </cell>
          <cell r="C246">
            <v>0.16140000000000002</v>
          </cell>
        </row>
        <row r="247">
          <cell r="B247">
            <v>40238</v>
          </cell>
          <cell r="C247">
            <v>0.16140000000000002</v>
          </cell>
        </row>
        <row r="248">
          <cell r="B248">
            <v>40269</v>
          </cell>
          <cell r="C248">
            <v>0.15310000000000001</v>
          </cell>
        </row>
        <row r="249">
          <cell r="B249">
            <v>40299</v>
          </cell>
          <cell r="C249">
            <v>0.15310000000000001</v>
          </cell>
        </row>
        <row r="250">
          <cell r="B250">
            <v>40330</v>
          </cell>
          <cell r="C250">
            <v>0.15310000000000001</v>
          </cell>
        </row>
        <row r="251">
          <cell r="B251">
            <v>40360</v>
          </cell>
          <cell r="C251">
            <v>0.14940000000000001</v>
          </cell>
        </row>
        <row r="252">
          <cell r="B252">
            <v>40391</v>
          </cell>
          <cell r="C252">
            <v>0.14940000000000001</v>
          </cell>
        </row>
        <row r="253">
          <cell r="B253">
            <v>40422</v>
          </cell>
          <cell r="C253">
            <v>0.14940000000000001</v>
          </cell>
        </row>
        <row r="254">
          <cell r="B254">
            <v>40452</v>
          </cell>
          <cell r="C254">
            <v>0.1421</v>
          </cell>
        </row>
        <row r="255">
          <cell r="B255">
            <v>40483</v>
          </cell>
          <cell r="C255">
            <v>0.1421</v>
          </cell>
        </row>
        <row r="256">
          <cell r="B256">
            <v>40513</v>
          </cell>
          <cell r="C256">
            <v>0.1421</v>
          </cell>
        </row>
        <row r="257">
          <cell r="B257">
            <v>40544</v>
          </cell>
          <cell r="C257">
            <v>0.15609999999999999</v>
          </cell>
        </row>
        <row r="258">
          <cell r="B258">
            <v>40575</v>
          </cell>
          <cell r="C258">
            <v>0.15609999999999999</v>
          </cell>
        </row>
        <row r="259">
          <cell r="B259">
            <v>40603</v>
          </cell>
          <cell r="C259">
            <v>0.15609999999999999</v>
          </cell>
        </row>
        <row r="260">
          <cell r="B260">
            <v>40634</v>
          </cell>
          <cell r="C260">
            <v>0.1769</v>
          </cell>
        </row>
        <row r="261">
          <cell r="B261">
            <v>40664</v>
          </cell>
          <cell r="C261">
            <v>0.1769</v>
          </cell>
        </row>
        <row r="262">
          <cell r="B262">
            <v>40695</v>
          </cell>
          <cell r="C262">
            <v>0.1769</v>
          </cell>
        </row>
        <row r="263">
          <cell r="B263">
            <v>40725</v>
          </cell>
          <cell r="C263">
            <v>0.18629999999999999</v>
          </cell>
        </row>
        <row r="264">
          <cell r="B264">
            <v>40756</v>
          </cell>
          <cell r="C264">
            <v>0.18629999999999999</v>
          </cell>
        </row>
        <row r="265">
          <cell r="B265">
            <v>40787</v>
          </cell>
          <cell r="C265">
            <v>0.18629999999999999</v>
          </cell>
        </row>
        <row r="266">
          <cell r="B266">
            <v>40817</v>
          </cell>
          <cell r="C266">
            <v>0.19390000000000002</v>
          </cell>
        </row>
        <row r="267">
          <cell r="B267">
            <v>40848</v>
          </cell>
          <cell r="C267">
            <v>0.19390000000000002</v>
          </cell>
        </row>
        <row r="268">
          <cell r="B268">
            <v>40878</v>
          </cell>
          <cell r="C268">
            <v>0.19390000000000002</v>
          </cell>
        </row>
        <row r="269">
          <cell r="B269">
            <v>40909</v>
          </cell>
          <cell r="C269">
            <v>0.19920000000000002</v>
          </cell>
        </row>
        <row r="270">
          <cell r="B270">
            <v>40940</v>
          </cell>
          <cell r="C270">
            <v>0.19920000000000002</v>
          </cell>
        </row>
        <row r="271">
          <cell r="B271">
            <v>40969</v>
          </cell>
          <cell r="C271">
            <v>0.19920000000000002</v>
          </cell>
        </row>
        <row r="272">
          <cell r="B272">
            <v>41000</v>
          </cell>
          <cell r="C272">
            <v>0.20519999999999999</v>
          </cell>
        </row>
        <row r="273">
          <cell r="B273">
            <v>41030</v>
          </cell>
          <cell r="C273">
            <v>0.20519999999999999</v>
          </cell>
        </row>
        <row r="274">
          <cell r="B274">
            <v>41061</v>
          </cell>
          <cell r="C274">
            <v>0.20519999999999999</v>
          </cell>
        </row>
        <row r="275">
          <cell r="B275">
            <v>41091</v>
          </cell>
          <cell r="C275">
            <v>0.20860000000000001</v>
          </cell>
        </row>
        <row r="276">
          <cell r="B276">
            <v>41122</v>
          </cell>
          <cell r="C276">
            <v>0.20860000000000001</v>
          </cell>
        </row>
        <row r="277">
          <cell r="B277">
            <v>41153</v>
          </cell>
          <cell r="C277">
            <v>0.20860000000000001</v>
          </cell>
        </row>
        <row r="278">
          <cell r="B278">
            <v>41183</v>
          </cell>
          <cell r="C278">
            <v>0.2089</v>
          </cell>
        </row>
        <row r="279">
          <cell r="B279">
            <v>41214</v>
          </cell>
          <cell r="C279">
            <v>0.2089</v>
          </cell>
        </row>
        <row r="280">
          <cell r="B280">
            <v>41244</v>
          </cell>
          <cell r="C280">
            <v>0.2089</v>
          </cell>
        </row>
        <row r="281">
          <cell r="B281">
            <v>41275</v>
          </cell>
          <cell r="C281">
            <v>0.20749999999999999</v>
          </cell>
        </row>
        <row r="282">
          <cell r="B282">
            <v>41306</v>
          </cell>
          <cell r="C282">
            <v>0.20749999999999999</v>
          </cell>
        </row>
        <row r="283">
          <cell r="B283">
            <v>41334</v>
          </cell>
          <cell r="C283">
            <v>0.20749999999999999</v>
          </cell>
        </row>
        <row r="284">
          <cell r="B284">
            <v>41365</v>
          </cell>
          <cell r="C284">
            <v>0.20829999999999999</v>
          </cell>
        </row>
        <row r="285">
          <cell r="B285">
            <v>41395</v>
          </cell>
          <cell r="C285">
            <v>0.20829999999999999</v>
          </cell>
        </row>
        <row r="286">
          <cell r="B286">
            <v>41426</v>
          </cell>
          <cell r="C286">
            <v>0.20829999999999999</v>
          </cell>
        </row>
        <row r="287">
          <cell r="B287">
            <v>41456</v>
          </cell>
          <cell r="C287">
            <v>0.2034</v>
          </cell>
        </row>
        <row r="288">
          <cell r="B288">
            <v>41487</v>
          </cell>
          <cell r="C288">
            <v>0.2034</v>
          </cell>
        </row>
        <row r="289">
          <cell r="B289">
            <v>41518</v>
          </cell>
          <cell r="C289">
            <v>0.2034</v>
          </cell>
        </row>
        <row r="290">
          <cell r="B290">
            <v>41548</v>
          </cell>
          <cell r="C290">
            <v>0.19850000000000001</v>
          </cell>
        </row>
        <row r="291">
          <cell r="B291">
            <v>41579</v>
          </cell>
          <cell r="C291">
            <v>0.19850000000000001</v>
          </cell>
        </row>
        <row r="292">
          <cell r="B292">
            <v>41609</v>
          </cell>
          <cell r="C292">
            <v>0.19850000000000001</v>
          </cell>
        </row>
        <row r="293">
          <cell r="B293">
            <v>41640</v>
          </cell>
          <cell r="C293">
            <v>0.19649999999999998</v>
          </cell>
        </row>
        <row r="294">
          <cell r="B294">
            <v>41671</v>
          </cell>
          <cell r="C294">
            <v>0.19649999999999998</v>
          </cell>
        </row>
        <row r="295">
          <cell r="B295">
            <v>41699</v>
          </cell>
          <cell r="C295">
            <v>0.19649999999999998</v>
          </cell>
        </row>
        <row r="296">
          <cell r="B296">
            <v>41730</v>
          </cell>
          <cell r="C296">
            <v>0.1963</v>
          </cell>
        </row>
        <row r="297">
          <cell r="B297">
            <v>41760</v>
          </cell>
          <cell r="C297">
            <v>0.1963</v>
          </cell>
        </row>
        <row r="298">
          <cell r="B298">
            <v>41791</v>
          </cell>
          <cell r="C298">
            <v>0.1963</v>
          </cell>
        </row>
        <row r="299">
          <cell r="B299">
            <v>41821</v>
          </cell>
          <cell r="C299">
            <v>0.19329999999999997</v>
          </cell>
        </row>
        <row r="300">
          <cell r="B300">
            <v>41852</v>
          </cell>
          <cell r="C300">
            <v>0.19329999999999997</v>
          </cell>
        </row>
        <row r="301">
          <cell r="B301">
            <v>41883</v>
          </cell>
          <cell r="C301">
            <v>0.19329999999999997</v>
          </cell>
        </row>
        <row r="302">
          <cell r="B302">
            <v>41913</v>
          </cell>
          <cell r="C302">
            <v>0.19170000000000001</v>
          </cell>
        </row>
        <row r="303">
          <cell r="B303">
            <v>41944</v>
          </cell>
          <cell r="C303">
            <v>0.19170000000000001</v>
          </cell>
        </row>
        <row r="304">
          <cell r="B304">
            <v>41974</v>
          </cell>
          <cell r="C304">
            <v>0.19170000000000001</v>
          </cell>
        </row>
        <row r="305">
          <cell r="B305">
            <v>42005</v>
          </cell>
          <cell r="C305">
            <v>0.19210000000000002</v>
          </cell>
        </row>
        <row r="306">
          <cell r="B306">
            <v>42036</v>
          </cell>
          <cell r="C306">
            <v>0.19210000000000002</v>
          </cell>
        </row>
        <row r="307">
          <cell r="B307">
            <v>42064</v>
          </cell>
          <cell r="C307">
            <v>0.19210000000000002</v>
          </cell>
        </row>
        <row r="308">
          <cell r="B308">
            <v>42095</v>
          </cell>
          <cell r="C308">
            <v>0.19370000000000001</v>
          </cell>
        </row>
        <row r="309">
          <cell r="B309">
            <v>42125</v>
          </cell>
          <cell r="C309">
            <v>0.19370000000000001</v>
          </cell>
        </row>
        <row r="310">
          <cell r="B310">
            <v>42156</v>
          </cell>
          <cell r="C310">
            <v>0.19370000000000001</v>
          </cell>
        </row>
        <row r="311">
          <cell r="B311">
            <v>42186</v>
          </cell>
          <cell r="C311">
            <v>0.19260000000000002</v>
          </cell>
        </row>
        <row r="312">
          <cell r="B312">
            <v>42217</v>
          </cell>
          <cell r="C312">
            <v>0.19260000000000002</v>
          </cell>
        </row>
        <row r="313">
          <cell r="B313">
            <v>42248</v>
          </cell>
          <cell r="C313">
            <v>0.19260000000000002</v>
          </cell>
        </row>
        <row r="314">
          <cell r="B314">
            <v>42278</v>
          </cell>
          <cell r="C314">
            <v>0.19329999999999997</v>
          </cell>
        </row>
        <row r="315">
          <cell r="B315">
            <v>42309</v>
          </cell>
          <cell r="C315">
            <v>0.19329999999999997</v>
          </cell>
        </row>
        <row r="316">
          <cell r="B316">
            <v>42339</v>
          </cell>
          <cell r="C316">
            <v>0.19329999999999997</v>
          </cell>
        </row>
        <row r="317">
          <cell r="B317">
            <v>42370</v>
          </cell>
          <cell r="C317">
            <v>0.1968</v>
          </cell>
        </row>
        <row r="318">
          <cell r="B318">
            <v>42401</v>
          </cell>
          <cell r="C318">
            <v>0.1968</v>
          </cell>
        </row>
        <row r="319">
          <cell r="B319">
            <v>42430</v>
          </cell>
          <cell r="C319">
            <v>0.1968</v>
          </cell>
        </row>
        <row r="320">
          <cell r="B320">
            <v>42461</v>
          </cell>
          <cell r="C320">
            <v>0.2054</v>
          </cell>
        </row>
        <row r="321">
          <cell r="B321">
            <v>42491</v>
          </cell>
          <cell r="C321">
            <v>0.2054</v>
          </cell>
        </row>
        <row r="322">
          <cell r="B322">
            <v>42522</v>
          </cell>
          <cell r="C322">
            <v>0.2054</v>
          </cell>
        </row>
        <row r="323">
          <cell r="B323">
            <v>42552</v>
          </cell>
          <cell r="C323">
            <v>0.21340000000000001</v>
          </cell>
        </row>
        <row r="324">
          <cell r="B324">
            <v>42583</v>
          </cell>
          <cell r="C324">
            <v>0.21340000000000001</v>
          </cell>
        </row>
        <row r="325">
          <cell r="B325">
            <v>42614</v>
          </cell>
          <cell r="C325">
            <v>0.21340000000000001</v>
          </cell>
        </row>
        <row r="326">
          <cell r="B326">
            <v>42644</v>
          </cell>
          <cell r="C326">
            <v>0.21990000000000001</v>
          </cell>
        </row>
        <row r="327">
          <cell r="B327">
            <v>42675</v>
          </cell>
          <cell r="C327">
            <v>0.21990000000000001</v>
          </cell>
        </row>
        <row r="328">
          <cell r="B328">
            <v>42705</v>
          </cell>
          <cell r="C328">
            <v>0.21990000000000001</v>
          </cell>
        </row>
        <row r="329">
          <cell r="B329">
            <v>42736</v>
          </cell>
          <cell r="C329">
            <v>0.22339999999999999</v>
          </cell>
        </row>
        <row r="330">
          <cell r="B330">
            <v>42767</v>
          </cell>
          <cell r="C330">
            <v>0.22339999999999999</v>
          </cell>
        </row>
        <row r="331">
          <cell r="B331">
            <v>42795</v>
          </cell>
          <cell r="C331">
            <v>0.22339999999999999</v>
          </cell>
        </row>
        <row r="332">
          <cell r="B332">
            <v>42826</v>
          </cell>
          <cell r="C332">
            <v>0.2233</v>
          </cell>
        </row>
        <row r="333">
          <cell r="B333">
            <v>42856</v>
          </cell>
          <cell r="C333">
            <v>0.2233</v>
          </cell>
        </row>
        <row r="334">
          <cell r="B334">
            <v>42887</v>
          </cell>
          <cell r="C334">
            <v>0.2233</v>
          </cell>
        </row>
        <row r="335">
          <cell r="B335">
            <v>42917</v>
          </cell>
          <cell r="C335">
            <v>0.2198</v>
          </cell>
        </row>
        <row r="336">
          <cell r="B336">
            <v>42948</v>
          </cell>
          <cell r="C336">
            <v>0.2198</v>
          </cell>
        </row>
        <row r="337">
          <cell r="B337">
            <v>42979</v>
          </cell>
          <cell r="C337">
            <v>0.21479999999999999</v>
          </cell>
        </row>
        <row r="338">
          <cell r="B338">
            <v>43009</v>
          </cell>
          <cell r="C338">
            <v>0.21149999999999999</v>
          </cell>
        </row>
        <row r="339">
          <cell r="B339">
            <v>43040</v>
          </cell>
          <cell r="C339">
            <v>0.20960000000000001</v>
          </cell>
        </row>
        <row r="340">
          <cell r="B340">
            <v>43070</v>
          </cell>
          <cell r="C340">
            <v>0.2077</v>
          </cell>
        </row>
        <row r="341">
          <cell r="B341">
            <v>43101</v>
          </cell>
          <cell r="C341">
            <v>0.2069</v>
          </cell>
        </row>
        <row r="342">
          <cell r="B342">
            <v>43132</v>
          </cell>
          <cell r="C342">
            <v>0.21010000000000001</v>
          </cell>
        </row>
        <row r="343">
          <cell r="B343">
            <v>43160</v>
          </cell>
          <cell r="C343">
            <v>0.20679999999999998</v>
          </cell>
        </row>
        <row r="344">
          <cell r="B344">
            <v>43191</v>
          </cell>
          <cell r="C344">
            <v>0.20480000000000001</v>
          </cell>
        </row>
        <row r="345">
          <cell r="B345">
            <v>43221</v>
          </cell>
          <cell r="C345">
            <v>0.2044</v>
          </cell>
        </row>
        <row r="346">
          <cell r="B346">
            <v>43252</v>
          </cell>
          <cell r="C346">
            <v>0.20280000000000001</v>
          </cell>
        </row>
        <row r="347">
          <cell r="B347">
            <v>43282</v>
          </cell>
          <cell r="C347">
            <v>0.20030000000000001</v>
          </cell>
        </row>
        <row r="348">
          <cell r="B348">
            <v>43313</v>
          </cell>
          <cell r="C348">
            <v>0.19940000000000002</v>
          </cell>
        </row>
        <row r="349">
          <cell r="B349">
            <v>43344</v>
          </cell>
          <cell r="C349">
            <v>0.1981</v>
          </cell>
        </row>
        <row r="350">
          <cell r="B350">
            <v>43374</v>
          </cell>
          <cell r="C350">
            <v>0.1963</v>
          </cell>
        </row>
        <row r="351">
          <cell r="B351">
            <v>43405</v>
          </cell>
          <cell r="C351">
            <v>0.19489999999999999</v>
          </cell>
        </row>
        <row r="352">
          <cell r="B352">
            <v>43435</v>
          </cell>
          <cell r="C352">
            <v>0.19400000000000001</v>
          </cell>
        </row>
        <row r="353">
          <cell r="B353">
            <v>43466</v>
          </cell>
          <cell r="C353">
            <v>0.19159999999999999</v>
          </cell>
        </row>
        <row r="354">
          <cell r="B354">
            <v>43497</v>
          </cell>
          <cell r="C354">
            <v>0.19700000000000001</v>
          </cell>
        </row>
        <row r="355">
          <cell r="B355">
            <v>43525</v>
          </cell>
          <cell r="C355">
            <v>0.19370000000000001</v>
          </cell>
        </row>
        <row r="356">
          <cell r="B356">
            <v>43556</v>
          </cell>
          <cell r="C356">
            <v>0.19320000000000001</v>
          </cell>
        </row>
        <row r="357">
          <cell r="B357">
            <v>43586</v>
          </cell>
          <cell r="C357">
            <v>0.19339999999999999</v>
          </cell>
        </row>
        <row r="358">
          <cell r="B358">
            <v>43617</v>
          </cell>
          <cell r="C358">
            <v>0.193</v>
          </cell>
        </row>
        <row r="359">
          <cell r="B359">
            <v>43647</v>
          </cell>
          <cell r="C359">
            <v>0.1928</v>
          </cell>
        </row>
        <row r="360">
          <cell r="B360">
            <v>43678</v>
          </cell>
          <cell r="C360">
            <v>0.19320000000000001</v>
          </cell>
        </row>
        <row r="361">
          <cell r="B361">
            <v>43709</v>
          </cell>
          <cell r="C361">
            <v>0.19320000000000001</v>
          </cell>
        </row>
        <row r="362">
          <cell r="B362">
            <v>43739</v>
          </cell>
          <cell r="C362">
            <v>0.191</v>
          </cell>
        </row>
        <row r="363">
          <cell r="B363">
            <v>43770</v>
          </cell>
          <cell r="C363">
            <v>0.1903</v>
          </cell>
        </row>
        <row r="364">
          <cell r="B364">
            <v>43800</v>
          </cell>
          <cell r="C364">
            <v>0.18909999999999999</v>
          </cell>
        </row>
        <row r="365">
          <cell r="B365">
            <v>43831</v>
          </cell>
          <cell r="C365">
            <v>0.18770000000000001</v>
          </cell>
        </row>
        <row r="366">
          <cell r="B366">
            <v>43862</v>
          </cell>
          <cell r="C366">
            <v>0.19059999999999999</v>
          </cell>
        </row>
        <row r="367">
          <cell r="B367">
            <v>43891</v>
          </cell>
          <cell r="C367">
            <v>0.1895</v>
          </cell>
        </row>
        <row r="368">
          <cell r="B368">
            <v>43922</v>
          </cell>
          <cell r="C368">
            <v>0.18690000000000001</v>
          </cell>
        </row>
        <row r="369">
          <cell r="B369">
            <v>43952</v>
          </cell>
          <cell r="C369">
            <v>0.18190000000000001</v>
          </cell>
        </row>
        <row r="370">
          <cell r="B370">
            <v>43983</v>
          </cell>
          <cell r="C370">
            <v>0.1812</v>
          </cell>
        </row>
        <row r="371">
          <cell r="B371">
            <v>44013</v>
          </cell>
          <cell r="C371">
            <v>0.1812</v>
          </cell>
        </row>
        <row r="372">
          <cell r="B372">
            <v>44044</v>
          </cell>
          <cell r="C372">
            <v>0.18289999999999998</v>
          </cell>
        </row>
        <row r="373">
          <cell r="B373">
            <v>44075</v>
          </cell>
          <cell r="C373">
            <v>0.18350000000000002</v>
          </cell>
        </row>
        <row r="374">
          <cell r="B374">
            <v>44105</v>
          </cell>
          <cell r="C374">
            <v>0.18090000000000001</v>
          </cell>
        </row>
        <row r="375">
          <cell r="B375">
            <v>44136</v>
          </cell>
          <cell r="C375">
            <v>0.1784</v>
          </cell>
        </row>
        <row r="376">
          <cell r="B376">
            <v>44166</v>
          </cell>
          <cell r="C376">
            <v>0.17460000000000001</v>
          </cell>
        </row>
        <row r="377">
          <cell r="B377">
            <v>44197</v>
          </cell>
          <cell r="C377">
            <v>0.17319999999999999</v>
          </cell>
        </row>
        <row r="378">
          <cell r="B378">
            <v>44228</v>
          </cell>
          <cell r="C378">
            <v>0.1754</v>
          </cell>
        </row>
        <row r="379">
          <cell r="B379">
            <v>44256</v>
          </cell>
          <cell r="C379">
            <v>0.1741</v>
          </cell>
        </row>
        <row r="380">
          <cell r="B380">
            <v>44287</v>
          </cell>
          <cell r="C380">
            <v>0.1731</v>
          </cell>
        </row>
        <row r="381">
          <cell r="B381">
            <v>44317</v>
          </cell>
        </row>
        <row r="382">
          <cell r="B382">
            <v>44348</v>
          </cell>
        </row>
        <row r="383">
          <cell r="B383">
            <v>44378</v>
          </cell>
        </row>
        <row r="384">
          <cell r="B384">
            <v>44409</v>
          </cell>
        </row>
        <row r="385">
          <cell r="B385">
            <v>44440</v>
          </cell>
        </row>
        <row r="386">
          <cell r="B386">
            <v>44470</v>
          </cell>
        </row>
        <row r="387">
          <cell r="B387">
            <v>44501</v>
          </cell>
        </row>
        <row r="388">
          <cell r="B388">
            <v>44531</v>
          </cell>
        </row>
      </sheetData>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32F7D-608C-420F-A09C-EE0A7D7F7F4E}">
  <sheetPr>
    <pageSetUpPr fitToPage="1"/>
  </sheetPr>
  <dimension ref="A1:Q228"/>
  <sheetViews>
    <sheetView tabSelected="1" view="pageLayout" topLeftCell="A197" zoomScaleNormal="75" workbookViewId="0">
      <selection activeCell="A156" sqref="A156:L156"/>
    </sheetView>
  </sheetViews>
  <sheetFormatPr baseColWidth="10" defaultRowHeight="18.75" x14ac:dyDescent="0.3"/>
  <cols>
    <col min="1" max="1" width="16.5703125" style="1" customWidth="1"/>
    <col min="2" max="2" width="16" style="1" customWidth="1"/>
    <col min="3" max="3" width="20.5703125" style="1" customWidth="1"/>
    <col min="4" max="4" width="21.5703125" style="1" customWidth="1"/>
    <col min="5" max="5" width="23.140625" style="1" customWidth="1"/>
    <col min="6" max="6" width="19.7109375" style="1" customWidth="1"/>
    <col min="7" max="7" width="13.7109375" style="1" customWidth="1"/>
    <col min="8" max="8" width="27" style="1" customWidth="1"/>
    <col min="9" max="9" width="20.5703125" style="1" customWidth="1"/>
    <col min="10" max="10" width="24" style="1" customWidth="1"/>
    <col min="11" max="11" width="22.140625" style="1" customWidth="1"/>
    <col min="12" max="12" width="22.5703125" style="1" customWidth="1"/>
    <col min="13" max="13" width="24.140625" style="1" bestFit="1" customWidth="1"/>
    <col min="14" max="15" width="11.42578125" style="1"/>
    <col min="16" max="16" width="19.5703125" style="1" bestFit="1" customWidth="1"/>
    <col min="17" max="16384" width="11.42578125" style="1"/>
  </cols>
  <sheetData>
    <row r="1" spans="1:8" ht="18.75" customHeight="1" x14ac:dyDescent="0.3">
      <c r="A1" s="286" t="s">
        <v>0</v>
      </c>
      <c r="B1" s="287"/>
      <c r="C1" s="287"/>
      <c r="D1" s="287"/>
      <c r="E1" s="287"/>
      <c r="F1" s="287"/>
      <c r="G1" s="287"/>
      <c r="H1" s="288"/>
    </row>
    <row r="2" spans="1:8" ht="7.5" customHeight="1" x14ac:dyDescent="0.3">
      <c r="A2" s="289"/>
      <c r="B2" s="290"/>
      <c r="C2" s="290"/>
      <c r="D2" s="290"/>
      <c r="E2" s="290"/>
      <c r="F2" s="290"/>
      <c r="G2" s="290"/>
      <c r="H2" s="291"/>
    </row>
    <row r="3" spans="1:8" ht="21.75" customHeight="1" x14ac:dyDescent="0.3">
      <c r="A3" s="289"/>
      <c r="B3" s="290"/>
      <c r="C3" s="290"/>
      <c r="D3" s="290"/>
      <c r="E3" s="290"/>
      <c r="F3" s="290"/>
      <c r="G3" s="290"/>
      <c r="H3" s="291"/>
    </row>
    <row r="4" spans="1:8" ht="18.75" customHeight="1" x14ac:dyDescent="0.3">
      <c r="A4" s="292" t="s">
        <v>16</v>
      </c>
      <c r="B4" s="293"/>
      <c r="C4" s="293"/>
      <c r="D4" s="293"/>
      <c r="E4" s="293"/>
      <c r="F4" s="293"/>
      <c r="G4" s="293"/>
      <c r="H4" s="294"/>
    </row>
    <row r="5" spans="1:8" ht="18.75" customHeight="1" x14ac:dyDescent="0.3">
      <c r="A5" s="292" t="s">
        <v>17</v>
      </c>
      <c r="B5" s="293"/>
      <c r="C5" s="293"/>
      <c r="D5" s="293"/>
      <c r="E5" s="293"/>
      <c r="F5" s="293"/>
      <c r="G5" s="293"/>
      <c r="H5" s="294"/>
    </row>
    <row r="6" spans="1:8" ht="36" customHeight="1" x14ac:dyDescent="0.3">
      <c r="A6" s="367" t="s">
        <v>92</v>
      </c>
      <c r="B6" s="368"/>
      <c r="C6" s="368"/>
      <c r="D6" s="368"/>
      <c r="E6" s="368"/>
      <c r="F6" s="368"/>
      <c r="G6" s="368"/>
      <c r="H6" s="369"/>
    </row>
    <row r="7" spans="1:8" ht="18.75" customHeight="1" x14ac:dyDescent="0.3">
      <c r="A7" s="240"/>
      <c r="B7" s="241"/>
      <c r="C7" s="241"/>
      <c r="D7" s="241"/>
      <c r="E7" s="241"/>
      <c r="F7" s="241"/>
      <c r="G7" s="241"/>
      <c r="H7" s="242"/>
    </row>
    <row r="8" spans="1:8" ht="65.25" customHeight="1" x14ac:dyDescent="0.3">
      <c r="A8" s="292" t="s">
        <v>96</v>
      </c>
      <c r="B8" s="293"/>
      <c r="C8" s="293"/>
      <c r="D8" s="293"/>
      <c r="E8" s="293"/>
      <c r="F8" s="293"/>
      <c r="G8" s="293"/>
      <c r="H8" s="294"/>
    </row>
    <row r="9" spans="1:8" ht="17.25" customHeight="1" x14ac:dyDescent="0.3">
      <c r="A9" s="292" t="s">
        <v>94</v>
      </c>
      <c r="B9" s="293"/>
      <c r="C9" s="293"/>
      <c r="D9" s="293"/>
      <c r="E9" s="293"/>
      <c r="F9" s="293"/>
      <c r="G9" s="293"/>
      <c r="H9" s="294"/>
    </row>
    <row r="10" spans="1:8" ht="39.75" customHeight="1" x14ac:dyDescent="0.3">
      <c r="A10" s="295" t="s">
        <v>76</v>
      </c>
      <c r="B10" s="296"/>
      <c r="C10" s="296"/>
      <c r="D10" s="296"/>
      <c r="E10" s="296"/>
      <c r="F10" s="296"/>
      <c r="G10" s="296"/>
      <c r="H10" s="297"/>
    </row>
    <row r="11" spans="1:8" ht="33" customHeight="1" x14ac:dyDescent="0.3">
      <c r="A11" s="298" t="s">
        <v>77</v>
      </c>
      <c r="B11" s="299"/>
      <c r="C11" s="299"/>
      <c r="D11" s="299"/>
      <c r="E11" s="299"/>
      <c r="F11" s="299"/>
      <c r="G11" s="299"/>
      <c r="H11" s="300"/>
    </row>
    <row r="12" spans="1:8" ht="33" customHeight="1" x14ac:dyDescent="0.3">
      <c r="A12" s="283" t="s">
        <v>78</v>
      </c>
      <c r="B12" s="284"/>
      <c r="C12" s="284"/>
      <c r="D12" s="284"/>
      <c r="E12" s="284"/>
      <c r="F12" s="284"/>
      <c r="G12" s="284"/>
      <c r="H12" s="285"/>
    </row>
    <row r="13" spans="1:8" ht="54" customHeight="1" x14ac:dyDescent="0.3">
      <c r="A13" s="301" t="s">
        <v>88</v>
      </c>
      <c r="B13" s="302"/>
      <c r="C13" s="302"/>
      <c r="D13" s="302"/>
      <c r="E13" s="302"/>
      <c r="F13" s="302"/>
      <c r="G13" s="302"/>
      <c r="H13" s="303"/>
    </row>
    <row r="14" spans="1:8" ht="54" customHeight="1" x14ac:dyDescent="0.3">
      <c r="A14" s="283" t="s">
        <v>82</v>
      </c>
      <c r="B14" s="284"/>
      <c r="C14" s="284"/>
      <c r="D14" s="284"/>
      <c r="E14" s="284"/>
      <c r="F14" s="284"/>
      <c r="G14" s="284"/>
      <c r="H14" s="285"/>
    </row>
    <row r="15" spans="1:8" ht="23.25" customHeight="1" thickBot="1" x14ac:dyDescent="0.35">
      <c r="A15" s="304" t="s">
        <v>95</v>
      </c>
      <c r="B15" s="305"/>
      <c r="C15" s="305"/>
      <c r="D15" s="305"/>
      <c r="E15" s="305"/>
      <c r="F15" s="305"/>
      <c r="G15" s="305"/>
      <c r="H15" s="306"/>
    </row>
    <row r="16" spans="1:8" ht="19.5" thickBot="1" x14ac:dyDescent="0.35">
      <c r="A16" s="370" t="s">
        <v>75</v>
      </c>
      <c r="B16" s="371"/>
      <c r="C16" s="371"/>
      <c r="D16" s="371"/>
      <c r="E16" s="371"/>
      <c r="F16" s="371"/>
      <c r="G16" s="371"/>
      <c r="H16" s="372"/>
    </row>
    <row r="17" spans="1:11" ht="91.5" customHeight="1" thickBot="1" x14ac:dyDescent="0.35">
      <c r="A17" s="2" t="s">
        <v>1</v>
      </c>
      <c r="B17" s="3" t="s">
        <v>2</v>
      </c>
      <c r="C17" s="385" t="s">
        <v>3</v>
      </c>
      <c r="D17" s="4" t="s">
        <v>4</v>
      </c>
      <c r="E17" s="5" t="s">
        <v>66</v>
      </c>
      <c r="F17" s="5" t="s">
        <v>5</v>
      </c>
      <c r="G17" s="5" t="s">
        <v>6</v>
      </c>
      <c r="H17" s="6" t="s">
        <v>7</v>
      </c>
    </row>
    <row r="18" spans="1:11" x14ac:dyDescent="0.3">
      <c r="A18" s="7">
        <v>39295</v>
      </c>
      <c r="B18" s="8">
        <v>39447</v>
      </c>
      <c r="C18" s="384">
        <v>4.4800000000000004</v>
      </c>
      <c r="D18" s="9">
        <v>8131875</v>
      </c>
      <c r="E18" s="9">
        <v>5546851</v>
      </c>
      <c r="F18" s="10">
        <v>2483798.5499999998</v>
      </c>
      <c r="G18" s="11" t="s">
        <v>8</v>
      </c>
      <c r="H18" s="12">
        <f>+F18*G18</f>
        <v>14902791.299999999</v>
      </c>
    </row>
    <row r="19" spans="1:11" x14ac:dyDescent="0.3">
      <c r="A19" s="13">
        <v>39448</v>
      </c>
      <c r="B19" s="14">
        <v>39813</v>
      </c>
      <c r="C19" s="379">
        <v>5.69</v>
      </c>
      <c r="D19" s="15">
        <v>8594578.6899999995</v>
      </c>
      <c r="E19" s="116">
        <v>5968156.8200000003</v>
      </c>
      <c r="F19" s="116">
        <v>2625126.69</v>
      </c>
      <c r="G19" s="16" t="s">
        <v>9</v>
      </c>
      <c r="H19" s="17">
        <f>+F19*G19</f>
        <v>34126646.969999999</v>
      </c>
      <c r="K19" s="26"/>
    </row>
    <row r="20" spans="1:11" x14ac:dyDescent="0.3">
      <c r="A20" s="13">
        <v>39814</v>
      </c>
      <c r="B20" s="14">
        <v>40178</v>
      </c>
      <c r="C20" s="379">
        <v>7.67</v>
      </c>
      <c r="D20" s="18">
        <v>9253782.8699999992</v>
      </c>
      <c r="E20" s="116">
        <v>6425914.4500000002</v>
      </c>
      <c r="F20" s="116">
        <v>2826473.91</v>
      </c>
      <c r="G20" s="16" t="s">
        <v>9</v>
      </c>
      <c r="H20" s="12">
        <f t="shared" ref="H20:H30" si="0">+F20*G20</f>
        <v>36744160.829999998</v>
      </c>
    </row>
    <row r="21" spans="1:11" x14ac:dyDescent="0.3">
      <c r="A21" s="13">
        <v>40179</v>
      </c>
      <c r="B21" s="14">
        <v>40543</v>
      </c>
      <c r="C21" s="379">
        <v>2</v>
      </c>
      <c r="D21" s="18">
        <v>9438858.5299999993</v>
      </c>
      <c r="E21" s="19">
        <v>6554432.7400000002</v>
      </c>
      <c r="F21" s="116">
        <v>2883003.39</v>
      </c>
      <c r="G21" s="20">
        <v>13</v>
      </c>
      <c r="H21" s="17">
        <f t="shared" si="0"/>
        <v>37479044.07</v>
      </c>
    </row>
    <row r="22" spans="1:11" x14ac:dyDescent="0.3">
      <c r="A22" s="13">
        <v>40544</v>
      </c>
      <c r="B22" s="14">
        <v>40908</v>
      </c>
      <c r="C22" s="379">
        <v>3.17</v>
      </c>
      <c r="D22" s="18">
        <v>9736602.8499999996</v>
      </c>
      <c r="E22" s="19">
        <v>6762208.2599999998</v>
      </c>
      <c r="F22" s="116">
        <v>2974394.59</v>
      </c>
      <c r="G22" s="20">
        <v>13</v>
      </c>
      <c r="H22" s="12">
        <f t="shared" si="0"/>
        <v>38667129.670000002</v>
      </c>
      <c r="K22" s="26"/>
    </row>
    <row r="23" spans="1:11" x14ac:dyDescent="0.3">
      <c r="A23" s="13">
        <v>40909</v>
      </c>
      <c r="B23" s="14">
        <v>41274</v>
      </c>
      <c r="C23" s="379">
        <v>3.73</v>
      </c>
      <c r="D23" s="18">
        <v>10101300.369999999</v>
      </c>
      <c r="E23" s="19">
        <v>7014438.6200000001</v>
      </c>
      <c r="F23" s="116">
        <v>3085339.51</v>
      </c>
      <c r="G23" s="20">
        <v>13</v>
      </c>
      <c r="H23" s="17">
        <f t="shared" si="0"/>
        <v>40109413.629999995</v>
      </c>
    </row>
    <row r="24" spans="1:11" x14ac:dyDescent="0.3">
      <c r="A24" s="13">
        <v>41275</v>
      </c>
      <c r="B24" s="14">
        <v>41639</v>
      </c>
      <c r="C24" s="379">
        <v>2.44</v>
      </c>
      <c r="D24" s="18">
        <v>10347772.1</v>
      </c>
      <c r="E24" s="116">
        <v>7185590.9299999997</v>
      </c>
      <c r="F24" s="116">
        <v>3160621.8</v>
      </c>
      <c r="G24" s="20">
        <v>13</v>
      </c>
      <c r="H24" s="12">
        <f t="shared" si="0"/>
        <v>41088083.399999999</v>
      </c>
      <c r="J24" s="26"/>
    </row>
    <row r="25" spans="1:11" x14ac:dyDescent="0.3">
      <c r="A25" s="13">
        <v>41640</v>
      </c>
      <c r="B25" s="14">
        <v>42004</v>
      </c>
      <c r="C25" s="379">
        <v>1.94</v>
      </c>
      <c r="D25" s="21">
        <v>10548518.880000001</v>
      </c>
      <c r="E25" s="22">
        <v>7324991.3899999997</v>
      </c>
      <c r="F25" s="22">
        <v>3221937.86</v>
      </c>
      <c r="G25" s="20">
        <v>13</v>
      </c>
      <c r="H25" s="17">
        <f t="shared" si="0"/>
        <v>41885192.18</v>
      </c>
      <c r="K25" s="23"/>
    </row>
    <row r="26" spans="1:11" x14ac:dyDescent="0.3">
      <c r="A26" s="13">
        <v>42005</v>
      </c>
      <c r="B26" s="14">
        <v>42369</v>
      </c>
      <c r="C26" s="379">
        <v>3.66</v>
      </c>
      <c r="D26" s="18">
        <v>10934594.67</v>
      </c>
      <c r="E26" s="116">
        <v>7593086.0800000001</v>
      </c>
      <c r="F26" s="116">
        <v>3339860.78</v>
      </c>
      <c r="G26" s="20">
        <v>13</v>
      </c>
      <c r="H26" s="12">
        <f t="shared" si="0"/>
        <v>43418190.140000001</v>
      </c>
      <c r="K26" s="24"/>
    </row>
    <row r="27" spans="1:11" x14ac:dyDescent="0.3">
      <c r="A27" s="13">
        <v>42370</v>
      </c>
      <c r="B27" s="14">
        <v>42735</v>
      </c>
      <c r="C27" s="25">
        <v>6.77</v>
      </c>
      <c r="D27" s="19">
        <v>11674856.73</v>
      </c>
      <c r="E27" s="116">
        <v>8107138</v>
      </c>
      <c r="F27" s="22">
        <v>3565969.36</v>
      </c>
      <c r="G27" s="20">
        <v>13</v>
      </c>
      <c r="H27" s="17">
        <f t="shared" si="0"/>
        <v>46357601.68</v>
      </c>
      <c r="K27" s="24"/>
    </row>
    <row r="28" spans="1:11" x14ac:dyDescent="0.3">
      <c r="A28" s="13">
        <v>42736</v>
      </c>
      <c r="B28" s="14">
        <v>43100</v>
      </c>
      <c r="C28" s="25">
        <v>5.75</v>
      </c>
      <c r="D28" s="19">
        <v>12346171.560000001</v>
      </c>
      <c r="E28" s="116">
        <f>+E27*C28%+E27</f>
        <v>8573298.4350000005</v>
      </c>
      <c r="F28" s="116">
        <f t="shared" ref="F28" si="1">+D28-E28</f>
        <v>3772873.125</v>
      </c>
      <c r="G28" s="20">
        <v>13</v>
      </c>
      <c r="H28" s="12">
        <f t="shared" si="0"/>
        <v>49047350.625</v>
      </c>
    </row>
    <row r="29" spans="1:11" x14ac:dyDescent="0.3">
      <c r="A29" s="13">
        <v>43101</v>
      </c>
      <c r="B29" s="14">
        <v>43465</v>
      </c>
      <c r="C29" s="25">
        <v>4.09</v>
      </c>
      <c r="D29" s="19">
        <f>+D28*C29%+D28</f>
        <v>12851129.976804001</v>
      </c>
      <c r="E29" s="116">
        <f>+E28*C29%+E28</f>
        <v>8923946.3409915008</v>
      </c>
      <c r="F29" s="22">
        <f>+D29-E29</f>
        <v>3927183.6358125005</v>
      </c>
      <c r="G29" s="20">
        <v>13</v>
      </c>
      <c r="H29" s="17">
        <f t="shared" si="0"/>
        <v>51053387.265562505</v>
      </c>
    </row>
    <row r="30" spans="1:11" x14ac:dyDescent="0.3">
      <c r="A30" s="13">
        <v>43466</v>
      </c>
      <c r="B30" s="14">
        <v>43830</v>
      </c>
      <c r="C30" s="25">
        <v>3.18</v>
      </c>
      <c r="D30" s="19">
        <f t="shared" ref="D30:D32" si="2">+D29*C30%+D29</f>
        <v>13259795.910066368</v>
      </c>
      <c r="E30" s="116">
        <f t="shared" ref="E30:E32" si="3">+E29*C30%+E29</f>
        <v>9207727.8346350305</v>
      </c>
      <c r="F30" s="116">
        <f>+D30-E30</f>
        <v>4052068.0754313376</v>
      </c>
      <c r="G30" s="20">
        <v>13</v>
      </c>
      <c r="H30" s="12">
        <f t="shared" si="0"/>
        <v>52676884.98060739</v>
      </c>
    </row>
    <row r="31" spans="1:11" x14ac:dyDescent="0.3">
      <c r="A31" s="13">
        <v>43831</v>
      </c>
      <c r="B31" s="14">
        <v>44196</v>
      </c>
      <c r="C31" s="25">
        <v>3.8</v>
      </c>
      <c r="D31" s="19">
        <f t="shared" si="2"/>
        <v>13763668.154648891</v>
      </c>
      <c r="E31" s="116">
        <f t="shared" si="3"/>
        <v>9557621.4923511613</v>
      </c>
      <c r="F31" s="116">
        <f>+D31-E31</f>
        <v>4206046.6622977294</v>
      </c>
      <c r="G31" s="20">
        <v>13</v>
      </c>
      <c r="H31" s="12">
        <f>+F31*G31</f>
        <v>54678606.609870479</v>
      </c>
      <c r="K31" s="24"/>
    </row>
    <row r="32" spans="1:11" x14ac:dyDescent="0.3">
      <c r="A32" s="13">
        <v>44197</v>
      </c>
      <c r="B32" s="14">
        <v>44530</v>
      </c>
      <c r="C32" s="107">
        <v>1.61</v>
      </c>
      <c r="D32" s="19">
        <f t="shared" si="2"/>
        <v>13985263.211938737</v>
      </c>
      <c r="E32" s="116">
        <f t="shared" si="3"/>
        <v>9711499.1983780153</v>
      </c>
      <c r="F32" s="116">
        <f>+D32-E32</f>
        <v>4273764.0135607217</v>
      </c>
      <c r="G32" s="106">
        <v>12</v>
      </c>
      <c r="H32" s="173">
        <f>+F32*12</f>
        <v>51285168.16272866</v>
      </c>
      <c r="K32" s="24"/>
    </row>
    <row r="33" spans="1:15" x14ac:dyDescent="0.3">
      <c r="A33" s="276" t="s">
        <v>10</v>
      </c>
      <c r="B33" s="276"/>
      <c r="C33" s="276"/>
      <c r="D33" s="276"/>
      <c r="E33" s="276"/>
      <c r="F33" s="276"/>
      <c r="G33" s="276"/>
      <c r="H33" s="130">
        <f>SUM(H18:H32)</f>
        <v>633519651.51376891</v>
      </c>
      <c r="K33" s="26"/>
    </row>
    <row r="34" spans="1:15" ht="21.75" customHeight="1" x14ac:dyDescent="0.3">
      <c r="F34" s="109"/>
      <c r="G34" s="109"/>
      <c r="H34" s="110"/>
      <c r="I34" s="108"/>
      <c r="K34" s="24"/>
    </row>
    <row r="35" spans="1:15" ht="21.75" customHeight="1" x14ac:dyDescent="0.3">
      <c r="F35" s="109"/>
      <c r="G35" s="109"/>
      <c r="H35" s="110"/>
      <c r="I35" s="108"/>
      <c r="K35" s="24"/>
    </row>
    <row r="36" spans="1:15" ht="21.75" customHeight="1" x14ac:dyDescent="0.3">
      <c r="F36" s="109"/>
      <c r="G36" s="109"/>
      <c r="H36" s="110"/>
      <c r="I36" s="108"/>
      <c r="K36" s="24"/>
    </row>
    <row r="37" spans="1:15" ht="21.75" customHeight="1" x14ac:dyDescent="0.3">
      <c r="F37" s="109"/>
      <c r="G37" s="109"/>
      <c r="H37" s="110"/>
      <c r="I37" s="108"/>
      <c r="K37" s="24"/>
    </row>
    <row r="38" spans="1:15" ht="21.75" customHeight="1" thickBot="1" x14ac:dyDescent="0.35">
      <c r="F38" s="109"/>
      <c r="G38" s="109"/>
      <c r="H38" s="110"/>
      <c r="I38" s="108"/>
      <c r="K38" s="24"/>
    </row>
    <row r="39" spans="1:15" ht="23.25" customHeight="1" thickBot="1" x14ac:dyDescent="0.35">
      <c r="A39" s="261" t="s">
        <v>89</v>
      </c>
      <c r="B39" s="262"/>
      <c r="C39" s="262"/>
      <c r="D39" s="262"/>
      <c r="E39" s="262"/>
      <c r="F39" s="262"/>
      <c r="G39" s="262"/>
      <c r="H39" s="262"/>
      <c r="I39" s="262"/>
      <c r="J39" s="262"/>
      <c r="K39" s="262"/>
      <c r="L39" s="263"/>
      <c r="M39" s="112"/>
    </row>
    <row r="40" spans="1:15" ht="62.25" customHeight="1" x14ac:dyDescent="0.3">
      <c r="A40" s="127" t="s">
        <v>1</v>
      </c>
      <c r="B40" s="128" t="s">
        <v>2</v>
      </c>
      <c r="C40" s="132" t="s">
        <v>59</v>
      </c>
      <c r="D40" s="132" t="s">
        <v>13</v>
      </c>
      <c r="E40" s="128" t="s">
        <v>15</v>
      </c>
      <c r="F40" s="128" t="s">
        <v>60</v>
      </c>
      <c r="G40" s="128" t="s">
        <v>61</v>
      </c>
      <c r="H40" s="132" t="s">
        <v>62</v>
      </c>
      <c r="I40" s="128" t="s">
        <v>63</v>
      </c>
      <c r="J40" s="132" t="s">
        <v>67</v>
      </c>
      <c r="K40" s="134" t="s">
        <v>64</v>
      </c>
      <c r="L40" s="135" t="s">
        <v>65</v>
      </c>
      <c r="M40" s="125"/>
      <c r="N40" s="111"/>
      <c r="O40" s="112"/>
    </row>
    <row r="41" spans="1:15" ht="27" customHeight="1" x14ac:dyDescent="0.3">
      <c r="A41" s="175">
        <v>39295</v>
      </c>
      <c r="B41" s="129">
        <v>39325</v>
      </c>
      <c r="C41" s="136">
        <f>+F18</f>
        <v>2483798.5499999998</v>
      </c>
      <c r="D41" s="133"/>
      <c r="E41" s="136">
        <f>+C41</f>
        <v>2483798.5499999998</v>
      </c>
      <c r="F41" s="178">
        <v>91.897647000000006</v>
      </c>
      <c r="G41" s="131">
        <v>132.69744</v>
      </c>
      <c r="H41" s="138">
        <f>+G41/F41</f>
        <v>1.4439699419072176</v>
      </c>
      <c r="I41" s="139">
        <f>+J41-E41</f>
        <v>1102731.8979527312</v>
      </c>
      <c r="J41" s="139">
        <f>+E41*H41</f>
        <v>3586530.447952731</v>
      </c>
      <c r="K41" s="140">
        <f>+J41*12%</f>
        <v>430383.65375432774</v>
      </c>
      <c r="L41" s="17">
        <f>+J41-K41</f>
        <v>3156146.7941984031</v>
      </c>
      <c r="M41" s="125"/>
      <c r="N41" s="111"/>
      <c r="O41" s="112"/>
    </row>
    <row r="42" spans="1:15" x14ac:dyDescent="0.3">
      <c r="A42" s="13">
        <v>39326</v>
      </c>
      <c r="B42" s="14">
        <v>39355</v>
      </c>
      <c r="C42" s="136">
        <f>+F18</f>
        <v>2483798.5499999998</v>
      </c>
      <c r="D42" s="28"/>
      <c r="E42" s="113">
        <f>+C42</f>
        <v>2483798.5499999998</v>
      </c>
      <c r="F42" s="179">
        <v>91.974297000000007</v>
      </c>
      <c r="G42" s="131">
        <v>132.69744</v>
      </c>
      <c r="H42" s="138">
        <f>+G42/F42</f>
        <v>1.4427665590094154</v>
      </c>
      <c r="I42" s="139">
        <f t="shared" ref="I42:I107" si="4">+J42-E42</f>
        <v>1099742.9372560754</v>
      </c>
      <c r="J42" s="139">
        <f t="shared" ref="J42:J107" si="5">+E42*H42</f>
        <v>3583541.4872560753</v>
      </c>
      <c r="K42" s="140">
        <f t="shared" ref="K42:K107" si="6">+J42*12%</f>
        <v>430024.97847072902</v>
      </c>
      <c r="L42" s="17">
        <f t="shared" ref="L42:L107" si="7">+J42-K42</f>
        <v>3153516.5087853461</v>
      </c>
      <c r="M42" s="114"/>
      <c r="N42" s="114"/>
      <c r="O42" s="112"/>
    </row>
    <row r="43" spans="1:15" x14ac:dyDescent="0.3">
      <c r="A43" s="175">
        <v>39356</v>
      </c>
      <c r="B43" s="129">
        <v>39386</v>
      </c>
      <c r="C43" s="116">
        <f>+F18</f>
        <v>2483798.5499999998</v>
      </c>
      <c r="D43" s="27"/>
      <c r="E43" s="117">
        <f>+C43</f>
        <v>2483798.5499999998</v>
      </c>
      <c r="F43" s="180">
        <v>91.979755999999995</v>
      </c>
      <c r="G43" s="131">
        <v>132.69744</v>
      </c>
      <c r="H43" s="138">
        <f t="shared" ref="H43:H108" si="8">+G43/F43</f>
        <v>1.4426809307909014</v>
      </c>
      <c r="I43" s="139">
        <f t="shared" si="4"/>
        <v>1099530.2540110913</v>
      </c>
      <c r="J43" s="139">
        <f t="shared" si="5"/>
        <v>3583328.8040110911</v>
      </c>
      <c r="K43" s="140">
        <f t="shared" si="6"/>
        <v>429999.45648133091</v>
      </c>
      <c r="L43" s="17">
        <f t="shared" si="7"/>
        <v>3153329.3475297601</v>
      </c>
      <c r="M43" s="112"/>
      <c r="N43" s="111"/>
      <c r="O43" s="112"/>
    </row>
    <row r="44" spans="1:15" x14ac:dyDescent="0.3">
      <c r="A44" s="13">
        <v>39387</v>
      </c>
      <c r="B44" s="14">
        <v>39416</v>
      </c>
      <c r="C44" s="116">
        <f>+C43</f>
        <v>2483798.5499999998</v>
      </c>
      <c r="D44" s="123">
        <f>+C44</f>
        <v>2483798.5499999998</v>
      </c>
      <c r="E44" s="117">
        <f>+C44+D44</f>
        <v>4967597.0999999996</v>
      </c>
      <c r="F44" s="180">
        <v>92.415835999999999</v>
      </c>
      <c r="G44" s="131">
        <v>132.69744</v>
      </c>
      <c r="H44" s="138">
        <f t="shared" si="8"/>
        <v>1.4358733929539955</v>
      </c>
      <c r="I44" s="139">
        <f t="shared" si="4"/>
        <v>2165243.402805428</v>
      </c>
      <c r="J44" s="139">
        <f t="shared" si="5"/>
        <v>7132840.5028054276</v>
      </c>
      <c r="K44" s="140">
        <f t="shared" si="6"/>
        <v>855940.86033665133</v>
      </c>
      <c r="L44" s="17">
        <f t="shared" si="7"/>
        <v>6276899.6424687766</v>
      </c>
      <c r="M44" s="112"/>
      <c r="N44" s="114"/>
      <c r="O44" s="112"/>
    </row>
    <row r="45" spans="1:15" x14ac:dyDescent="0.3">
      <c r="A45" s="175">
        <v>39417</v>
      </c>
      <c r="B45" s="129">
        <v>39447</v>
      </c>
      <c r="C45" s="116">
        <f>+C44</f>
        <v>2483798.5499999998</v>
      </c>
      <c r="D45" s="27"/>
      <c r="E45" s="117">
        <f t="shared" ref="E45:E67" si="9">+C45</f>
        <v>2483798.5499999998</v>
      </c>
      <c r="F45" s="180">
        <v>92.872276999999997</v>
      </c>
      <c r="G45" s="131">
        <v>132.69744</v>
      </c>
      <c r="H45" s="138">
        <f t="shared" si="8"/>
        <v>1.4288164809397319</v>
      </c>
      <c r="I45" s="139">
        <f t="shared" si="4"/>
        <v>1065093.7535742088</v>
      </c>
      <c r="J45" s="139">
        <f t="shared" si="5"/>
        <v>3548892.3035742086</v>
      </c>
      <c r="K45" s="140">
        <f t="shared" si="6"/>
        <v>425867.07642890501</v>
      </c>
      <c r="L45" s="17">
        <f t="shared" si="7"/>
        <v>3123025.2271453035</v>
      </c>
      <c r="M45" s="125"/>
      <c r="N45" s="111"/>
      <c r="O45" s="114"/>
    </row>
    <row r="46" spans="1:15" x14ac:dyDescent="0.3">
      <c r="A46" s="13">
        <v>39448</v>
      </c>
      <c r="B46" s="122">
        <v>39478</v>
      </c>
      <c r="C46" s="116">
        <f>+F19</f>
        <v>2625126.69</v>
      </c>
      <c r="D46" s="27"/>
      <c r="E46" s="117">
        <f t="shared" si="9"/>
        <v>2625126.69</v>
      </c>
      <c r="F46" s="181">
        <v>93.852452999999997</v>
      </c>
      <c r="G46" s="131">
        <v>132.69744</v>
      </c>
      <c r="H46" s="138">
        <f t="shared" si="8"/>
        <v>1.4138942111614281</v>
      </c>
      <c r="I46" s="139">
        <f t="shared" si="4"/>
        <v>1086524.7405563607</v>
      </c>
      <c r="J46" s="139">
        <f t="shared" si="5"/>
        <v>3711651.4305563606</v>
      </c>
      <c r="K46" s="140">
        <f t="shared" si="6"/>
        <v>445398.17166676326</v>
      </c>
      <c r="L46" s="17">
        <f t="shared" si="7"/>
        <v>3266253.2588895974</v>
      </c>
      <c r="M46" s="114"/>
      <c r="N46" s="114"/>
      <c r="O46" s="114"/>
    </row>
    <row r="47" spans="1:15" x14ac:dyDescent="0.3">
      <c r="A47" s="13">
        <v>39479</v>
      </c>
      <c r="B47" s="115">
        <v>39507</v>
      </c>
      <c r="C47" s="116">
        <f t="shared" ref="C47:C57" si="10">+C46</f>
        <v>2625126.69</v>
      </c>
      <c r="D47" s="27"/>
      <c r="E47" s="117">
        <f t="shared" si="9"/>
        <v>2625126.69</v>
      </c>
      <c r="F47" s="181">
        <v>95.270390000000006</v>
      </c>
      <c r="G47" s="131">
        <v>132.69744</v>
      </c>
      <c r="H47" s="138">
        <f t="shared" si="8"/>
        <v>1.3928508112541578</v>
      </c>
      <c r="I47" s="139">
        <f t="shared" si="4"/>
        <v>1031283.149811442</v>
      </c>
      <c r="J47" s="139">
        <f t="shared" si="5"/>
        <v>3656409.839811442</v>
      </c>
      <c r="K47" s="140">
        <f t="shared" si="6"/>
        <v>438769.18077737303</v>
      </c>
      <c r="L47" s="17">
        <f t="shared" si="7"/>
        <v>3217640.6590340687</v>
      </c>
      <c r="M47" s="112"/>
      <c r="N47" s="111"/>
      <c r="O47" s="114"/>
    </row>
    <row r="48" spans="1:15" x14ac:dyDescent="0.3">
      <c r="A48" s="13">
        <v>39508</v>
      </c>
      <c r="B48" s="122">
        <v>39538</v>
      </c>
      <c r="C48" s="116">
        <f t="shared" si="10"/>
        <v>2625126.69</v>
      </c>
      <c r="D48" s="27"/>
      <c r="E48" s="117">
        <f t="shared" si="9"/>
        <v>2625126.69</v>
      </c>
      <c r="F48" s="182">
        <v>96.039720000000003</v>
      </c>
      <c r="G48" s="131">
        <v>132.69744</v>
      </c>
      <c r="H48" s="138">
        <f t="shared" si="8"/>
        <v>1.3816933243870348</v>
      </c>
      <c r="I48" s="139">
        <f t="shared" si="4"/>
        <v>1001993.3332432332</v>
      </c>
      <c r="J48" s="139">
        <f t="shared" si="5"/>
        <v>3627120.0232432331</v>
      </c>
      <c r="K48" s="140">
        <f t="shared" si="6"/>
        <v>435254.40278918797</v>
      </c>
      <c r="L48" s="17">
        <f t="shared" si="7"/>
        <v>3191865.620454045</v>
      </c>
      <c r="M48" s="112"/>
      <c r="N48" s="114"/>
      <c r="O48" s="114"/>
    </row>
    <row r="49" spans="1:15" x14ac:dyDescent="0.3">
      <c r="A49" s="13">
        <v>39539</v>
      </c>
      <c r="B49" s="115">
        <v>39568</v>
      </c>
      <c r="C49" s="116">
        <f t="shared" si="10"/>
        <v>2625126.69</v>
      </c>
      <c r="D49" s="27"/>
      <c r="E49" s="117">
        <f t="shared" si="9"/>
        <v>2625126.69</v>
      </c>
      <c r="F49" s="182">
        <v>96.722650000000002</v>
      </c>
      <c r="G49" s="131">
        <v>132.69744</v>
      </c>
      <c r="H49" s="138">
        <f t="shared" si="8"/>
        <v>1.3719375968296981</v>
      </c>
      <c r="I49" s="139">
        <f t="shared" si="4"/>
        <v>976383.31245209975</v>
      </c>
      <c r="J49" s="139">
        <f t="shared" si="5"/>
        <v>3601510.0024520997</v>
      </c>
      <c r="K49" s="140">
        <f t="shared" si="6"/>
        <v>432181.20029425196</v>
      </c>
      <c r="L49" s="17">
        <f t="shared" si="7"/>
        <v>3169328.8021578477</v>
      </c>
      <c r="M49" s="112"/>
      <c r="N49" s="111"/>
      <c r="O49" s="114"/>
    </row>
    <row r="50" spans="1:15" x14ac:dyDescent="0.3">
      <c r="A50" s="13">
        <v>39569</v>
      </c>
      <c r="B50" s="122">
        <v>39599</v>
      </c>
      <c r="C50" s="116">
        <f t="shared" si="10"/>
        <v>2625126.69</v>
      </c>
      <c r="D50" s="27"/>
      <c r="E50" s="117">
        <f t="shared" si="9"/>
        <v>2625126.69</v>
      </c>
      <c r="F50" s="182">
        <v>97.623817000000003</v>
      </c>
      <c r="G50" s="131">
        <v>132.69744</v>
      </c>
      <c r="H50" s="138">
        <f t="shared" si="8"/>
        <v>1.3592732191571653</v>
      </c>
      <c r="I50" s="139">
        <f t="shared" si="4"/>
        <v>943137.71661169361</v>
      </c>
      <c r="J50" s="139">
        <f t="shared" si="5"/>
        <v>3568264.4066116936</v>
      </c>
      <c r="K50" s="140">
        <f t="shared" si="6"/>
        <v>428191.72879340319</v>
      </c>
      <c r="L50" s="17">
        <f t="shared" si="7"/>
        <v>3140072.6778182904</v>
      </c>
      <c r="M50" s="112"/>
      <c r="N50" s="111"/>
      <c r="O50" s="114"/>
    </row>
    <row r="51" spans="1:15" x14ac:dyDescent="0.3">
      <c r="A51" s="13">
        <v>39600</v>
      </c>
      <c r="B51" s="115">
        <v>39629</v>
      </c>
      <c r="C51" s="116">
        <f t="shared" si="10"/>
        <v>2625126.69</v>
      </c>
      <c r="D51" s="116"/>
      <c r="E51" s="117">
        <f t="shared" si="9"/>
        <v>2625126.69</v>
      </c>
      <c r="F51" s="182">
        <v>98.465500000000006</v>
      </c>
      <c r="G51" s="131">
        <v>132.69744</v>
      </c>
      <c r="H51" s="138">
        <f t="shared" si="8"/>
        <v>1.3476541529774386</v>
      </c>
      <c r="I51" s="139">
        <f t="shared" si="4"/>
        <v>912636.19587041717</v>
      </c>
      <c r="J51" s="139">
        <f t="shared" si="5"/>
        <v>3537762.8858704171</v>
      </c>
      <c r="K51" s="140">
        <f t="shared" si="6"/>
        <v>424531.54630445002</v>
      </c>
      <c r="L51" s="17">
        <f t="shared" si="7"/>
        <v>3113231.3395659672</v>
      </c>
      <c r="M51" s="112"/>
      <c r="N51" s="111"/>
      <c r="O51" s="114"/>
    </row>
    <row r="52" spans="1:15" x14ac:dyDescent="0.3">
      <c r="A52" s="13">
        <v>39630</v>
      </c>
      <c r="B52" s="122">
        <v>39660</v>
      </c>
      <c r="C52" s="116">
        <f t="shared" si="10"/>
        <v>2625126.69</v>
      </c>
      <c r="D52" s="27"/>
      <c r="E52" s="117">
        <f t="shared" si="9"/>
        <v>2625126.69</v>
      </c>
      <c r="F52" s="182">
        <v>98.940047000000007</v>
      </c>
      <c r="G52" s="131">
        <v>132.69744</v>
      </c>
      <c r="H52" s="138">
        <f t="shared" si="8"/>
        <v>1.3411903877506748</v>
      </c>
      <c r="I52" s="139">
        <f t="shared" si="4"/>
        <v>895667.99325574562</v>
      </c>
      <c r="J52" s="139">
        <f t="shared" si="5"/>
        <v>3520794.6832557456</v>
      </c>
      <c r="K52" s="140">
        <f t="shared" si="6"/>
        <v>422495.36199068947</v>
      </c>
      <c r="L52" s="17">
        <f t="shared" si="7"/>
        <v>3098299.3212650563</v>
      </c>
      <c r="M52" s="112"/>
      <c r="N52" s="111"/>
      <c r="O52" s="114"/>
    </row>
    <row r="53" spans="1:15" x14ac:dyDescent="0.3">
      <c r="A53" s="13">
        <v>39661</v>
      </c>
      <c r="B53" s="115">
        <v>39691</v>
      </c>
      <c r="C53" s="116">
        <f t="shared" si="10"/>
        <v>2625126.69</v>
      </c>
      <c r="D53" s="27"/>
      <c r="E53" s="117">
        <f t="shared" si="9"/>
        <v>2625126.69</v>
      </c>
      <c r="F53" s="183">
        <v>99.129317999999998</v>
      </c>
      <c r="G53" s="131">
        <v>132.69744</v>
      </c>
      <c r="H53" s="138">
        <f t="shared" si="8"/>
        <v>1.3386296070351256</v>
      </c>
      <c r="I53" s="139">
        <f t="shared" si="4"/>
        <v>888945.6194521198</v>
      </c>
      <c r="J53" s="139">
        <f t="shared" si="5"/>
        <v>3514072.3094521197</v>
      </c>
      <c r="K53" s="140">
        <f t="shared" si="6"/>
        <v>421688.67713425437</v>
      </c>
      <c r="L53" s="17">
        <f t="shared" si="7"/>
        <v>3092383.6323178653</v>
      </c>
      <c r="M53" s="112"/>
      <c r="N53" s="111"/>
      <c r="O53" s="114"/>
    </row>
    <row r="54" spans="1:15" x14ac:dyDescent="0.3">
      <c r="A54" s="13">
        <v>39692</v>
      </c>
      <c r="B54" s="122">
        <v>39721</v>
      </c>
      <c r="C54" s="116">
        <f t="shared" si="10"/>
        <v>2625126.69</v>
      </c>
      <c r="D54" s="27"/>
      <c r="E54" s="117">
        <f t="shared" si="9"/>
        <v>2625126.69</v>
      </c>
      <c r="F54" s="183">
        <v>98.940171000000007</v>
      </c>
      <c r="G54" s="131">
        <v>132.69744</v>
      </c>
      <c r="H54" s="138">
        <f t="shared" si="8"/>
        <v>1.3411887068600274</v>
      </c>
      <c r="I54" s="139">
        <f t="shared" si="4"/>
        <v>895663.58070484409</v>
      </c>
      <c r="J54" s="139">
        <f t="shared" si="5"/>
        <v>3520790.270704844</v>
      </c>
      <c r="K54" s="140">
        <f t="shared" si="6"/>
        <v>422494.83248458127</v>
      </c>
      <c r="L54" s="17">
        <f t="shared" si="7"/>
        <v>3098295.4382202625</v>
      </c>
      <c r="M54" s="112"/>
      <c r="N54" s="111"/>
      <c r="O54" s="114"/>
    </row>
    <row r="55" spans="1:15" x14ac:dyDescent="0.3">
      <c r="A55" s="13">
        <v>39722</v>
      </c>
      <c r="B55" s="115">
        <v>39752</v>
      </c>
      <c r="C55" s="116">
        <f t="shared" si="10"/>
        <v>2625126.69</v>
      </c>
      <c r="D55" s="27"/>
      <c r="E55" s="117">
        <f t="shared" si="9"/>
        <v>2625126.69</v>
      </c>
      <c r="F55" s="183">
        <v>99.282653999999994</v>
      </c>
      <c r="G55" s="131">
        <v>132.69744</v>
      </c>
      <c r="H55" s="138">
        <f t="shared" si="8"/>
        <v>1.3365621753020422</v>
      </c>
      <c r="I55" s="139">
        <f t="shared" si="4"/>
        <v>883518.34922984987</v>
      </c>
      <c r="J55" s="139">
        <f t="shared" si="5"/>
        <v>3508645.0392298498</v>
      </c>
      <c r="K55" s="140">
        <f t="shared" si="6"/>
        <v>421037.40470758197</v>
      </c>
      <c r="L55" s="17">
        <f t="shared" si="7"/>
        <v>3087607.6345222676</v>
      </c>
      <c r="M55" s="112"/>
      <c r="N55" s="111"/>
      <c r="O55" s="114"/>
    </row>
    <row r="56" spans="1:15" x14ac:dyDescent="0.3">
      <c r="A56" s="13">
        <v>39753</v>
      </c>
      <c r="B56" s="122">
        <v>39782</v>
      </c>
      <c r="C56" s="116">
        <f t="shared" si="10"/>
        <v>2625126.69</v>
      </c>
      <c r="D56" s="116">
        <f>+C56</f>
        <v>2625126.69</v>
      </c>
      <c r="E56" s="117">
        <f>+C56+D56</f>
        <v>5250253.38</v>
      </c>
      <c r="F56" s="183">
        <v>99.559667000000005</v>
      </c>
      <c r="G56" s="131">
        <v>132.69744</v>
      </c>
      <c r="H56" s="138">
        <f t="shared" si="8"/>
        <v>1.3328433491044118</v>
      </c>
      <c r="I56" s="139">
        <f t="shared" si="4"/>
        <v>1747511.9186459584</v>
      </c>
      <c r="J56" s="139">
        <f t="shared" si="5"/>
        <v>6997765.2986459583</v>
      </c>
      <c r="K56" s="140">
        <f t="shared" si="6"/>
        <v>839731.83583751495</v>
      </c>
      <c r="L56" s="17">
        <f t="shared" si="7"/>
        <v>6158033.4628084432</v>
      </c>
      <c r="M56" s="125"/>
      <c r="N56" s="111"/>
      <c r="O56" s="114"/>
    </row>
    <row r="57" spans="1:15" x14ac:dyDescent="0.3">
      <c r="A57" s="13">
        <v>39783</v>
      </c>
      <c r="B57" s="115">
        <v>39813</v>
      </c>
      <c r="C57" s="116">
        <f t="shared" si="10"/>
        <v>2625126.69</v>
      </c>
      <c r="D57" s="27"/>
      <c r="E57" s="117">
        <f t="shared" si="9"/>
        <v>2625126.69</v>
      </c>
      <c r="F57" s="183">
        <v>100</v>
      </c>
      <c r="G57" s="131">
        <v>132.69744</v>
      </c>
      <c r="H57" s="138">
        <f t="shared" si="8"/>
        <v>1.3269744000000001</v>
      </c>
      <c r="I57" s="139">
        <f t="shared" si="4"/>
        <v>858349.22438673628</v>
      </c>
      <c r="J57" s="139">
        <f t="shared" si="5"/>
        <v>3483475.9143867362</v>
      </c>
      <c r="K57" s="140">
        <f t="shared" si="6"/>
        <v>418017.10972640832</v>
      </c>
      <c r="L57" s="17">
        <f t="shared" si="7"/>
        <v>3065458.8046603277</v>
      </c>
      <c r="M57" s="114"/>
      <c r="N57" s="111"/>
      <c r="O57" s="114"/>
    </row>
    <row r="58" spans="1:15" x14ac:dyDescent="0.3">
      <c r="A58" s="13">
        <v>39814</v>
      </c>
      <c r="B58" s="122">
        <v>39844</v>
      </c>
      <c r="C58" s="116">
        <f>+F20</f>
        <v>2826473.91</v>
      </c>
      <c r="D58" s="27"/>
      <c r="E58" s="117">
        <f t="shared" si="9"/>
        <v>2826473.91</v>
      </c>
      <c r="F58" s="184">
        <v>100.58932799999999</v>
      </c>
      <c r="G58" s="131">
        <v>132.69744</v>
      </c>
      <c r="H58" s="138">
        <f t="shared" si="8"/>
        <v>1.3191999851117409</v>
      </c>
      <c r="I58" s="139">
        <f t="shared" si="4"/>
        <v>902210.42999072419</v>
      </c>
      <c r="J58" s="139">
        <f t="shared" si="5"/>
        <v>3728684.3399907243</v>
      </c>
      <c r="K58" s="140">
        <f t="shared" si="6"/>
        <v>447442.12079888693</v>
      </c>
      <c r="L58" s="17">
        <f t="shared" si="7"/>
        <v>3281242.2191918376</v>
      </c>
      <c r="M58" s="112"/>
      <c r="N58" s="111"/>
      <c r="O58" s="114"/>
    </row>
    <row r="59" spans="1:15" x14ac:dyDescent="0.3">
      <c r="A59" s="13">
        <v>39845</v>
      </c>
      <c r="B59" s="115">
        <v>39872</v>
      </c>
      <c r="C59" s="116">
        <f>+C58</f>
        <v>2826473.91</v>
      </c>
      <c r="D59" s="27"/>
      <c r="E59" s="117">
        <f t="shared" si="9"/>
        <v>2826473.91</v>
      </c>
      <c r="F59" s="184">
        <v>101.431285</v>
      </c>
      <c r="G59" s="131">
        <v>132.69744</v>
      </c>
      <c r="H59" s="138">
        <f t="shared" si="8"/>
        <v>1.3082496194344773</v>
      </c>
      <c r="I59" s="139">
        <f t="shared" si="4"/>
        <v>871259.50709897885</v>
      </c>
      <c r="J59" s="139">
        <f t="shared" si="5"/>
        <v>3697733.417098979</v>
      </c>
      <c r="K59" s="140">
        <f t="shared" si="6"/>
        <v>443728.01005187747</v>
      </c>
      <c r="L59" s="17">
        <f t="shared" si="7"/>
        <v>3254005.4070471013</v>
      </c>
      <c r="M59" s="112"/>
      <c r="N59" s="111"/>
      <c r="O59" s="114"/>
    </row>
    <row r="60" spans="1:15" x14ac:dyDescent="0.3">
      <c r="A60" s="13">
        <v>39873</v>
      </c>
      <c r="B60" s="122">
        <v>39903</v>
      </c>
      <c r="C60" s="116">
        <f>+C59</f>
        <v>2826473.91</v>
      </c>
      <c r="D60" s="27"/>
      <c r="E60" s="117">
        <f t="shared" si="9"/>
        <v>2826473.91</v>
      </c>
      <c r="F60" s="184">
        <v>101.93732300000001</v>
      </c>
      <c r="G60" s="131">
        <v>132.69744</v>
      </c>
      <c r="H60" s="138">
        <f t="shared" si="8"/>
        <v>1.3017551971616912</v>
      </c>
      <c r="I60" s="139">
        <f t="shared" si="4"/>
        <v>852903.19198442623</v>
      </c>
      <c r="J60" s="139">
        <f t="shared" si="5"/>
        <v>3679377.1019844264</v>
      </c>
      <c r="K60" s="140">
        <f t="shared" si="6"/>
        <v>441525.25223813113</v>
      </c>
      <c r="L60" s="17">
        <f t="shared" si="7"/>
        <v>3237851.8497462953</v>
      </c>
      <c r="M60" s="112"/>
      <c r="N60" s="111"/>
      <c r="O60" s="114"/>
    </row>
    <row r="61" spans="1:15" x14ac:dyDescent="0.3">
      <c r="A61" s="13">
        <v>39904</v>
      </c>
      <c r="B61" s="115">
        <v>39933</v>
      </c>
      <c r="C61" s="116">
        <f>+C60</f>
        <v>2826473.91</v>
      </c>
      <c r="D61" s="27"/>
      <c r="E61" s="117">
        <f t="shared" si="9"/>
        <v>2826473.91</v>
      </c>
      <c r="F61" s="184">
        <v>102.26473300000001</v>
      </c>
      <c r="G61" s="131">
        <v>132.69744</v>
      </c>
      <c r="H61" s="138">
        <f t="shared" si="8"/>
        <v>1.2975875075134651</v>
      </c>
      <c r="I61" s="139">
        <f t="shared" si="4"/>
        <v>841123.32592873788</v>
      </c>
      <c r="J61" s="139">
        <f t="shared" si="5"/>
        <v>3667597.235928738</v>
      </c>
      <c r="K61" s="140">
        <f t="shared" si="6"/>
        <v>440111.66831144853</v>
      </c>
      <c r="L61" s="17">
        <f t="shared" si="7"/>
        <v>3227485.5676172897</v>
      </c>
      <c r="M61" s="112"/>
      <c r="N61" s="111"/>
      <c r="O61" s="114"/>
    </row>
    <row r="62" spans="1:15" x14ac:dyDescent="0.3">
      <c r="A62" s="13">
        <v>39934</v>
      </c>
      <c r="B62" s="122">
        <v>39964</v>
      </c>
      <c r="C62" s="116">
        <f>+C61</f>
        <v>2826473.91</v>
      </c>
      <c r="D62" s="27"/>
      <c r="E62" s="117">
        <f t="shared" si="9"/>
        <v>2826473.91</v>
      </c>
      <c r="F62" s="184">
        <v>102.279129</v>
      </c>
      <c r="G62" s="131">
        <v>132.69744</v>
      </c>
      <c r="H62" s="138">
        <f t="shared" si="8"/>
        <v>1.2974048693746698</v>
      </c>
      <c r="I62" s="139">
        <f t="shared" si="4"/>
        <v>840607.10399446217</v>
      </c>
      <c r="J62" s="139">
        <f t="shared" si="5"/>
        <v>3667081.0139944623</v>
      </c>
      <c r="K62" s="140">
        <f t="shared" si="6"/>
        <v>440049.72167933546</v>
      </c>
      <c r="L62" s="17">
        <f t="shared" si="7"/>
        <v>3227031.2923151269</v>
      </c>
      <c r="M62" s="112"/>
      <c r="N62" s="111"/>
      <c r="O62" s="114"/>
    </row>
    <row r="63" spans="1:15" x14ac:dyDescent="0.3">
      <c r="A63" s="13">
        <v>39965</v>
      </c>
      <c r="B63" s="115">
        <v>39994</v>
      </c>
      <c r="C63" s="116">
        <f>+C62</f>
        <v>2826473.91</v>
      </c>
      <c r="D63" s="116"/>
      <c r="E63" s="117">
        <f t="shared" si="9"/>
        <v>2826473.91</v>
      </c>
      <c r="F63" s="184">
        <v>102.221822</v>
      </c>
      <c r="G63" s="131">
        <v>132.69744</v>
      </c>
      <c r="H63" s="138">
        <f t="shared" si="8"/>
        <v>1.2981322129045987</v>
      </c>
      <c r="I63" s="139">
        <f t="shared" si="4"/>
        <v>842662.92150541348</v>
      </c>
      <c r="J63" s="139">
        <f t="shared" si="5"/>
        <v>3669136.8315054136</v>
      </c>
      <c r="K63" s="140">
        <f t="shared" si="6"/>
        <v>440296.41978064959</v>
      </c>
      <c r="L63" s="17">
        <f t="shared" si="7"/>
        <v>3228840.4117247639</v>
      </c>
      <c r="M63" s="112"/>
      <c r="N63" s="111"/>
      <c r="O63" s="114"/>
    </row>
    <row r="64" spans="1:15" x14ac:dyDescent="0.3">
      <c r="A64" s="13">
        <v>39995</v>
      </c>
      <c r="B64" s="122">
        <v>40025</v>
      </c>
      <c r="C64" s="116">
        <f t="shared" ref="C64:C67" si="11">+C63</f>
        <v>2826473.91</v>
      </c>
      <c r="D64" s="27"/>
      <c r="E64" s="117">
        <f t="shared" si="9"/>
        <v>2826473.91</v>
      </c>
      <c r="F64" s="184">
        <v>102.18207200000001</v>
      </c>
      <c r="G64" s="131">
        <v>132.69744</v>
      </c>
      <c r="H64" s="138">
        <f t="shared" si="8"/>
        <v>1.2986372012499414</v>
      </c>
      <c r="I64" s="139">
        <f t="shared" si="4"/>
        <v>844090.25788837904</v>
      </c>
      <c r="J64" s="139">
        <f t="shared" si="5"/>
        <v>3670564.1678883792</v>
      </c>
      <c r="K64" s="140">
        <f t="shared" si="6"/>
        <v>440467.70014660549</v>
      </c>
      <c r="L64" s="17">
        <f t="shared" si="7"/>
        <v>3230096.4677417735</v>
      </c>
      <c r="M64" s="112"/>
      <c r="N64" s="111"/>
      <c r="O64" s="114"/>
    </row>
    <row r="65" spans="1:15" x14ac:dyDescent="0.3">
      <c r="A65" s="13">
        <v>40026</v>
      </c>
      <c r="B65" s="115">
        <v>40056</v>
      </c>
      <c r="C65" s="116">
        <f t="shared" si="11"/>
        <v>2826473.91</v>
      </c>
      <c r="D65" s="27"/>
      <c r="E65" s="117">
        <f t="shared" si="9"/>
        <v>2826473.91</v>
      </c>
      <c r="F65" s="184">
        <v>102.22713</v>
      </c>
      <c r="G65" s="131">
        <v>132.69744</v>
      </c>
      <c r="H65" s="138">
        <f t="shared" si="8"/>
        <v>1.2980648092145401</v>
      </c>
      <c r="I65" s="139">
        <f t="shared" si="4"/>
        <v>842472.40673402557</v>
      </c>
      <c r="J65" s="139">
        <f t="shared" si="5"/>
        <v>3668946.3167340257</v>
      </c>
      <c r="K65" s="140">
        <f t="shared" si="6"/>
        <v>440273.55800808308</v>
      </c>
      <c r="L65" s="17">
        <f t="shared" si="7"/>
        <v>3228672.7587259426</v>
      </c>
      <c r="M65" s="112"/>
      <c r="N65" s="111"/>
      <c r="O65" s="114"/>
    </row>
    <row r="66" spans="1:15" x14ac:dyDescent="0.3">
      <c r="A66" s="13">
        <v>40057</v>
      </c>
      <c r="B66" s="122">
        <v>40086</v>
      </c>
      <c r="C66" s="116">
        <f t="shared" si="11"/>
        <v>2826473.91</v>
      </c>
      <c r="D66" s="27"/>
      <c r="E66" s="117">
        <f t="shared" si="9"/>
        <v>2826473.91</v>
      </c>
      <c r="F66" s="184">
        <v>102.11511900000001</v>
      </c>
      <c r="G66" s="131">
        <v>132.69744</v>
      </c>
      <c r="H66" s="138">
        <f t="shared" si="8"/>
        <v>1.2994886682744795</v>
      </c>
      <c r="I66" s="139">
        <f t="shared" si="4"/>
        <v>846496.90721846092</v>
      </c>
      <c r="J66" s="139">
        <f t="shared" si="5"/>
        <v>3672970.8172184611</v>
      </c>
      <c r="K66" s="140">
        <f t="shared" si="6"/>
        <v>440756.49806621531</v>
      </c>
      <c r="L66" s="17">
        <f t="shared" si="7"/>
        <v>3232214.3191522458</v>
      </c>
      <c r="M66" s="112"/>
      <c r="N66" s="111"/>
      <c r="O66" s="114"/>
    </row>
    <row r="67" spans="1:15" x14ac:dyDescent="0.3">
      <c r="A67" s="13">
        <v>40087</v>
      </c>
      <c r="B67" s="115">
        <v>40117</v>
      </c>
      <c r="C67" s="116">
        <f t="shared" si="11"/>
        <v>2826473.91</v>
      </c>
      <c r="D67" s="27"/>
      <c r="E67" s="117">
        <f t="shared" si="9"/>
        <v>2826473.91</v>
      </c>
      <c r="F67" s="184">
        <v>101.984725</v>
      </c>
      <c r="G67" s="131">
        <v>132.69744</v>
      </c>
      <c r="H67" s="138">
        <f t="shared" si="8"/>
        <v>1.3011501477304568</v>
      </c>
      <c r="I67" s="139">
        <f t="shared" si="4"/>
        <v>851193.03555278201</v>
      </c>
      <c r="J67" s="139">
        <f t="shared" si="5"/>
        <v>3677666.9455527822</v>
      </c>
      <c r="K67" s="140">
        <f t="shared" si="6"/>
        <v>441320.03346633381</v>
      </c>
      <c r="L67" s="17">
        <f t="shared" si="7"/>
        <v>3236346.9120864482</v>
      </c>
      <c r="M67" s="112"/>
      <c r="N67" s="111"/>
      <c r="O67" s="114"/>
    </row>
    <row r="68" spans="1:15" x14ac:dyDescent="0.3">
      <c r="A68" s="13">
        <v>40118</v>
      </c>
      <c r="B68" s="122">
        <v>40147</v>
      </c>
      <c r="C68" s="116">
        <f>+C67</f>
        <v>2826473.91</v>
      </c>
      <c r="D68" s="116">
        <f>+C68</f>
        <v>2826473.91</v>
      </c>
      <c r="E68" s="117">
        <f>+C68+D68</f>
        <v>5652947.8200000003</v>
      </c>
      <c r="F68" s="184">
        <v>101.91775699999999</v>
      </c>
      <c r="G68" s="131">
        <v>132.69744</v>
      </c>
      <c r="H68" s="138">
        <f t="shared" si="8"/>
        <v>1.3020051059404694</v>
      </c>
      <c r="I68" s="139">
        <f t="shared" si="4"/>
        <v>1707219.105255045</v>
      </c>
      <c r="J68" s="139">
        <f t="shared" si="5"/>
        <v>7360166.9252550453</v>
      </c>
      <c r="K68" s="140">
        <f t="shared" si="6"/>
        <v>883220.03103060543</v>
      </c>
      <c r="L68" s="17">
        <f t="shared" si="7"/>
        <v>6476946.8942244397</v>
      </c>
      <c r="M68" s="125"/>
      <c r="N68" s="111"/>
      <c r="O68" s="114"/>
    </row>
    <row r="69" spans="1:15" x14ac:dyDescent="0.3">
      <c r="A69" s="13">
        <v>40148</v>
      </c>
      <c r="B69" s="115">
        <v>40178</v>
      </c>
      <c r="C69" s="116">
        <f>+C68</f>
        <v>2826473.91</v>
      </c>
      <c r="D69" s="27"/>
      <c r="E69" s="117">
        <f>+C69+D69</f>
        <v>2826473.91</v>
      </c>
      <c r="F69" s="184">
        <v>102.001808</v>
      </c>
      <c r="G69" s="131">
        <v>132.69744</v>
      </c>
      <c r="H69" s="138">
        <f t="shared" si="8"/>
        <v>1.3009322344560794</v>
      </c>
      <c r="I69" s="139">
        <f t="shared" si="4"/>
        <v>850577.10936811147</v>
      </c>
      <c r="J69" s="139">
        <f t="shared" si="5"/>
        <v>3677051.0193681116</v>
      </c>
      <c r="K69" s="140">
        <f t="shared" si="6"/>
        <v>441246.1223241734</v>
      </c>
      <c r="L69" s="17">
        <f t="shared" si="7"/>
        <v>3235804.8970439383</v>
      </c>
      <c r="M69" s="114"/>
      <c r="N69" s="111"/>
      <c r="O69" s="114"/>
    </row>
    <row r="70" spans="1:15" x14ac:dyDescent="0.3">
      <c r="A70" s="13">
        <v>40179</v>
      </c>
      <c r="B70" s="122">
        <v>40209</v>
      </c>
      <c r="C70" s="116">
        <f>+F21</f>
        <v>2883003.39</v>
      </c>
      <c r="D70" s="27"/>
      <c r="E70" s="117">
        <f>+C70</f>
        <v>2883003.39</v>
      </c>
      <c r="F70" s="184">
        <v>102.70132599999999</v>
      </c>
      <c r="G70" s="131">
        <v>132.69744</v>
      </c>
      <c r="H70" s="138">
        <f t="shared" si="8"/>
        <v>1.2920713409289379</v>
      </c>
      <c r="I70" s="139">
        <f t="shared" si="4"/>
        <v>842042.66601997381</v>
      </c>
      <c r="J70" s="139">
        <f t="shared" si="5"/>
        <v>3725046.0560199739</v>
      </c>
      <c r="K70" s="140">
        <f t="shared" si="6"/>
        <v>447005.52672239684</v>
      </c>
      <c r="L70" s="17">
        <f t="shared" si="7"/>
        <v>3278040.5292975772</v>
      </c>
      <c r="M70" s="112"/>
      <c r="N70" s="111"/>
      <c r="O70" s="114"/>
    </row>
    <row r="71" spans="1:15" x14ac:dyDescent="0.3">
      <c r="A71" s="13">
        <v>40210</v>
      </c>
      <c r="B71" s="115">
        <v>40237</v>
      </c>
      <c r="C71" s="116">
        <f t="shared" ref="C71:C79" si="12">+C70</f>
        <v>2883003.39</v>
      </c>
      <c r="D71" s="27"/>
      <c r="E71" s="117">
        <f>+C71</f>
        <v>2883003.39</v>
      </c>
      <c r="F71" s="184">
        <v>103.552148</v>
      </c>
      <c r="G71" s="131">
        <v>132.69744</v>
      </c>
      <c r="H71" s="138">
        <f t="shared" si="8"/>
        <v>1.2814552142365989</v>
      </c>
      <c r="I71" s="139">
        <f t="shared" si="4"/>
        <v>811436.33677729079</v>
      </c>
      <c r="J71" s="139">
        <f t="shared" si="5"/>
        <v>3694439.7267772909</v>
      </c>
      <c r="K71" s="140">
        <f t="shared" si="6"/>
        <v>443332.7672132749</v>
      </c>
      <c r="L71" s="17">
        <f t="shared" si="7"/>
        <v>3251106.9595640162</v>
      </c>
      <c r="M71" s="112"/>
      <c r="N71" s="111"/>
      <c r="O71" s="114"/>
    </row>
    <row r="72" spans="1:15" x14ac:dyDescent="0.3">
      <c r="A72" s="13">
        <v>40238</v>
      </c>
      <c r="B72" s="122">
        <v>40268</v>
      </c>
      <c r="C72" s="116">
        <f t="shared" si="12"/>
        <v>2883003.39</v>
      </c>
      <c r="D72" s="27"/>
      <c r="E72" s="117">
        <f t="shared" ref="E72:E83" si="13">+C72</f>
        <v>2883003.39</v>
      </c>
      <c r="F72" s="184">
        <v>103.812468</v>
      </c>
      <c r="G72" s="131">
        <v>132.69744</v>
      </c>
      <c r="H72" s="138">
        <f t="shared" si="8"/>
        <v>1.2782418389282491</v>
      </c>
      <c r="I72" s="139">
        <f t="shared" si="4"/>
        <v>802172.16486997623</v>
      </c>
      <c r="J72" s="139">
        <f t="shared" si="5"/>
        <v>3685175.5548699764</v>
      </c>
      <c r="K72" s="140">
        <f t="shared" si="6"/>
        <v>442221.06658439717</v>
      </c>
      <c r="L72" s="17">
        <f t="shared" si="7"/>
        <v>3242954.4882855793</v>
      </c>
      <c r="M72" s="112"/>
      <c r="N72" s="111"/>
      <c r="O72" s="114"/>
    </row>
    <row r="73" spans="1:15" x14ac:dyDescent="0.3">
      <c r="A73" s="13">
        <v>40269</v>
      </c>
      <c r="B73" s="115">
        <v>40298</v>
      </c>
      <c r="C73" s="116">
        <f t="shared" si="12"/>
        <v>2883003.39</v>
      </c>
      <c r="D73" s="27"/>
      <c r="E73" s="117">
        <f t="shared" si="13"/>
        <v>2883003.39</v>
      </c>
      <c r="F73" s="184">
        <v>104.290435</v>
      </c>
      <c r="G73" s="131">
        <v>132.69744</v>
      </c>
      <c r="H73" s="138">
        <f t="shared" si="8"/>
        <v>1.2723836083337843</v>
      </c>
      <c r="I73" s="139">
        <f t="shared" si="4"/>
        <v>785282.86620673258</v>
      </c>
      <c r="J73" s="139">
        <f t="shared" si="5"/>
        <v>3668286.2562067327</v>
      </c>
      <c r="K73" s="140">
        <f t="shared" si="6"/>
        <v>440194.35074480792</v>
      </c>
      <c r="L73" s="17">
        <f t="shared" si="7"/>
        <v>3228091.9054619246</v>
      </c>
      <c r="M73" s="112"/>
      <c r="N73" s="111"/>
      <c r="O73" s="114"/>
    </row>
    <row r="74" spans="1:15" x14ac:dyDescent="0.3">
      <c r="A74" s="13">
        <v>40299</v>
      </c>
      <c r="B74" s="122">
        <v>40329</v>
      </c>
      <c r="C74" s="116">
        <f t="shared" si="12"/>
        <v>2883003.39</v>
      </c>
      <c r="D74" s="27"/>
      <c r="E74" s="117">
        <f t="shared" si="13"/>
        <v>2883003.39</v>
      </c>
      <c r="F74" s="184">
        <v>104.398145</v>
      </c>
      <c r="G74" s="131">
        <v>132.69744</v>
      </c>
      <c r="H74" s="138">
        <f t="shared" si="8"/>
        <v>1.2710708605023586</v>
      </c>
      <c r="I74" s="139">
        <f t="shared" si="4"/>
        <v>781498.20975851687</v>
      </c>
      <c r="J74" s="139">
        <f t="shared" si="5"/>
        <v>3664501.599758517</v>
      </c>
      <c r="K74" s="140">
        <f t="shared" si="6"/>
        <v>439740.191971022</v>
      </c>
      <c r="L74" s="17">
        <f t="shared" si="7"/>
        <v>3224761.4077874948</v>
      </c>
      <c r="M74" s="112"/>
      <c r="N74" s="111"/>
      <c r="O74" s="114"/>
    </row>
    <row r="75" spans="1:15" x14ac:dyDescent="0.3">
      <c r="A75" s="13">
        <v>40330</v>
      </c>
      <c r="B75" s="115">
        <v>40359</v>
      </c>
      <c r="C75" s="116">
        <f t="shared" si="12"/>
        <v>2883003.39</v>
      </c>
      <c r="D75" s="116"/>
      <c r="E75" s="117">
        <f t="shared" si="13"/>
        <v>2883003.39</v>
      </c>
      <c r="F75" s="184">
        <v>104.516839</v>
      </c>
      <c r="G75" s="131">
        <v>132.69744</v>
      </c>
      <c r="H75" s="138">
        <f t="shared" si="8"/>
        <v>1.2696273755466332</v>
      </c>
      <c r="I75" s="139">
        <f t="shared" si="4"/>
        <v>777336.63773774682</v>
      </c>
      <c r="J75" s="139">
        <f t="shared" si="5"/>
        <v>3660340.0277377469</v>
      </c>
      <c r="K75" s="140">
        <f t="shared" si="6"/>
        <v>439240.80332852964</v>
      </c>
      <c r="L75" s="17">
        <f t="shared" si="7"/>
        <v>3221099.2244092175</v>
      </c>
      <c r="M75" s="112"/>
      <c r="N75" s="111"/>
      <c r="O75" s="114"/>
    </row>
    <row r="76" spans="1:15" x14ac:dyDescent="0.3">
      <c r="A76" s="13">
        <v>40360</v>
      </c>
      <c r="B76" s="122">
        <v>40390</v>
      </c>
      <c r="C76" s="116">
        <f t="shared" si="12"/>
        <v>2883003.39</v>
      </c>
      <c r="D76" s="27"/>
      <c r="E76" s="117">
        <f t="shared" si="13"/>
        <v>2883003.39</v>
      </c>
      <c r="F76" s="184">
        <v>104.472793</v>
      </c>
      <c r="G76" s="131">
        <v>132.69744</v>
      </c>
      <c r="H76" s="138">
        <f t="shared" si="8"/>
        <v>1.2701626537351214</v>
      </c>
      <c r="I76" s="139">
        <f t="shared" si="4"/>
        <v>778879.84656975092</v>
      </c>
      <c r="J76" s="139">
        <f t="shared" si="5"/>
        <v>3661883.2365697511</v>
      </c>
      <c r="K76" s="140">
        <f t="shared" si="6"/>
        <v>439425.98838837008</v>
      </c>
      <c r="L76" s="17">
        <f t="shared" si="7"/>
        <v>3222457.2481813808</v>
      </c>
      <c r="M76" s="112"/>
      <c r="N76" s="111"/>
      <c r="O76" s="114"/>
    </row>
    <row r="77" spans="1:15" x14ac:dyDescent="0.3">
      <c r="A77" s="13">
        <v>40391</v>
      </c>
      <c r="B77" s="115">
        <v>40421</v>
      </c>
      <c r="C77" s="116">
        <f t="shared" si="12"/>
        <v>2883003.39</v>
      </c>
      <c r="D77" s="27"/>
      <c r="E77" s="117">
        <f t="shared" si="13"/>
        <v>2883003.39</v>
      </c>
      <c r="F77" s="184">
        <v>104.590045</v>
      </c>
      <c r="G77" s="131">
        <v>132.69744</v>
      </c>
      <c r="H77" s="138">
        <f t="shared" si="8"/>
        <v>1.2687387217397219</v>
      </c>
      <c r="I77" s="139">
        <f t="shared" si="4"/>
        <v>774774.64579988504</v>
      </c>
      <c r="J77" s="139">
        <f t="shared" si="5"/>
        <v>3657778.0357998852</v>
      </c>
      <c r="K77" s="140">
        <f t="shared" si="6"/>
        <v>438933.36429598619</v>
      </c>
      <c r="L77" s="17">
        <f t="shared" si="7"/>
        <v>3218844.6715038992</v>
      </c>
      <c r="M77" s="112"/>
      <c r="N77" s="111"/>
      <c r="O77" s="114"/>
    </row>
    <row r="78" spans="1:15" x14ac:dyDescent="0.3">
      <c r="A78" s="13">
        <v>40422</v>
      </c>
      <c r="B78" s="122">
        <v>40451</v>
      </c>
      <c r="C78" s="116">
        <f t="shared" si="12"/>
        <v>2883003.39</v>
      </c>
      <c r="D78" s="27"/>
      <c r="E78" s="117">
        <f t="shared" si="13"/>
        <v>2883003.39</v>
      </c>
      <c r="F78" s="184">
        <v>104.44808</v>
      </c>
      <c r="G78" s="131">
        <v>132.69744</v>
      </c>
      <c r="H78" s="138">
        <f t="shared" si="8"/>
        <v>1.2704631813241565</v>
      </c>
      <c r="I78" s="139">
        <f t="shared" si="4"/>
        <v>779746.26862772787</v>
      </c>
      <c r="J78" s="139">
        <f t="shared" si="5"/>
        <v>3662749.658627728</v>
      </c>
      <c r="K78" s="140">
        <f t="shared" si="6"/>
        <v>439529.95903532737</v>
      </c>
      <c r="L78" s="17">
        <f t="shared" si="7"/>
        <v>3223219.6995924008</v>
      </c>
      <c r="M78" s="112"/>
      <c r="N78" s="111"/>
      <c r="O78" s="114"/>
    </row>
    <row r="79" spans="1:15" x14ac:dyDescent="0.3">
      <c r="A79" s="13">
        <v>40452</v>
      </c>
      <c r="B79" s="115">
        <v>40482</v>
      </c>
      <c r="C79" s="116">
        <f t="shared" si="12"/>
        <v>2883003.39</v>
      </c>
      <c r="D79" s="27"/>
      <c r="E79" s="117">
        <f t="shared" si="13"/>
        <v>2883003.39</v>
      </c>
      <c r="F79" s="184">
        <v>104.35594500000001</v>
      </c>
      <c r="G79" s="131">
        <v>132.69744</v>
      </c>
      <c r="H79" s="138">
        <f t="shared" si="8"/>
        <v>1.2715848627502726</v>
      </c>
      <c r="I79" s="139">
        <f t="shared" si="4"/>
        <v>782980.07998172054</v>
      </c>
      <c r="J79" s="139">
        <f t="shared" si="5"/>
        <v>3665983.4699817207</v>
      </c>
      <c r="K79" s="140">
        <f t="shared" si="6"/>
        <v>439918.01639780647</v>
      </c>
      <c r="L79" s="17">
        <f t="shared" si="7"/>
        <v>3226065.4535839143</v>
      </c>
      <c r="M79" s="112"/>
      <c r="N79" s="111"/>
      <c r="O79" s="114"/>
    </row>
    <row r="80" spans="1:15" x14ac:dyDescent="0.3">
      <c r="A80" s="13">
        <v>40483</v>
      </c>
      <c r="B80" s="122">
        <v>40512</v>
      </c>
      <c r="C80" s="116">
        <f>+C79</f>
        <v>2883003.39</v>
      </c>
      <c r="D80" s="116">
        <f>+C80</f>
        <v>2883003.39</v>
      </c>
      <c r="E80" s="117">
        <f>+C80+D80</f>
        <v>5766006.7800000003</v>
      </c>
      <c r="F80" s="184">
        <v>104.556428</v>
      </c>
      <c r="G80" s="131">
        <v>132.69744</v>
      </c>
      <c r="H80" s="138">
        <f t="shared" si="8"/>
        <v>1.2691466468230916</v>
      </c>
      <c r="I80" s="139">
        <f t="shared" si="4"/>
        <v>1551901.3903962122</v>
      </c>
      <c r="J80" s="139">
        <f t="shared" si="5"/>
        <v>7317908.1703962125</v>
      </c>
      <c r="K80" s="140">
        <f t="shared" si="6"/>
        <v>878148.98044754541</v>
      </c>
      <c r="L80" s="17">
        <f t="shared" si="7"/>
        <v>6439759.1899486668</v>
      </c>
      <c r="M80" s="125"/>
      <c r="N80" s="111"/>
      <c r="O80" s="114"/>
    </row>
    <row r="81" spans="1:17" ht="19.5" thickBot="1" x14ac:dyDescent="0.35">
      <c r="A81" s="386" t="s">
        <v>97</v>
      </c>
      <c r="B81" s="387"/>
      <c r="C81" s="387"/>
      <c r="D81" s="387"/>
      <c r="E81" s="387"/>
      <c r="F81" s="387"/>
      <c r="G81" s="387"/>
      <c r="H81" s="387"/>
      <c r="I81" s="387"/>
      <c r="J81" s="387"/>
      <c r="K81" s="387"/>
      <c r="L81" s="388"/>
      <c r="M81" s="125"/>
      <c r="N81" s="111"/>
      <c r="O81" s="114"/>
    </row>
    <row r="82" spans="1:17" ht="37.5" x14ac:dyDescent="0.3">
      <c r="A82" s="127" t="s">
        <v>1</v>
      </c>
      <c r="B82" s="128" t="s">
        <v>2</v>
      </c>
      <c r="C82" s="132" t="s">
        <v>59</v>
      </c>
      <c r="D82" s="132" t="s">
        <v>13</v>
      </c>
      <c r="E82" s="128" t="s">
        <v>15</v>
      </c>
      <c r="F82" s="128" t="s">
        <v>60</v>
      </c>
      <c r="G82" s="128" t="s">
        <v>61</v>
      </c>
      <c r="H82" s="132" t="s">
        <v>62</v>
      </c>
      <c r="I82" s="128" t="s">
        <v>63</v>
      </c>
      <c r="J82" s="132" t="s">
        <v>67</v>
      </c>
      <c r="K82" s="134" t="s">
        <v>64</v>
      </c>
      <c r="L82" s="135" t="s">
        <v>65</v>
      </c>
      <c r="M82" s="125"/>
      <c r="N82" s="111"/>
      <c r="O82" s="114"/>
    </row>
    <row r="83" spans="1:17" x14ac:dyDescent="0.3">
      <c r="A83" s="13">
        <v>40513</v>
      </c>
      <c r="B83" s="115">
        <v>40543</v>
      </c>
      <c r="C83" s="116">
        <f>+C80</f>
        <v>2883003.39</v>
      </c>
      <c r="D83" s="27"/>
      <c r="E83" s="117">
        <f t="shared" si="13"/>
        <v>2883003.39</v>
      </c>
      <c r="F83" s="184">
        <v>105.236512</v>
      </c>
      <c r="G83" s="131">
        <v>132.69744</v>
      </c>
      <c r="H83" s="138">
        <f t="shared" si="8"/>
        <v>1.2609448705407491</v>
      </c>
      <c r="I83" s="139">
        <f t="shared" si="4"/>
        <v>752304.94637209084</v>
      </c>
      <c r="J83" s="139">
        <f t="shared" si="5"/>
        <v>3635308.336372091</v>
      </c>
      <c r="K83" s="140">
        <f t="shared" si="6"/>
        <v>436237.00036465091</v>
      </c>
      <c r="L83" s="17">
        <f t="shared" si="7"/>
        <v>3199071.33600744</v>
      </c>
      <c r="M83" s="114"/>
      <c r="N83" s="111"/>
      <c r="O83" s="114"/>
    </row>
    <row r="84" spans="1:17" x14ac:dyDescent="0.3">
      <c r="A84" s="13">
        <v>40544</v>
      </c>
      <c r="B84" s="122">
        <v>40574</v>
      </c>
      <c r="C84" s="116">
        <f>+F22</f>
        <v>2974394.59</v>
      </c>
      <c r="D84" s="27"/>
      <c r="E84" s="117">
        <f>+C84</f>
        <v>2974394.59</v>
      </c>
      <c r="F84" s="184">
        <v>106.192528</v>
      </c>
      <c r="G84" s="131">
        <v>132.69744</v>
      </c>
      <c r="H84" s="138">
        <f t="shared" si="8"/>
        <v>1.2495930033796729</v>
      </c>
      <c r="I84" s="139">
        <f t="shared" si="4"/>
        <v>742388.07895435067</v>
      </c>
      <c r="J84" s="139">
        <f t="shared" si="5"/>
        <v>3716782.6689543505</v>
      </c>
      <c r="K84" s="140">
        <f t="shared" si="6"/>
        <v>446013.92027452204</v>
      </c>
      <c r="L84" s="17">
        <f t="shared" si="7"/>
        <v>3270768.7486798284</v>
      </c>
      <c r="M84" s="112"/>
      <c r="N84" s="111"/>
      <c r="O84" s="114"/>
    </row>
    <row r="85" spans="1:17" x14ac:dyDescent="0.3">
      <c r="A85" s="13">
        <v>40575</v>
      </c>
      <c r="B85" s="115">
        <v>40602</v>
      </c>
      <c r="C85" s="116">
        <f>+C84</f>
        <v>2974394.59</v>
      </c>
      <c r="D85" s="27"/>
      <c r="E85" s="117">
        <f t="shared" ref="E85:E93" si="14">+C85</f>
        <v>2974394.59</v>
      </c>
      <c r="F85" s="184">
        <v>106.832418</v>
      </c>
      <c r="G85" s="131">
        <v>132.69744</v>
      </c>
      <c r="H85" s="138">
        <f t="shared" si="8"/>
        <v>1.2421083645228361</v>
      </c>
      <c r="I85" s="139">
        <f t="shared" si="4"/>
        <v>720125.80963047175</v>
      </c>
      <c r="J85" s="139">
        <f t="shared" si="5"/>
        <v>3694520.3996304716</v>
      </c>
      <c r="K85" s="140">
        <f t="shared" si="6"/>
        <v>443342.44795565656</v>
      </c>
      <c r="L85" s="17">
        <f t="shared" si="7"/>
        <v>3251177.9516748153</v>
      </c>
      <c r="M85" s="112"/>
      <c r="N85" s="111"/>
      <c r="O85" s="114"/>
    </row>
    <row r="86" spans="1:17" x14ac:dyDescent="0.3">
      <c r="A86" s="13">
        <v>40603</v>
      </c>
      <c r="B86" s="122">
        <v>40633</v>
      </c>
      <c r="C86" s="116">
        <f t="shared" ref="C86:C95" si="15">+C85</f>
        <v>2974394.59</v>
      </c>
      <c r="D86" s="27"/>
      <c r="E86" s="117">
        <f t="shared" si="14"/>
        <v>2974394.59</v>
      </c>
      <c r="F86" s="184">
        <v>107.120394</v>
      </c>
      <c r="G86" s="131">
        <v>132.69744</v>
      </c>
      <c r="H86" s="138">
        <f t="shared" si="8"/>
        <v>1.2387691553860416</v>
      </c>
      <c r="I86" s="139">
        <f t="shared" si="4"/>
        <v>710193.68403911125</v>
      </c>
      <c r="J86" s="139">
        <f t="shared" si="5"/>
        <v>3684588.2740391111</v>
      </c>
      <c r="K86" s="140">
        <f t="shared" si="6"/>
        <v>442150.59288469329</v>
      </c>
      <c r="L86" s="17">
        <f t="shared" si="7"/>
        <v>3242437.6811544178</v>
      </c>
      <c r="M86" s="112"/>
      <c r="N86" s="114"/>
      <c r="O86" s="114"/>
    </row>
    <row r="87" spans="1:17" x14ac:dyDescent="0.3">
      <c r="A87" s="13">
        <v>40634</v>
      </c>
      <c r="B87" s="115">
        <v>40663</v>
      </c>
      <c r="C87" s="116">
        <f t="shared" si="15"/>
        <v>2974394.59</v>
      </c>
      <c r="D87" s="27"/>
      <c r="E87" s="117">
        <f t="shared" si="14"/>
        <v>2974394.59</v>
      </c>
      <c r="F87" s="184">
        <v>107.24806100000001</v>
      </c>
      <c r="G87" s="131">
        <v>132.69744</v>
      </c>
      <c r="H87" s="138">
        <f t="shared" si="8"/>
        <v>1.2372945371944766</v>
      </c>
      <c r="I87" s="139">
        <f t="shared" si="4"/>
        <v>705807.58766780468</v>
      </c>
      <c r="J87" s="139">
        <f t="shared" si="5"/>
        <v>3680202.1776678045</v>
      </c>
      <c r="K87" s="140">
        <f t="shared" si="6"/>
        <v>441624.26132013655</v>
      </c>
      <c r="L87" s="17">
        <f t="shared" si="7"/>
        <v>3238577.916347668</v>
      </c>
      <c r="M87" s="112"/>
      <c r="N87" s="111"/>
      <c r="O87" s="114"/>
    </row>
    <row r="88" spans="1:17" x14ac:dyDescent="0.3">
      <c r="A88" s="13">
        <v>40664</v>
      </c>
      <c r="B88" s="122">
        <v>40694</v>
      </c>
      <c r="C88" s="116">
        <f t="shared" si="15"/>
        <v>2974394.59</v>
      </c>
      <c r="D88" s="116"/>
      <c r="E88" s="117">
        <f t="shared" si="14"/>
        <v>2974394.59</v>
      </c>
      <c r="F88" s="184">
        <v>107.553517</v>
      </c>
      <c r="G88" s="131">
        <v>132.69744</v>
      </c>
      <c r="H88" s="138">
        <f t="shared" si="8"/>
        <v>1.2337805745580592</v>
      </c>
      <c r="I88" s="139">
        <f t="shared" si="4"/>
        <v>695355.6762125832</v>
      </c>
      <c r="J88" s="139">
        <f t="shared" si="5"/>
        <v>3669750.2662125831</v>
      </c>
      <c r="K88" s="140">
        <f t="shared" si="6"/>
        <v>440370.03194550995</v>
      </c>
      <c r="L88" s="17">
        <f t="shared" si="7"/>
        <v>3229380.2342670732</v>
      </c>
      <c r="M88" s="112"/>
      <c r="N88" s="114"/>
      <c r="O88" s="114"/>
    </row>
    <row r="89" spans="1:17" x14ac:dyDescent="0.3">
      <c r="A89" s="13">
        <v>40695</v>
      </c>
      <c r="B89" s="115">
        <v>40724</v>
      </c>
      <c r="C89" s="116">
        <f t="shared" si="15"/>
        <v>2974394.59</v>
      </c>
      <c r="D89" s="116"/>
      <c r="E89" s="117">
        <f t="shared" si="14"/>
        <v>2974394.59</v>
      </c>
      <c r="F89" s="184">
        <v>107.89543999999999</v>
      </c>
      <c r="G89" s="131">
        <v>132.69744</v>
      </c>
      <c r="H89" s="138">
        <f t="shared" si="8"/>
        <v>1.2298706970377988</v>
      </c>
      <c r="I89" s="139">
        <f t="shared" si="4"/>
        <v>683726.15766875772</v>
      </c>
      <c r="J89" s="139">
        <f t="shared" si="5"/>
        <v>3658120.7476687576</v>
      </c>
      <c r="K89" s="140">
        <f t="shared" si="6"/>
        <v>438974.48972025089</v>
      </c>
      <c r="L89" s="17">
        <f t="shared" si="7"/>
        <v>3219146.2579485066</v>
      </c>
      <c r="M89" s="125"/>
      <c r="N89" s="112"/>
      <c r="O89" s="114"/>
      <c r="Q89" s="125"/>
    </row>
    <row r="90" spans="1:17" x14ac:dyDescent="0.3">
      <c r="A90" s="13">
        <v>40725</v>
      </c>
      <c r="B90" s="122">
        <v>40755</v>
      </c>
      <c r="C90" s="116">
        <f t="shared" si="15"/>
        <v>2974394.59</v>
      </c>
      <c r="D90" s="27"/>
      <c r="E90" s="117">
        <f t="shared" si="14"/>
        <v>2974394.59</v>
      </c>
      <c r="F90" s="184">
        <v>108.04537000000001</v>
      </c>
      <c r="G90" s="131">
        <v>132.69744</v>
      </c>
      <c r="H90" s="138">
        <f t="shared" si="8"/>
        <v>1.2281640573770074</v>
      </c>
      <c r="I90" s="139">
        <f t="shared" si="4"/>
        <v>678649.93789462047</v>
      </c>
      <c r="J90" s="139">
        <f t="shared" si="5"/>
        <v>3653044.5278946203</v>
      </c>
      <c r="K90" s="140">
        <f t="shared" si="6"/>
        <v>438365.34334735444</v>
      </c>
      <c r="L90" s="17">
        <f t="shared" si="7"/>
        <v>3214679.184547266</v>
      </c>
      <c r="M90" s="114"/>
      <c r="N90" s="112"/>
      <c r="O90" s="114"/>
      <c r="Q90" s="114"/>
    </row>
    <row r="91" spans="1:17" x14ac:dyDescent="0.3">
      <c r="A91" s="13">
        <v>40756</v>
      </c>
      <c r="B91" s="115">
        <v>40786</v>
      </c>
      <c r="C91" s="116">
        <f t="shared" si="15"/>
        <v>2974394.59</v>
      </c>
      <c r="D91" s="27"/>
      <c r="E91" s="117">
        <f t="shared" si="14"/>
        <v>2974394.59</v>
      </c>
      <c r="F91" s="184">
        <v>108.011911</v>
      </c>
      <c r="G91" s="131">
        <v>132.69744</v>
      </c>
      <c r="H91" s="138">
        <f t="shared" si="8"/>
        <v>1.2285445074664034</v>
      </c>
      <c r="I91" s="139">
        <f t="shared" si="4"/>
        <v>679781.54658228485</v>
      </c>
      <c r="J91" s="139">
        <f t="shared" si="5"/>
        <v>3654176.1365822847</v>
      </c>
      <c r="K91" s="140">
        <f t="shared" si="6"/>
        <v>438501.13638987415</v>
      </c>
      <c r="L91" s="17">
        <f t="shared" si="7"/>
        <v>3215675.0001924103</v>
      </c>
      <c r="M91" s="112"/>
      <c r="N91" s="112"/>
      <c r="O91" s="114"/>
    </row>
    <row r="92" spans="1:17" x14ac:dyDescent="0.3">
      <c r="A92" s="13">
        <v>40787</v>
      </c>
      <c r="B92" s="122">
        <v>40816</v>
      </c>
      <c r="C92" s="116">
        <f t="shared" si="15"/>
        <v>2974394.59</v>
      </c>
      <c r="D92" s="27"/>
      <c r="E92" s="117">
        <f t="shared" si="14"/>
        <v>2974394.59</v>
      </c>
      <c r="F92" s="184">
        <v>108.345398</v>
      </c>
      <c r="G92" s="131">
        <v>132.69744</v>
      </c>
      <c r="H92" s="138">
        <f t="shared" si="8"/>
        <v>1.2247630490037056</v>
      </c>
      <c r="I92" s="139">
        <f t="shared" si="4"/>
        <v>668533.99698852655</v>
      </c>
      <c r="J92" s="139">
        <f t="shared" si="5"/>
        <v>3642928.5869885264</v>
      </c>
      <c r="K92" s="140">
        <f t="shared" si="6"/>
        <v>437151.43043862312</v>
      </c>
      <c r="L92" s="17">
        <f t="shared" si="7"/>
        <v>3205777.1565499031</v>
      </c>
      <c r="M92" s="112"/>
      <c r="N92" s="112"/>
      <c r="O92" s="114"/>
    </row>
    <row r="93" spans="1:17" x14ac:dyDescent="0.3">
      <c r="A93" s="13">
        <v>40817</v>
      </c>
      <c r="B93" s="115">
        <v>40847</v>
      </c>
      <c r="C93" s="116">
        <f t="shared" si="15"/>
        <v>2974394.59</v>
      </c>
      <c r="D93" s="116"/>
      <c r="E93" s="117">
        <f t="shared" si="14"/>
        <v>2974394.59</v>
      </c>
      <c r="F93" s="184">
        <v>108.551001</v>
      </c>
      <c r="G93" s="131">
        <v>132.69744</v>
      </c>
      <c r="H93" s="138">
        <f t="shared" si="8"/>
        <v>1.2224432642495853</v>
      </c>
      <c r="I93" s="139">
        <f t="shared" si="4"/>
        <v>661634.04176590685</v>
      </c>
      <c r="J93" s="139">
        <f t="shared" si="5"/>
        <v>3636028.6317659067</v>
      </c>
      <c r="K93" s="140">
        <f t="shared" si="6"/>
        <v>436323.4358119088</v>
      </c>
      <c r="L93" s="17">
        <f t="shared" si="7"/>
        <v>3199705.1959539978</v>
      </c>
      <c r="M93" s="112"/>
      <c r="N93" s="112"/>
      <c r="O93" s="114"/>
      <c r="Q93" s="114"/>
    </row>
    <row r="94" spans="1:17" x14ac:dyDescent="0.3">
      <c r="A94" s="13">
        <v>40848</v>
      </c>
      <c r="B94" s="122">
        <v>40877</v>
      </c>
      <c r="C94" s="116">
        <f t="shared" si="15"/>
        <v>2974394.59</v>
      </c>
      <c r="D94" s="116">
        <f>+C94</f>
        <v>2974394.59</v>
      </c>
      <c r="E94" s="117">
        <f>+D94+C94</f>
        <v>5948789.1799999997</v>
      </c>
      <c r="F94" s="184">
        <v>108.702051</v>
      </c>
      <c r="G94" s="131">
        <v>132.69744</v>
      </c>
      <c r="H94" s="138">
        <f t="shared" si="8"/>
        <v>1.2207445837429507</v>
      </c>
      <c r="I94" s="139">
        <f t="shared" si="4"/>
        <v>1313162.9913136689</v>
      </c>
      <c r="J94" s="139">
        <f t="shared" si="5"/>
        <v>7261952.1713136686</v>
      </c>
      <c r="K94" s="140">
        <f t="shared" si="6"/>
        <v>871434.26055764023</v>
      </c>
      <c r="L94" s="17">
        <f t="shared" si="7"/>
        <v>6390517.9107560283</v>
      </c>
      <c r="M94" s="125"/>
      <c r="N94" s="112"/>
      <c r="O94" s="112"/>
    </row>
    <row r="95" spans="1:17" x14ac:dyDescent="0.3">
      <c r="A95" s="13">
        <v>40878</v>
      </c>
      <c r="B95" s="115">
        <v>40908</v>
      </c>
      <c r="C95" s="116">
        <f t="shared" si="15"/>
        <v>2974394.59</v>
      </c>
      <c r="D95" s="27"/>
      <c r="E95" s="126">
        <f>+C95</f>
        <v>2974394.59</v>
      </c>
      <c r="F95" s="184">
        <v>109.1574</v>
      </c>
      <c r="G95" s="131">
        <v>132.69744</v>
      </c>
      <c r="H95" s="138">
        <f t="shared" si="8"/>
        <v>1.2156522599475621</v>
      </c>
      <c r="I95" s="139">
        <f t="shared" si="4"/>
        <v>641434.91530930251</v>
      </c>
      <c r="J95" s="139">
        <f t="shared" si="5"/>
        <v>3615829.5053093024</v>
      </c>
      <c r="K95" s="140">
        <f t="shared" si="6"/>
        <v>433899.54063711624</v>
      </c>
      <c r="L95" s="17">
        <f t="shared" si="7"/>
        <v>3181929.9646721859</v>
      </c>
      <c r="M95" s="114"/>
      <c r="N95" s="112"/>
      <c r="O95" s="112"/>
    </row>
    <row r="96" spans="1:17" x14ac:dyDescent="0.3">
      <c r="A96" s="13">
        <v>40909</v>
      </c>
      <c r="B96" s="122">
        <v>40939</v>
      </c>
      <c r="C96" s="116">
        <f>+F23</f>
        <v>3085339.51</v>
      </c>
      <c r="D96" s="27"/>
      <c r="E96" s="126">
        <f>+C96</f>
        <v>3085339.51</v>
      </c>
      <c r="F96" s="184">
        <v>109.95503100000001</v>
      </c>
      <c r="G96" s="131">
        <v>132.69744</v>
      </c>
      <c r="H96" s="138">
        <f t="shared" si="8"/>
        <v>1.206833728235682</v>
      </c>
      <c r="I96" s="139">
        <f t="shared" si="4"/>
        <v>638152.27372615226</v>
      </c>
      <c r="J96" s="139">
        <f t="shared" si="5"/>
        <v>3723491.783726152</v>
      </c>
      <c r="K96" s="140">
        <f t="shared" si="6"/>
        <v>446819.01404713822</v>
      </c>
      <c r="L96" s="17">
        <f t="shared" si="7"/>
        <v>3276672.7696790136</v>
      </c>
      <c r="M96" s="112"/>
      <c r="N96" s="112"/>
      <c r="O96" s="112"/>
    </row>
    <row r="97" spans="1:15" x14ac:dyDescent="0.3">
      <c r="A97" s="13">
        <v>40940</v>
      </c>
      <c r="B97" s="115">
        <v>40968</v>
      </c>
      <c r="C97" s="116">
        <f t="shared" ref="C97:C107" si="16">+C96</f>
        <v>3085339.51</v>
      </c>
      <c r="D97" s="27"/>
      <c r="E97" s="126">
        <f t="shared" ref="E97:E107" si="17">+C97</f>
        <v>3085339.51</v>
      </c>
      <c r="F97" s="184">
        <v>110.62660099999999</v>
      </c>
      <c r="G97" s="131">
        <v>132.69744</v>
      </c>
      <c r="H97" s="138">
        <f t="shared" si="8"/>
        <v>1.1995075217035729</v>
      </c>
      <c r="I97" s="139">
        <f t="shared" si="4"/>
        <v>615548.43925421592</v>
      </c>
      <c r="J97" s="139">
        <f t="shared" si="5"/>
        <v>3700887.9492542157</v>
      </c>
      <c r="K97" s="140">
        <f t="shared" si="6"/>
        <v>444106.55391050584</v>
      </c>
      <c r="L97" s="17">
        <f t="shared" si="7"/>
        <v>3256781.3953437097</v>
      </c>
      <c r="M97" s="112"/>
      <c r="N97" s="112"/>
      <c r="O97" s="112"/>
    </row>
    <row r="98" spans="1:15" x14ac:dyDescent="0.3">
      <c r="A98" s="13">
        <v>40969</v>
      </c>
      <c r="B98" s="122">
        <v>40999</v>
      </c>
      <c r="C98" s="116">
        <f t="shared" si="16"/>
        <v>3085339.51</v>
      </c>
      <c r="D98" s="27"/>
      <c r="E98" s="126">
        <f t="shared" si="17"/>
        <v>3085339.51</v>
      </c>
      <c r="F98" s="184">
        <v>110.761636</v>
      </c>
      <c r="G98" s="131">
        <v>132.69744</v>
      </c>
      <c r="H98" s="138">
        <f t="shared" si="8"/>
        <v>1.1980451426340435</v>
      </c>
      <c r="I98" s="139">
        <f t="shared" si="4"/>
        <v>611036.50333239976</v>
      </c>
      <c r="J98" s="139">
        <f t="shared" si="5"/>
        <v>3696376.0133323995</v>
      </c>
      <c r="K98" s="140">
        <f t="shared" si="6"/>
        <v>443565.12159988791</v>
      </c>
      <c r="L98" s="17">
        <f t="shared" si="7"/>
        <v>3252810.8917325116</v>
      </c>
      <c r="M98" s="112"/>
    </row>
    <row r="99" spans="1:15" x14ac:dyDescent="0.3">
      <c r="A99" s="13">
        <v>41000</v>
      </c>
      <c r="B99" s="115">
        <v>41029</v>
      </c>
      <c r="C99" s="116">
        <f t="shared" si="16"/>
        <v>3085339.51</v>
      </c>
      <c r="D99" s="27"/>
      <c r="E99" s="126">
        <f t="shared" si="17"/>
        <v>3085339.51</v>
      </c>
      <c r="F99" s="184">
        <v>110.921543</v>
      </c>
      <c r="G99" s="131">
        <v>132.69744</v>
      </c>
      <c r="H99" s="138">
        <f t="shared" si="8"/>
        <v>1.196318013715334</v>
      </c>
      <c r="I99" s="139">
        <f t="shared" si="4"/>
        <v>605707.72424064158</v>
      </c>
      <c r="J99" s="139">
        <f t="shared" si="5"/>
        <v>3691047.2342406414</v>
      </c>
      <c r="K99" s="140">
        <f t="shared" si="6"/>
        <v>442925.66810887697</v>
      </c>
      <c r="L99" s="17">
        <f t="shared" si="7"/>
        <v>3248121.5661317646</v>
      </c>
      <c r="M99" s="112"/>
    </row>
    <row r="100" spans="1:15" x14ac:dyDescent="0.3">
      <c r="A100" s="13">
        <v>41030</v>
      </c>
      <c r="B100" s="122">
        <v>41060</v>
      </c>
      <c r="C100" s="116">
        <f t="shared" si="16"/>
        <v>3085339.51</v>
      </c>
      <c r="D100" s="116"/>
      <c r="E100" s="126">
        <f t="shared" si="17"/>
        <v>3085339.51</v>
      </c>
      <c r="F100" s="184">
        <v>111.254356</v>
      </c>
      <c r="G100" s="131">
        <v>132.69744</v>
      </c>
      <c r="H100" s="138">
        <f t="shared" si="8"/>
        <v>1.1927392757547399</v>
      </c>
      <c r="I100" s="139">
        <f t="shared" si="4"/>
        <v>594666.10261488426</v>
      </c>
      <c r="J100" s="139">
        <f t="shared" si="5"/>
        <v>3680005.612614884</v>
      </c>
      <c r="K100" s="140">
        <f t="shared" si="6"/>
        <v>441600.67351378605</v>
      </c>
      <c r="L100" s="17">
        <f t="shared" si="7"/>
        <v>3238404.9391010981</v>
      </c>
      <c r="M100" s="112"/>
    </row>
    <row r="101" spans="1:15" x14ac:dyDescent="0.3">
      <c r="A101" s="13">
        <v>41061</v>
      </c>
      <c r="B101" s="115">
        <v>41090</v>
      </c>
      <c r="C101" s="116">
        <f t="shared" si="16"/>
        <v>3085339.51</v>
      </c>
      <c r="D101" s="116"/>
      <c r="E101" s="126">
        <f t="shared" si="17"/>
        <v>3085339.51</v>
      </c>
      <c r="F101" s="184">
        <v>111.346458</v>
      </c>
      <c r="G101" s="131">
        <v>132.69744</v>
      </c>
      <c r="H101" s="138">
        <f t="shared" si="8"/>
        <v>1.191752682424797</v>
      </c>
      <c r="I101" s="139">
        <f t="shared" si="4"/>
        <v>591622.12723370874</v>
      </c>
      <c r="J101" s="139">
        <f t="shared" si="5"/>
        <v>3676961.6372337085</v>
      </c>
      <c r="K101" s="140">
        <f t="shared" si="6"/>
        <v>441235.39646804502</v>
      </c>
      <c r="L101" s="17">
        <f t="shared" si="7"/>
        <v>3235726.2407656633</v>
      </c>
      <c r="M101" s="125"/>
    </row>
    <row r="102" spans="1:15" x14ac:dyDescent="0.3">
      <c r="A102" s="13">
        <v>41091</v>
      </c>
      <c r="B102" s="122">
        <v>41121</v>
      </c>
      <c r="C102" s="116">
        <f t="shared" si="16"/>
        <v>3085339.51</v>
      </c>
      <c r="D102" s="27"/>
      <c r="E102" s="126">
        <f t="shared" si="17"/>
        <v>3085339.51</v>
      </c>
      <c r="F102" s="184">
        <v>111.32241399999999</v>
      </c>
      <c r="G102" s="131">
        <v>132.69744</v>
      </c>
      <c r="H102" s="138">
        <f t="shared" si="8"/>
        <v>1.192010083432075</v>
      </c>
      <c r="I102" s="139">
        <f t="shared" si="4"/>
        <v>592416.29673137749</v>
      </c>
      <c r="J102" s="139">
        <f t="shared" si="5"/>
        <v>3677755.8067313773</v>
      </c>
      <c r="K102" s="140">
        <f t="shared" si="6"/>
        <v>441330.69680776523</v>
      </c>
      <c r="L102" s="17">
        <f t="shared" si="7"/>
        <v>3236425.1099236119</v>
      </c>
      <c r="M102" s="114"/>
    </row>
    <row r="103" spans="1:15" x14ac:dyDescent="0.3">
      <c r="A103" s="13">
        <v>41122</v>
      </c>
      <c r="B103" s="115">
        <v>41152</v>
      </c>
      <c r="C103" s="116">
        <f t="shared" si="16"/>
        <v>3085339.51</v>
      </c>
      <c r="D103" s="27"/>
      <c r="E103" s="126">
        <f t="shared" si="17"/>
        <v>3085339.51</v>
      </c>
      <c r="F103" s="184">
        <v>111.36807</v>
      </c>
      <c r="G103" s="131">
        <v>132.69744</v>
      </c>
      <c r="H103" s="138">
        <f t="shared" si="8"/>
        <v>1.1915214118373425</v>
      </c>
      <c r="I103" s="139">
        <f t="shared" si="4"/>
        <v>590908.57895273436</v>
      </c>
      <c r="J103" s="139">
        <f t="shared" si="5"/>
        <v>3676248.0889527341</v>
      </c>
      <c r="K103" s="140">
        <f t="shared" si="6"/>
        <v>441149.77067432809</v>
      </c>
      <c r="L103" s="17">
        <f t="shared" si="7"/>
        <v>3235098.3182784058</v>
      </c>
      <c r="M103" s="112"/>
    </row>
    <row r="104" spans="1:15" x14ac:dyDescent="0.3">
      <c r="A104" s="13">
        <v>41153</v>
      </c>
      <c r="B104" s="122">
        <v>41182</v>
      </c>
      <c r="C104" s="116">
        <f t="shared" si="16"/>
        <v>3085339.51</v>
      </c>
      <c r="D104" s="27"/>
      <c r="E104" s="126">
        <f t="shared" si="17"/>
        <v>3085339.51</v>
      </c>
      <c r="F104" s="184">
        <v>111.686944</v>
      </c>
      <c r="G104" s="131">
        <v>132.69744</v>
      </c>
      <c r="H104" s="138">
        <f t="shared" si="8"/>
        <v>1.1881195352609881</v>
      </c>
      <c r="I104" s="139">
        <f t="shared" si="4"/>
        <v>580412.63474356476</v>
      </c>
      <c r="J104" s="139">
        <f t="shared" si="5"/>
        <v>3665752.1447435645</v>
      </c>
      <c r="K104" s="140">
        <f t="shared" si="6"/>
        <v>439890.25736922771</v>
      </c>
      <c r="L104" s="17">
        <f t="shared" si="7"/>
        <v>3225861.8873743368</v>
      </c>
      <c r="M104" s="112"/>
    </row>
    <row r="105" spans="1:15" x14ac:dyDescent="0.3">
      <c r="A105" s="13">
        <v>41183</v>
      </c>
      <c r="B105" s="115">
        <v>41213</v>
      </c>
      <c r="C105" s="116">
        <f t="shared" si="16"/>
        <v>3085339.51</v>
      </c>
      <c r="D105" s="27"/>
      <c r="E105" s="126">
        <f t="shared" si="17"/>
        <v>3085339.51</v>
      </c>
      <c r="F105" s="184">
        <v>111.869421</v>
      </c>
      <c r="G105" s="131">
        <v>132.69744</v>
      </c>
      <c r="H105" s="138">
        <f t="shared" si="8"/>
        <v>1.186181521400741</v>
      </c>
      <c r="I105" s="139">
        <f t="shared" si="4"/>
        <v>574433.20400961675</v>
      </c>
      <c r="J105" s="139">
        <f t="shared" si="5"/>
        <v>3659772.7140096165</v>
      </c>
      <c r="K105" s="140">
        <f t="shared" si="6"/>
        <v>439172.72568115394</v>
      </c>
      <c r="L105" s="17">
        <f t="shared" si="7"/>
        <v>3220599.9883284625</v>
      </c>
      <c r="M105" s="125"/>
    </row>
    <row r="106" spans="1:15" x14ac:dyDescent="0.3">
      <c r="A106" s="13">
        <v>41214</v>
      </c>
      <c r="B106" s="122">
        <v>41243</v>
      </c>
      <c r="C106" s="116">
        <f t="shared" si="16"/>
        <v>3085339.51</v>
      </c>
      <c r="D106" s="116">
        <f>+C106</f>
        <v>3085339.51</v>
      </c>
      <c r="E106" s="126">
        <f>+C106+D106</f>
        <v>6170679.0199999996</v>
      </c>
      <c r="F106" s="184">
        <v>111.71648</v>
      </c>
      <c r="G106" s="131">
        <v>132.69744</v>
      </c>
      <c r="H106" s="138">
        <f t="shared" si="8"/>
        <v>1.187805415995921</v>
      </c>
      <c r="I106" s="139">
        <f t="shared" si="4"/>
        <v>1158886.9403284024</v>
      </c>
      <c r="J106" s="139">
        <f t="shared" si="5"/>
        <v>7329565.960328402</v>
      </c>
      <c r="K106" s="140">
        <f t="shared" si="6"/>
        <v>879547.91523940826</v>
      </c>
      <c r="L106" s="17">
        <f t="shared" si="7"/>
        <v>6450018.0450889934</v>
      </c>
      <c r="M106" s="114"/>
    </row>
    <row r="107" spans="1:15" x14ac:dyDescent="0.3">
      <c r="A107" s="13">
        <v>41244</v>
      </c>
      <c r="B107" s="115">
        <v>41274</v>
      </c>
      <c r="C107" s="116">
        <f t="shared" si="16"/>
        <v>3085339.51</v>
      </c>
      <c r="D107" s="27"/>
      <c r="E107" s="126">
        <f t="shared" si="17"/>
        <v>3085339.51</v>
      </c>
      <c r="F107" s="184">
        <v>111.815759</v>
      </c>
      <c r="G107" s="131">
        <v>132.69744</v>
      </c>
      <c r="H107" s="138">
        <f t="shared" si="8"/>
        <v>1.1867507870692895</v>
      </c>
      <c r="I107" s="139">
        <f t="shared" si="4"/>
        <v>576189.58186847577</v>
      </c>
      <c r="J107" s="139">
        <f t="shared" si="5"/>
        <v>3661529.0918684755</v>
      </c>
      <c r="K107" s="140">
        <f t="shared" si="6"/>
        <v>439383.49102421704</v>
      </c>
      <c r="L107" s="17">
        <f t="shared" si="7"/>
        <v>3222145.6008442584</v>
      </c>
      <c r="M107" s="112"/>
    </row>
    <row r="108" spans="1:15" x14ac:dyDescent="0.3">
      <c r="A108" s="13">
        <v>41275</v>
      </c>
      <c r="B108" s="122">
        <v>41305</v>
      </c>
      <c r="C108" s="116">
        <f>+F24</f>
        <v>3160621.8</v>
      </c>
      <c r="D108" s="27"/>
      <c r="E108" s="126">
        <f>+C108</f>
        <v>3160621.8</v>
      </c>
      <c r="F108" s="184">
        <v>112.148955</v>
      </c>
      <c r="G108" s="131">
        <v>132.69744</v>
      </c>
      <c r="H108" s="138">
        <f t="shared" si="8"/>
        <v>1.1832249350874469</v>
      </c>
      <c r="I108" s="139">
        <f t="shared" ref="I108:I153" si="18">+J108-E108</f>
        <v>579104.72414096957</v>
      </c>
      <c r="J108" s="139">
        <f t="shared" ref="J108:J153" si="19">+E108*H108</f>
        <v>3739726.5241409694</v>
      </c>
      <c r="K108" s="140">
        <f t="shared" ref="K108:K152" si="20">+J108*12%</f>
        <v>448767.18289691629</v>
      </c>
      <c r="L108" s="17">
        <f t="shared" ref="L108:L153" si="21">+J108-K108</f>
        <v>3290959.3412440531</v>
      </c>
      <c r="M108" s="112"/>
    </row>
    <row r="109" spans="1:15" x14ac:dyDescent="0.3">
      <c r="A109" s="13">
        <v>41306</v>
      </c>
      <c r="B109" s="115">
        <v>41333</v>
      </c>
      <c r="C109" s="116">
        <f>+C108</f>
        <v>3160621.8</v>
      </c>
      <c r="D109" s="27"/>
      <c r="E109" s="126">
        <f t="shared" ref="E109:E117" si="22">+C109</f>
        <v>3160621.8</v>
      </c>
      <c r="F109" s="184">
        <v>112.647051</v>
      </c>
      <c r="G109" s="131">
        <v>132.69744</v>
      </c>
      <c r="H109" s="138">
        <f t="shared" ref="H109:H153" si="23">+G109/F109</f>
        <v>1.1779930217613952</v>
      </c>
      <c r="I109" s="139">
        <f t="shared" si="18"/>
        <v>562568.62482694024</v>
      </c>
      <c r="J109" s="139">
        <f t="shared" si="19"/>
        <v>3723190.4248269401</v>
      </c>
      <c r="K109" s="140">
        <f t="shared" si="20"/>
        <v>446782.85097923281</v>
      </c>
      <c r="L109" s="17">
        <f t="shared" si="21"/>
        <v>3276407.5738477074</v>
      </c>
      <c r="M109" s="112"/>
    </row>
    <row r="110" spans="1:15" x14ac:dyDescent="0.3">
      <c r="A110" s="13">
        <v>41334</v>
      </c>
      <c r="B110" s="122">
        <v>41364</v>
      </c>
      <c r="C110" s="116">
        <f>+C109</f>
        <v>3160621.8</v>
      </c>
      <c r="D110" s="27"/>
      <c r="E110" s="126">
        <f t="shared" si="22"/>
        <v>3160621.8</v>
      </c>
      <c r="F110" s="184">
        <v>112.878811</v>
      </c>
      <c r="G110" s="131">
        <v>132.69744</v>
      </c>
      <c r="H110" s="138">
        <f t="shared" si="23"/>
        <v>1.1755743954461038</v>
      </c>
      <c r="I110" s="139">
        <f t="shared" si="18"/>
        <v>554924.26176877646</v>
      </c>
      <c r="J110" s="139">
        <f t="shared" si="19"/>
        <v>3715546.0617687763</v>
      </c>
      <c r="K110" s="140">
        <f t="shared" si="20"/>
        <v>445865.52741225314</v>
      </c>
      <c r="L110" s="17">
        <f t="shared" si="21"/>
        <v>3269680.5343565233</v>
      </c>
      <c r="M110" s="112"/>
    </row>
    <row r="111" spans="1:15" x14ac:dyDescent="0.3">
      <c r="A111" s="13">
        <v>41365</v>
      </c>
      <c r="B111" s="115">
        <v>41394</v>
      </c>
      <c r="C111" s="116">
        <f>+C110</f>
        <v>3160621.8</v>
      </c>
      <c r="D111" s="27"/>
      <c r="E111" s="126">
        <f t="shared" si="22"/>
        <v>3160621.8</v>
      </c>
      <c r="F111" s="184">
        <v>113.16432399999999</v>
      </c>
      <c r="G111" s="131">
        <v>132.69744</v>
      </c>
      <c r="H111" s="138">
        <f t="shared" si="23"/>
        <v>1.1726084273697426</v>
      </c>
      <c r="I111" s="139">
        <f t="shared" si="18"/>
        <v>545549.95840852521</v>
      </c>
      <c r="J111" s="139">
        <f t="shared" si="19"/>
        <v>3706171.758408525</v>
      </c>
      <c r="K111" s="140">
        <f t="shared" si="20"/>
        <v>444740.61100902298</v>
      </c>
      <c r="L111" s="17">
        <f t="shared" si="21"/>
        <v>3261431.1473995019</v>
      </c>
      <c r="M111" s="112"/>
    </row>
    <row r="112" spans="1:15" x14ac:dyDescent="0.3">
      <c r="A112" s="13">
        <v>41395</v>
      </c>
      <c r="B112" s="122">
        <v>41425</v>
      </c>
      <c r="C112" s="116">
        <f>+C111</f>
        <v>3160621.8</v>
      </c>
      <c r="D112" s="116"/>
      <c r="E112" s="126">
        <f t="shared" si="22"/>
        <v>3160621.8</v>
      </c>
      <c r="F112" s="184">
        <v>113.479727</v>
      </c>
      <c r="G112" s="131">
        <v>132.69744</v>
      </c>
      <c r="H112" s="138">
        <f t="shared" si="23"/>
        <v>1.1693493058896767</v>
      </c>
      <c r="I112" s="139">
        <f t="shared" si="18"/>
        <v>535249.10800978029</v>
      </c>
      <c r="J112" s="139">
        <f t="shared" si="19"/>
        <v>3695870.9080097801</v>
      </c>
      <c r="K112" s="140">
        <f t="shared" si="20"/>
        <v>443504.50896117359</v>
      </c>
      <c r="L112" s="17">
        <f t="shared" si="21"/>
        <v>3252366.3990486064</v>
      </c>
      <c r="M112" s="112"/>
    </row>
    <row r="113" spans="1:13" x14ac:dyDescent="0.3">
      <c r="A113" s="13">
        <v>41426</v>
      </c>
      <c r="B113" s="115">
        <v>41455</v>
      </c>
      <c r="C113" s="116">
        <f t="shared" ref="C113:C119" si="24">+C112</f>
        <v>3160621.8</v>
      </c>
      <c r="D113" s="116"/>
      <c r="E113" s="126">
        <f t="shared" si="22"/>
        <v>3160621.8</v>
      </c>
      <c r="F113" s="184">
        <v>113.746217</v>
      </c>
      <c r="G113" s="131">
        <v>132.69744</v>
      </c>
      <c r="H113" s="138">
        <f t="shared" si="23"/>
        <v>1.166609699204326</v>
      </c>
      <c r="I113" s="139">
        <f t="shared" si="18"/>
        <v>526590.24739663536</v>
      </c>
      <c r="J113" s="139">
        <f t="shared" si="19"/>
        <v>3687212.0473966352</v>
      </c>
      <c r="K113" s="140">
        <f t="shared" si="20"/>
        <v>442465.44568759622</v>
      </c>
      <c r="L113" s="17">
        <f t="shared" si="21"/>
        <v>3244746.601709039</v>
      </c>
      <c r="M113" s="125"/>
    </row>
    <row r="114" spans="1:13" x14ac:dyDescent="0.3">
      <c r="A114" s="13">
        <v>41456</v>
      </c>
      <c r="B114" s="122">
        <v>41486</v>
      </c>
      <c r="C114" s="116">
        <f t="shared" si="24"/>
        <v>3160621.8</v>
      </c>
      <c r="D114" s="27"/>
      <c r="E114" s="126">
        <f t="shared" si="22"/>
        <v>3160621.8</v>
      </c>
      <c r="F114" s="184">
        <v>113.797274</v>
      </c>
      <c r="G114" s="131">
        <v>132.69744</v>
      </c>
      <c r="H114" s="138">
        <f t="shared" si="23"/>
        <v>1.1660862807662686</v>
      </c>
      <c r="I114" s="139">
        <f t="shared" si="18"/>
        <v>524935.9196707895</v>
      </c>
      <c r="J114" s="139">
        <f t="shared" si="19"/>
        <v>3685557.7196707893</v>
      </c>
      <c r="K114" s="140">
        <f t="shared" si="20"/>
        <v>442266.92636049469</v>
      </c>
      <c r="L114" s="17">
        <f t="shared" si="21"/>
        <v>3243290.7933102949</v>
      </c>
      <c r="M114" s="114"/>
    </row>
    <row r="115" spans="1:13" x14ac:dyDescent="0.3">
      <c r="A115" s="13">
        <v>41487</v>
      </c>
      <c r="B115" s="115">
        <v>41517</v>
      </c>
      <c r="C115" s="116">
        <f t="shared" si="24"/>
        <v>3160621.8</v>
      </c>
      <c r="D115" s="27"/>
      <c r="E115" s="126">
        <f t="shared" si="22"/>
        <v>3160621.8</v>
      </c>
      <c r="F115" s="184">
        <v>113.89218200000001</v>
      </c>
      <c r="G115" s="131">
        <v>132.69744</v>
      </c>
      <c r="H115" s="138">
        <f t="shared" si="23"/>
        <v>1.1651145642288248</v>
      </c>
      <c r="I115" s="139">
        <f t="shared" si="18"/>
        <v>521864.69119912386</v>
      </c>
      <c r="J115" s="139">
        <f t="shared" si="19"/>
        <v>3682486.4911991237</v>
      </c>
      <c r="K115" s="140">
        <f t="shared" si="20"/>
        <v>441898.37894389482</v>
      </c>
      <c r="L115" s="17">
        <f t="shared" si="21"/>
        <v>3240588.1122552287</v>
      </c>
      <c r="M115" s="112"/>
    </row>
    <row r="116" spans="1:13" x14ac:dyDescent="0.3">
      <c r="A116" s="13">
        <v>41518</v>
      </c>
      <c r="B116" s="122">
        <v>41547</v>
      </c>
      <c r="C116" s="116">
        <f t="shared" si="24"/>
        <v>3160621.8</v>
      </c>
      <c r="D116" s="27"/>
      <c r="E116" s="126">
        <f t="shared" si="22"/>
        <v>3160621.8</v>
      </c>
      <c r="F116" s="184">
        <v>114.225785</v>
      </c>
      <c r="G116" s="131">
        <v>132.69744</v>
      </c>
      <c r="H116" s="138">
        <f t="shared" si="23"/>
        <v>1.1617117798752707</v>
      </c>
      <c r="I116" s="139">
        <f t="shared" si="18"/>
        <v>511109.77679058211</v>
      </c>
      <c r="J116" s="139">
        <f t="shared" si="19"/>
        <v>3671731.5767905819</v>
      </c>
      <c r="K116" s="140">
        <f t="shared" si="20"/>
        <v>440607.78921486979</v>
      </c>
      <c r="L116" s="17">
        <f t="shared" si="21"/>
        <v>3231123.787575712</v>
      </c>
      <c r="M116" s="112"/>
    </row>
    <row r="117" spans="1:13" x14ac:dyDescent="0.3">
      <c r="A117" s="13">
        <v>41548</v>
      </c>
      <c r="B117" s="115">
        <v>41578</v>
      </c>
      <c r="C117" s="116">
        <f t="shared" si="24"/>
        <v>3160621.8</v>
      </c>
      <c r="D117" s="27"/>
      <c r="E117" s="126">
        <f t="shared" si="22"/>
        <v>3160621.8</v>
      </c>
      <c r="F117" s="184">
        <v>113.92928000000001</v>
      </c>
      <c r="G117" s="131">
        <v>132.69744</v>
      </c>
      <c r="H117" s="138">
        <f t="shared" si="23"/>
        <v>1.1647351760671181</v>
      </c>
      <c r="I117" s="139">
        <f t="shared" si="18"/>
        <v>520665.58870457159</v>
      </c>
      <c r="J117" s="139">
        <f t="shared" si="19"/>
        <v>3681287.3887045714</v>
      </c>
      <c r="K117" s="140">
        <f t="shared" si="20"/>
        <v>441754.48664454854</v>
      </c>
      <c r="L117" s="17">
        <f t="shared" si="21"/>
        <v>3239532.902060023</v>
      </c>
      <c r="M117" s="112"/>
    </row>
    <row r="118" spans="1:13" x14ac:dyDescent="0.3">
      <c r="A118" s="13">
        <v>41579</v>
      </c>
      <c r="B118" s="122">
        <v>41608</v>
      </c>
      <c r="C118" s="116">
        <f t="shared" si="24"/>
        <v>3160621.8</v>
      </c>
      <c r="D118" s="116">
        <f>+C118</f>
        <v>3160621.8</v>
      </c>
      <c r="E118" s="126">
        <f>+C118+D118</f>
        <v>6321243.5999999996</v>
      </c>
      <c r="F118" s="184">
        <v>113.682917</v>
      </c>
      <c r="G118" s="131">
        <v>132.69744</v>
      </c>
      <c r="H118" s="138">
        <f t="shared" si="23"/>
        <v>1.1672592813571101</v>
      </c>
      <c r="I118" s="139">
        <f t="shared" si="18"/>
        <v>1057286.6618192317</v>
      </c>
      <c r="J118" s="139">
        <f t="shared" si="19"/>
        <v>7378530.2618192313</v>
      </c>
      <c r="K118" s="140">
        <f t="shared" si="20"/>
        <v>885423.63141830778</v>
      </c>
      <c r="L118" s="17">
        <f t="shared" si="21"/>
        <v>6493106.630400924</v>
      </c>
      <c r="M118" s="112"/>
    </row>
    <row r="119" spans="1:13" x14ac:dyDescent="0.3">
      <c r="A119" s="13">
        <v>41609</v>
      </c>
      <c r="B119" s="115">
        <v>41639</v>
      </c>
      <c r="C119" s="116">
        <f t="shared" si="24"/>
        <v>3160621.8</v>
      </c>
      <c r="D119" s="27"/>
      <c r="E119" s="126">
        <f>+C119+D119</f>
        <v>3160621.8</v>
      </c>
      <c r="F119" s="184">
        <v>113.982542</v>
      </c>
      <c r="G119" s="131">
        <v>132.69744</v>
      </c>
      <c r="H119" s="138">
        <f t="shared" si="23"/>
        <v>1.16419091618434</v>
      </c>
      <c r="I119" s="139">
        <f t="shared" si="18"/>
        <v>518945.38905419782</v>
      </c>
      <c r="J119" s="139">
        <f t="shared" si="19"/>
        <v>3679567.1890541976</v>
      </c>
      <c r="K119" s="140">
        <f t="shared" si="20"/>
        <v>441548.06268650369</v>
      </c>
      <c r="L119" s="17">
        <f t="shared" si="21"/>
        <v>3238019.1263676938</v>
      </c>
      <c r="M119" s="112"/>
    </row>
    <row r="120" spans="1:13" x14ac:dyDescent="0.3">
      <c r="A120" s="13">
        <v>41640</v>
      </c>
      <c r="B120" s="122">
        <v>41670</v>
      </c>
      <c r="C120" s="116">
        <f>+F25</f>
        <v>3221937.86</v>
      </c>
      <c r="D120" s="27"/>
      <c r="E120" s="126">
        <f t="shared" ref="E120:E152" si="25">+C120+D120</f>
        <v>3221937.86</v>
      </c>
      <c r="F120" s="184">
        <v>114.53677999999999</v>
      </c>
      <c r="G120" s="131">
        <v>132.69744</v>
      </c>
      <c r="H120" s="138">
        <f t="shared" si="23"/>
        <v>1.1585574520254542</v>
      </c>
      <c r="I120" s="139">
        <f t="shared" si="18"/>
        <v>510862.25766594475</v>
      </c>
      <c r="J120" s="139">
        <f t="shared" si="19"/>
        <v>3732800.1176659446</v>
      </c>
      <c r="K120" s="140">
        <f t="shared" si="20"/>
        <v>447936.01411991334</v>
      </c>
      <c r="L120" s="17">
        <f t="shared" si="21"/>
        <v>3284864.1035460313</v>
      </c>
      <c r="M120" s="112"/>
    </row>
    <row r="121" spans="1:13" x14ac:dyDescent="0.3">
      <c r="A121" s="13">
        <v>41671</v>
      </c>
      <c r="B121" s="115">
        <v>41698</v>
      </c>
      <c r="C121" s="116">
        <f>+C120</f>
        <v>3221937.86</v>
      </c>
      <c r="D121" s="27"/>
      <c r="E121" s="126">
        <f t="shared" si="25"/>
        <v>3221937.86</v>
      </c>
      <c r="F121" s="184">
        <v>115.259923</v>
      </c>
      <c r="G121" s="131">
        <v>132.69744</v>
      </c>
      <c r="H121" s="138">
        <f t="shared" si="23"/>
        <v>1.1512886400245121</v>
      </c>
      <c r="I121" s="139">
        <f t="shared" si="18"/>
        <v>487442.59708288684</v>
      </c>
      <c r="J121" s="139">
        <f t="shared" si="19"/>
        <v>3709380.4570828867</v>
      </c>
      <c r="K121" s="140">
        <f t="shared" si="20"/>
        <v>445125.65484994638</v>
      </c>
      <c r="L121" s="17">
        <f t="shared" si="21"/>
        <v>3264254.8022329402</v>
      </c>
      <c r="M121" s="112"/>
    </row>
    <row r="122" spans="1:13" x14ac:dyDescent="0.3">
      <c r="A122" s="13">
        <v>41699</v>
      </c>
      <c r="B122" s="122">
        <v>41729</v>
      </c>
      <c r="C122" s="116">
        <f>+C121</f>
        <v>3221937.86</v>
      </c>
      <c r="D122" s="27"/>
      <c r="E122" s="126">
        <f t="shared" si="25"/>
        <v>3221937.86</v>
      </c>
      <c r="F122" s="184">
        <v>115.713358</v>
      </c>
      <c r="G122" s="131">
        <v>132.69744</v>
      </c>
      <c r="H122" s="138">
        <f t="shared" si="23"/>
        <v>1.1467771940383926</v>
      </c>
      <c r="I122" s="139">
        <f t="shared" si="18"/>
        <v>472906.99845686369</v>
      </c>
      <c r="J122" s="139">
        <f t="shared" si="19"/>
        <v>3694844.8584568636</v>
      </c>
      <c r="K122" s="140">
        <f t="shared" si="20"/>
        <v>443381.3830148236</v>
      </c>
      <c r="L122" s="17">
        <f t="shared" si="21"/>
        <v>3251463.4754420398</v>
      </c>
      <c r="M122" s="112"/>
    </row>
    <row r="123" spans="1:13" x14ac:dyDescent="0.3">
      <c r="A123" s="13">
        <v>41730</v>
      </c>
      <c r="B123" s="115">
        <v>41759</v>
      </c>
      <c r="C123" s="116">
        <f t="shared" ref="C123:C131" si="26">+C122</f>
        <v>3221937.86</v>
      </c>
      <c r="D123" s="27"/>
      <c r="E123" s="126">
        <f t="shared" si="25"/>
        <v>3221937.86</v>
      </c>
      <c r="F123" s="184">
        <v>116.24332099999999</v>
      </c>
      <c r="G123" s="131">
        <v>132.69744</v>
      </c>
      <c r="H123" s="138">
        <f t="shared" si="23"/>
        <v>1.1415489411215292</v>
      </c>
      <c r="I123" s="139">
        <f t="shared" si="18"/>
        <v>456061.89244236564</v>
      </c>
      <c r="J123" s="139">
        <f t="shared" si="19"/>
        <v>3677999.7524423655</v>
      </c>
      <c r="K123" s="140">
        <f t="shared" si="20"/>
        <v>441359.97029308387</v>
      </c>
      <c r="L123" s="17">
        <f t="shared" si="21"/>
        <v>3236639.7821492818</v>
      </c>
      <c r="M123" s="112"/>
    </row>
    <row r="124" spans="1:13" x14ac:dyDescent="0.3">
      <c r="A124" s="13">
        <v>41760</v>
      </c>
      <c r="B124" s="122">
        <v>41790</v>
      </c>
      <c r="C124" s="116">
        <f t="shared" si="26"/>
        <v>3221937.86</v>
      </c>
      <c r="D124" s="116"/>
      <c r="E124" s="126">
        <f t="shared" si="25"/>
        <v>3221937.86</v>
      </c>
      <c r="F124" s="184">
        <v>116.80555200000001</v>
      </c>
      <c r="G124" s="131">
        <v>132.69744</v>
      </c>
      <c r="H124" s="138">
        <f t="shared" si="23"/>
        <v>1.1360542176967752</v>
      </c>
      <c r="I124" s="139">
        <f t="shared" si="18"/>
        <v>438358.23500992171</v>
      </c>
      <c r="J124" s="139">
        <f t="shared" si="19"/>
        <v>3660296.0950099216</v>
      </c>
      <c r="K124" s="140">
        <f t="shared" si="20"/>
        <v>439235.53140119056</v>
      </c>
      <c r="L124" s="17">
        <f t="shared" si="21"/>
        <v>3221060.5636087311</v>
      </c>
      <c r="M124" s="112"/>
    </row>
    <row r="125" spans="1:13" x14ac:dyDescent="0.3">
      <c r="A125" s="13">
        <v>41791</v>
      </c>
      <c r="B125" s="115">
        <v>41820</v>
      </c>
      <c r="C125" s="116">
        <f t="shared" si="26"/>
        <v>3221937.86</v>
      </c>
      <c r="D125" s="116"/>
      <c r="E125" s="126">
        <f t="shared" si="25"/>
        <v>3221937.86</v>
      </c>
      <c r="F125" s="184">
        <v>116.91440900000001</v>
      </c>
      <c r="G125" s="131">
        <v>132.69744</v>
      </c>
      <c r="H125" s="138">
        <f t="shared" si="23"/>
        <v>1.1349964571090634</v>
      </c>
      <c r="I125" s="139">
        <f t="shared" si="18"/>
        <v>434950.19612555765</v>
      </c>
      <c r="J125" s="139">
        <f t="shared" si="19"/>
        <v>3656888.0561255575</v>
      </c>
      <c r="K125" s="140">
        <f t="shared" si="20"/>
        <v>438826.56673506688</v>
      </c>
      <c r="L125" s="17">
        <f t="shared" si="21"/>
        <v>3218061.4893904906</v>
      </c>
      <c r="M125" s="125"/>
    </row>
    <row r="126" spans="1:13" x14ac:dyDescent="0.3">
      <c r="A126" s="13">
        <v>41821</v>
      </c>
      <c r="B126" s="122">
        <v>41851</v>
      </c>
      <c r="C126" s="116">
        <f t="shared" si="26"/>
        <v>3221937.86</v>
      </c>
      <c r="D126" s="27"/>
      <c r="E126" s="126">
        <f t="shared" si="25"/>
        <v>3221937.86</v>
      </c>
      <c r="F126" s="184">
        <v>117.0913</v>
      </c>
      <c r="G126" s="131">
        <v>132.69744</v>
      </c>
      <c r="H126" s="138">
        <f t="shared" si="23"/>
        <v>1.1332818065902419</v>
      </c>
      <c r="I126" s="139">
        <f t="shared" si="18"/>
        <v>429425.6987022981</v>
      </c>
      <c r="J126" s="139">
        <f t="shared" si="19"/>
        <v>3651363.558702298</v>
      </c>
      <c r="K126" s="140">
        <f t="shared" si="20"/>
        <v>438163.62704427575</v>
      </c>
      <c r="L126" s="17">
        <f t="shared" si="21"/>
        <v>3213199.9316580221</v>
      </c>
      <c r="M126" s="114"/>
    </row>
    <row r="127" spans="1:13" x14ac:dyDescent="0.3">
      <c r="A127" s="13">
        <v>41852</v>
      </c>
      <c r="B127" s="115">
        <v>41882</v>
      </c>
      <c r="C127" s="116">
        <f t="shared" si="26"/>
        <v>3221937.86</v>
      </c>
      <c r="D127" s="27"/>
      <c r="E127" s="126">
        <f t="shared" si="25"/>
        <v>3221937.86</v>
      </c>
      <c r="F127" s="184">
        <v>117.32919</v>
      </c>
      <c r="G127" s="131">
        <v>132.69744</v>
      </c>
      <c r="H127" s="138">
        <f t="shared" si="23"/>
        <v>1.1309840287826074</v>
      </c>
      <c r="I127" s="139">
        <f t="shared" si="18"/>
        <v>422022.40139001235</v>
      </c>
      <c r="J127" s="139">
        <f t="shared" si="19"/>
        <v>3643960.2613900122</v>
      </c>
      <c r="K127" s="140">
        <f t="shared" si="20"/>
        <v>437275.23136680142</v>
      </c>
      <c r="L127" s="17">
        <f t="shared" si="21"/>
        <v>3206685.0300232107</v>
      </c>
      <c r="M127" s="112"/>
    </row>
    <row r="128" spans="1:13" x14ac:dyDescent="0.3">
      <c r="A128" s="13">
        <v>41883</v>
      </c>
      <c r="B128" s="122">
        <v>41912</v>
      </c>
      <c r="C128" s="116">
        <f t="shared" si="26"/>
        <v>3221937.86</v>
      </c>
      <c r="D128" s="27"/>
      <c r="E128" s="126">
        <f t="shared" si="25"/>
        <v>3221937.86</v>
      </c>
      <c r="F128" s="184">
        <v>117.48858</v>
      </c>
      <c r="G128" s="131">
        <v>132.69744</v>
      </c>
      <c r="H128" s="138">
        <f t="shared" si="23"/>
        <v>1.1294496877909326</v>
      </c>
      <c r="I128" s="139">
        <f t="shared" si="18"/>
        <v>417078.85005878564</v>
      </c>
      <c r="J128" s="139">
        <f t="shared" si="19"/>
        <v>3639016.7100587855</v>
      </c>
      <c r="K128" s="140">
        <f t="shared" si="20"/>
        <v>436682.00520705426</v>
      </c>
      <c r="L128" s="17">
        <f t="shared" si="21"/>
        <v>3202334.7048517312</v>
      </c>
      <c r="M128" s="112"/>
    </row>
    <row r="129" spans="1:13" x14ac:dyDescent="0.3">
      <c r="A129" s="13">
        <v>41913</v>
      </c>
      <c r="B129" s="115">
        <v>41943</v>
      </c>
      <c r="C129" s="116">
        <f t="shared" si="26"/>
        <v>3221937.86</v>
      </c>
      <c r="D129" s="27"/>
      <c r="E129" s="126">
        <f t="shared" si="25"/>
        <v>3221937.86</v>
      </c>
      <c r="F129" s="184">
        <v>117.682194</v>
      </c>
      <c r="G129" s="131">
        <v>132.69744</v>
      </c>
      <c r="H129" s="138">
        <f t="shared" si="23"/>
        <v>1.1275914859303184</v>
      </c>
      <c r="I129" s="139">
        <f t="shared" si="18"/>
        <v>411091.83913255017</v>
      </c>
      <c r="J129" s="139">
        <f t="shared" si="19"/>
        <v>3633029.69913255</v>
      </c>
      <c r="K129" s="140">
        <f t="shared" si="20"/>
        <v>435963.56389590597</v>
      </c>
      <c r="L129" s="17">
        <f t="shared" si="21"/>
        <v>3197066.1352366442</v>
      </c>
      <c r="M129" s="112"/>
    </row>
    <row r="130" spans="1:13" x14ac:dyDescent="0.3">
      <c r="A130" s="13">
        <v>41944</v>
      </c>
      <c r="B130" s="122">
        <v>41973</v>
      </c>
      <c r="C130" s="116">
        <f t="shared" si="26"/>
        <v>3221937.86</v>
      </c>
      <c r="D130" s="123">
        <f>+C130</f>
        <v>3221937.86</v>
      </c>
      <c r="E130" s="126">
        <f t="shared" si="25"/>
        <v>6443875.7199999997</v>
      </c>
      <c r="F130" s="184">
        <v>117.837298</v>
      </c>
      <c r="G130" s="131">
        <v>132.69744</v>
      </c>
      <c r="H130" s="138">
        <f t="shared" si="23"/>
        <v>1.1261072873548068</v>
      </c>
      <c r="I130" s="139">
        <f t="shared" si="18"/>
        <v>812619.6871007029</v>
      </c>
      <c r="J130" s="139">
        <f t="shared" si="19"/>
        <v>7256495.4071007026</v>
      </c>
      <c r="K130" s="140">
        <f t="shared" si="20"/>
        <v>870779.44885208423</v>
      </c>
      <c r="L130" s="17">
        <f t="shared" si="21"/>
        <v>6385715.9582486181</v>
      </c>
      <c r="M130" s="125"/>
    </row>
    <row r="131" spans="1:13" x14ac:dyDescent="0.3">
      <c r="A131" s="13">
        <v>41974</v>
      </c>
      <c r="B131" s="115">
        <v>42004</v>
      </c>
      <c r="C131" s="116">
        <f t="shared" si="26"/>
        <v>3221937.86</v>
      </c>
      <c r="D131" s="27"/>
      <c r="E131" s="126">
        <f t="shared" si="25"/>
        <v>3221937.86</v>
      </c>
      <c r="F131" s="184">
        <v>118.151658</v>
      </c>
      <c r="G131" s="131">
        <v>132.69744</v>
      </c>
      <c r="H131" s="138">
        <f t="shared" si="23"/>
        <v>1.1231111119913357</v>
      </c>
      <c r="I131" s="139">
        <f t="shared" si="18"/>
        <v>396656.35271158442</v>
      </c>
      <c r="J131" s="139">
        <f t="shared" si="19"/>
        <v>3618594.2127115843</v>
      </c>
      <c r="K131" s="140">
        <f t="shared" si="20"/>
        <v>434231.30552539008</v>
      </c>
      <c r="L131" s="17">
        <f t="shared" si="21"/>
        <v>3184362.9071861943</v>
      </c>
      <c r="M131" s="114"/>
    </row>
    <row r="132" spans="1:13" x14ac:dyDescent="0.3">
      <c r="A132" s="13">
        <v>42005</v>
      </c>
      <c r="B132" s="122">
        <v>42035</v>
      </c>
      <c r="C132" s="116">
        <f>+F26</f>
        <v>3339860.78</v>
      </c>
      <c r="D132" s="27"/>
      <c r="E132" s="126">
        <f t="shared" si="25"/>
        <v>3339860.78</v>
      </c>
      <c r="F132" s="184">
        <v>118.91289500000001</v>
      </c>
      <c r="G132" s="131">
        <v>132.69744</v>
      </c>
      <c r="H132" s="138">
        <f t="shared" si="23"/>
        <v>1.1159213641211914</v>
      </c>
      <c r="I132" s="139">
        <f t="shared" si="18"/>
        <v>387161.21759246616</v>
      </c>
      <c r="J132" s="139">
        <f t="shared" si="19"/>
        <v>3727021.997592466</v>
      </c>
      <c r="K132" s="140">
        <f t="shared" si="20"/>
        <v>447242.63971109589</v>
      </c>
      <c r="L132" s="17">
        <f t="shared" si="21"/>
        <v>3279779.35788137</v>
      </c>
      <c r="M132" s="112"/>
    </row>
    <row r="133" spans="1:13" x14ac:dyDescent="0.3">
      <c r="A133" s="13">
        <v>42036</v>
      </c>
      <c r="B133" s="115">
        <v>42063</v>
      </c>
      <c r="C133" s="116">
        <f>+C132</f>
        <v>3339860.78</v>
      </c>
      <c r="D133" s="27"/>
      <c r="E133" s="126">
        <f t="shared" si="25"/>
        <v>3339860.78</v>
      </c>
      <c r="F133" s="184">
        <v>120.279927</v>
      </c>
      <c r="G133" s="131">
        <v>132.69744</v>
      </c>
      <c r="H133" s="138">
        <f t="shared" si="23"/>
        <v>1.1032384480911765</v>
      </c>
      <c r="I133" s="139">
        <f t="shared" si="18"/>
        <v>344802.04376778658</v>
      </c>
      <c r="J133" s="139">
        <f t="shared" si="19"/>
        <v>3684662.8237677864</v>
      </c>
      <c r="K133" s="140">
        <f t="shared" si="20"/>
        <v>442159.53885213437</v>
      </c>
      <c r="L133" s="17">
        <f t="shared" si="21"/>
        <v>3242503.2849156521</v>
      </c>
      <c r="M133" s="112"/>
    </row>
    <row r="134" spans="1:13" x14ac:dyDescent="0.3">
      <c r="A134" s="13">
        <v>42064</v>
      </c>
      <c r="B134" s="122">
        <v>42094</v>
      </c>
      <c r="C134" s="116">
        <f>+C133</f>
        <v>3339860.78</v>
      </c>
      <c r="D134" s="27"/>
      <c r="E134" s="126">
        <f t="shared" si="25"/>
        <v>3339860.78</v>
      </c>
      <c r="F134" s="184">
        <v>120.98456400000001</v>
      </c>
      <c r="G134" s="131">
        <v>132.69744</v>
      </c>
      <c r="H134" s="138">
        <f t="shared" si="23"/>
        <v>1.096812978554851</v>
      </c>
      <c r="I134" s="139">
        <f t="shared" si="18"/>
        <v>323341.870070328</v>
      </c>
      <c r="J134" s="139">
        <f t="shared" si="19"/>
        <v>3663202.6500703278</v>
      </c>
      <c r="K134" s="140">
        <f t="shared" si="20"/>
        <v>439584.31800843932</v>
      </c>
      <c r="L134" s="17">
        <f t="shared" si="21"/>
        <v>3223618.3320618887</v>
      </c>
      <c r="M134" s="112"/>
    </row>
    <row r="135" spans="1:13" x14ac:dyDescent="0.3">
      <c r="A135" s="13">
        <v>42095</v>
      </c>
      <c r="B135" s="115">
        <v>42124</v>
      </c>
      <c r="C135" s="116">
        <f t="shared" ref="C135:C143" si="27">+C134</f>
        <v>3339860.78</v>
      </c>
      <c r="D135" s="27"/>
      <c r="E135" s="126">
        <f t="shared" si="25"/>
        <v>3339860.78</v>
      </c>
      <c r="F135" s="184">
        <v>121.63436900000001</v>
      </c>
      <c r="G135" s="131">
        <v>132.69744</v>
      </c>
      <c r="H135" s="138">
        <f t="shared" si="23"/>
        <v>1.0909534952246926</v>
      </c>
      <c r="I135" s="139">
        <f t="shared" si="18"/>
        <v>303772.01150486805</v>
      </c>
      <c r="J135" s="139">
        <f t="shared" si="19"/>
        <v>3643632.7915048678</v>
      </c>
      <c r="K135" s="140">
        <f t="shared" si="20"/>
        <v>437235.93498058413</v>
      </c>
      <c r="L135" s="17">
        <f t="shared" si="21"/>
        <v>3206396.8565242835</v>
      </c>
      <c r="M135" s="112"/>
    </row>
    <row r="136" spans="1:13" x14ac:dyDescent="0.3">
      <c r="A136" s="13">
        <v>42125</v>
      </c>
      <c r="B136" s="122">
        <v>42155</v>
      </c>
      <c r="C136" s="116">
        <f t="shared" si="27"/>
        <v>3339860.78</v>
      </c>
      <c r="D136" s="27"/>
      <c r="E136" s="126">
        <f t="shared" si="25"/>
        <v>3339860.78</v>
      </c>
      <c r="F136" s="184">
        <v>121.95433</v>
      </c>
      <c r="G136" s="131">
        <v>132.69744</v>
      </c>
      <c r="H136" s="138">
        <f t="shared" si="23"/>
        <v>1.0880912551444464</v>
      </c>
      <c r="I136" s="139">
        <f t="shared" si="18"/>
        <v>294212.52811790956</v>
      </c>
      <c r="J136" s="139">
        <f t="shared" si="19"/>
        <v>3634073.3081179094</v>
      </c>
      <c r="K136" s="140">
        <f t="shared" si="20"/>
        <v>436088.79697414913</v>
      </c>
      <c r="L136" s="17">
        <f t="shared" si="21"/>
        <v>3197984.5111437603</v>
      </c>
      <c r="M136" s="112"/>
    </row>
    <row r="137" spans="1:13" x14ac:dyDescent="0.3">
      <c r="A137" s="13">
        <v>42156</v>
      </c>
      <c r="B137" s="115">
        <v>42185</v>
      </c>
      <c r="C137" s="116">
        <f t="shared" si="27"/>
        <v>3339860.78</v>
      </c>
      <c r="D137" s="116"/>
      <c r="E137" s="126">
        <f t="shared" si="25"/>
        <v>3339860.78</v>
      </c>
      <c r="F137" s="184">
        <v>122.08235999999999</v>
      </c>
      <c r="G137" s="131">
        <v>132.69744</v>
      </c>
      <c r="H137" s="138">
        <f t="shared" si="23"/>
        <v>1.0869501539780195</v>
      </c>
      <c r="I137" s="139">
        <f t="shared" si="18"/>
        <v>290401.40908614825</v>
      </c>
      <c r="J137" s="139">
        <f t="shared" si="19"/>
        <v>3630262.189086148</v>
      </c>
      <c r="K137" s="140">
        <f t="shared" si="20"/>
        <v>435631.46269033774</v>
      </c>
      <c r="L137" s="17">
        <f t="shared" si="21"/>
        <v>3194630.7263958105</v>
      </c>
      <c r="M137" s="112"/>
    </row>
    <row r="138" spans="1:13" x14ac:dyDescent="0.3">
      <c r="A138" s="13">
        <v>42186</v>
      </c>
      <c r="B138" s="122">
        <v>42216</v>
      </c>
      <c r="C138" s="116">
        <f t="shared" si="27"/>
        <v>3339860.78</v>
      </c>
      <c r="D138" s="27"/>
      <c r="E138" s="126">
        <f t="shared" si="25"/>
        <v>3339860.78</v>
      </c>
      <c r="F138" s="184">
        <v>122.30851</v>
      </c>
      <c r="G138" s="131">
        <v>132.69744</v>
      </c>
      <c r="H138" s="138">
        <f t="shared" si="23"/>
        <v>1.0849403692351416</v>
      </c>
      <c r="I138" s="139">
        <f t="shared" si="18"/>
        <v>283689.00784716802</v>
      </c>
      <c r="J138" s="139">
        <f t="shared" si="19"/>
        <v>3623549.7878471678</v>
      </c>
      <c r="K138" s="140">
        <f t="shared" si="20"/>
        <v>434825.97454166011</v>
      </c>
      <c r="L138" s="17">
        <f t="shared" si="21"/>
        <v>3188723.8133055079</v>
      </c>
      <c r="M138" s="112"/>
    </row>
    <row r="139" spans="1:13" x14ac:dyDescent="0.3">
      <c r="A139" s="13">
        <v>42217</v>
      </c>
      <c r="B139" s="115">
        <v>42247</v>
      </c>
      <c r="C139" s="116">
        <f t="shared" si="27"/>
        <v>3339860.78</v>
      </c>
      <c r="D139" s="27"/>
      <c r="E139" s="126">
        <f t="shared" si="25"/>
        <v>3339860.78</v>
      </c>
      <c r="F139" s="184">
        <v>122.89561</v>
      </c>
      <c r="G139" s="131">
        <v>132.69744</v>
      </c>
      <c r="H139" s="138">
        <f t="shared" si="23"/>
        <v>1.0797573648074166</v>
      </c>
      <c r="I139" s="139">
        <f t="shared" si="18"/>
        <v>266378.49463644298</v>
      </c>
      <c r="J139" s="139">
        <f t="shared" si="19"/>
        <v>3606239.2746364428</v>
      </c>
      <c r="K139" s="140">
        <f t="shared" si="20"/>
        <v>432748.71295637311</v>
      </c>
      <c r="L139" s="17">
        <f t="shared" si="21"/>
        <v>3173490.5616800697</v>
      </c>
      <c r="M139" s="112"/>
    </row>
    <row r="140" spans="1:13" x14ac:dyDescent="0.3">
      <c r="A140" s="13">
        <v>42248</v>
      </c>
      <c r="B140" s="122">
        <v>42277</v>
      </c>
      <c r="C140" s="116">
        <f t="shared" si="27"/>
        <v>3339860.78</v>
      </c>
      <c r="D140" s="27"/>
      <c r="E140" s="126">
        <f t="shared" si="25"/>
        <v>3339860.78</v>
      </c>
      <c r="F140" s="184">
        <v>123.77500999999999</v>
      </c>
      <c r="G140" s="131">
        <v>132.69744</v>
      </c>
      <c r="H140" s="138">
        <f t="shared" si="23"/>
        <v>1.072085875816128</v>
      </c>
      <c r="I140" s="139">
        <f t="shared" si="18"/>
        <v>240756.78943023644</v>
      </c>
      <c r="J140" s="139">
        <f t="shared" si="19"/>
        <v>3580617.5694302362</v>
      </c>
      <c r="K140" s="140">
        <f t="shared" si="20"/>
        <v>429674.10833162832</v>
      </c>
      <c r="L140" s="17">
        <f t="shared" si="21"/>
        <v>3150943.4610986081</v>
      </c>
      <c r="M140" s="112"/>
    </row>
    <row r="141" spans="1:13" x14ac:dyDescent="0.3">
      <c r="A141" s="13">
        <v>42278</v>
      </c>
      <c r="B141" s="115">
        <v>42308</v>
      </c>
      <c r="C141" s="116">
        <f t="shared" si="27"/>
        <v>3339860.78</v>
      </c>
      <c r="D141" s="27"/>
      <c r="E141" s="126">
        <f t="shared" si="25"/>
        <v>3339860.78</v>
      </c>
      <c r="F141" s="184">
        <v>124.61929000000001</v>
      </c>
      <c r="G141" s="131">
        <v>132.69744</v>
      </c>
      <c r="H141" s="138">
        <f t="shared" si="23"/>
        <v>1.0648226289846459</v>
      </c>
      <c r="I141" s="139">
        <f t="shared" si="18"/>
        <v>216498.55620231014</v>
      </c>
      <c r="J141" s="139">
        <f t="shared" si="19"/>
        <v>3556359.3362023099</v>
      </c>
      <c r="K141" s="140">
        <f t="shared" si="20"/>
        <v>426763.12034427718</v>
      </c>
      <c r="L141" s="17">
        <f t="shared" si="21"/>
        <v>3129596.2158580329</v>
      </c>
      <c r="M141" s="112"/>
    </row>
    <row r="142" spans="1:13" x14ac:dyDescent="0.3">
      <c r="A142" s="13">
        <v>42309</v>
      </c>
      <c r="B142" s="122">
        <v>42338</v>
      </c>
      <c r="C142" s="116">
        <f t="shared" si="27"/>
        <v>3339860.78</v>
      </c>
      <c r="D142" s="116">
        <f>+C142</f>
        <v>3339860.78</v>
      </c>
      <c r="E142" s="126">
        <f t="shared" si="25"/>
        <v>6679721.5599999996</v>
      </c>
      <c r="F142" s="184">
        <v>125.37075</v>
      </c>
      <c r="G142" s="131">
        <v>132.69744</v>
      </c>
      <c r="H142" s="138">
        <f t="shared" si="23"/>
        <v>1.0584401864071165</v>
      </c>
      <c r="I142" s="139">
        <f t="shared" si="18"/>
        <v>390364.17311403435</v>
      </c>
      <c r="J142" s="139">
        <f t="shared" si="19"/>
        <v>7070085.7331140339</v>
      </c>
      <c r="K142" s="140">
        <f t="shared" si="20"/>
        <v>848410.28797368403</v>
      </c>
      <c r="L142" s="17">
        <f t="shared" si="21"/>
        <v>6221675.4451403497</v>
      </c>
      <c r="M142" s="125"/>
    </row>
    <row r="143" spans="1:13" x14ac:dyDescent="0.3">
      <c r="A143" s="13">
        <v>42339</v>
      </c>
      <c r="B143" s="115">
        <v>42369</v>
      </c>
      <c r="C143" s="116">
        <f t="shared" si="27"/>
        <v>3339860.78</v>
      </c>
      <c r="D143" s="27"/>
      <c r="E143" s="126">
        <f t="shared" si="25"/>
        <v>3339860.78</v>
      </c>
      <c r="F143" s="184">
        <v>126.14945</v>
      </c>
      <c r="G143" s="131">
        <v>132.69744</v>
      </c>
      <c r="H143" s="138">
        <f t="shared" si="23"/>
        <v>1.0519066075991612</v>
      </c>
      <c r="I143" s="139">
        <f t="shared" si="18"/>
        <v>173360.84294328839</v>
      </c>
      <c r="J143" s="139">
        <f t="shared" si="19"/>
        <v>3513221.6229432882</v>
      </c>
      <c r="K143" s="140">
        <f t="shared" si="20"/>
        <v>421586.59475319454</v>
      </c>
      <c r="L143" s="17">
        <f t="shared" si="21"/>
        <v>3091635.0281900936</v>
      </c>
      <c r="M143" s="114"/>
    </row>
    <row r="144" spans="1:13" x14ac:dyDescent="0.3">
      <c r="A144" s="13">
        <v>42370</v>
      </c>
      <c r="B144" s="122">
        <v>42400</v>
      </c>
      <c r="C144" s="116">
        <f>+F27</f>
        <v>3565969.36</v>
      </c>
      <c r="D144" s="27"/>
      <c r="E144" s="126">
        <f t="shared" si="25"/>
        <v>3565969.36</v>
      </c>
      <c r="F144" s="184">
        <v>127.77754</v>
      </c>
      <c r="G144" s="131">
        <v>132.69744</v>
      </c>
      <c r="H144" s="138">
        <f t="shared" si="23"/>
        <v>1.0385036368676372</v>
      </c>
      <c r="I144" s="139">
        <f t="shared" si="18"/>
        <v>137302.78931856062</v>
      </c>
      <c r="J144" s="139">
        <f t="shared" si="19"/>
        <v>3703272.1493185605</v>
      </c>
      <c r="K144" s="140">
        <f t="shared" si="20"/>
        <v>444392.65791822725</v>
      </c>
      <c r="L144" s="17">
        <f t="shared" si="21"/>
        <v>3258879.4914003331</v>
      </c>
      <c r="M144" s="112"/>
    </row>
    <row r="145" spans="1:16" x14ac:dyDescent="0.3">
      <c r="A145" s="13">
        <v>42401</v>
      </c>
      <c r="B145" s="115">
        <v>42429</v>
      </c>
      <c r="C145" s="116">
        <f>+C144</f>
        <v>3565969.36</v>
      </c>
      <c r="D145" s="27"/>
      <c r="E145" s="126">
        <f t="shared" si="25"/>
        <v>3565969.36</v>
      </c>
      <c r="F145" s="184">
        <v>129.41261</v>
      </c>
      <c r="G145" s="131">
        <v>132.69744</v>
      </c>
      <c r="H145" s="138">
        <f t="shared" si="23"/>
        <v>1.0253826114781242</v>
      </c>
      <c r="I145" s="139">
        <f t="shared" si="18"/>
        <v>90513.614807775244</v>
      </c>
      <c r="J145" s="139">
        <f t="shared" si="19"/>
        <v>3656482.9748077751</v>
      </c>
      <c r="K145" s="140">
        <f t="shared" si="20"/>
        <v>438777.956976933</v>
      </c>
      <c r="L145" s="17">
        <f t="shared" si="21"/>
        <v>3217705.0178308422</v>
      </c>
      <c r="M145" s="112"/>
    </row>
    <row r="146" spans="1:16" x14ac:dyDescent="0.3">
      <c r="A146" s="13">
        <v>42430</v>
      </c>
      <c r="B146" s="122">
        <v>42460</v>
      </c>
      <c r="C146" s="116">
        <f>+C145</f>
        <v>3565969.36</v>
      </c>
      <c r="D146" s="27"/>
      <c r="E146" s="126">
        <f t="shared" si="25"/>
        <v>3565969.36</v>
      </c>
      <c r="F146" s="184">
        <v>130.63385</v>
      </c>
      <c r="G146" s="131">
        <v>132.69744</v>
      </c>
      <c r="H146" s="138">
        <f t="shared" si="23"/>
        <v>1.0157967479332501</v>
      </c>
      <c r="I146" s="139">
        <f t="shared" si="18"/>
        <v>56330.719117613509</v>
      </c>
      <c r="J146" s="139">
        <f t="shared" si="19"/>
        <v>3622300.0791176134</v>
      </c>
      <c r="K146" s="140">
        <f t="shared" si="20"/>
        <v>434676.00949411356</v>
      </c>
      <c r="L146" s="17">
        <f t="shared" si="21"/>
        <v>3187624.0696234996</v>
      </c>
      <c r="M146" s="112"/>
    </row>
    <row r="147" spans="1:16" x14ac:dyDescent="0.3">
      <c r="A147" s="13">
        <v>42461</v>
      </c>
      <c r="B147" s="115">
        <v>42490</v>
      </c>
      <c r="C147" s="116">
        <f t="shared" ref="C147:C153" si="28">+C146</f>
        <v>3565969.36</v>
      </c>
      <c r="D147" s="27"/>
      <c r="E147" s="126">
        <f t="shared" si="25"/>
        <v>3565969.36</v>
      </c>
      <c r="F147" s="184">
        <v>131.28192000000001</v>
      </c>
      <c r="G147" s="131">
        <v>132.69744</v>
      </c>
      <c r="H147" s="138">
        <f t="shared" si="23"/>
        <v>1.010782292032292</v>
      </c>
      <c r="I147" s="139">
        <f>+J147-E147</f>
        <v>38449.323017725255</v>
      </c>
      <c r="J147" s="139">
        <f t="shared" si="19"/>
        <v>3604418.6830177251</v>
      </c>
      <c r="K147" s="140">
        <f t="shared" si="20"/>
        <v>432530.24196212698</v>
      </c>
      <c r="L147" s="17">
        <f t="shared" si="21"/>
        <v>3171888.4410555982</v>
      </c>
      <c r="M147" s="112"/>
    </row>
    <row r="148" spans="1:16" x14ac:dyDescent="0.3">
      <c r="A148" s="13">
        <v>42491</v>
      </c>
      <c r="B148" s="122">
        <v>42521</v>
      </c>
      <c r="C148" s="116">
        <f t="shared" si="28"/>
        <v>3565969.36</v>
      </c>
      <c r="D148" s="27"/>
      <c r="E148" s="126">
        <f t="shared" si="25"/>
        <v>3565969.36</v>
      </c>
      <c r="F148" s="184">
        <v>131.95119</v>
      </c>
      <c r="G148" s="131">
        <v>132.69744</v>
      </c>
      <c r="H148" s="138">
        <f t="shared" si="23"/>
        <v>1.0056555003406942</v>
      </c>
      <c r="I148" s="139">
        <f t="shared" si="18"/>
        <v>20167.340930385049</v>
      </c>
      <c r="J148" s="139">
        <f t="shared" si="19"/>
        <v>3586136.7009303849</v>
      </c>
      <c r="K148" s="140">
        <f t="shared" si="20"/>
        <v>430336.40411164617</v>
      </c>
      <c r="L148" s="17">
        <f t="shared" si="21"/>
        <v>3155800.2968187388</v>
      </c>
      <c r="M148" s="112"/>
    </row>
    <row r="149" spans="1:16" x14ac:dyDescent="0.3">
      <c r="A149" s="13">
        <v>42522</v>
      </c>
      <c r="B149" s="115">
        <v>42551</v>
      </c>
      <c r="C149" s="116">
        <f t="shared" si="28"/>
        <v>3565969.36</v>
      </c>
      <c r="D149" s="116"/>
      <c r="E149" s="126">
        <f t="shared" si="25"/>
        <v>3565969.36</v>
      </c>
      <c r="F149" s="184">
        <v>132.58412000000001</v>
      </c>
      <c r="G149" s="131">
        <v>132.69744</v>
      </c>
      <c r="H149" s="138">
        <f t="shared" si="23"/>
        <v>1.0008547026597152</v>
      </c>
      <c r="I149" s="139">
        <f t="shared" si="18"/>
        <v>3047.8434964548796</v>
      </c>
      <c r="J149" s="139">
        <f t="shared" si="19"/>
        <v>3569017.2034964547</v>
      </c>
      <c r="K149" s="140">
        <f t="shared" si="20"/>
        <v>428282.06441957457</v>
      </c>
      <c r="L149" s="17">
        <f t="shared" si="21"/>
        <v>3140735.1390768802</v>
      </c>
      <c r="M149" s="112"/>
    </row>
    <row r="150" spans="1:16" x14ac:dyDescent="0.3">
      <c r="A150" s="13">
        <v>42552</v>
      </c>
      <c r="B150" s="122">
        <v>42582</v>
      </c>
      <c r="C150" s="116">
        <f t="shared" si="28"/>
        <v>3565969.36</v>
      </c>
      <c r="D150" s="27"/>
      <c r="E150" s="126">
        <f t="shared" si="25"/>
        <v>3565969.36</v>
      </c>
      <c r="F150" s="184">
        <v>133.27351999999999</v>
      </c>
      <c r="G150" s="131">
        <v>132.69744</v>
      </c>
      <c r="H150" s="138">
        <f t="shared" si="23"/>
        <v>0.99567746090896381</v>
      </c>
      <c r="I150" s="139">
        <f t="shared" si="18"/>
        <v>-15414.041956037283</v>
      </c>
      <c r="J150" s="139">
        <f t="shared" si="19"/>
        <v>3550555.3180439626</v>
      </c>
      <c r="K150" s="140">
        <f t="shared" si="20"/>
        <v>426066.63816527551</v>
      </c>
      <c r="L150" s="17">
        <f t="shared" si="21"/>
        <v>3124488.679878687</v>
      </c>
      <c r="M150" s="112"/>
    </row>
    <row r="151" spans="1:16" x14ac:dyDescent="0.3">
      <c r="A151" s="13">
        <v>42583</v>
      </c>
      <c r="B151" s="115">
        <v>42613</v>
      </c>
      <c r="C151" s="116">
        <f t="shared" si="28"/>
        <v>3565969.36</v>
      </c>
      <c r="D151" s="27"/>
      <c r="E151" s="126">
        <f t="shared" si="25"/>
        <v>3565969.36</v>
      </c>
      <c r="F151" s="184">
        <v>132.84716</v>
      </c>
      <c r="G151" s="131">
        <v>132.69744</v>
      </c>
      <c r="H151" s="138">
        <f t="shared" si="23"/>
        <v>0.99887299058557211</v>
      </c>
      <c r="I151" s="139">
        <f t="shared" si="18"/>
        <v>-4018.8810402816162</v>
      </c>
      <c r="J151" s="139">
        <f t="shared" si="19"/>
        <v>3561950.4789597183</v>
      </c>
      <c r="K151" s="140">
        <f t="shared" si="20"/>
        <v>427434.05747516616</v>
      </c>
      <c r="L151" s="17">
        <f t="shared" si="21"/>
        <v>3134516.4214845523</v>
      </c>
      <c r="M151" s="112"/>
    </row>
    <row r="152" spans="1:16" x14ac:dyDescent="0.3">
      <c r="A152" s="13">
        <v>42614</v>
      </c>
      <c r="B152" s="122">
        <v>42643</v>
      </c>
      <c r="C152" s="116">
        <f t="shared" si="28"/>
        <v>3565969.36</v>
      </c>
      <c r="D152" s="27"/>
      <c r="E152" s="126">
        <f t="shared" si="25"/>
        <v>3565969.36</v>
      </c>
      <c r="F152" s="184">
        <v>132.77698000000001</v>
      </c>
      <c r="G152" s="131">
        <v>132.69744</v>
      </c>
      <c r="H152" s="138">
        <f t="shared" si="23"/>
        <v>0.99940095037558463</v>
      </c>
      <c r="I152" s="139">
        <f t="shared" si="18"/>
        <v>-2136.1926057846285</v>
      </c>
      <c r="J152" s="139">
        <f t="shared" si="19"/>
        <v>3563833.1673942152</v>
      </c>
      <c r="K152" s="140">
        <f t="shared" si="20"/>
        <v>427659.98008730583</v>
      </c>
      <c r="L152" s="17">
        <f t="shared" si="21"/>
        <v>3136173.1873069094</v>
      </c>
      <c r="M152" s="112"/>
    </row>
    <row r="153" spans="1:16" ht="19.5" thickBot="1" x14ac:dyDescent="0.35">
      <c r="A153" s="185">
        <v>42644</v>
      </c>
      <c r="B153" s="186">
        <v>42669</v>
      </c>
      <c r="C153" s="22">
        <f t="shared" si="28"/>
        <v>3565969.36</v>
      </c>
      <c r="D153" s="27"/>
      <c r="E153" s="126">
        <f>+C153/30*26</f>
        <v>3090506.7786666667</v>
      </c>
      <c r="F153" s="184">
        <v>132.69744</v>
      </c>
      <c r="G153" s="131">
        <v>132.69744</v>
      </c>
      <c r="H153" s="138">
        <f t="shared" si="23"/>
        <v>1</v>
      </c>
      <c r="I153" s="139">
        <f t="shared" si="18"/>
        <v>0</v>
      </c>
      <c r="J153" s="139">
        <f t="shared" si="19"/>
        <v>3090506.7786666667</v>
      </c>
      <c r="K153" s="140">
        <v>370860.81</v>
      </c>
      <c r="L153" s="17">
        <f t="shared" si="21"/>
        <v>2719645.9686666667</v>
      </c>
      <c r="M153" s="112"/>
    </row>
    <row r="154" spans="1:16" x14ac:dyDescent="0.3">
      <c r="A154" s="277" t="s">
        <v>98</v>
      </c>
      <c r="B154" s="278"/>
      <c r="C154" s="279"/>
      <c r="D154" s="187"/>
      <c r="E154" s="208">
        <v>363604883.26999998</v>
      </c>
      <c r="F154" s="188"/>
      <c r="G154" s="189"/>
      <c r="H154" s="190"/>
      <c r="I154" s="191">
        <v>73085035.340000004</v>
      </c>
      <c r="J154" s="192"/>
      <c r="K154" s="193">
        <v>48782153.090000004</v>
      </c>
      <c r="L154" s="194">
        <v>387907765.51999998</v>
      </c>
      <c r="M154" s="112"/>
    </row>
    <row r="155" spans="1:16" ht="27.75" customHeight="1" thickBot="1" x14ac:dyDescent="0.35">
      <c r="A155" s="280"/>
      <c r="B155" s="281"/>
      <c r="C155" s="282"/>
      <c r="D155" s="273"/>
      <c r="E155" s="274"/>
      <c r="F155" s="274"/>
      <c r="G155" s="274"/>
      <c r="H155" s="274"/>
      <c r="I155" s="274"/>
      <c r="J155" s="274"/>
      <c r="K155" s="274"/>
      <c r="L155" s="275"/>
      <c r="M155" s="112"/>
      <c r="P155" s="26"/>
    </row>
    <row r="156" spans="1:16" s="218" customFormat="1" ht="37.5" customHeight="1" thickBot="1" x14ac:dyDescent="0.35">
      <c r="A156" s="380" t="s">
        <v>91</v>
      </c>
      <c r="B156" s="381"/>
      <c r="C156" s="381"/>
      <c r="D156" s="381"/>
      <c r="E156" s="381"/>
      <c r="F156" s="381"/>
      <c r="G156" s="381"/>
      <c r="H156" s="381"/>
      <c r="I156" s="381"/>
      <c r="J156" s="381"/>
      <c r="K156" s="381"/>
      <c r="L156" s="382"/>
      <c r="M156" s="112"/>
    </row>
    <row r="157" spans="1:16" s="218" customFormat="1" ht="37.5" x14ac:dyDescent="0.3">
      <c r="A157" s="219" t="s">
        <v>11</v>
      </c>
      <c r="B157" s="220" t="s">
        <v>12</v>
      </c>
      <c r="C157" s="220" t="s">
        <v>71</v>
      </c>
      <c r="D157" s="220" t="s">
        <v>13</v>
      </c>
      <c r="E157" s="220" t="s">
        <v>14</v>
      </c>
      <c r="F157" s="220"/>
      <c r="G157" s="220"/>
      <c r="H157" s="220"/>
      <c r="I157" s="220"/>
      <c r="J157" s="220" t="s">
        <v>74</v>
      </c>
      <c r="K157" s="221" t="s">
        <v>72</v>
      </c>
      <c r="L157" s="383" t="s">
        <v>73</v>
      </c>
      <c r="M157" s="112"/>
    </row>
    <row r="158" spans="1:16" x14ac:dyDescent="0.3">
      <c r="A158" s="129">
        <v>42670</v>
      </c>
      <c r="B158" s="129">
        <v>42674</v>
      </c>
      <c r="C158" s="141">
        <v>475697.16</v>
      </c>
      <c r="D158" s="27"/>
      <c r="E158" s="126">
        <f>+C158</f>
        <v>475697.16</v>
      </c>
      <c r="F158" s="124"/>
      <c r="G158" s="119"/>
      <c r="H158" s="137"/>
      <c r="I158" s="116"/>
      <c r="J158" s="120">
        <f>+E158</f>
        <v>475697.16</v>
      </c>
      <c r="K158" s="121">
        <f>+J158*12%</f>
        <v>57083.659199999995</v>
      </c>
      <c r="L158" s="17">
        <f>+J158-K158</f>
        <v>418613.50079999998</v>
      </c>
      <c r="M158" s="112"/>
    </row>
    <row r="159" spans="1:16" x14ac:dyDescent="0.3">
      <c r="A159" s="13">
        <v>42675</v>
      </c>
      <c r="B159" s="122">
        <v>42704</v>
      </c>
      <c r="C159" s="116">
        <f>+C152</f>
        <v>3565969.36</v>
      </c>
      <c r="D159" s="116">
        <f>+C159</f>
        <v>3565969.36</v>
      </c>
      <c r="E159" s="126">
        <f>+C159+D159</f>
        <v>7131938.7199999997</v>
      </c>
      <c r="F159" s="27"/>
      <c r="G159" s="119"/>
      <c r="H159" s="137"/>
      <c r="I159" s="116"/>
      <c r="J159" s="120">
        <f>+E159</f>
        <v>7131938.7199999997</v>
      </c>
      <c r="K159" s="121">
        <f t="shared" ref="K159:K219" si="29">+J159*12%</f>
        <v>855832.64639999997</v>
      </c>
      <c r="L159" s="17">
        <f t="shared" ref="L159:L219" si="30">+J159-K159</f>
        <v>6276106.0735999998</v>
      </c>
      <c r="M159" s="125"/>
    </row>
    <row r="160" spans="1:16" x14ac:dyDescent="0.3">
      <c r="A160" s="13">
        <v>42705</v>
      </c>
      <c r="B160" s="115">
        <v>42735</v>
      </c>
      <c r="C160" s="116">
        <f>+C153</f>
        <v>3565969.36</v>
      </c>
      <c r="D160" s="27"/>
      <c r="E160" s="126">
        <f>+C160</f>
        <v>3565969.36</v>
      </c>
      <c r="F160" s="124"/>
      <c r="G160" s="119"/>
      <c r="H160" s="137"/>
      <c r="I160" s="116"/>
      <c r="J160" s="120">
        <f>+E160</f>
        <v>3565969.36</v>
      </c>
      <c r="K160" s="121">
        <f t="shared" si="29"/>
        <v>427916.32319999998</v>
      </c>
      <c r="L160" s="17">
        <f t="shared" si="30"/>
        <v>3138053.0367999999</v>
      </c>
      <c r="M160" s="114"/>
    </row>
    <row r="161" spans="1:13" x14ac:dyDescent="0.3">
      <c r="A161" s="13">
        <v>42736</v>
      </c>
      <c r="B161" s="122">
        <v>42766</v>
      </c>
      <c r="C161" s="116">
        <f>+F28</f>
        <v>3772873.125</v>
      </c>
      <c r="D161" s="27"/>
      <c r="E161" s="126">
        <f>+C161</f>
        <v>3772873.125</v>
      </c>
      <c r="F161" s="124"/>
      <c r="G161" s="119"/>
      <c r="H161" s="137"/>
      <c r="I161" s="116"/>
      <c r="J161" s="116">
        <f>+E161</f>
        <v>3772873.125</v>
      </c>
      <c r="K161" s="121">
        <f t="shared" si="29"/>
        <v>452744.77499999997</v>
      </c>
      <c r="L161" s="17">
        <f t="shared" si="30"/>
        <v>3320128.35</v>
      </c>
      <c r="M161" s="112"/>
    </row>
    <row r="162" spans="1:13" x14ac:dyDescent="0.3">
      <c r="A162" s="13">
        <v>42767</v>
      </c>
      <c r="B162" s="115">
        <v>42794</v>
      </c>
      <c r="C162" s="116">
        <f>+C161</f>
        <v>3772873.125</v>
      </c>
      <c r="D162" s="27"/>
      <c r="E162" s="126">
        <f>+E161</f>
        <v>3772873.125</v>
      </c>
      <c r="F162" s="124"/>
      <c r="G162" s="119"/>
      <c r="H162" s="137"/>
      <c r="I162" s="116"/>
      <c r="J162" s="116">
        <f>+E162</f>
        <v>3772873.125</v>
      </c>
      <c r="K162" s="121">
        <f t="shared" si="29"/>
        <v>452744.77499999997</v>
      </c>
      <c r="L162" s="17">
        <f t="shared" si="30"/>
        <v>3320128.35</v>
      </c>
      <c r="M162" s="112"/>
    </row>
    <row r="163" spans="1:13" x14ac:dyDescent="0.3">
      <c r="A163" s="13">
        <v>42795</v>
      </c>
      <c r="B163" s="122">
        <v>42825</v>
      </c>
      <c r="C163" s="116">
        <f>+C162</f>
        <v>3772873.125</v>
      </c>
      <c r="D163" s="27"/>
      <c r="E163" s="126">
        <f>+E162</f>
        <v>3772873.125</v>
      </c>
      <c r="F163" s="124"/>
      <c r="G163" s="119"/>
      <c r="H163" s="137"/>
      <c r="I163" s="116"/>
      <c r="J163" s="116">
        <f t="shared" ref="J163:J170" si="31">+E163</f>
        <v>3772873.125</v>
      </c>
      <c r="K163" s="121">
        <f t="shared" si="29"/>
        <v>452744.77499999997</v>
      </c>
      <c r="L163" s="17">
        <f t="shared" si="30"/>
        <v>3320128.35</v>
      </c>
      <c r="M163" s="112"/>
    </row>
    <row r="164" spans="1:13" x14ac:dyDescent="0.3">
      <c r="A164" s="13">
        <v>42826</v>
      </c>
      <c r="B164" s="115">
        <v>42855</v>
      </c>
      <c r="C164" s="116">
        <f t="shared" ref="C164:C171" si="32">+C163</f>
        <v>3772873.125</v>
      </c>
      <c r="D164" s="27"/>
      <c r="E164" s="126">
        <f t="shared" ref="E164:E170" si="33">+E163</f>
        <v>3772873.125</v>
      </c>
      <c r="F164" s="124"/>
      <c r="G164" s="119"/>
      <c r="H164" s="137"/>
      <c r="I164" s="116"/>
      <c r="J164" s="116">
        <f t="shared" si="31"/>
        <v>3772873.125</v>
      </c>
      <c r="K164" s="121">
        <f t="shared" si="29"/>
        <v>452744.77499999997</v>
      </c>
      <c r="L164" s="17">
        <f t="shared" si="30"/>
        <v>3320128.35</v>
      </c>
      <c r="M164" s="112"/>
    </row>
    <row r="165" spans="1:13" x14ac:dyDescent="0.3">
      <c r="A165" s="13">
        <v>42856</v>
      </c>
      <c r="B165" s="122">
        <v>42886</v>
      </c>
      <c r="C165" s="116">
        <f t="shared" si="32"/>
        <v>3772873.125</v>
      </c>
      <c r="D165" s="27"/>
      <c r="E165" s="126">
        <f t="shared" si="33"/>
        <v>3772873.125</v>
      </c>
      <c r="F165" s="124"/>
      <c r="G165" s="119"/>
      <c r="H165" s="137"/>
      <c r="I165" s="116"/>
      <c r="J165" s="116">
        <f t="shared" si="31"/>
        <v>3772873.125</v>
      </c>
      <c r="K165" s="121">
        <f t="shared" si="29"/>
        <v>452744.77499999997</v>
      </c>
      <c r="L165" s="17">
        <f t="shared" si="30"/>
        <v>3320128.35</v>
      </c>
      <c r="M165" s="112"/>
    </row>
    <row r="166" spans="1:13" x14ac:dyDescent="0.3">
      <c r="A166" s="13">
        <v>42887</v>
      </c>
      <c r="B166" s="115">
        <v>42916</v>
      </c>
      <c r="C166" s="116">
        <f t="shared" si="32"/>
        <v>3772873.125</v>
      </c>
      <c r="D166" s="116"/>
      <c r="E166" s="126">
        <f t="shared" si="33"/>
        <v>3772873.125</v>
      </c>
      <c r="F166" s="124"/>
      <c r="G166" s="119"/>
      <c r="H166" s="137"/>
      <c r="I166" s="116"/>
      <c r="J166" s="116">
        <f t="shared" si="31"/>
        <v>3772873.125</v>
      </c>
      <c r="K166" s="121">
        <f t="shared" si="29"/>
        <v>452744.77499999997</v>
      </c>
      <c r="L166" s="17">
        <f t="shared" si="30"/>
        <v>3320128.35</v>
      </c>
      <c r="M166" s="112"/>
    </row>
    <row r="167" spans="1:13" x14ac:dyDescent="0.3">
      <c r="A167" s="13">
        <v>42917</v>
      </c>
      <c r="B167" s="122">
        <v>42947</v>
      </c>
      <c r="C167" s="116">
        <f t="shared" si="32"/>
        <v>3772873.125</v>
      </c>
      <c r="D167" s="27"/>
      <c r="E167" s="126">
        <f t="shared" si="33"/>
        <v>3772873.125</v>
      </c>
      <c r="F167" s="124"/>
      <c r="G167" s="119"/>
      <c r="H167" s="137"/>
      <c r="I167" s="116"/>
      <c r="J167" s="116">
        <f t="shared" si="31"/>
        <v>3772873.125</v>
      </c>
      <c r="K167" s="121">
        <f t="shared" si="29"/>
        <v>452744.77499999997</v>
      </c>
      <c r="L167" s="17">
        <f t="shared" si="30"/>
        <v>3320128.35</v>
      </c>
      <c r="M167" s="112"/>
    </row>
    <row r="168" spans="1:13" x14ac:dyDescent="0.3">
      <c r="A168" s="13">
        <v>42948</v>
      </c>
      <c r="B168" s="115">
        <v>42978</v>
      </c>
      <c r="C168" s="116">
        <f t="shared" si="32"/>
        <v>3772873.125</v>
      </c>
      <c r="D168" s="27"/>
      <c r="E168" s="126">
        <f t="shared" si="33"/>
        <v>3772873.125</v>
      </c>
      <c r="F168" s="124"/>
      <c r="G168" s="119"/>
      <c r="H168" s="137"/>
      <c r="I168" s="116"/>
      <c r="J168" s="116">
        <f t="shared" si="31"/>
        <v>3772873.125</v>
      </c>
      <c r="K168" s="121">
        <f t="shared" si="29"/>
        <v>452744.77499999997</v>
      </c>
      <c r="L168" s="17">
        <f t="shared" si="30"/>
        <v>3320128.35</v>
      </c>
      <c r="M168" s="112"/>
    </row>
    <row r="169" spans="1:13" x14ac:dyDescent="0.3">
      <c r="A169" s="13">
        <v>42979</v>
      </c>
      <c r="B169" s="122">
        <v>43008</v>
      </c>
      <c r="C169" s="116">
        <f t="shared" si="32"/>
        <v>3772873.125</v>
      </c>
      <c r="D169" s="27"/>
      <c r="E169" s="126">
        <f t="shared" si="33"/>
        <v>3772873.125</v>
      </c>
      <c r="F169" s="124"/>
      <c r="G169" s="119"/>
      <c r="H169" s="137"/>
      <c r="I169" s="116"/>
      <c r="J169" s="116">
        <f t="shared" si="31"/>
        <v>3772873.125</v>
      </c>
      <c r="K169" s="121">
        <f t="shared" si="29"/>
        <v>452744.77499999997</v>
      </c>
      <c r="L169" s="17">
        <f t="shared" si="30"/>
        <v>3320128.35</v>
      </c>
      <c r="M169" s="112"/>
    </row>
    <row r="170" spans="1:13" x14ac:dyDescent="0.3">
      <c r="A170" s="13">
        <v>43009</v>
      </c>
      <c r="B170" s="115">
        <v>43039</v>
      </c>
      <c r="C170" s="116">
        <f t="shared" si="32"/>
        <v>3772873.125</v>
      </c>
      <c r="D170" s="27"/>
      <c r="E170" s="126">
        <f t="shared" si="33"/>
        <v>3772873.125</v>
      </c>
      <c r="F170" s="124"/>
      <c r="G170" s="119"/>
      <c r="H170" s="137"/>
      <c r="I170" s="116"/>
      <c r="J170" s="116">
        <f t="shared" si="31"/>
        <v>3772873.125</v>
      </c>
      <c r="K170" s="121">
        <f t="shared" si="29"/>
        <v>452744.77499999997</v>
      </c>
      <c r="L170" s="17">
        <f t="shared" si="30"/>
        <v>3320128.35</v>
      </c>
      <c r="M170" s="112"/>
    </row>
    <row r="171" spans="1:13" x14ac:dyDescent="0.3">
      <c r="A171" s="13">
        <v>43040</v>
      </c>
      <c r="B171" s="122">
        <v>43069</v>
      </c>
      <c r="C171" s="116">
        <f t="shared" si="32"/>
        <v>3772873.125</v>
      </c>
      <c r="D171" s="116">
        <f>+C171</f>
        <v>3772873.125</v>
      </c>
      <c r="E171" s="126">
        <f>+E170+D171</f>
        <v>7545746.25</v>
      </c>
      <c r="F171" s="124"/>
      <c r="G171" s="119"/>
      <c r="H171" s="137"/>
      <c r="I171" s="116"/>
      <c r="J171" s="116">
        <f>+E171</f>
        <v>7545746.25</v>
      </c>
      <c r="K171" s="121">
        <f t="shared" si="29"/>
        <v>905489.54999999993</v>
      </c>
      <c r="L171" s="17">
        <f t="shared" si="30"/>
        <v>6640256.7000000002</v>
      </c>
      <c r="M171" s="125"/>
    </row>
    <row r="172" spans="1:13" x14ac:dyDescent="0.3">
      <c r="A172" s="13">
        <v>43070</v>
      </c>
      <c r="B172" s="115">
        <v>43100</v>
      </c>
      <c r="C172" s="116">
        <f>+C171</f>
        <v>3772873.125</v>
      </c>
      <c r="D172" s="27"/>
      <c r="E172" s="126">
        <f>+E170</f>
        <v>3772873.125</v>
      </c>
      <c r="F172" s="124"/>
      <c r="G172" s="119"/>
      <c r="H172" s="137"/>
      <c r="I172" s="116"/>
      <c r="J172" s="116">
        <f>+E172</f>
        <v>3772873.125</v>
      </c>
      <c r="K172" s="121">
        <f t="shared" si="29"/>
        <v>452744.77499999997</v>
      </c>
      <c r="L172" s="17">
        <f t="shared" si="30"/>
        <v>3320128.35</v>
      </c>
      <c r="M172" s="114"/>
    </row>
    <row r="173" spans="1:13" x14ac:dyDescent="0.3">
      <c r="A173" s="13">
        <v>43101</v>
      </c>
      <c r="B173" s="122">
        <v>43131</v>
      </c>
      <c r="C173" s="116">
        <f>+F29</f>
        <v>3927183.6358125005</v>
      </c>
      <c r="D173" s="27"/>
      <c r="E173" s="126">
        <f>+C173</f>
        <v>3927183.6358125005</v>
      </c>
      <c r="F173" s="124"/>
      <c r="G173" s="119"/>
      <c r="H173" s="137"/>
      <c r="I173" s="116"/>
      <c r="J173" s="116">
        <f>+E173</f>
        <v>3927183.6358125005</v>
      </c>
      <c r="K173" s="121">
        <f t="shared" si="29"/>
        <v>471262.03629750002</v>
      </c>
      <c r="L173" s="17">
        <f t="shared" si="30"/>
        <v>3455921.5995150004</v>
      </c>
      <c r="M173" s="112"/>
    </row>
    <row r="174" spans="1:13" x14ac:dyDescent="0.3">
      <c r="A174" s="13">
        <v>43132</v>
      </c>
      <c r="B174" s="115">
        <v>43159</v>
      </c>
      <c r="C174" s="116">
        <f>+C173</f>
        <v>3927183.6358125005</v>
      </c>
      <c r="D174" s="27"/>
      <c r="E174" s="126">
        <f>+E173</f>
        <v>3927183.6358125005</v>
      </c>
      <c r="F174" s="124"/>
      <c r="G174" s="119"/>
      <c r="H174" s="137"/>
      <c r="I174" s="116"/>
      <c r="J174" s="116">
        <f t="shared" ref="J174:J181" si="34">+E174</f>
        <v>3927183.6358125005</v>
      </c>
      <c r="K174" s="121">
        <f t="shared" si="29"/>
        <v>471262.03629750002</v>
      </c>
      <c r="L174" s="17">
        <f t="shared" si="30"/>
        <v>3455921.5995150004</v>
      </c>
      <c r="M174" s="112"/>
    </row>
    <row r="175" spans="1:13" x14ac:dyDescent="0.3">
      <c r="A175" s="13">
        <v>43160</v>
      </c>
      <c r="B175" s="122">
        <v>43190</v>
      </c>
      <c r="C175" s="116">
        <f>+C174</f>
        <v>3927183.6358125005</v>
      </c>
      <c r="D175" s="27"/>
      <c r="E175" s="126">
        <f>+E174</f>
        <v>3927183.6358125005</v>
      </c>
      <c r="F175" s="124"/>
      <c r="G175" s="119"/>
      <c r="H175" s="137"/>
      <c r="I175" s="116"/>
      <c r="J175" s="116">
        <f t="shared" si="34"/>
        <v>3927183.6358125005</v>
      </c>
      <c r="K175" s="121">
        <f t="shared" si="29"/>
        <v>471262.03629750002</v>
      </c>
      <c r="L175" s="17">
        <f t="shared" si="30"/>
        <v>3455921.5995150004</v>
      </c>
      <c r="M175" s="112"/>
    </row>
    <row r="176" spans="1:13" x14ac:dyDescent="0.3">
      <c r="A176" s="13">
        <v>43191</v>
      </c>
      <c r="B176" s="115">
        <v>43220</v>
      </c>
      <c r="C176" s="116">
        <f>+C175</f>
        <v>3927183.6358125005</v>
      </c>
      <c r="D176" s="27"/>
      <c r="E176" s="126">
        <f t="shared" ref="E176:E181" si="35">+E175</f>
        <v>3927183.6358125005</v>
      </c>
      <c r="F176" s="124"/>
      <c r="G176" s="119"/>
      <c r="H176" s="137"/>
      <c r="I176" s="116"/>
      <c r="J176" s="116">
        <f t="shared" si="34"/>
        <v>3927183.6358125005</v>
      </c>
      <c r="K176" s="121">
        <f t="shared" si="29"/>
        <v>471262.03629750002</v>
      </c>
      <c r="L176" s="17">
        <f t="shared" si="30"/>
        <v>3455921.5995150004</v>
      </c>
      <c r="M176" s="112"/>
    </row>
    <row r="177" spans="1:13" x14ac:dyDescent="0.3">
      <c r="A177" s="13">
        <v>43221</v>
      </c>
      <c r="B177" s="122">
        <v>43251</v>
      </c>
      <c r="C177" s="116">
        <f>+C176</f>
        <v>3927183.6358125005</v>
      </c>
      <c r="D177" s="116"/>
      <c r="E177" s="126">
        <f t="shared" si="35"/>
        <v>3927183.6358125005</v>
      </c>
      <c r="F177" s="124"/>
      <c r="G177" s="119"/>
      <c r="H177" s="137"/>
      <c r="I177" s="116"/>
      <c r="J177" s="116">
        <f t="shared" si="34"/>
        <v>3927183.6358125005</v>
      </c>
      <c r="K177" s="121">
        <f t="shared" si="29"/>
        <v>471262.03629750002</v>
      </c>
      <c r="L177" s="17">
        <f t="shared" si="30"/>
        <v>3455921.5995150004</v>
      </c>
      <c r="M177" s="112"/>
    </row>
    <row r="178" spans="1:13" x14ac:dyDescent="0.3">
      <c r="A178" s="13">
        <v>43252</v>
      </c>
      <c r="B178" s="115">
        <v>43281</v>
      </c>
      <c r="C178" s="116">
        <f>+C177</f>
        <v>3927183.6358125005</v>
      </c>
      <c r="D178" s="27"/>
      <c r="E178" s="126">
        <f t="shared" si="35"/>
        <v>3927183.6358125005</v>
      </c>
      <c r="F178" s="124"/>
      <c r="G178" s="119"/>
      <c r="H178" s="137"/>
      <c r="I178" s="116"/>
      <c r="J178" s="116">
        <f t="shared" si="34"/>
        <v>3927183.6358125005</v>
      </c>
      <c r="K178" s="121">
        <f t="shared" si="29"/>
        <v>471262.03629750002</v>
      </c>
      <c r="L178" s="17">
        <f t="shared" si="30"/>
        <v>3455921.5995150004</v>
      </c>
      <c r="M178" s="112"/>
    </row>
    <row r="179" spans="1:13" x14ac:dyDescent="0.3">
      <c r="A179" s="13">
        <v>43282</v>
      </c>
      <c r="B179" s="122">
        <v>43312</v>
      </c>
      <c r="C179" s="116">
        <f t="shared" ref="C179:C184" si="36">+C178</f>
        <v>3927183.6358125005</v>
      </c>
      <c r="D179" s="27"/>
      <c r="E179" s="126">
        <f t="shared" si="35"/>
        <v>3927183.6358125005</v>
      </c>
      <c r="F179" s="124"/>
      <c r="G179" s="119"/>
      <c r="H179" s="137"/>
      <c r="I179" s="116"/>
      <c r="J179" s="116">
        <f t="shared" si="34"/>
        <v>3927183.6358125005</v>
      </c>
      <c r="K179" s="121">
        <f t="shared" si="29"/>
        <v>471262.03629750002</v>
      </c>
      <c r="L179" s="17">
        <f t="shared" si="30"/>
        <v>3455921.5995150004</v>
      </c>
      <c r="M179" s="112"/>
    </row>
    <row r="180" spans="1:13" x14ac:dyDescent="0.3">
      <c r="A180" s="13">
        <v>43313</v>
      </c>
      <c r="B180" s="115">
        <v>43343</v>
      </c>
      <c r="C180" s="116">
        <f t="shared" si="36"/>
        <v>3927183.6358125005</v>
      </c>
      <c r="D180" s="27"/>
      <c r="E180" s="126">
        <f t="shared" si="35"/>
        <v>3927183.6358125005</v>
      </c>
      <c r="F180" s="124"/>
      <c r="G180" s="119"/>
      <c r="H180" s="137"/>
      <c r="I180" s="116"/>
      <c r="J180" s="116">
        <f t="shared" si="34"/>
        <v>3927183.6358125005</v>
      </c>
      <c r="K180" s="121">
        <f t="shared" si="29"/>
        <v>471262.03629750002</v>
      </c>
      <c r="L180" s="17">
        <f t="shared" si="30"/>
        <v>3455921.5995150004</v>
      </c>
      <c r="M180" s="112"/>
    </row>
    <row r="181" spans="1:13" x14ac:dyDescent="0.3">
      <c r="A181" s="13">
        <v>43344</v>
      </c>
      <c r="B181" s="122">
        <v>43373</v>
      </c>
      <c r="C181" s="116">
        <f t="shared" si="36"/>
        <v>3927183.6358125005</v>
      </c>
      <c r="D181" s="27"/>
      <c r="E181" s="126">
        <f t="shared" si="35"/>
        <v>3927183.6358125005</v>
      </c>
      <c r="F181" s="124"/>
      <c r="G181" s="119"/>
      <c r="H181" s="137"/>
      <c r="I181" s="116"/>
      <c r="J181" s="116">
        <f t="shared" si="34"/>
        <v>3927183.6358125005</v>
      </c>
      <c r="K181" s="121">
        <f t="shared" si="29"/>
        <v>471262.03629750002</v>
      </c>
      <c r="L181" s="17">
        <f t="shared" si="30"/>
        <v>3455921.5995150004</v>
      </c>
      <c r="M181" s="112"/>
    </row>
    <row r="182" spans="1:13" x14ac:dyDescent="0.3">
      <c r="A182" s="13">
        <v>43374</v>
      </c>
      <c r="B182" s="115">
        <v>43404</v>
      </c>
      <c r="C182" s="116">
        <f t="shared" si="36"/>
        <v>3927183.6358125005</v>
      </c>
      <c r="D182" s="116"/>
      <c r="E182" s="126">
        <f>+E181+D182</f>
        <v>3927183.6358125005</v>
      </c>
      <c r="F182" s="124"/>
      <c r="G182" s="119"/>
      <c r="H182" s="137"/>
      <c r="I182" s="116"/>
      <c r="J182" s="116">
        <f>+E182</f>
        <v>3927183.6358125005</v>
      </c>
      <c r="K182" s="121">
        <f t="shared" si="29"/>
        <v>471262.03629750002</v>
      </c>
      <c r="L182" s="17">
        <f t="shared" si="30"/>
        <v>3455921.5995150004</v>
      </c>
      <c r="M182" s="112"/>
    </row>
    <row r="183" spans="1:13" x14ac:dyDescent="0.3">
      <c r="A183" s="13">
        <v>43405</v>
      </c>
      <c r="B183" s="122">
        <v>43434</v>
      </c>
      <c r="C183" s="116">
        <f t="shared" si="36"/>
        <v>3927183.6358125005</v>
      </c>
      <c r="D183" s="116">
        <f>+C183</f>
        <v>3927183.6358125005</v>
      </c>
      <c r="E183" s="126">
        <f>+E181+D183</f>
        <v>7854367.271625001</v>
      </c>
      <c r="F183" s="124"/>
      <c r="G183" s="119"/>
      <c r="H183" s="137"/>
      <c r="I183" s="116"/>
      <c r="J183" s="116">
        <f>+E183</f>
        <v>7854367.271625001</v>
      </c>
      <c r="K183" s="121">
        <f t="shared" si="29"/>
        <v>942524.07259500003</v>
      </c>
      <c r="L183" s="17">
        <f t="shared" si="30"/>
        <v>6911843.1990300007</v>
      </c>
      <c r="M183" s="125"/>
    </row>
    <row r="184" spans="1:13" x14ac:dyDescent="0.3">
      <c r="A184" s="13">
        <v>43435</v>
      </c>
      <c r="B184" s="115">
        <v>43465</v>
      </c>
      <c r="C184" s="116">
        <f t="shared" si="36"/>
        <v>3927183.6358125005</v>
      </c>
      <c r="D184" s="27"/>
      <c r="E184" s="126">
        <f>+C184</f>
        <v>3927183.6358125005</v>
      </c>
      <c r="F184" s="124"/>
      <c r="G184" s="119"/>
      <c r="H184" s="137"/>
      <c r="I184" s="116"/>
      <c r="J184" s="116">
        <f>+E184</f>
        <v>3927183.6358125005</v>
      </c>
      <c r="K184" s="121">
        <f t="shared" si="29"/>
        <v>471262.03629750002</v>
      </c>
      <c r="L184" s="17">
        <f t="shared" si="30"/>
        <v>3455921.5995150004</v>
      </c>
      <c r="M184" s="114"/>
    </row>
    <row r="185" spans="1:13" x14ac:dyDescent="0.3">
      <c r="A185" s="13">
        <v>43466</v>
      </c>
      <c r="B185" s="122">
        <v>43496</v>
      </c>
      <c r="C185" s="116">
        <f>+F30</f>
        <v>4052068.0754313376</v>
      </c>
      <c r="D185" s="27"/>
      <c r="E185" s="126">
        <f>+C185</f>
        <v>4052068.0754313376</v>
      </c>
      <c r="F185" s="124"/>
      <c r="G185" s="119"/>
      <c r="H185" s="137"/>
      <c r="I185" s="116"/>
      <c r="J185" s="116">
        <f>+C185</f>
        <v>4052068.0754313376</v>
      </c>
      <c r="K185" s="121">
        <f t="shared" si="29"/>
        <v>486248.16905176052</v>
      </c>
      <c r="L185" s="17">
        <f t="shared" si="30"/>
        <v>3565819.9063795772</v>
      </c>
      <c r="M185" s="112"/>
    </row>
    <row r="186" spans="1:13" x14ac:dyDescent="0.3">
      <c r="A186" s="13">
        <v>43497</v>
      </c>
      <c r="B186" s="115">
        <v>43524</v>
      </c>
      <c r="C186" s="116">
        <f>+C185</f>
        <v>4052068.0754313376</v>
      </c>
      <c r="D186" s="116"/>
      <c r="E186" s="126">
        <f>+C186</f>
        <v>4052068.0754313376</v>
      </c>
      <c r="F186" s="124"/>
      <c r="G186" s="119"/>
      <c r="H186" s="137"/>
      <c r="I186" s="116"/>
      <c r="J186" s="116">
        <f>+C186</f>
        <v>4052068.0754313376</v>
      </c>
      <c r="K186" s="121">
        <f t="shared" si="29"/>
        <v>486248.16905176052</v>
      </c>
      <c r="L186" s="17">
        <f t="shared" si="30"/>
        <v>3565819.9063795772</v>
      </c>
      <c r="M186" s="112"/>
    </row>
    <row r="187" spans="1:13" x14ac:dyDescent="0.3">
      <c r="A187" s="13">
        <v>43525</v>
      </c>
      <c r="B187" s="122">
        <v>43555</v>
      </c>
      <c r="C187" s="116">
        <f t="shared" ref="C187:C196" si="37">+C186</f>
        <v>4052068.0754313376</v>
      </c>
      <c r="D187" s="27"/>
      <c r="E187" s="126">
        <f t="shared" ref="E187:E194" si="38">+C187</f>
        <v>4052068.0754313376</v>
      </c>
      <c r="F187" s="118"/>
      <c r="G187" s="119"/>
      <c r="H187" s="137"/>
      <c r="I187" s="116"/>
      <c r="J187" s="116">
        <f t="shared" ref="J187:J194" si="39">+C187</f>
        <v>4052068.0754313376</v>
      </c>
      <c r="K187" s="121">
        <f t="shared" si="29"/>
        <v>486248.16905176052</v>
      </c>
      <c r="L187" s="17">
        <f t="shared" si="30"/>
        <v>3565819.9063795772</v>
      </c>
      <c r="M187" s="125"/>
    </row>
    <row r="188" spans="1:13" x14ac:dyDescent="0.3">
      <c r="A188" s="13">
        <v>43556</v>
      </c>
      <c r="B188" s="115">
        <v>43585</v>
      </c>
      <c r="C188" s="116">
        <f t="shared" si="37"/>
        <v>4052068.0754313376</v>
      </c>
      <c r="D188" s="27"/>
      <c r="E188" s="126">
        <f t="shared" si="38"/>
        <v>4052068.0754313376</v>
      </c>
      <c r="F188" s="124"/>
      <c r="G188" s="119"/>
      <c r="H188" s="137"/>
      <c r="I188" s="116"/>
      <c r="J188" s="116">
        <f t="shared" si="39"/>
        <v>4052068.0754313376</v>
      </c>
      <c r="K188" s="121">
        <f t="shared" si="29"/>
        <v>486248.16905176052</v>
      </c>
      <c r="L188" s="17">
        <f t="shared" si="30"/>
        <v>3565819.9063795772</v>
      </c>
      <c r="M188" s="114"/>
    </row>
    <row r="189" spans="1:13" x14ac:dyDescent="0.3">
      <c r="A189" s="13">
        <v>43586</v>
      </c>
      <c r="B189" s="122">
        <v>43616</v>
      </c>
      <c r="C189" s="116">
        <f t="shared" si="37"/>
        <v>4052068.0754313376</v>
      </c>
      <c r="D189" s="27"/>
      <c r="E189" s="126">
        <f t="shared" si="38"/>
        <v>4052068.0754313376</v>
      </c>
      <c r="F189" s="124"/>
      <c r="G189" s="119"/>
      <c r="H189" s="137"/>
      <c r="I189" s="116"/>
      <c r="J189" s="116">
        <f t="shared" si="39"/>
        <v>4052068.0754313376</v>
      </c>
      <c r="K189" s="121">
        <f t="shared" si="29"/>
        <v>486248.16905176052</v>
      </c>
      <c r="L189" s="17">
        <f t="shared" si="30"/>
        <v>3565819.9063795772</v>
      </c>
      <c r="M189" s="114"/>
    </row>
    <row r="190" spans="1:13" x14ac:dyDescent="0.3">
      <c r="A190" s="13">
        <v>43617</v>
      </c>
      <c r="B190" s="115">
        <v>43646</v>
      </c>
      <c r="C190" s="116">
        <f t="shared" si="37"/>
        <v>4052068.0754313376</v>
      </c>
      <c r="D190" s="27"/>
      <c r="E190" s="126">
        <f t="shared" si="38"/>
        <v>4052068.0754313376</v>
      </c>
      <c r="F190" s="124"/>
      <c r="G190" s="119"/>
      <c r="H190" s="137"/>
      <c r="I190" s="116"/>
      <c r="J190" s="116">
        <f t="shared" si="39"/>
        <v>4052068.0754313376</v>
      </c>
      <c r="K190" s="121">
        <f t="shared" si="29"/>
        <v>486248.16905176052</v>
      </c>
      <c r="L190" s="17">
        <f t="shared" si="30"/>
        <v>3565819.9063795772</v>
      </c>
      <c r="M190" s="114"/>
    </row>
    <row r="191" spans="1:13" x14ac:dyDescent="0.3">
      <c r="A191" s="13">
        <v>43647</v>
      </c>
      <c r="B191" s="122">
        <v>43677</v>
      </c>
      <c r="C191" s="116">
        <f t="shared" si="37"/>
        <v>4052068.0754313376</v>
      </c>
      <c r="D191" s="27"/>
      <c r="E191" s="126">
        <f t="shared" si="38"/>
        <v>4052068.0754313376</v>
      </c>
      <c r="F191" s="124"/>
      <c r="G191" s="119"/>
      <c r="H191" s="137"/>
      <c r="I191" s="116"/>
      <c r="J191" s="116">
        <f t="shared" si="39"/>
        <v>4052068.0754313376</v>
      </c>
      <c r="K191" s="121">
        <f t="shared" si="29"/>
        <v>486248.16905176052</v>
      </c>
      <c r="L191" s="17">
        <f t="shared" si="30"/>
        <v>3565819.9063795772</v>
      </c>
      <c r="M191" s="114"/>
    </row>
    <row r="192" spans="1:13" x14ac:dyDescent="0.3">
      <c r="A192" s="13">
        <v>43678</v>
      </c>
      <c r="B192" s="115">
        <v>43708</v>
      </c>
      <c r="C192" s="116">
        <f t="shared" si="37"/>
        <v>4052068.0754313376</v>
      </c>
      <c r="D192" s="27"/>
      <c r="E192" s="126">
        <f t="shared" si="38"/>
        <v>4052068.0754313376</v>
      </c>
      <c r="F192" s="124"/>
      <c r="G192" s="119"/>
      <c r="H192" s="137"/>
      <c r="I192" s="116"/>
      <c r="J192" s="116">
        <f t="shared" si="39"/>
        <v>4052068.0754313376</v>
      </c>
      <c r="K192" s="121">
        <f t="shared" si="29"/>
        <v>486248.16905176052</v>
      </c>
      <c r="L192" s="17">
        <f t="shared" si="30"/>
        <v>3565819.9063795772</v>
      </c>
      <c r="M192" s="114"/>
    </row>
    <row r="193" spans="1:13" x14ac:dyDescent="0.3">
      <c r="A193" s="13">
        <v>43709</v>
      </c>
      <c r="B193" s="122">
        <v>43738</v>
      </c>
      <c r="C193" s="116">
        <f t="shared" si="37"/>
        <v>4052068.0754313376</v>
      </c>
      <c r="D193" s="27"/>
      <c r="E193" s="126">
        <f t="shared" si="38"/>
        <v>4052068.0754313376</v>
      </c>
      <c r="F193" s="124"/>
      <c r="G193" s="119"/>
      <c r="H193" s="137"/>
      <c r="I193" s="116"/>
      <c r="J193" s="116">
        <f t="shared" si="39"/>
        <v>4052068.0754313376</v>
      </c>
      <c r="K193" s="121">
        <f t="shared" si="29"/>
        <v>486248.16905176052</v>
      </c>
      <c r="L193" s="17">
        <f t="shared" si="30"/>
        <v>3565819.9063795772</v>
      </c>
      <c r="M193" s="114"/>
    </row>
    <row r="194" spans="1:13" x14ac:dyDescent="0.3">
      <c r="A194" s="13">
        <v>43739</v>
      </c>
      <c r="B194" s="115">
        <v>43769</v>
      </c>
      <c r="C194" s="116">
        <f t="shared" si="37"/>
        <v>4052068.0754313376</v>
      </c>
      <c r="D194" s="27"/>
      <c r="E194" s="126">
        <f t="shared" si="38"/>
        <v>4052068.0754313376</v>
      </c>
      <c r="F194" s="124"/>
      <c r="G194" s="119"/>
      <c r="H194" s="137"/>
      <c r="I194" s="116"/>
      <c r="J194" s="116">
        <f t="shared" si="39"/>
        <v>4052068.0754313376</v>
      </c>
      <c r="K194" s="121">
        <f t="shared" si="29"/>
        <v>486248.16905176052</v>
      </c>
      <c r="L194" s="17">
        <f t="shared" si="30"/>
        <v>3565819.9063795772</v>
      </c>
      <c r="M194" s="114"/>
    </row>
    <row r="195" spans="1:13" x14ac:dyDescent="0.3">
      <c r="A195" s="13">
        <v>43770</v>
      </c>
      <c r="B195" s="122">
        <v>43799</v>
      </c>
      <c r="C195" s="116">
        <f t="shared" si="37"/>
        <v>4052068.0754313376</v>
      </c>
      <c r="D195" s="116">
        <f>+C195</f>
        <v>4052068.0754313376</v>
      </c>
      <c r="E195" s="126">
        <f>+C195+D195</f>
        <v>8104136.1508626752</v>
      </c>
      <c r="F195" s="124"/>
      <c r="G195" s="119"/>
      <c r="H195" s="137"/>
      <c r="I195" s="116"/>
      <c r="J195" s="116">
        <f>+E195</f>
        <v>8104136.1508626752</v>
      </c>
      <c r="K195" s="121">
        <f t="shared" si="29"/>
        <v>972496.33810352103</v>
      </c>
      <c r="L195" s="17">
        <f t="shared" si="30"/>
        <v>7131639.8127591545</v>
      </c>
      <c r="M195" s="114"/>
    </row>
    <row r="196" spans="1:13" x14ac:dyDescent="0.3">
      <c r="A196" s="13">
        <v>43800</v>
      </c>
      <c r="B196" s="115">
        <v>43830</v>
      </c>
      <c r="C196" s="116">
        <f t="shared" si="37"/>
        <v>4052068.0754313376</v>
      </c>
      <c r="D196" s="27"/>
      <c r="E196" s="126">
        <f>+C196</f>
        <v>4052068.0754313376</v>
      </c>
      <c r="F196" s="124"/>
      <c r="G196" s="119"/>
      <c r="H196" s="137"/>
      <c r="I196" s="116"/>
      <c r="J196" s="116">
        <f>+E196</f>
        <v>4052068.0754313376</v>
      </c>
      <c r="K196" s="121">
        <f t="shared" si="29"/>
        <v>486248.16905176052</v>
      </c>
      <c r="L196" s="17">
        <f t="shared" si="30"/>
        <v>3565819.9063795772</v>
      </c>
      <c r="M196" s="114"/>
    </row>
    <row r="197" spans="1:13" x14ac:dyDescent="0.3">
      <c r="A197" s="13">
        <v>43831</v>
      </c>
      <c r="B197" s="122">
        <v>43861</v>
      </c>
      <c r="C197" s="116">
        <f>+F31</f>
        <v>4206046.6622977294</v>
      </c>
      <c r="D197" s="27"/>
      <c r="E197" s="126">
        <f>+C197</f>
        <v>4206046.6622977294</v>
      </c>
      <c r="F197" s="124"/>
      <c r="G197" s="119"/>
      <c r="H197" s="137"/>
      <c r="I197" s="116"/>
      <c r="J197" s="116">
        <f>+C197</f>
        <v>4206046.6622977294</v>
      </c>
      <c r="K197" s="121">
        <f t="shared" si="29"/>
        <v>504725.59947572753</v>
      </c>
      <c r="L197" s="17">
        <f t="shared" si="30"/>
        <v>3701321.062822002</v>
      </c>
      <c r="M197" s="114"/>
    </row>
    <row r="198" spans="1:13" x14ac:dyDescent="0.3">
      <c r="A198" s="13">
        <v>43862</v>
      </c>
      <c r="B198" s="115">
        <v>43890</v>
      </c>
      <c r="C198" s="116">
        <f>+C197</f>
        <v>4206046.6622977294</v>
      </c>
      <c r="D198" s="27"/>
      <c r="E198" s="126">
        <f>+C198</f>
        <v>4206046.6622977294</v>
      </c>
      <c r="F198" s="124"/>
      <c r="G198" s="119"/>
      <c r="H198" s="137"/>
      <c r="I198" s="116"/>
      <c r="J198" s="116">
        <f t="shared" ref="J198:J206" si="40">+C198</f>
        <v>4206046.6622977294</v>
      </c>
      <c r="K198" s="121">
        <f t="shared" si="29"/>
        <v>504725.59947572753</v>
      </c>
      <c r="L198" s="17">
        <f t="shared" si="30"/>
        <v>3701321.062822002</v>
      </c>
      <c r="M198" s="114"/>
    </row>
    <row r="199" spans="1:13" x14ac:dyDescent="0.3">
      <c r="A199" s="13">
        <v>43891</v>
      </c>
      <c r="B199" s="122">
        <v>43921</v>
      </c>
      <c r="C199" s="116">
        <f>+C198</f>
        <v>4206046.6622977294</v>
      </c>
      <c r="D199" s="27"/>
      <c r="E199" s="126">
        <f t="shared" ref="E199:E218" si="41">+C199</f>
        <v>4206046.6622977294</v>
      </c>
      <c r="F199" s="124"/>
      <c r="G199" s="119"/>
      <c r="H199" s="137"/>
      <c r="I199" s="116"/>
      <c r="J199" s="116">
        <f t="shared" si="40"/>
        <v>4206046.6622977294</v>
      </c>
      <c r="K199" s="121">
        <f t="shared" si="29"/>
        <v>504725.59947572753</v>
      </c>
      <c r="L199" s="17">
        <f t="shared" si="30"/>
        <v>3701321.062822002</v>
      </c>
      <c r="M199" s="114"/>
    </row>
    <row r="200" spans="1:13" x14ac:dyDescent="0.3">
      <c r="A200" s="13">
        <v>43922</v>
      </c>
      <c r="B200" s="115">
        <v>43951</v>
      </c>
      <c r="C200" s="116">
        <f t="shared" ref="C200:C208" si="42">+C199</f>
        <v>4206046.6622977294</v>
      </c>
      <c r="D200" s="27"/>
      <c r="E200" s="126">
        <f t="shared" si="41"/>
        <v>4206046.6622977294</v>
      </c>
      <c r="F200" s="124"/>
      <c r="G200" s="119"/>
      <c r="H200" s="137"/>
      <c r="I200" s="116"/>
      <c r="J200" s="116">
        <f t="shared" si="40"/>
        <v>4206046.6622977294</v>
      </c>
      <c r="K200" s="121">
        <f t="shared" si="29"/>
        <v>504725.59947572753</v>
      </c>
      <c r="L200" s="17">
        <f t="shared" si="30"/>
        <v>3701321.062822002</v>
      </c>
      <c r="M200" s="114"/>
    </row>
    <row r="201" spans="1:13" x14ac:dyDescent="0.3">
      <c r="A201" s="13">
        <v>43952</v>
      </c>
      <c r="B201" s="122">
        <v>43982</v>
      </c>
      <c r="C201" s="116">
        <f t="shared" si="42"/>
        <v>4206046.6622977294</v>
      </c>
      <c r="D201" s="27"/>
      <c r="E201" s="126">
        <f t="shared" si="41"/>
        <v>4206046.6622977294</v>
      </c>
      <c r="F201" s="124"/>
      <c r="G201" s="119"/>
      <c r="H201" s="137"/>
      <c r="I201" s="116"/>
      <c r="J201" s="116">
        <f t="shared" si="40"/>
        <v>4206046.6622977294</v>
      </c>
      <c r="K201" s="121">
        <f t="shared" si="29"/>
        <v>504725.59947572753</v>
      </c>
      <c r="L201" s="17">
        <f t="shared" si="30"/>
        <v>3701321.062822002</v>
      </c>
      <c r="M201" s="114"/>
    </row>
    <row r="202" spans="1:13" x14ac:dyDescent="0.3">
      <c r="A202" s="13">
        <v>43983</v>
      </c>
      <c r="B202" s="115">
        <v>44012</v>
      </c>
      <c r="C202" s="116">
        <f t="shared" si="42"/>
        <v>4206046.6622977294</v>
      </c>
      <c r="D202" s="27"/>
      <c r="E202" s="126">
        <f t="shared" si="41"/>
        <v>4206046.6622977294</v>
      </c>
      <c r="F202" s="124"/>
      <c r="G202" s="119"/>
      <c r="H202" s="137"/>
      <c r="I202" s="116"/>
      <c r="J202" s="116">
        <f t="shared" si="40"/>
        <v>4206046.6622977294</v>
      </c>
      <c r="K202" s="121">
        <f t="shared" si="29"/>
        <v>504725.59947572753</v>
      </c>
      <c r="L202" s="17">
        <f t="shared" si="30"/>
        <v>3701321.062822002</v>
      </c>
      <c r="M202" s="114"/>
    </row>
    <row r="203" spans="1:13" x14ac:dyDescent="0.3">
      <c r="A203" s="13">
        <v>44013</v>
      </c>
      <c r="B203" s="122">
        <v>44043</v>
      </c>
      <c r="C203" s="116">
        <f t="shared" si="42"/>
        <v>4206046.6622977294</v>
      </c>
      <c r="D203" s="27"/>
      <c r="E203" s="126">
        <f t="shared" si="41"/>
        <v>4206046.6622977294</v>
      </c>
      <c r="F203" s="124"/>
      <c r="G203" s="119"/>
      <c r="H203" s="137"/>
      <c r="I203" s="116"/>
      <c r="J203" s="116">
        <f t="shared" si="40"/>
        <v>4206046.6622977294</v>
      </c>
      <c r="K203" s="121">
        <f t="shared" si="29"/>
        <v>504725.59947572753</v>
      </c>
      <c r="L203" s="17">
        <f t="shared" si="30"/>
        <v>3701321.062822002</v>
      </c>
      <c r="M203" s="114"/>
    </row>
    <row r="204" spans="1:13" x14ac:dyDescent="0.3">
      <c r="A204" s="13">
        <v>44044</v>
      </c>
      <c r="B204" s="115">
        <v>44074</v>
      </c>
      <c r="C204" s="116">
        <f t="shared" si="42"/>
        <v>4206046.6622977294</v>
      </c>
      <c r="D204" s="27"/>
      <c r="E204" s="126">
        <f t="shared" si="41"/>
        <v>4206046.6622977294</v>
      </c>
      <c r="F204" s="124"/>
      <c r="G204" s="119"/>
      <c r="H204" s="137"/>
      <c r="I204" s="116"/>
      <c r="J204" s="116">
        <f t="shared" si="40"/>
        <v>4206046.6622977294</v>
      </c>
      <c r="K204" s="121">
        <f t="shared" si="29"/>
        <v>504725.59947572753</v>
      </c>
      <c r="L204" s="17">
        <f t="shared" si="30"/>
        <v>3701321.062822002</v>
      </c>
      <c r="M204" s="114"/>
    </row>
    <row r="205" spans="1:13" x14ac:dyDescent="0.3">
      <c r="A205" s="13">
        <v>44075</v>
      </c>
      <c r="B205" s="122">
        <v>44104</v>
      </c>
      <c r="C205" s="116">
        <f t="shared" si="42"/>
        <v>4206046.6622977294</v>
      </c>
      <c r="D205" s="27"/>
      <c r="E205" s="126">
        <f t="shared" si="41"/>
        <v>4206046.6622977294</v>
      </c>
      <c r="F205" s="124"/>
      <c r="G205" s="119"/>
      <c r="H205" s="137"/>
      <c r="I205" s="116"/>
      <c r="J205" s="116">
        <f>+C205</f>
        <v>4206046.6622977294</v>
      </c>
      <c r="K205" s="121">
        <f t="shared" si="29"/>
        <v>504725.59947572753</v>
      </c>
      <c r="L205" s="17">
        <f t="shared" si="30"/>
        <v>3701321.062822002</v>
      </c>
      <c r="M205" s="114"/>
    </row>
    <row r="206" spans="1:13" x14ac:dyDescent="0.3">
      <c r="A206" s="13">
        <v>44105</v>
      </c>
      <c r="B206" s="115">
        <v>44135</v>
      </c>
      <c r="C206" s="116">
        <f t="shared" si="42"/>
        <v>4206046.6622977294</v>
      </c>
      <c r="D206" s="27"/>
      <c r="E206" s="126">
        <f t="shared" si="41"/>
        <v>4206046.6622977294</v>
      </c>
      <c r="F206" s="124"/>
      <c r="G206" s="119"/>
      <c r="H206" s="137"/>
      <c r="I206" s="116"/>
      <c r="J206" s="116">
        <f t="shared" si="40"/>
        <v>4206046.6622977294</v>
      </c>
      <c r="K206" s="121">
        <f t="shared" si="29"/>
        <v>504725.59947572753</v>
      </c>
      <c r="L206" s="17">
        <f t="shared" si="30"/>
        <v>3701321.062822002</v>
      </c>
      <c r="M206" s="114"/>
    </row>
    <row r="207" spans="1:13" x14ac:dyDescent="0.3">
      <c r="A207" s="13">
        <v>44136</v>
      </c>
      <c r="B207" s="122">
        <v>44165</v>
      </c>
      <c r="C207" s="116">
        <f t="shared" si="42"/>
        <v>4206046.6622977294</v>
      </c>
      <c r="D207" s="116">
        <f>+C207</f>
        <v>4206046.6622977294</v>
      </c>
      <c r="E207" s="126">
        <f>+C207+D207</f>
        <v>8412093.3245954588</v>
      </c>
      <c r="F207" s="124"/>
      <c r="G207" s="119"/>
      <c r="H207" s="137"/>
      <c r="I207" s="116"/>
      <c r="J207" s="116">
        <f>+C207+D207</f>
        <v>8412093.3245954588</v>
      </c>
      <c r="K207" s="121">
        <f t="shared" si="29"/>
        <v>1009451.1989514551</v>
      </c>
      <c r="L207" s="17">
        <f t="shared" si="30"/>
        <v>7402642.125644004</v>
      </c>
      <c r="M207" s="114"/>
    </row>
    <row r="208" spans="1:13" x14ac:dyDescent="0.3">
      <c r="A208" s="13">
        <v>44166</v>
      </c>
      <c r="B208" s="115">
        <v>44196</v>
      </c>
      <c r="C208" s="116">
        <f t="shared" si="42"/>
        <v>4206046.6622977294</v>
      </c>
      <c r="D208" s="27"/>
      <c r="E208" s="126">
        <f t="shared" si="41"/>
        <v>4206046.6622977294</v>
      </c>
      <c r="F208" s="124"/>
      <c r="G208" s="119"/>
      <c r="H208" s="137"/>
      <c r="I208" s="116"/>
      <c r="J208" s="116">
        <f>+E208</f>
        <v>4206046.6622977294</v>
      </c>
      <c r="K208" s="121">
        <f t="shared" si="29"/>
        <v>504725.59947572753</v>
      </c>
      <c r="L208" s="17">
        <f t="shared" si="30"/>
        <v>3701321.062822002</v>
      </c>
      <c r="M208" s="114"/>
    </row>
    <row r="209" spans="1:13" x14ac:dyDescent="0.3">
      <c r="A209" s="13">
        <v>44197</v>
      </c>
      <c r="B209" s="122">
        <v>44227</v>
      </c>
      <c r="C209" s="116">
        <f>+F32</f>
        <v>4273764.0135607217</v>
      </c>
      <c r="D209" s="27"/>
      <c r="E209" s="126">
        <f t="shared" si="41"/>
        <v>4273764.0135607217</v>
      </c>
      <c r="F209" s="124"/>
      <c r="G209" s="119"/>
      <c r="H209" s="137"/>
      <c r="I209" s="116"/>
      <c r="J209" s="116">
        <f>E209</f>
        <v>4273764.0135607217</v>
      </c>
      <c r="K209" s="121">
        <f t="shared" si="29"/>
        <v>512851.6816272866</v>
      </c>
      <c r="L209" s="17">
        <f t="shared" si="30"/>
        <v>3760912.3319334351</v>
      </c>
      <c r="M209" s="114"/>
    </row>
    <row r="210" spans="1:13" x14ac:dyDescent="0.3">
      <c r="A210" s="13">
        <v>44228</v>
      </c>
      <c r="B210" s="115">
        <v>44255</v>
      </c>
      <c r="C210" s="116">
        <f>+C209</f>
        <v>4273764.0135607217</v>
      </c>
      <c r="D210" s="27"/>
      <c r="E210" s="126">
        <f t="shared" si="41"/>
        <v>4273764.0135607217</v>
      </c>
      <c r="F210" s="124"/>
      <c r="G210" s="119"/>
      <c r="H210" s="137"/>
      <c r="I210" s="116"/>
      <c r="J210" s="116">
        <f t="shared" ref="J210:J219" si="43">E210</f>
        <v>4273764.0135607217</v>
      </c>
      <c r="K210" s="121">
        <f t="shared" si="29"/>
        <v>512851.6816272866</v>
      </c>
      <c r="L210" s="17">
        <f t="shared" si="30"/>
        <v>3760912.3319334351</v>
      </c>
      <c r="M210" s="114"/>
    </row>
    <row r="211" spans="1:13" x14ac:dyDescent="0.3">
      <c r="A211" s="13">
        <v>44256</v>
      </c>
      <c r="B211" s="122">
        <v>44286</v>
      </c>
      <c r="C211" s="116">
        <f t="shared" ref="C211:C218" si="44">+C210</f>
        <v>4273764.0135607217</v>
      </c>
      <c r="D211" s="27"/>
      <c r="E211" s="126">
        <f t="shared" si="41"/>
        <v>4273764.0135607217</v>
      </c>
      <c r="F211" s="124"/>
      <c r="G211" s="119"/>
      <c r="H211" s="137"/>
      <c r="I211" s="116"/>
      <c r="J211" s="116">
        <f t="shared" si="43"/>
        <v>4273764.0135607217</v>
      </c>
      <c r="K211" s="121">
        <f t="shared" si="29"/>
        <v>512851.6816272866</v>
      </c>
      <c r="L211" s="17">
        <f t="shared" si="30"/>
        <v>3760912.3319334351</v>
      </c>
      <c r="M211" s="114"/>
    </row>
    <row r="212" spans="1:13" x14ac:dyDescent="0.3">
      <c r="A212" s="13">
        <v>44287</v>
      </c>
      <c r="B212" s="115">
        <v>44316</v>
      </c>
      <c r="C212" s="116">
        <f t="shared" si="44"/>
        <v>4273764.0135607217</v>
      </c>
      <c r="D212" s="27"/>
      <c r="E212" s="126">
        <f t="shared" si="41"/>
        <v>4273764.0135607217</v>
      </c>
      <c r="F212" s="124"/>
      <c r="G212" s="119"/>
      <c r="H212" s="137"/>
      <c r="I212" s="116"/>
      <c r="J212" s="116">
        <f t="shared" si="43"/>
        <v>4273764.0135607217</v>
      </c>
      <c r="K212" s="121">
        <f t="shared" si="29"/>
        <v>512851.6816272866</v>
      </c>
      <c r="L212" s="17">
        <f t="shared" si="30"/>
        <v>3760912.3319334351</v>
      </c>
      <c r="M212" s="114"/>
    </row>
    <row r="213" spans="1:13" x14ac:dyDescent="0.3">
      <c r="A213" s="13">
        <v>44317</v>
      </c>
      <c r="B213" s="122">
        <v>44347</v>
      </c>
      <c r="C213" s="116">
        <f t="shared" si="44"/>
        <v>4273764.0135607217</v>
      </c>
      <c r="D213" s="27"/>
      <c r="E213" s="126">
        <f t="shared" si="41"/>
        <v>4273764.0135607217</v>
      </c>
      <c r="F213" s="124"/>
      <c r="G213" s="119"/>
      <c r="H213" s="137"/>
      <c r="I213" s="116"/>
      <c r="J213" s="116">
        <f t="shared" si="43"/>
        <v>4273764.0135607217</v>
      </c>
      <c r="K213" s="121">
        <f t="shared" si="29"/>
        <v>512851.6816272866</v>
      </c>
      <c r="L213" s="17">
        <f t="shared" si="30"/>
        <v>3760912.3319334351</v>
      </c>
      <c r="M213" s="114"/>
    </row>
    <row r="214" spans="1:13" x14ac:dyDescent="0.3">
      <c r="A214" s="13">
        <v>44348</v>
      </c>
      <c r="B214" s="122">
        <v>44377</v>
      </c>
      <c r="C214" s="116">
        <f t="shared" si="44"/>
        <v>4273764.0135607217</v>
      </c>
      <c r="D214" s="27"/>
      <c r="E214" s="126">
        <f t="shared" si="41"/>
        <v>4273764.0135607217</v>
      </c>
      <c r="F214" s="124"/>
      <c r="G214" s="119"/>
      <c r="H214" s="137"/>
      <c r="I214" s="116"/>
      <c r="J214" s="116">
        <f t="shared" si="43"/>
        <v>4273764.0135607217</v>
      </c>
      <c r="K214" s="121">
        <f t="shared" si="29"/>
        <v>512851.6816272866</v>
      </c>
      <c r="L214" s="17">
        <f t="shared" si="30"/>
        <v>3760912.3319334351</v>
      </c>
      <c r="M214" s="114"/>
    </row>
    <row r="215" spans="1:13" x14ac:dyDescent="0.3">
      <c r="A215" s="13">
        <v>44378</v>
      </c>
      <c r="B215" s="115">
        <v>44408</v>
      </c>
      <c r="C215" s="116">
        <f t="shared" si="44"/>
        <v>4273764.0135607217</v>
      </c>
      <c r="D215" s="27"/>
      <c r="E215" s="126">
        <f t="shared" si="41"/>
        <v>4273764.0135607217</v>
      </c>
      <c r="F215" s="124"/>
      <c r="G215" s="119"/>
      <c r="H215" s="137"/>
      <c r="I215" s="116"/>
      <c r="J215" s="116">
        <f t="shared" si="43"/>
        <v>4273764.0135607217</v>
      </c>
      <c r="K215" s="121">
        <f t="shared" si="29"/>
        <v>512851.6816272866</v>
      </c>
      <c r="L215" s="17">
        <f t="shared" si="30"/>
        <v>3760912.3319334351</v>
      </c>
      <c r="M215" s="114"/>
    </row>
    <row r="216" spans="1:13" x14ac:dyDescent="0.3">
      <c r="A216" s="13">
        <v>44409</v>
      </c>
      <c r="B216" s="122">
        <v>44439</v>
      </c>
      <c r="C216" s="116">
        <f t="shared" si="44"/>
        <v>4273764.0135607217</v>
      </c>
      <c r="D216" s="27"/>
      <c r="E216" s="126">
        <f t="shared" si="41"/>
        <v>4273764.0135607217</v>
      </c>
      <c r="F216" s="124"/>
      <c r="G216" s="119"/>
      <c r="H216" s="137"/>
      <c r="I216" s="116"/>
      <c r="J216" s="116">
        <f t="shared" si="43"/>
        <v>4273764.0135607217</v>
      </c>
      <c r="K216" s="121">
        <f t="shared" si="29"/>
        <v>512851.6816272866</v>
      </c>
      <c r="L216" s="17">
        <f t="shared" si="30"/>
        <v>3760912.3319334351</v>
      </c>
      <c r="M216" s="114"/>
    </row>
    <row r="217" spans="1:13" x14ac:dyDescent="0.3">
      <c r="A217" s="13">
        <v>44440</v>
      </c>
      <c r="B217" s="115">
        <v>44469</v>
      </c>
      <c r="C217" s="116">
        <f t="shared" si="44"/>
        <v>4273764.0135607217</v>
      </c>
      <c r="D217" s="27"/>
      <c r="E217" s="126">
        <f t="shared" si="41"/>
        <v>4273764.0135607217</v>
      </c>
      <c r="F217" s="124"/>
      <c r="G217" s="119"/>
      <c r="H217" s="137"/>
      <c r="I217" s="116"/>
      <c r="J217" s="116">
        <f t="shared" si="43"/>
        <v>4273764.0135607217</v>
      </c>
      <c r="K217" s="121">
        <f t="shared" si="29"/>
        <v>512851.6816272866</v>
      </c>
      <c r="L217" s="17">
        <f t="shared" si="30"/>
        <v>3760912.3319334351</v>
      </c>
      <c r="M217" s="114"/>
    </row>
    <row r="218" spans="1:13" x14ac:dyDescent="0.3">
      <c r="A218" s="13">
        <v>44470</v>
      </c>
      <c r="B218" s="122">
        <v>44500</v>
      </c>
      <c r="C218" s="116">
        <f t="shared" si="44"/>
        <v>4273764.0135607217</v>
      </c>
      <c r="D218" s="27"/>
      <c r="E218" s="126">
        <f t="shared" si="41"/>
        <v>4273764.0135607217</v>
      </c>
      <c r="F218" s="124"/>
      <c r="G218" s="119"/>
      <c r="H218" s="137"/>
      <c r="I218" s="116"/>
      <c r="J218" s="116">
        <f t="shared" si="43"/>
        <v>4273764.0135607217</v>
      </c>
      <c r="K218" s="121">
        <f t="shared" si="29"/>
        <v>512851.6816272866</v>
      </c>
      <c r="L218" s="17">
        <f t="shared" si="30"/>
        <v>3760912.3319334351</v>
      </c>
      <c r="M218" s="114"/>
    </row>
    <row r="219" spans="1:13" x14ac:dyDescent="0.3">
      <c r="A219" s="13">
        <v>44501</v>
      </c>
      <c r="B219" s="115">
        <v>44530</v>
      </c>
      <c r="C219" s="116">
        <v>4131305.21</v>
      </c>
      <c r="D219" s="116">
        <f>+C219</f>
        <v>4131305.21</v>
      </c>
      <c r="E219" s="126">
        <f>+D219+D219</f>
        <v>8262610.4199999999</v>
      </c>
      <c r="F219" s="124"/>
      <c r="G219" s="119"/>
      <c r="H219" s="137"/>
      <c r="I219" s="116"/>
      <c r="J219" s="116">
        <f t="shared" si="43"/>
        <v>8262610.4199999999</v>
      </c>
      <c r="K219" s="121">
        <f t="shared" si="29"/>
        <v>991513.2503999999</v>
      </c>
      <c r="L219" s="17">
        <f t="shared" si="30"/>
        <v>7271097.1695999997</v>
      </c>
      <c r="M219" s="114"/>
    </row>
    <row r="220" spans="1:13" ht="19.5" thickBot="1" x14ac:dyDescent="0.35">
      <c r="A220" s="209"/>
      <c r="B220" s="210"/>
      <c r="C220" s="174"/>
      <c r="D220" s="211"/>
      <c r="E220" s="212"/>
      <c r="F220" s="213"/>
      <c r="G220" s="214"/>
      <c r="H220" s="215"/>
      <c r="I220" s="216"/>
      <c r="J220" s="216">
        <f>SUM(J158:J219)</f>
        <v>269630085.27664751</v>
      </c>
      <c r="K220" s="217">
        <f>SUM(K158:K219)</f>
        <v>32355610.233197719</v>
      </c>
      <c r="L220" s="222">
        <f>SUM(L158:L219)</f>
        <v>237274475.04345012</v>
      </c>
      <c r="M220" s="114"/>
    </row>
    <row r="221" spans="1:13" x14ac:dyDescent="0.3">
      <c r="A221" s="246" t="s">
        <v>79</v>
      </c>
      <c r="B221" s="247"/>
      <c r="C221" s="248"/>
      <c r="D221" s="259"/>
      <c r="E221" s="266">
        <f>+H33</f>
        <v>633519651.51376891</v>
      </c>
      <c r="F221" s="272"/>
      <c r="G221" s="255"/>
      <c r="H221" s="257"/>
      <c r="I221" s="270">
        <f>+I154</f>
        <v>73085035.340000004</v>
      </c>
      <c r="J221" s="266"/>
      <c r="K221" s="264">
        <f>+K154+K220</f>
        <v>81137763.323197722</v>
      </c>
      <c r="L221" s="268">
        <f>+L220+L154</f>
        <v>625182240.5634501</v>
      </c>
      <c r="M221" s="114"/>
    </row>
    <row r="222" spans="1:13" ht="19.5" thickBot="1" x14ac:dyDescent="0.35">
      <c r="A222" s="249"/>
      <c r="B222" s="250"/>
      <c r="C222" s="251"/>
      <c r="D222" s="260"/>
      <c r="E222" s="267"/>
      <c r="F222" s="272"/>
      <c r="G222" s="256"/>
      <c r="H222" s="258"/>
      <c r="I222" s="271"/>
      <c r="J222" s="267"/>
      <c r="K222" s="265"/>
      <c r="L222" s="269"/>
      <c r="M222" s="112"/>
    </row>
    <row r="223" spans="1:13" ht="19.5" thickBot="1" x14ac:dyDescent="0.35">
      <c r="A223" s="252"/>
      <c r="B223" s="253"/>
      <c r="C223" s="254"/>
      <c r="D223" s="176"/>
      <c r="E223" s="176"/>
      <c r="F223" s="176"/>
      <c r="G223" s="176"/>
      <c r="H223" s="176"/>
      <c r="I223" s="176"/>
      <c r="J223" s="176"/>
      <c r="K223" s="176"/>
      <c r="L223" s="177"/>
    </row>
    <row r="226" spans="5:6" x14ac:dyDescent="0.3">
      <c r="E226" s="26"/>
    </row>
    <row r="227" spans="5:6" x14ac:dyDescent="0.3">
      <c r="F227" s="26"/>
    </row>
    <row r="228" spans="5:6" x14ac:dyDescent="0.3">
      <c r="E228" s="26"/>
    </row>
  </sheetData>
  <mergeCells count="29">
    <mergeCell ref="A16:H16"/>
    <mergeCell ref="A33:G33"/>
    <mergeCell ref="A154:C155"/>
    <mergeCell ref="A14:H14"/>
    <mergeCell ref="A1:H3"/>
    <mergeCell ref="A4:H4"/>
    <mergeCell ref="A5:H5"/>
    <mergeCell ref="A6:H6"/>
    <mergeCell ref="A8:H8"/>
    <mergeCell ref="A9:H9"/>
    <mergeCell ref="A10:H10"/>
    <mergeCell ref="A11:H11"/>
    <mergeCell ref="A13:H13"/>
    <mergeCell ref="A15:H15"/>
    <mergeCell ref="A12:H12"/>
    <mergeCell ref="A81:L81"/>
    <mergeCell ref="A221:C223"/>
    <mergeCell ref="G221:G222"/>
    <mergeCell ref="H221:H222"/>
    <mergeCell ref="D221:D222"/>
    <mergeCell ref="A39:L39"/>
    <mergeCell ref="K221:K222"/>
    <mergeCell ref="J221:J222"/>
    <mergeCell ref="L221:L222"/>
    <mergeCell ref="I221:I222"/>
    <mergeCell ref="F221:F222"/>
    <mergeCell ref="E221:E222"/>
    <mergeCell ref="D155:L155"/>
    <mergeCell ref="A156:L156"/>
  </mergeCells>
  <phoneticPr fontId="27" type="noConversion"/>
  <pageMargins left="0.7" right="0.7" top="0.75" bottom="0.75" header="0.3" footer="0.3"/>
  <pageSetup paperSize="5" scale="57" fitToWidth="5" fitToHeight="5" orientation="landscape" horizontalDpi="4294967294" verticalDpi="0" r:id="rId1"/>
  <headerFooter>
    <oddHeader>&amp;R&amp;"-,Negrita"&amp;14PROCESO 2018-1534</oddHeader>
    <oddFooter>&amp;C&amp;14Página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082AF-00F2-4150-B84B-09E46DAD4099}">
  <sheetPr>
    <pageSetUpPr fitToPage="1"/>
  </sheetPr>
  <dimension ref="A1:M89"/>
  <sheetViews>
    <sheetView view="pageLayout" topLeftCell="A54" zoomScaleNormal="100" workbookViewId="0">
      <selection activeCell="C84" sqref="C84:H84"/>
    </sheetView>
  </sheetViews>
  <sheetFormatPr baseColWidth="10" defaultRowHeight="15" x14ac:dyDescent="0.25"/>
  <cols>
    <col min="1" max="1" width="6.5703125" style="147" customWidth="1"/>
    <col min="2" max="2" width="11.42578125" style="148"/>
    <col min="3" max="3" width="11.42578125" style="147"/>
    <col min="4" max="4" width="8.5703125" style="147" customWidth="1"/>
    <col min="5" max="5" width="22.5703125" style="147" bestFit="1" customWidth="1"/>
    <col min="6" max="7" width="11.42578125" style="147"/>
    <col min="8" max="8" width="11" style="147" customWidth="1"/>
    <col min="9" max="9" width="15.85546875" style="147" customWidth="1"/>
    <col min="10" max="10" width="20.28515625" style="164" bestFit="1" customWidth="1"/>
    <col min="11" max="12" width="11.42578125" style="147"/>
    <col min="13" max="13" width="16.28515625" style="147" bestFit="1" customWidth="1"/>
    <col min="14" max="16384" width="11.42578125" style="147"/>
  </cols>
  <sheetData>
    <row r="1" spans="1:13" ht="15.75" thickBot="1" x14ac:dyDescent="0.3"/>
    <row r="2" spans="1:13" x14ac:dyDescent="0.25">
      <c r="B2" s="307" t="s">
        <v>87</v>
      </c>
      <c r="C2" s="308"/>
      <c r="D2" s="308"/>
      <c r="E2" s="308"/>
      <c r="F2" s="308"/>
      <c r="G2" s="308"/>
      <c r="H2" s="308"/>
      <c r="I2" s="308"/>
      <c r="J2" s="309"/>
    </row>
    <row r="3" spans="1:13" ht="32.25" customHeight="1" thickBot="1" x14ac:dyDescent="0.3">
      <c r="A3" s="29"/>
      <c r="B3" s="310"/>
      <c r="C3" s="311"/>
      <c r="D3" s="311"/>
      <c r="E3" s="311"/>
      <c r="F3" s="311"/>
      <c r="G3" s="311"/>
      <c r="H3" s="311"/>
      <c r="I3" s="311"/>
      <c r="J3" s="312"/>
    </row>
    <row r="4" spans="1:13" ht="75.75" thickBot="1" x14ac:dyDescent="0.3">
      <c r="B4" s="205" t="s">
        <v>11</v>
      </c>
      <c r="C4" s="205" t="s">
        <v>12</v>
      </c>
      <c r="D4" s="205" t="s">
        <v>18</v>
      </c>
      <c r="E4" s="205" t="s">
        <v>19</v>
      </c>
      <c r="F4" s="205" t="s">
        <v>68</v>
      </c>
      <c r="G4" s="205" t="s">
        <v>20</v>
      </c>
      <c r="H4" s="205" t="s">
        <v>21</v>
      </c>
      <c r="I4" s="205" t="s">
        <v>22</v>
      </c>
      <c r="J4" s="206" t="s">
        <v>23</v>
      </c>
      <c r="K4" s="149"/>
    </row>
    <row r="5" spans="1:13" ht="15.75" thickBot="1" x14ac:dyDescent="0.3">
      <c r="B5" s="373" t="s">
        <v>70</v>
      </c>
      <c r="C5" s="374"/>
      <c r="D5" s="374"/>
      <c r="E5" s="374"/>
      <c r="F5" s="374"/>
      <c r="G5" s="374"/>
      <c r="H5" s="374"/>
      <c r="I5" s="374"/>
      <c r="J5" s="375"/>
      <c r="K5" s="149"/>
    </row>
    <row r="6" spans="1:13" x14ac:dyDescent="0.25">
      <c r="B6" s="150">
        <v>42670</v>
      </c>
      <c r="C6" s="151">
        <v>42674</v>
      </c>
      <c r="D6" s="152">
        <f t="shared" ref="D6:D74" si="0">+C6-B6+1</f>
        <v>5</v>
      </c>
      <c r="E6" s="199">
        <v>387907765.51999998</v>
      </c>
      <c r="F6" s="30"/>
      <c r="G6" s="30">
        <v>7.0900000000000005E-2</v>
      </c>
      <c r="H6" s="161">
        <v>1.8799999999999999E-4</v>
      </c>
      <c r="I6" s="32">
        <f>+J6*30</f>
        <v>10926189</v>
      </c>
      <c r="J6" s="162">
        <v>364206.3</v>
      </c>
      <c r="K6" s="149"/>
      <c r="M6" s="223"/>
    </row>
    <row r="7" spans="1:13" x14ac:dyDescent="0.25">
      <c r="B7" s="154">
        <v>42675</v>
      </c>
      <c r="C7" s="155">
        <v>42704</v>
      </c>
      <c r="D7" s="156">
        <f t="shared" si="0"/>
        <v>30</v>
      </c>
      <c r="E7" s="153">
        <v>387907765.51999998</v>
      </c>
      <c r="F7" s="33"/>
      <c r="G7" s="33">
        <v>7.0099999999999996E-2</v>
      </c>
      <c r="H7" s="161">
        <v>1.8599999999999999E-4</v>
      </c>
      <c r="I7" s="32">
        <f t="shared" ref="I7:I75" si="1">+J7*30</f>
        <v>64841853.299999997</v>
      </c>
      <c r="J7" s="162">
        <v>2161395.11</v>
      </c>
      <c r="K7" s="149"/>
    </row>
    <row r="8" spans="1:13" x14ac:dyDescent="0.25">
      <c r="B8" s="154">
        <v>42705</v>
      </c>
      <c r="C8" s="155">
        <v>42735</v>
      </c>
      <c r="D8" s="156">
        <f t="shared" si="0"/>
        <v>31</v>
      </c>
      <c r="E8" s="153">
        <v>387907765.51999998</v>
      </c>
      <c r="F8" s="33"/>
      <c r="G8" s="33">
        <v>6.9199999999999998E-2</v>
      </c>
      <c r="H8" s="161">
        <v>1.83E-4</v>
      </c>
      <c r="I8" s="32">
        <f t="shared" si="1"/>
        <v>66171075</v>
      </c>
      <c r="J8" s="162">
        <v>2205702.5</v>
      </c>
      <c r="K8" s="149"/>
      <c r="M8" s="223"/>
    </row>
    <row r="9" spans="1:13" x14ac:dyDescent="0.25">
      <c r="B9" s="195">
        <v>42736</v>
      </c>
      <c r="C9" s="196">
        <v>42762</v>
      </c>
      <c r="D9" s="157">
        <v>27</v>
      </c>
      <c r="E9" s="197">
        <v>387907765.51999998</v>
      </c>
      <c r="F9" s="34"/>
      <c r="G9" s="34">
        <v>6.9400000000000003E-2</v>
      </c>
      <c r="H9" s="198">
        <v>1.84E-4</v>
      </c>
      <c r="I9" s="35">
        <f t="shared" si="1"/>
        <v>57793990.200000003</v>
      </c>
      <c r="J9" s="36">
        <v>1926466.34</v>
      </c>
      <c r="K9" s="149"/>
      <c r="M9" s="223"/>
    </row>
    <row r="10" spans="1:13" x14ac:dyDescent="0.25">
      <c r="B10" s="227">
        <v>42763</v>
      </c>
      <c r="C10" s="200">
        <v>42766</v>
      </c>
      <c r="D10" s="201">
        <v>4</v>
      </c>
      <c r="E10" s="319" t="s">
        <v>69</v>
      </c>
      <c r="F10" s="202"/>
      <c r="G10" s="202"/>
      <c r="H10" s="203"/>
      <c r="I10" s="204"/>
      <c r="J10" s="228"/>
      <c r="K10" s="149"/>
      <c r="M10" s="224"/>
    </row>
    <row r="11" spans="1:13" x14ac:dyDescent="0.25">
      <c r="B11" s="227">
        <v>42767</v>
      </c>
      <c r="C11" s="200">
        <v>42772</v>
      </c>
      <c r="D11" s="201">
        <v>6</v>
      </c>
      <c r="E11" s="319"/>
      <c r="F11" s="202"/>
      <c r="G11" s="202"/>
      <c r="H11" s="203"/>
      <c r="I11" s="204"/>
      <c r="J11" s="228"/>
      <c r="K11" s="149"/>
      <c r="M11" s="223"/>
    </row>
    <row r="12" spans="1:13" x14ac:dyDescent="0.25">
      <c r="B12" s="150">
        <v>42773</v>
      </c>
      <c r="C12" s="151">
        <v>42794</v>
      </c>
      <c r="D12" s="152">
        <f t="shared" si="0"/>
        <v>22</v>
      </c>
      <c r="E12" s="199">
        <v>387907765.51999998</v>
      </c>
      <c r="F12" s="30"/>
      <c r="G12" s="30">
        <v>6.6500000000000004E-2</v>
      </c>
      <c r="H12" s="31">
        <f t="shared" ref="H12:H38" si="2">+(1+G12)^(1/365)-1</f>
        <v>1.7640530807794264E-4</v>
      </c>
      <c r="I12" s="32">
        <f t="shared" si="1"/>
        <v>45185415</v>
      </c>
      <c r="J12" s="162">
        <v>1506180.5</v>
      </c>
      <c r="K12" s="149"/>
    </row>
    <row r="13" spans="1:13" x14ac:dyDescent="0.25">
      <c r="B13" s="154">
        <v>42795</v>
      </c>
      <c r="C13" s="155">
        <v>42825</v>
      </c>
      <c r="D13" s="156">
        <f t="shared" si="0"/>
        <v>31</v>
      </c>
      <c r="E13" s="153">
        <v>387907765.51999998</v>
      </c>
      <c r="F13" s="33"/>
      <c r="G13" s="33">
        <v>6.5299999999999997E-2</v>
      </c>
      <c r="H13" s="31">
        <f t="shared" si="2"/>
        <v>1.7332035970407667E-4</v>
      </c>
      <c r="I13" s="32">
        <f t="shared" si="1"/>
        <v>62556900.299999997</v>
      </c>
      <c r="J13" s="162">
        <v>2085230.01</v>
      </c>
      <c r="K13" s="149"/>
    </row>
    <row r="14" spans="1:13" x14ac:dyDescent="0.25">
      <c r="B14" s="154">
        <v>42826</v>
      </c>
      <c r="C14" s="155">
        <v>42855</v>
      </c>
      <c r="D14" s="156">
        <f t="shared" si="0"/>
        <v>30</v>
      </c>
      <c r="E14" s="153">
        <v>387907765.51999998</v>
      </c>
      <c r="F14" s="33"/>
      <c r="G14" s="33">
        <v>6.1699999999999998E-2</v>
      </c>
      <c r="H14" s="31">
        <f t="shared" si="2"/>
        <v>1.6404467861685923E-4</v>
      </c>
      <c r="I14" s="32">
        <f t="shared" si="1"/>
        <v>57299040.299999997</v>
      </c>
      <c r="J14" s="162">
        <v>1909968.01</v>
      </c>
      <c r="K14" s="149"/>
      <c r="M14" s="224"/>
    </row>
    <row r="15" spans="1:13" x14ac:dyDescent="0.25">
      <c r="B15" s="154">
        <v>42856</v>
      </c>
      <c r="C15" s="155">
        <v>42886</v>
      </c>
      <c r="D15" s="156">
        <f t="shared" si="0"/>
        <v>31</v>
      </c>
      <c r="E15" s="153">
        <v>387907765.51999998</v>
      </c>
      <c r="F15" s="33"/>
      <c r="G15" s="33">
        <v>5.96E-2</v>
      </c>
      <c r="H15" s="31">
        <f t="shared" si="2"/>
        <v>1.5861936890226858E-4</v>
      </c>
      <c r="I15" s="32">
        <f t="shared" si="1"/>
        <v>57250839.300000004</v>
      </c>
      <c r="J15" s="162">
        <v>1908361.31</v>
      </c>
      <c r="K15" s="149"/>
    </row>
    <row r="16" spans="1:13" x14ac:dyDescent="0.25">
      <c r="B16" s="154">
        <v>42887</v>
      </c>
      <c r="C16" s="155">
        <v>42916</v>
      </c>
      <c r="D16" s="156">
        <f t="shared" si="0"/>
        <v>30</v>
      </c>
      <c r="E16" s="153">
        <v>387907765.51999998</v>
      </c>
      <c r="F16" s="33"/>
      <c r="G16" s="33">
        <v>5.6500000000000002E-2</v>
      </c>
      <c r="H16" s="31">
        <f t="shared" si="2"/>
        <v>1.505909488401791E-4</v>
      </c>
      <c r="I16" s="32">
        <f t="shared" si="1"/>
        <v>52599797.400000006</v>
      </c>
      <c r="J16" s="162">
        <v>1753326.58</v>
      </c>
      <c r="K16" s="149"/>
    </row>
    <row r="17" spans="2:11" x14ac:dyDescent="0.25">
      <c r="B17" s="154">
        <v>42917</v>
      </c>
      <c r="C17" s="155">
        <v>42947</v>
      </c>
      <c r="D17" s="156">
        <f t="shared" si="0"/>
        <v>31</v>
      </c>
      <c r="E17" s="153">
        <v>387907765.51999998</v>
      </c>
      <c r="F17" s="33"/>
      <c r="G17" s="33">
        <v>5.5800000000000002E-2</v>
      </c>
      <c r="H17" s="31">
        <f t="shared" si="2"/>
        <v>1.4877482863728808E-4</v>
      </c>
      <c r="I17" s="32">
        <f t="shared" si="1"/>
        <v>53697627.599999994</v>
      </c>
      <c r="J17" s="162">
        <v>1789920.92</v>
      </c>
      <c r="K17" s="149"/>
    </row>
    <row r="18" spans="2:11" ht="15.75" thickBot="1" x14ac:dyDescent="0.3">
      <c r="B18" s="195">
        <v>42948</v>
      </c>
      <c r="C18" s="196">
        <v>42974</v>
      </c>
      <c r="D18" s="157">
        <v>27</v>
      </c>
      <c r="E18" s="197">
        <v>387907765.51999998</v>
      </c>
      <c r="F18" s="34"/>
      <c r="G18" s="34">
        <v>5.5199999999999999E-2</v>
      </c>
      <c r="H18" s="207">
        <f t="shared" si="2"/>
        <v>1.4721719818555634E-4</v>
      </c>
      <c r="I18" s="35">
        <f t="shared" si="1"/>
        <v>44565198.300000004</v>
      </c>
      <c r="J18" s="36">
        <v>1485506.61</v>
      </c>
      <c r="K18" s="149"/>
    </row>
    <row r="19" spans="2:11" ht="15.75" thickBot="1" x14ac:dyDescent="0.3">
      <c r="B19" s="376" t="s">
        <v>80</v>
      </c>
      <c r="C19" s="377"/>
      <c r="D19" s="377"/>
      <c r="E19" s="377"/>
      <c r="F19" s="377"/>
      <c r="G19" s="377"/>
      <c r="H19" s="377"/>
      <c r="I19" s="377"/>
      <c r="J19" s="378"/>
      <c r="K19" s="149"/>
    </row>
    <row r="20" spans="2:11" x14ac:dyDescent="0.25">
      <c r="B20" s="150">
        <v>42975</v>
      </c>
      <c r="C20" s="151">
        <v>42978</v>
      </c>
      <c r="D20" s="152">
        <v>4</v>
      </c>
      <c r="E20" s="199">
        <v>387907765.51999998</v>
      </c>
      <c r="F20" s="30">
        <v>0.2198</v>
      </c>
      <c r="G20" s="30">
        <v>0.32969999999999999</v>
      </c>
      <c r="H20" s="160">
        <f>+(1+G20)^(1/365)-1</f>
        <v>7.8099893845218205E-4</v>
      </c>
      <c r="I20" s="32">
        <f>+J20*30</f>
        <v>45465753.600000001</v>
      </c>
      <c r="J20" s="162">
        <v>1515525.1200000001</v>
      </c>
      <c r="K20" s="149"/>
    </row>
    <row r="21" spans="2:11" x14ac:dyDescent="0.25">
      <c r="B21" s="154">
        <v>42979</v>
      </c>
      <c r="C21" s="155">
        <v>43008</v>
      </c>
      <c r="D21" s="156">
        <f t="shared" si="0"/>
        <v>30</v>
      </c>
      <c r="E21" s="153">
        <v>387907765.51999998</v>
      </c>
      <c r="F21" s="33">
        <f>+LOOKUP(C21,[1]TIBC!$B$25:$C$388)</f>
        <v>0.21479999999999999</v>
      </c>
      <c r="G21" s="33">
        <f t="shared" ref="G21:G75" si="3">+F21*1.5</f>
        <v>0.32219999999999999</v>
      </c>
      <c r="H21" s="160">
        <f t="shared" si="2"/>
        <v>7.6549014202820231E-4</v>
      </c>
      <c r="I21" s="32">
        <f t="shared" si="1"/>
        <v>267377465.99999997</v>
      </c>
      <c r="J21" s="162">
        <v>8912582.1999999993</v>
      </c>
      <c r="K21" s="149"/>
    </row>
    <row r="22" spans="2:11" x14ac:dyDescent="0.25">
      <c r="B22" s="154">
        <v>43009</v>
      </c>
      <c r="C22" s="155">
        <v>43039</v>
      </c>
      <c r="D22" s="156">
        <f t="shared" si="0"/>
        <v>31</v>
      </c>
      <c r="E22" s="153">
        <v>387907765.51999998</v>
      </c>
      <c r="F22" s="33">
        <f>+LOOKUP(C22,[1]TIBC!$B$25:$C$388)</f>
        <v>0.21149999999999999</v>
      </c>
      <c r="G22" s="33">
        <f t="shared" si="3"/>
        <v>0.31724999999999998</v>
      </c>
      <c r="H22" s="160">
        <f>+(1+G22)^(1/365)-1</f>
        <v>7.5520620308799913E-4</v>
      </c>
      <c r="I22" s="32">
        <f t="shared" si="1"/>
        <v>272578243.5</v>
      </c>
      <c r="J22" s="162">
        <v>9085941.4499999993</v>
      </c>
      <c r="K22" s="149"/>
    </row>
    <row r="23" spans="2:11" x14ac:dyDescent="0.25">
      <c r="B23" s="154">
        <v>43040</v>
      </c>
      <c r="C23" s="155">
        <v>43069</v>
      </c>
      <c r="D23" s="156">
        <f t="shared" si="0"/>
        <v>30</v>
      </c>
      <c r="E23" s="153">
        <v>387907765.51999998</v>
      </c>
      <c r="F23" s="33">
        <f>+LOOKUP(C23,[1]TIBC!$B$25:$C$388)</f>
        <v>0.20960000000000001</v>
      </c>
      <c r="G23" s="33">
        <f t="shared" si="3"/>
        <v>0.31440000000000001</v>
      </c>
      <c r="H23" s="160">
        <f t="shared" si="2"/>
        <v>7.4926765057248268E-4</v>
      </c>
      <c r="I23" s="32">
        <f t="shared" si="1"/>
        <v>261711124.5</v>
      </c>
      <c r="J23" s="162">
        <v>8723704.1500000004</v>
      </c>
      <c r="K23" s="149"/>
    </row>
    <row r="24" spans="2:11" x14ac:dyDescent="0.25">
      <c r="B24" s="154">
        <v>43070</v>
      </c>
      <c r="C24" s="155">
        <v>43100</v>
      </c>
      <c r="D24" s="156">
        <f t="shared" si="0"/>
        <v>31</v>
      </c>
      <c r="E24" s="153">
        <v>387907765.51999998</v>
      </c>
      <c r="F24" s="33">
        <f>+LOOKUP(C24,[1]TIBC!$B$25:$C$388)</f>
        <v>0.2077</v>
      </c>
      <c r="G24" s="33">
        <f t="shared" si="3"/>
        <v>0.31154999999999999</v>
      </c>
      <c r="H24" s="160">
        <f t="shared" si="2"/>
        <v>7.4331624292400811E-4</v>
      </c>
      <c r="I24" s="32">
        <f t="shared" si="1"/>
        <v>268286773.80000001</v>
      </c>
      <c r="J24" s="162">
        <v>8942892.4600000009</v>
      </c>
      <c r="K24" s="149"/>
    </row>
    <row r="25" spans="2:11" x14ac:dyDescent="0.25">
      <c r="B25" s="154">
        <v>43101</v>
      </c>
      <c r="C25" s="155">
        <v>43131</v>
      </c>
      <c r="D25" s="156">
        <f t="shared" si="0"/>
        <v>31</v>
      </c>
      <c r="E25" s="153">
        <v>387907765.51999998</v>
      </c>
      <c r="F25" s="33">
        <f>+LOOKUP(C25,[1]TIBC!$B$25:$C$388)</f>
        <v>0.2069</v>
      </c>
      <c r="G25" s="33">
        <f t="shared" si="3"/>
        <v>0.31035000000000001</v>
      </c>
      <c r="H25" s="160">
        <f t="shared" si="2"/>
        <v>7.4080652774299871E-4</v>
      </c>
      <c r="I25" s="32">
        <f t="shared" si="1"/>
        <v>267380936.70000002</v>
      </c>
      <c r="J25" s="162">
        <v>8912697.8900000006</v>
      </c>
      <c r="K25" s="149"/>
    </row>
    <row r="26" spans="2:11" x14ac:dyDescent="0.25">
      <c r="B26" s="154">
        <v>43132</v>
      </c>
      <c r="C26" s="155">
        <v>43159</v>
      </c>
      <c r="D26" s="156">
        <f t="shared" si="0"/>
        <v>28</v>
      </c>
      <c r="E26" s="153">
        <v>387907765.51999998</v>
      </c>
      <c r="F26" s="33">
        <f>+LOOKUP(C26,[1]TIBC!$B$25:$C$388)</f>
        <v>0.21010000000000001</v>
      </c>
      <c r="G26" s="33">
        <f t="shared" si="3"/>
        <v>0.31515000000000004</v>
      </c>
      <c r="H26" s="160">
        <f t="shared" si="2"/>
        <v>7.5083167162115494E-4</v>
      </c>
      <c r="I26" s="32">
        <f t="shared" si="1"/>
        <v>244773592.20000002</v>
      </c>
      <c r="J26" s="162">
        <v>8159119.7400000002</v>
      </c>
      <c r="K26" s="149"/>
    </row>
    <row r="27" spans="2:11" x14ac:dyDescent="0.25">
      <c r="B27" s="154">
        <v>43160</v>
      </c>
      <c r="C27" s="155">
        <v>43190</v>
      </c>
      <c r="D27" s="156">
        <f t="shared" si="0"/>
        <v>31</v>
      </c>
      <c r="E27" s="153">
        <v>387907765.51999998</v>
      </c>
      <c r="F27" s="33">
        <f>+LOOKUP(C27,[1]TIBC!$B$25:$C$388)</f>
        <v>0.20679999999999998</v>
      </c>
      <c r="G27" s="33">
        <f t="shared" si="3"/>
        <v>0.31019999999999998</v>
      </c>
      <c r="H27" s="160">
        <f t="shared" si="2"/>
        <v>7.4049265219700011E-4</v>
      </c>
      <c r="I27" s="32">
        <f t="shared" si="1"/>
        <v>267267648.90000004</v>
      </c>
      <c r="J27" s="162">
        <v>8908921.6300000008</v>
      </c>
      <c r="K27" s="149"/>
    </row>
    <row r="28" spans="2:11" x14ac:dyDescent="0.25">
      <c r="B28" s="154">
        <v>43191</v>
      </c>
      <c r="C28" s="155">
        <v>43220</v>
      </c>
      <c r="D28" s="156">
        <f t="shared" si="0"/>
        <v>30</v>
      </c>
      <c r="E28" s="153">
        <v>387907765.51999998</v>
      </c>
      <c r="F28" s="33">
        <f>+LOOKUP(C28,[1]TIBC!$B$25:$C$388)</f>
        <v>0.20480000000000001</v>
      </c>
      <c r="G28" s="33">
        <f t="shared" si="3"/>
        <v>0.30720000000000003</v>
      </c>
      <c r="H28" s="160">
        <f t="shared" si="2"/>
        <v>7.34207604366377E-4</v>
      </c>
      <c r="I28" s="32">
        <f t="shared" si="1"/>
        <v>256450812.30000001</v>
      </c>
      <c r="J28" s="162">
        <v>8548360.4100000001</v>
      </c>
      <c r="K28" s="149"/>
    </row>
    <row r="29" spans="2:11" x14ac:dyDescent="0.25">
      <c r="B29" s="154">
        <v>43221</v>
      </c>
      <c r="C29" s="155">
        <v>43251</v>
      </c>
      <c r="D29" s="156">
        <f t="shared" si="0"/>
        <v>31</v>
      </c>
      <c r="E29" s="153">
        <v>387907765.51999998</v>
      </c>
      <c r="F29" s="33">
        <f>+LOOKUP(C29,[1]TIBC!$B$25:$C$388)</f>
        <v>0.2044</v>
      </c>
      <c r="G29" s="33">
        <f t="shared" si="3"/>
        <v>0.30659999999999998</v>
      </c>
      <c r="H29" s="160">
        <f t="shared" si="2"/>
        <v>7.3294886878794152E-4</v>
      </c>
      <c r="I29" s="32">
        <f t="shared" si="1"/>
        <v>264544854.60000002</v>
      </c>
      <c r="J29" s="162">
        <v>8818161.8200000003</v>
      </c>
      <c r="K29" s="149"/>
    </row>
    <row r="30" spans="2:11" x14ac:dyDescent="0.25">
      <c r="B30" s="154">
        <v>43252</v>
      </c>
      <c r="C30" s="155">
        <v>43281</v>
      </c>
      <c r="D30" s="156">
        <f t="shared" si="0"/>
        <v>30</v>
      </c>
      <c r="E30" s="153">
        <v>387907765.51999998</v>
      </c>
      <c r="F30" s="33">
        <f>+LOOKUP(C30,[1]TIBC!$B$25:$C$388)</f>
        <v>0.20280000000000001</v>
      </c>
      <c r="G30" s="33">
        <f t="shared" si="3"/>
        <v>0.30420000000000003</v>
      </c>
      <c r="H30" s="160">
        <f t="shared" si="2"/>
        <v>7.2790815549184096E-4</v>
      </c>
      <c r="I30" s="32">
        <f t="shared" si="1"/>
        <v>254250482.69999999</v>
      </c>
      <c r="J30" s="162">
        <v>8475016.0899999999</v>
      </c>
      <c r="K30" s="149"/>
    </row>
    <row r="31" spans="2:11" x14ac:dyDescent="0.25">
      <c r="B31" s="195">
        <v>43282</v>
      </c>
      <c r="C31" s="196">
        <v>43284</v>
      </c>
      <c r="D31" s="157">
        <f t="shared" si="0"/>
        <v>3</v>
      </c>
      <c r="E31" s="197">
        <v>387907765.51999998</v>
      </c>
      <c r="F31" s="225">
        <f>+LOOKUP(C31,[1]TIBC!$B$25:$C$388)</f>
        <v>0.20030000000000001</v>
      </c>
      <c r="G31" s="225">
        <f t="shared" si="3"/>
        <v>0.30044999999999999</v>
      </c>
      <c r="H31" s="163">
        <f t="shared" si="2"/>
        <v>7.2001349197825526E-4</v>
      </c>
      <c r="I31" s="226">
        <f>+J31/3</f>
        <v>259747.90666666665</v>
      </c>
      <c r="J31" s="36">
        <v>779243.72</v>
      </c>
      <c r="K31" s="149"/>
    </row>
    <row r="32" spans="2:11" x14ac:dyDescent="0.25">
      <c r="B32" s="320" t="s">
        <v>14</v>
      </c>
      <c r="C32" s="321"/>
      <c r="D32" s="321"/>
      <c r="E32" s="321"/>
      <c r="F32" s="321"/>
      <c r="G32" s="321"/>
      <c r="H32" s="321"/>
      <c r="I32" s="321"/>
      <c r="J32" s="229">
        <v>108883776.38</v>
      </c>
      <c r="K32" s="149"/>
    </row>
    <row r="33" spans="2:11" ht="15.75" thickBot="1" x14ac:dyDescent="0.3">
      <c r="B33" s="364"/>
      <c r="C33" s="365"/>
      <c r="D33" s="365"/>
      <c r="E33" s="365"/>
      <c r="F33" s="365"/>
      <c r="G33" s="365"/>
      <c r="H33" s="365"/>
      <c r="I33" s="365"/>
      <c r="J33" s="366"/>
      <c r="K33" s="149"/>
    </row>
    <row r="34" spans="2:11" ht="31.5" customHeight="1" thickBot="1" x14ac:dyDescent="0.3">
      <c r="B34" s="322" t="s">
        <v>86</v>
      </c>
      <c r="C34" s="323"/>
      <c r="D34" s="323"/>
      <c r="E34" s="323"/>
      <c r="F34" s="323"/>
      <c r="G34" s="323"/>
      <c r="H34" s="323"/>
      <c r="I34" s="323"/>
      <c r="J34" s="324"/>
      <c r="K34" s="149"/>
    </row>
    <row r="35" spans="2:11" x14ac:dyDescent="0.25">
      <c r="B35" s="231">
        <v>43285</v>
      </c>
      <c r="C35" s="232">
        <v>43312</v>
      </c>
      <c r="D35" s="233">
        <f t="shared" si="0"/>
        <v>28</v>
      </c>
      <c r="E35" s="234">
        <v>387907765.51999998</v>
      </c>
      <c r="F35" s="235">
        <f>+LOOKUP(C35,[1]TIBC!$B$25:$C$388)</f>
        <v>0.20030000000000001</v>
      </c>
      <c r="G35" s="235">
        <f t="shared" si="3"/>
        <v>0.30044999999999999</v>
      </c>
      <c r="H35" s="236">
        <f t="shared" si="2"/>
        <v>7.2001349197825526E-4</v>
      </c>
      <c r="I35" s="237">
        <f t="shared" si="1"/>
        <v>234611012.84673145</v>
      </c>
      <c r="J35" s="238">
        <f t="shared" ref="J35:J75" si="4">+$E$6*D35*H35</f>
        <v>7820367.094891048</v>
      </c>
      <c r="K35" s="149"/>
    </row>
    <row r="36" spans="2:11" x14ac:dyDescent="0.25">
      <c r="B36" s="150">
        <v>43313</v>
      </c>
      <c r="C36" s="151">
        <v>43343</v>
      </c>
      <c r="D36" s="152">
        <f t="shared" si="0"/>
        <v>31</v>
      </c>
      <c r="E36" s="199">
        <v>387907765.51999998</v>
      </c>
      <c r="F36" s="230">
        <v>0.19940000000000002</v>
      </c>
      <c r="G36" s="30">
        <f t="shared" si="3"/>
        <v>0.29910000000000003</v>
      </c>
      <c r="H36" s="160">
        <f t="shared" si="2"/>
        <v>7.1716585429704161E-4</v>
      </c>
      <c r="I36" s="32">
        <f t="shared" si="1"/>
        <v>258720609.76427475</v>
      </c>
      <c r="J36" s="162">
        <f t="shared" si="4"/>
        <v>8624020.325475825</v>
      </c>
      <c r="K36" s="149"/>
    </row>
    <row r="37" spans="2:11" x14ac:dyDescent="0.25">
      <c r="B37" s="154">
        <v>43344</v>
      </c>
      <c r="C37" s="155">
        <v>43373</v>
      </c>
      <c r="D37" s="156">
        <f t="shared" si="0"/>
        <v>30</v>
      </c>
      <c r="E37" s="153">
        <v>387907765.51999998</v>
      </c>
      <c r="F37" s="38">
        <v>0.1981</v>
      </c>
      <c r="G37" s="33">
        <f t="shared" si="3"/>
        <v>0.29715000000000003</v>
      </c>
      <c r="H37" s="160">
        <f t="shared" si="2"/>
        <v>7.1304738558919389E-4</v>
      </c>
      <c r="I37" s="32">
        <f t="shared" si="1"/>
        <v>248936956.24840382</v>
      </c>
      <c r="J37" s="162">
        <f t="shared" si="4"/>
        <v>8297898.5416134605</v>
      </c>
      <c r="K37" s="149"/>
    </row>
    <row r="38" spans="2:11" x14ac:dyDescent="0.25">
      <c r="B38" s="154">
        <v>43374</v>
      </c>
      <c r="C38" s="155">
        <v>43404</v>
      </c>
      <c r="D38" s="157">
        <f t="shared" si="0"/>
        <v>31</v>
      </c>
      <c r="E38" s="153">
        <v>387907765.51999998</v>
      </c>
      <c r="F38" s="38">
        <v>0.1963</v>
      </c>
      <c r="G38" s="34">
        <f t="shared" si="3"/>
        <v>0.29444999999999999</v>
      </c>
      <c r="H38" s="163">
        <f t="shared" si="2"/>
        <v>7.073346857742191E-4</v>
      </c>
      <c r="I38" s="35">
        <f t="shared" si="1"/>
        <v>255173974.21312585</v>
      </c>
      <c r="J38" s="36">
        <f t="shared" si="4"/>
        <v>8505799.1404375285</v>
      </c>
      <c r="K38" s="149"/>
    </row>
    <row r="39" spans="2:11" x14ac:dyDescent="0.25">
      <c r="B39" s="154">
        <v>43405</v>
      </c>
      <c r="C39" s="155">
        <v>43434</v>
      </c>
      <c r="D39" s="158">
        <f t="shared" si="0"/>
        <v>30</v>
      </c>
      <c r="E39" s="153">
        <v>387907765.51999998</v>
      </c>
      <c r="F39" s="38">
        <v>0.19489999999999999</v>
      </c>
      <c r="G39" s="34">
        <f t="shared" si="3"/>
        <v>0.29235</v>
      </c>
      <c r="H39" s="163">
        <f t="shared" ref="H39:H75" si="5">+(1+G39)^(1/365)-1</f>
        <v>7.0288325333756063E-4</v>
      </c>
      <c r="I39" s="32">
        <f>+J39*30</f>
        <v>245388485.00124106</v>
      </c>
      <c r="J39" s="162">
        <f t="shared" si="4"/>
        <v>8179616.1667080354</v>
      </c>
      <c r="K39" s="149"/>
    </row>
    <row r="40" spans="2:11" x14ac:dyDescent="0.25">
      <c r="B40" s="154">
        <v>43435</v>
      </c>
      <c r="C40" s="155">
        <v>43465</v>
      </c>
      <c r="D40" s="158">
        <f t="shared" si="0"/>
        <v>31</v>
      </c>
      <c r="E40" s="153">
        <v>387907765.51999998</v>
      </c>
      <c r="F40" s="39">
        <v>0.19400000000000001</v>
      </c>
      <c r="G40" s="30">
        <f t="shared" si="3"/>
        <v>0.29100000000000004</v>
      </c>
      <c r="H40" s="160">
        <f t="shared" si="5"/>
        <v>7.0001780740103214E-4</v>
      </c>
      <c r="I40" s="32">
        <f t="shared" si="1"/>
        <v>252534379.44862399</v>
      </c>
      <c r="J40" s="162">
        <f t="shared" si="4"/>
        <v>8417812.6482874658</v>
      </c>
      <c r="K40" s="149"/>
    </row>
    <row r="41" spans="2:11" x14ac:dyDescent="0.25">
      <c r="B41" s="154">
        <v>43466</v>
      </c>
      <c r="C41" s="155">
        <v>43496</v>
      </c>
      <c r="D41" s="157">
        <f t="shared" si="0"/>
        <v>31</v>
      </c>
      <c r="E41" s="153">
        <v>387907765.51999998</v>
      </c>
      <c r="F41" s="37">
        <v>0.19159999999999999</v>
      </c>
      <c r="G41" s="33">
        <f t="shared" si="3"/>
        <v>0.28739999999999999</v>
      </c>
      <c r="H41" s="160">
        <f t="shared" si="5"/>
        <v>6.9236198468725085E-4</v>
      </c>
      <c r="I41" s="32">
        <f t="shared" si="1"/>
        <v>249772509.08225223</v>
      </c>
      <c r="J41" s="162">
        <f t="shared" si="4"/>
        <v>8325750.3027417408</v>
      </c>
      <c r="K41" s="149"/>
    </row>
    <row r="42" spans="2:11" x14ac:dyDescent="0.25">
      <c r="B42" s="154">
        <v>43497</v>
      </c>
      <c r="C42" s="155">
        <v>43524</v>
      </c>
      <c r="D42" s="157">
        <f t="shared" si="0"/>
        <v>28</v>
      </c>
      <c r="E42" s="153">
        <v>387907765.51999998</v>
      </c>
      <c r="F42" s="38">
        <v>0.19700000000000001</v>
      </c>
      <c r="G42" s="33">
        <f t="shared" si="3"/>
        <v>0.29549999999999998</v>
      </c>
      <c r="H42" s="160">
        <f t="shared" si="5"/>
        <v>7.0955770203506852E-4</v>
      </c>
      <c r="I42" s="32">
        <f t="shared" si="1"/>
        <v>231204071.87130067</v>
      </c>
      <c r="J42" s="162">
        <f t="shared" si="4"/>
        <v>7706802.3957100222</v>
      </c>
      <c r="K42" s="149"/>
    </row>
    <row r="43" spans="2:11" x14ac:dyDescent="0.25">
      <c r="B43" s="154">
        <v>43525</v>
      </c>
      <c r="C43" s="155">
        <v>43555</v>
      </c>
      <c r="D43" s="157">
        <f t="shared" si="0"/>
        <v>31</v>
      </c>
      <c r="E43" s="153">
        <v>387907765.51999998</v>
      </c>
      <c r="F43" s="40">
        <v>0.19370000000000001</v>
      </c>
      <c r="G43" s="33">
        <f t="shared" si="3"/>
        <v>0.29055000000000003</v>
      </c>
      <c r="H43" s="160">
        <f t="shared" si="5"/>
        <v>6.9906199467517638E-4</v>
      </c>
      <c r="I43" s="32">
        <f t="shared" si="1"/>
        <v>252189565.97239366</v>
      </c>
      <c r="J43" s="162">
        <f t="shared" si="4"/>
        <v>8406318.8657464553</v>
      </c>
      <c r="K43" s="149"/>
    </row>
    <row r="44" spans="2:11" x14ac:dyDescent="0.25">
      <c r="B44" s="154">
        <v>43556</v>
      </c>
      <c r="C44" s="155">
        <v>43585</v>
      </c>
      <c r="D44" s="157">
        <f t="shared" si="0"/>
        <v>30</v>
      </c>
      <c r="E44" s="153">
        <v>387907765.51999998</v>
      </c>
      <c r="F44" s="38">
        <v>0.19320000000000001</v>
      </c>
      <c r="G44" s="33">
        <f t="shared" si="3"/>
        <v>0.2898</v>
      </c>
      <c r="H44" s="160">
        <f t="shared" si="5"/>
        <v>6.9746823462724095E-4</v>
      </c>
      <c r="I44" s="32">
        <f t="shared" si="1"/>
        <v>243498009.97388887</v>
      </c>
      <c r="J44" s="162">
        <f t="shared" si="4"/>
        <v>8116600.3324629627</v>
      </c>
      <c r="K44" s="149"/>
    </row>
    <row r="45" spans="2:11" x14ac:dyDescent="0.25">
      <c r="B45" s="154">
        <v>43586</v>
      </c>
      <c r="C45" s="155">
        <v>43616</v>
      </c>
      <c r="D45" s="157">
        <f t="shared" si="0"/>
        <v>31</v>
      </c>
      <c r="E45" s="153">
        <v>387907765.51999998</v>
      </c>
      <c r="F45" s="37">
        <v>0.19339999999999999</v>
      </c>
      <c r="G45" s="33">
        <f t="shared" si="3"/>
        <v>0.29009999999999997</v>
      </c>
      <c r="H45" s="160">
        <f t="shared" si="5"/>
        <v>6.9810584952367805E-4</v>
      </c>
      <c r="I45" s="32">
        <f t="shared" si="1"/>
        <v>251844632.57220927</v>
      </c>
      <c r="J45" s="162">
        <f t="shared" si="4"/>
        <v>8394821.0857403092</v>
      </c>
      <c r="K45" s="149"/>
    </row>
    <row r="46" spans="2:11" x14ac:dyDescent="0.25">
      <c r="B46" s="154">
        <v>43617</v>
      </c>
      <c r="C46" s="155">
        <v>43646</v>
      </c>
      <c r="D46" s="157">
        <f t="shared" si="0"/>
        <v>30</v>
      </c>
      <c r="E46" s="153">
        <v>387907765.51999998</v>
      </c>
      <c r="F46" s="37">
        <v>0.193</v>
      </c>
      <c r="G46" s="33">
        <f t="shared" si="3"/>
        <v>0.28949999999999998</v>
      </c>
      <c r="H46" s="160">
        <f t="shared" si="5"/>
        <v>6.9683047181468005E-4</v>
      </c>
      <c r="I46" s="32">
        <f t="shared" si="1"/>
        <v>243275356.14109185</v>
      </c>
      <c r="J46" s="162">
        <f t="shared" si="4"/>
        <v>8109178.5380363949</v>
      </c>
      <c r="K46" s="149"/>
    </row>
    <row r="47" spans="2:11" x14ac:dyDescent="0.25">
      <c r="B47" s="154">
        <v>43647</v>
      </c>
      <c r="C47" s="155">
        <v>43677</v>
      </c>
      <c r="D47" s="157">
        <f t="shared" si="0"/>
        <v>31</v>
      </c>
      <c r="E47" s="153">
        <v>387907765.51999998</v>
      </c>
      <c r="F47" s="37">
        <v>0.1928</v>
      </c>
      <c r="G47" s="33">
        <f t="shared" si="3"/>
        <v>0.28920000000000001</v>
      </c>
      <c r="H47" s="160">
        <f t="shared" si="5"/>
        <v>6.9619256101671745E-4</v>
      </c>
      <c r="I47" s="32">
        <f t="shared" si="1"/>
        <v>251154405.66554621</v>
      </c>
      <c r="J47" s="162">
        <f t="shared" si="4"/>
        <v>8371813.5221848739</v>
      </c>
      <c r="K47" s="149"/>
    </row>
    <row r="48" spans="2:11" x14ac:dyDescent="0.25">
      <c r="B48" s="154">
        <v>43678</v>
      </c>
      <c r="C48" s="155">
        <v>43708</v>
      </c>
      <c r="D48" s="157">
        <f t="shared" si="0"/>
        <v>31</v>
      </c>
      <c r="E48" s="153">
        <v>387907765.51999998</v>
      </c>
      <c r="F48" s="38">
        <v>0.19320000000000001</v>
      </c>
      <c r="G48" s="33">
        <f t="shared" si="3"/>
        <v>0.2898</v>
      </c>
      <c r="H48" s="160">
        <f t="shared" si="5"/>
        <v>6.9746823462724095E-4</v>
      </c>
      <c r="I48" s="32">
        <f t="shared" si="1"/>
        <v>251614610.30635187</v>
      </c>
      <c r="J48" s="162">
        <f t="shared" si="4"/>
        <v>8387153.6768783955</v>
      </c>
      <c r="K48" s="149"/>
    </row>
    <row r="49" spans="2:11" ht="15.75" x14ac:dyDescent="0.25">
      <c r="B49" s="154">
        <v>43709</v>
      </c>
      <c r="C49" s="155">
        <v>43738</v>
      </c>
      <c r="D49" s="157">
        <f t="shared" si="0"/>
        <v>30</v>
      </c>
      <c r="E49" s="153">
        <v>387907765.51999998</v>
      </c>
      <c r="F49" s="143">
        <v>0.19320000000000001</v>
      </c>
      <c r="G49" s="33">
        <f t="shared" si="3"/>
        <v>0.2898</v>
      </c>
      <c r="H49" s="160">
        <f t="shared" si="5"/>
        <v>6.9746823462724095E-4</v>
      </c>
      <c r="I49" s="32">
        <f t="shared" si="1"/>
        <v>243498009.97388887</v>
      </c>
      <c r="J49" s="162">
        <f t="shared" si="4"/>
        <v>8116600.3324629627</v>
      </c>
      <c r="K49" s="149"/>
    </row>
    <row r="50" spans="2:11" ht="15.75" x14ac:dyDescent="0.25">
      <c r="B50" s="154">
        <v>43739</v>
      </c>
      <c r="C50" s="155">
        <v>43769</v>
      </c>
      <c r="D50" s="157">
        <f t="shared" si="0"/>
        <v>31</v>
      </c>
      <c r="E50" s="153">
        <v>387907765.51999998</v>
      </c>
      <c r="F50" s="143">
        <v>0.191</v>
      </c>
      <c r="G50" s="33">
        <f t="shared" si="3"/>
        <v>0.28649999999999998</v>
      </c>
      <c r="H50" s="160">
        <f t="shared" si="5"/>
        <v>6.9044469314105683E-4</v>
      </c>
      <c r="I50" s="32">
        <f t="shared" si="1"/>
        <v>249080838.06228516</v>
      </c>
      <c r="J50" s="162">
        <f t="shared" si="4"/>
        <v>8302694.6020761719</v>
      </c>
      <c r="K50" s="149"/>
    </row>
    <row r="51" spans="2:11" ht="15.75" x14ac:dyDescent="0.25">
      <c r="B51" s="154">
        <v>43770</v>
      </c>
      <c r="C51" s="155">
        <v>43799</v>
      </c>
      <c r="D51" s="157">
        <f t="shared" si="0"/>
        <v>30</v>
      </c>
      <c r="E51" s="153">
        <v>387907765.51999998</v>
      </c>
      <c r="F51" s="143">
        <v>0.1903</v>
      </c>
      <c r="G51" s="33">
        <f t="shared" si="3"/>
        <v>0.28544999999999998</v>
      </c>
      <c r="H51" s="160">
        <f t="shared" si="5"/>
        <v>6.8820616169262827E-4</v>
      </c>
      <c r="I51" s="32">
        <f t="shared" si="1"/>
        <v>240264462.95935491</v>
      </c>
      <c r="J51" s="162">
        <f t="shared" si="4"/>
        <v>8008815.4319784967</v>
      </c>
      <c r="K51" s="149"/>
    </row>
    <row r="52" spans="2:11" ht="15.75" x14ac:dyDescent="0.25">
      <c r="B52" s="154">
        <v>43800</v>
      </c>
      <c r="C52" s="155">
        <v>43830</v>
      </c>
      <c r="D52" s="157">
        <f t="shared" si="0"/>
        <v>31</v>
      </c>
      <c r="E52" s="153">
        <v>387907765.51999998</v>
      </c>
      <c r="F52" s="144">
        <v>0.18909999999999999</v>
      </c>
      <c r="G52" s="33">
        <f t="shared" si="3"/>
        <v>0.28364999999999996</v>
      </c>
      <c r="H52" s="160">
        <f t="shared" si="5"/>
        <v>6.8436443340047504E-4</v>
      </c>
      <c r="I52" s="32">
        <f t="shared" si="1"/>
        <v>246887358.69041735</v>
      </c>
      <c r="J52" s="162">
        <f t="shared" si="4"/>
        <v>8229578.6230139118</v>
      </c>
      <c r="K52" s="149"/>
    </row>
    <row r="53" spans="2:11" ht="15.75" x14ac:dyDescent="0.25">
      <c r="B53" s="154">
        <v>43831</v>
      </c>
      <c r="C53" s="155">
        <v>43861</v>
      </c>
      <c r="D53" s="157">
        <f t="shared" si="0"/>
        <v>31</v>
      </c>
      <c r="E53" s="153">
        <v>387907765.51999998</v>
      </c>
      <c r="F53" s="142">
        <v>0.18770000000000001</v>
      </c>
      <c r="G53" s="33">
        <f t="shared" si="3"/>
        <v>0.28155000000000002</v>
      </c>
      <c r="H53" s="160">
        <f t="shared" si="5"/>
        <v>6.7987562124560696E-4</v>
      </c>
      <c r="I53" s="32">
        <f t="shared" si="1"/>
        <v>245268000.75408185</v>
      </c>
      <c r="J53" s="162">
        <f t="shared" si="4"/>
        <v>8175600.0251360619</v>
      </c>
      <c r="K53" s="149"/>
    </row>
    <row r="54" spans="2:11" ht="15.75" x14ac:dyDescent="0.25">
      <c r="B54" s="154">
        <v>43862</v>
      </c>
      <c r="C54" s="155">
        <v>43890</v>
      </c>
      <c r="D54" s="157">
        <f t="shared" si="0"/>
        <v>29</v>
      </c>
      <c r="E54" s="153">
        <v>387907765.51999998</v>
      </c>
      <c r="F54" s="143">
        <v>0.19059999999999999</v>
      </c>
      <c r="G54" s="33">
        <f t="shared" si="3"/>
        <v>0.28589999999999999</v>
      </c>
      <c r="H54" s="160">
        <f t="shared" si="5"/>
        <v>6.8916575551658532E-4</v>
      </c>
      <c r="I54" s="32">
        <f t="shared" si="1"/>
        <v>232579491.01694688</v>
      </c>
      <c r="J54" s="162">
        <f t="shared" si="4"/>
        <v>7752649.7005648958</v>
      </c>
      <c r="K54" s="149"/>
    </row>
    <row r="55" spans="2:11" ht="15.75" x14ac:dyDescent="0.25">
      <c r="B55" s="154">
        <v>43891</v>
      </c>
      <c r="C55" s="155">
        <v>43921</v>
      </c>
      <c r="D55" s="157">
        <f t="shared" si="0"/>
        <v>31</v>
      </c>
      <c r="E55" s="153">
        <v>387907765.51999998</v>
      </c>
      <c r="F55" s="145">
        <v>0.1895</v>
      </c>
      <c r="G55" s="33">
        <f t="shared" si="3"/>
        <v>0.28425</v>
      </c>
      <c r="H55" s="160">
        <f t="shared" si="5"/>
        <v>6.8564560609574166E-4</v>
      </c>
      <c r="I55" s="32">
        <f t="shared" si="1"/>
        <v>247349547.14926085</v>
      </c>
      <c r="J55" s="162">
        <f t="shared" si="4"/>
        <v>8244984.9049753612</v>
      </c>
      <c r="K55" s="149"/>
    </row>
    <row r="56" spans="2:11" ht="15.75" x14ac:dyDescent="0.25">
      <c r="B56" s="154">
        <v>43922</v>
      </c>
      <c r="C56" s="155">
        <v>43951</v>
      </c>
      <c r="D56" s="157">
        <f t="shared" si="0"/>
        <v>30</v>
      </c>
      <c r="E56" s="153">
        <v>387907765.51999998</v>
      </c>
      <c r="F56" s="143">
        <v>0.18690000000000001</v>
      </c>
      <c r="G56" s="33">
        <f t="shared" si="3"/>
        <v>0.28034999999999999</v>
      </c>
      <c r="H56" s="160">
        <f t="shared" si="5"/>
        <v>6.7730729113191224E-4</v>
      </c>
      <c r="I56" s="32">
        <f t="shared" si="1"/>
        <v>236459482.08604574</v>
      </c>
      <c r="J56" s="162">
        <f t="shared" si="4"/>
        <v>7881982.7362015247</v>
      </c>
      <c r="K56" s="149"/>
    </row>
    <row r="57" spans="2:11" ht="15.75" x14ac:dyDescent="0.25">
      <c r="B57" s="154">
        <v>43952</v>
      </c>
      <c r="C57" s="155">
        <v>43982</v>
      </c>
      <c r="D57" s="157">
        <f t="shared" si="0"/>
        <v>31</v>
      </c>
      <c r="E57" s="153">
        <v>387907765.51999998</v>
      </c>
      <c r="F57" s="142">
        <v>0.18190000000000001</v>
      </c>
      <c r="G57" s="33">
        <f t="shared" si="3"/>
        <v>0.27285000000000004</v>
      </c>
      <c r="H57" s="160">
        <f t="shared" si="5"/>
        <v>6.6120063584418354E-4</v>
      </c>
      <c r="I57" s="32">
        <f t="shared" si="1"/>
        <v>238530920.92597002</v>
      </c>
      <c r="J57" s="162">
        <f t="shared" si="4"/>
        <v>7951030.6975323334</v>
      </c>
      <c r="K57" s="149"/>
    </row>
    <row r="58" spans="2:11" ht="15.75" x14ac:dyDescent="0.25">
      <c r="B58" s="154">
        <v>43983</v>
      </c>
      <c r="C58" s="155">
        <v>44012</v>
      </c>
      <c r="D58" s="157">
        <f t="shared" si="0"/>
        <v>30</v>
      </c>
      <c r="E58" s="153">
        <v>387907765.51999998</v>
      </c>
      <c r="F58" s="143">
        <v>0.1812</v>
      </c>
      <c r="G58" s="33">
        <f t="shared" si="3"/>
        <v>0.27179999999999999</v>
      </c>
      <c r="H58" s="160">
        <f t="shared" si="5"/>
        <v>6.5893815469997286E-4</v>
      </c>
      <c r="I58" s="32">
        <f t="shared" si="1"/>
        <v>230046504.48498467</v>
      </c>
      <c r="J58" s="162">
        <f t="shared" si="4"/>
        <v>7668216.816166156</v>
      </c>
      <c r="K58" s="149"/>
    </row>
    <row r="59" spans="2:11" ht="15.75" x14ac:dyDescent="0.25">
      <c r="B59" s="154">
        <v>44013</v>
      </c>
      <c r="C59" s="155">
        <v>44043</v>
      </c>
      <c r="D59" s="157">
        <f t="shared" si="0"/>
        <v>31</v>
      </c>
      <c r="E59" s="153">
        <v>387907765.51999998</v>
      </c>
      <c r="F59" s="143">
        <v>0.1812</v>
      </c>
      <c r="G59" s="33">
        <f t="shared" si="3"/>
        <v>0.27179999999999999</v>
      </c>
      <c r="H59" s="160">
        <f t="shared" si="5"/>
        <v>6.5893815469997286E-4</v>
      </c>
      <c r="I59" s="32">
        <f t="shared" si="1"/>
        <v>237714721.30115083</v>
      </c>
      <c r="J59" s="162">
        <f t="shared" si="4"/>
        <v>7923824.0433716942</v>
      </c>
      <c r="K59" s="149"/>
    </row>
    <row r="60" spans="2:11" ht="15.75" x14ac:dyDescent="0.25">
      <c r="B60" s="154">
        <v>44044</v>
      </c>
      <c r="C60" s="155">
        <v>44074</v>
      </c>
      <c r="D60" s="157">
        <f t="shared" si="0"/>
        <v>31</v>
      </c>
      <c r="E60" s="153">
        <v>387907765.51999998</v>
      </c>
      <c r="F60" s="168">
        <v>0.18290000000000001</v>
      </c>
      <c r="G60" s="33">
        <f t="shared" si="3"/>
        <v>0.27434999999999998</v>
      </c>
      <c r="H60" s="160">
        <f t="shared" si="5"/>
        <v>6.6442952514544906E-4</v>
      </c>
      <c r="I60" s="32">
        <f t="shared" si="1"/>
        <v>239695756.37355778</v>
      </c>
      <c r="J60" s="162">
        <f t="shared" si="4"/>
        <v>7989858.5457852595</v>
      </c>
      <c r="K60" s="149"/>
    </row>
    <row r="61" spans="2:11" ht="15.75" x14ac:dyDescent="0.25">
      <c r="B61" s="154">
        <v>44075</v>
      </c>
      <c r="C61" s="155">
        <v>44104</v>
      </c>
      <c r="D61" s="157">
        <f t="shared" si="0"/>
        <v>30</v>
      </c>
      <c r="E61" s="153">
        <v>387907765.51999998</v>
      </c>
      <c r="F61" s="143">
        <v>0.1835</v>
      </c>
      <c r="G61" s="33">
        <f t="shared" si="3"/>
        <v>0.27524999999999999</v>
      </c>
      <c r="H61" s="160">
        <f t="shared" si="5"/>
        <v>6.6636503991857055E-4</v>
      </c>
      <c r="I61" s="32">
        <f t="shared" si="1"/>
        <v>232639356.28991243</v>
      </c>
      <c r="J61" s="162">
        <f t="shared" si="4"/>
        <v>7754645.2096637478</v>
      </c>
      <c r="K61" s="149"/>
    </row>
    <row r="62" spans="2:11" ht="15.75" x14ac:dyDescent="0.25">
      <c r="B62" s="154">
        <v>44105</v>
      </c>
      <c r="C62" s="155">
        <v>44135</v>
      </c>
      <c r="D62" s="157">
        <f t="shared" si="0"/>
        <v>31</v>
      </c>
      <c r="E62" s="153">
        <v>387907765.51999998</v>
      </c>
      <c r="F62" s="143">
        <v>0.18090000000000001</v>
      </c>
      <c r="G62" s="33">
        <f t="shared" si="3"/>
        <v>0.27134999999999998</v>
      </c>
      <c r="H62" s="160">
        <f t="shared" si="5"/>
        <v>6.5796794962613703E-4</v>
      </c>
      <c r="I62" s="32">
        <f t="shared" si="1"/>
        <v>237364715.72462317</v>
      </c>
      <c r="J62" s="162">
        <f t="shared" si="4"/>
        <v>7912157.1908207722</v>
      </c>
      <c r="K62" s="149"/>
    </row>
    <row r="63" spans="2:11" ht="15.75" x14ac:dyDescent="0.25">
      <c r="B63" s="154">
        <v>44136</v>
      </c>
      <c r="C63" s="155">
        <v>44165</v>
      </c>
      <c r="D63" s="157">
        <f t="shared" si="0"/>
        <v>30</v>
      </c>
      <c r="E63" s="153">
        <v>387907765.51999998</v>
      </c>
      <c r="F63" s="143">
        <v>0.1784</v>
      </c>
      <c r="G63" s="33">
        <f t="shared" si="3"/>
        <v>0.2676</v>
      </c>
      <c r="H63" s="160">
        <f t="shared" si="5"/>
        <v>6.4986956374091243E-4</v>
      </c>
      <c r="I63" s="32">
        <f t="shared" si="1"/>
        <v>226880505.31517506</v>
      </c>
      <c r="J63" s="162">
        <f t="shared" si="4"/>
        <v>7562683.5105058355</v>
      </c>
      <c r="K63" s="149"/>
    </row>
    <row r="64" spans="2:11" ht="15.75" x14ac:dyDescent="0.25">
      <c r="B64" s="154">
        <v>44166</v>
      </c>
      <c r="C64" s="155">
        <v>44196</v>
      </c>
      <c r="D64" s="157">
        <f t="shared" si="0"/>
        <v>31</v>
      </c>
      <c r="E64" s="153">
        <v>387907765.51999998</v>
      </c>
      <c r="F64" s="144">
        <v>0.17460000000000001</v>
      </c>
      <c r="G64" s="33">
        <f t="shared" si="3"/>
        <v>0.26190000000000002</v>
      </c>
      <c r="H64" s="160">
        <f t="shared" si="5"/>
        <v>6.3751414410861962E-4</v>
      </c>
      <c r="I64" s="32">
        <f t="shared" si="1"/>
        <v>229985919.02957001</v>
      </c>
      <c r="J64" s="162">
        <f t="shared" si="4"/>
        <v>7666197.3009856669</v>
      </c>
      <c r="K64" s="149"/>
    </row>
    <row r="65" spans="2:13" ht="15.75" x14ac:dyDescent="0.25">
      <c r="B65" s="154">
        <v>44197</v>
      </c>
      <c r="C65" s="155">
        <v>44227</v>
      </c>
      <c r="D65" s="157">
        <f t="shared" si="0"/>
        <v>31</v>
      </c>
      <c r="E65" s="153">
        <v>387907765.51999998</v>
      </c>
      <c r="F65" s="142">
        <v>0.17319999999999999</v>
      </c>
      <c r="G65" s="33">
        <f t="shared" si="3"/>
        <v>0.25979999999999998</v>
      </c>
      <c r="H65" s="160">
        <f t="shared" si="5"/>
        <v>6.3294811266723094E-4</v>
      </c>
      <c r="I65" s="32">
        <f t="shared" si="1"/>
        <v>228338703.90960747</v>
      </c>
      <c r="J65" s="162">
        <f t="shared" si="4"/>
        <v>7611290.1303202491</v>
      </c>
      <c r="K65" s="149"/>
    </row>
    <row r="66" spans="2:13" ht="15.75" x14ac:dyDescent="0.25">
      <c r="B66" s="154">
        <v>44228</v>
      </c>
      <c r="C66" s="155">
        <v>44255</v>
      </c>
      <c r="D66" s="157">
        <f t="shared" si="0"/>
        <v>28</v>
      </c>
      <c r="E66" s="153">
        <v>387907765.51999998</v>
      </c>
      <c r="F66" s="143">
        <v>0.1754</v>
      </c>
      <c r="G66" s="33">
        <f t="shared" si="3"/>
        <v>0.2631</v>
      </c>
      <c r="H66" s="160">
        <f t="shared" si="5"/>
        <v>6.4011990387169426E-4</v>
      </c>
      <c r="I66" s="32">
        <f t="shared" si="1"/>
        <v>208578284.52362674</v>
      </c>
      <c r="J66" s="162">
        <f t="shared" si="4"/>
        <v>6952609.4841208914</v>
      </c>
      <c r="K66" s="149"/>
    </row>
    <row r="67" spans="2:13" ht="15.75" x14ac:dyDescent="0.25">
      <c r="B67" s="154">
        <v>44256</v>
      </c>
      <c r="C67" s="155">
        <v>44286</v>
      </c>
      <c r="D67" s="157">
        <f t="shared" si="0"/>
        <v>31</v>
      </c>
      <c r="E67" s="153">
        <v>387907765.51999998</v>
      </c>
      <c r="F67" s="145">
        <v>0.1741</v>
      </c>
      <c r="G67" s="33">
        <f t="shared" si="3"/>
        <v>0.26114999999999999</v>
      </c>
      <c r="H67" s="160">
        <f t="shared" si="5"/>
        <v>6.3588428907812578E-4</v>
      </c>
      <c r="I67" s="32">
        <f t="shared" si="1"/>
        <v>229397941.94617963</v>
      </c>
      <c r="J67" s="162">
        <f t="shared" si="4"/>
        <v>7646598.0648726542</v>
      </c>
      <c r="K67" s="149"/>
    </row>
    <row r="68" spans="2:13" ht="15.75" x14ac:dyDescent="0.25">
      <c r="B68" s="154">
        <v>44287</v>
      </c>
      <c r="C68" s="155">
        <v>44316</v>
      </c>
      <c r="D68" s="157">
        <f t="shared" si="0"/>
        <v>30</v>
      </c>
      <c r="E68" s="153">
        <v>387907765.51999998</v>
      </c>
      <c r="F68" s="143">
        <v>0.1731</v>
      </c>
      <c r="G68" s="33">
        <f t="shared" si="3"/>
        <v>0.25964999999999999</v>
      </c>
      <c r="H68" s="160">
        <f t="shared" si="5"/>
        <v>6.326216771728177E-4</v>
      </c>
      <c r="I68" s="32">
        <f t="shared" si="1"/>
        <v>220858975.09046024</v>
      </c>
      <c r="J68" s="162">
        <f t="shared" si="4"/>
        <v>7361965.8363486743</v>
      </c>
      <c r="K68" s="149"/>
    </row>
    <row r="69" spans="2:13" ht="15.75" x14ac:dyDescent="0.25">
      <c r="B69" s="154">
        <v>44317</v>
      </c>
      <c r="C69" s="155">
        <v>44347</v>
      </c>
      <c r="D69" s="157">
        <f t="shared" si="0"/>
        <v>31</v>
      </c>
      <c r="E69" s="153">
        <v>387907765.51999998</v>
      </c>
      <c r="F69" s="146">
        <v>0.1721</v>
      </c>
      <c r="G69" s="33">
        <f t="shared" si="3"/>
        <v>0.25814999999999999</v>
      </c>
      <c r="H69" s="160">
        <f t="shared" si="5"/>
        <v>6.2935518846773952E-4</v>
      </c>
      <c r="I69" s="32">
        <f t="shared" si="1"/>
        <v>227042541.33555356</v>
      </c>
      <c r="J69" s="162">
        <f t="shared" si="4"/>
        <v>7568084.7111851182</v>
      </c>
      <c r="K69" s="149"/>
    </row>
    <row r="70" spans="2:13" ht="15.75" x14ac:dyDescent="0.25">
      <c r="B70" s="154">
        <v>44348</v>
      </c>
      <c r="C70" s="155">
        <v>44377</v>
      </c>
      <c r="D70" s="157">
        <f t="shared" si="0"/>
        <v>30</v>
      </c>
      <c r="E70" s="153">
        <v>387907765.51999998</v>
      </c>
      <c r="F70" s="146" t="s">
        <v>25</v>
      </c>
      <c r="G70" s="33">
        <v>0.25840000000000002</v>
      </c>
      <c r="H70" s="160">
        <f t="shared" si="5"/>
        <v>6.2989987286576898E-4</v>
      </c>
      <c r="I70" s="32">
        <f t="shared" si="1"/>
        <v>219908746.96622324</v>
      </c>
      <c r="J70" s="162">
        <f t="shared" si="4"/>
        <v>7330291.5655407747</v>
      </c>
      <c r="K70" s="149"/>
    </row>
    <row r="71" spans="2:13" ht="15.75" x14ac:dyDescent="0.25">
      <c r="B71" s="154">
        <v>44378</v>
      </c>
      <c r="C71" s="155">
        <v>44408</v>
      </c>
      <c r="D71" s="157">
        <f t="shared" si="0"/>
        <v>31</v>
      </c>
      <c r="E71" s="153">
        <v>387907765.51999998</v>
      </c>
      <c r="F71" s="170">
        <v>0.1724</v>
      </c>
      <c r="G71" s="33">
        <f t="shared" si="3"/>
        <v>0.2586</v>
      </c>
      <c r="H71" s="160">
        <f t="shared" si="5"/>
        <v>6.3033554269220637E-4</v>
      </c>
      <c r="I71" s="32">
        <f t="shared" si="1"/>
        <v>227396208.26102039</v>
      </c>
      <c r="J71" s="162">
        <f t="shared" si="4"/>
        <v>7579873.6087006796</v>
      </c>
      <c r="K71" s="149"/>
    </row>
    <row r="72" spans="2:13" ht="15.75" x14ac:dyDescent="0.25">
      <c r="B72" s="154">
        <v>44409</v>
      </c>
      <c r="C72" s="155">
        <v>44439</v>
      </c>
      <c r="D72" s="157">
        <f t="shared" si="0"/>
        <v>31</v>
      </c>
      <c r="E72" s="153">
        <v>387907765.51999998</v>
      </c>
      <c r="F72" s="171">
        <v>0.1719</v>
      </c>
      <c r="G72" s="33">
        <f t="shared" si="3"/>
        <v>0.25785000000000002</v>
      </c>
      <c r="H72" s="160">
        <f t="shared" si="5"/>
        <v>6.2870142469861889E-4</v>
      </c>
      <c r="I72" s="32">
        <f t="shared" si="1"/>
        <v>226806693.29569605</v>
      </c>
      <c r="J72" s="162">
        <f t="shared" si="4"/>
        <v>7560223.1098565347</v>
      </c>
      <c r="K72" s="149"/>
      <c r="M72" s="172"/>
    </row>
    <row r="73" spans="2:13" ht="15.75" x14ac:dyDescent="0.25">
      <c r="B73" s="154">
        <v>44440</v>
      </c>
      <c r="C73" s="155">
        <v>44469</v>
      </c>
      <c r="D73" s="157">
        <f t="shared" si="0"/>
        <v>30</v>
      </c>
      <c r="E73" s="153">
        <v>387907765.51999998</v>
      </c>
      <c r="F73" s="169">
        <v>0.17080000000000001</v>
      </c>
      <c r="G73" s="33">
        <f t="shared" si="3"/>
        <v>0.25619999999999998</v>
      </c>
      <c r="H73" s="160">
        <f t="shared" si="5"/>
        <v>6.2510294214179751E-4</v>
      </c>
      <c r="I73" s="32">
        <f t="shared" si="1"/>
        <v>218234056.95558226</v>
      </c>
      <c r="J73" s="162">
        <f t="shared" si="4"/>
        <v>7274468.5651860749</v>
      </c>
      <c r="K73" s="149"/>
    </row>
    <row r="74" spans="2:13" ht="15.75" x14ac:dyDescent="0.25">
      <c r="B74" s="154">
        <v>44470</v>
      </c>
      <c r="C74" s="155">
        <v>44500</v>
      </c>
      <c r="D74" s="157">
        <f t="shared" si="0"/>
        <v>31</v>
      </c>
      <c r="E74" s="153">
        <v>387907765.51999998</v>
      </c>
      <c r="F74" s="143">
        <v>0.17269999999999999</v>
      </c>
      <c r="G74" s="33">
        <f t="shared" si="3"/>
        <v>0.25905</v>
      </c>
      <c r="H74" s="160">
        <f t="shared" si="5"/>
        <v>6.3131554742335005E-4</v>
      </c>
      <c r="I74" s="32">
        <f t="shared" si="1"/>
        <v>227749749.10529539</v>
      </c>
      <c r="J74" s="162">
        <f t="shared" si="4"/>
        <v>7591658.3035098463</v>
      </c>
      <c r="K74" s="149"/>
    </row>
    <row r="75" spans="2:13" ht="16.5" thickBot="1" x14ac:dyDescent="0.3">
      <c r="B75" s="154">
        <v>44501</v>
      </c>
      <c r="C75" s="155">
        <v>44530</v>
      </c>
      <c r="D75" s="157">
        <v>30</v>
      </c>
      <c r="E75" s="153">
        <v>387907765.51999998</v>
      </c>
      <c r="F75" s="143">
        <v>0.17269999999999999</v>
      </c>
      <c r="G75" s="33">
        <f t="shared" si="3"/>
        <v>0.25905</v>
      </c>
      <c r="H75" s="160">
        <f t="shared" si="5"/>
        <v>6.3131554742335005E-4</v>
      </c>
      <c r="I75" s="32">
        <f t="shared" si="1"/>
        <v>220402983.00512454</v>
      </c>
      <c r="J75" s="162">
        <f t="shared" si="4"/>
        <v>7346766.1001708182</v>
      </c>
      <c r="K75" s="149"/>
    </row>
    <row r="76" spans="2:13" ht="15.75" thickBot="1" x14ac:dyDescent="0.3">
      <c r="B76" s="313" t="s">
        <v>14</v>
      </c>
      <c r="C76" s="314"/>
      <c r="D76" s="314"/>
      <c r="E76" s="314"/>
      <c r="F76" s="314"/>
      <c r="G76" s="314"/>
      <c r="H76" s="314"/>
      <c r="I76" s="315"/>
      <c r="J76" s="41">
        <f>SUM(J35:J75)</f>
        <v>324629301.78796768</v>
      </c>
      <c r="K76" s="149"/>
    </row>
    <row r="77" spans="2:13" ht="15.75" thickBot="1" x14ac:dyDescent="0.3">
      <c r="B77" s="316" t="s">
        <v>24</v>
      </c>
      <c r="C77" s="317"/>
      <c r="D77" s="317"/>
      <c r="E77" s="317"/>
      <c r="F77" s="317"/>
      <c r="G77" s="317"/>
      <c r="H77" s="317"/>
      <c r="I77" s="318"/>
      <c r="J77" s="165">
        <f>+J76+J32</f>
        <v>433513078.16796768</v>
      </c>
      <c r="K77" s="149"/>
    </row>
    <row r="78" spans="2:13" x14ac:dyDescent="0.25">
      <c r="B78" s="159"/>
      <c r="C78" s="149"/>
      <c r="D78" s="149"/>
      <c r="E78" s="149"/>
      <c r="F78" s="149"/>
      <c r="G78" s="149"/>
      <c r="H78" s="149"/>
      <c r="I78" s="149"/>
      <c r="J78" s="166"/>
      <c r="K78" s="149"/>
    </row>
    <row r="79" spans="2:13" x14ac:dyDescent="0.25">
      <c r="B79" s="159"/>
      <c r="C79" s="149"/>
      <c r="D79" s="149"/>
      <c r="E79" s="149"/>
      <c r="F79" s="149"/>
      <c r="G79" s="149"/>
      <c r="H79" s="149"/>
      <c r="I79" s="149"/>
      <c r="J79" s="166"/>
      <c r="K79" s="149"/>
    </row>
    <row r="80" spans="2:13" x14ac:dyDescent="0.25">
      <c r="B80" s="159"/>
      <c r="C80" s="149"/>
      <c r="D80" s="149"/>
      <c r="E80" s="149"/>
      <c r="F80" s="149"/>
      <c r="G80" s="149"/>
      <c r="H80" s="149"/>
      <c r="I80" s="149"/>
      <c r="J80" s="166"/>
      <c r="K80" s="149"/>
    </row>
    <row r="81" spans="2:11" x14ac:dyDescent="0.25">
      <c r="B81" s="159"/>
      <c r="C81" s="149"/>
      <c r="D81" s="149"/>
      <c r="E81" s="149"/>
      <c r="F81" s="149"/>
      <c r="G81" s="149"/>
      <c r="H81" s="149"/>
      <c r="I81" s="149"/>
      <c r="J81" s="166"/>
      <c r="K81" s="149"/>
    </row>
    <row r="83" spans="2:11" ht="15.75" thickBot="1" x14ac:dyDescent="0.3"/>
    <row r="84" spans="2:11" s="239" customFormat="1" ht="16.5" thickBot="1" x14ac:dyDescent="0.3">
      <c r="B84" s="243"/>
      <c r="C84" s="325" t="s">
        <v>90</v>
      </c>
      <c r="D84" s="326"/>
      <c r="E84" s="326"/>
      <c r="F84" s="326"/>
      <c r="G84" s="326"/>
      <c r="H84" s="327"/>
      <c r="J84" s="244"/>
    </row>
    <row r="85" spans="2:11" s="239" customFormat="1" ht="60.75" customHeight="1" x14ac:dyDescent="0.25">
      <c r="B85" s="243"/>
      <c r="C85" s="328" t="s">
        <v>81</v>
      </c>
      <c r="D85" s="329"/>
      <c r="E85" s="329"/>
      <c r="F85" s="329"/>
      <c r="G85" s="330">
        <f>+Liquidaciòn!H33</f>
        <v>633519651.51376891</v>
      </c>
      <c r="H85" s="331"/>
      <c r="I85" s="245"/>
      <c r="J85" s="244"/>
    </row>
    <row r="86" spans="2:11" s="239" customFormat="1" ht="81" customHeight="1" x14ac:dyDescent="0.25">
      <c r="B86" s="243"/>
      <c r="C86" s="337" t="s">
        <v>83</v>
      </c>
      <c r="D86" s="338"/>
      <c r="E86" s="338"/>
      <c r="F86" s="339"/>
      <c r="G86" s="340">
        <f>+Liquidaciòn!K221</f>
        <v>81137763.323197722</v>
      </c>
      <c r="H86" s="341"/>
      <c r="J86" s="244"/>
    </row>
    <row r="87" spans="2:11" s="239" customFormat="1" ht="95.25" customHeight="1" x14ac:dyDescent="0.25">
      <c r="B87" s="243"/>
      <c r="C87" s="337" t="s">
        <v>85</v>
      </c>
      <c r="D87" s="342"/>
      <c r="E87" s="342"/>
      <c r="F87" s="343"/>
      <c r="G87" s="340">
        <f>+J32</f>
        <v>108883776.38</v>
      </c>
      <c r="H87" s="341"/>
      <c r="J87" s="244"/>
    </row>
    <row r="88" spans="2:11" s="239" customFormat="1" ht="60" customHeight="1" thickBot="1" x14ac:dyDescent="0.3">
      <c r="B88" s="243"/>
      <c r="C88" s="344" t="s">
        <v>84</v>
      </c>
      <c r="D88" s="345"/>
      <c r="E88" s="345"/>
      <c r="F88" s="346"/>
      <c r="G88" s="347">
        <f>+J76</f>
        <v>324629301.78796768</v>
      </c>
      <c r="H88" s="348"/>
      <c r="J88" s="244"/>
    </row>
    <row r="89" spans="2:11" s="239" customFormat="1" ht="16.5" thickBot="1" x14ac:dyDescent="0.3">
      <c r="B89" s="243"/>
      <c r="C89" s="332" t="s">
        <v>93</v>
      </c>
      <c r="D89" s="333"/>
      <c r="E89" s="333"/>
      <c r="F89" s="334"/>
      <c r="G89" s="335">
        <f>+G85-G86+G87+G88</f>
        <v>985894966.35853887</v>
      </c>
      <c r="H89" s="336"/>
      <c r="J89" s="244"/>
    </row>
  </sheetData>
  <mergeCells count="20">
    <mergeCell ref="C84:H84"/>
    <mergeCell ref="C85:F85"/>
    <mergeCell ref="G85:H85"/>
    <mergeCell ref="C89:F89"/>
    <mergeCell ref="G89:H89"/>
    <mergeCell ref="C86:F86"/>
    <mergeCell ref="G86:H86"/>
    <mergeCell ref="C87:F87"/>
    <mergeCell ref="G87:H87"/>
    <mergeCell ref="C88:F88"/>
    <mergeCell ref="G88:H88"/>
    <mergeCell ref="B2:J3"/>
    <mergeCell ref="B76:I76"/>
    <mergeCell ref="B77:I77"/>
    <mergeCell ref="E10:E11"/>
    <mergeCell ref="B5:J5"/>
    <mergeCell ref="B19:J19"/>
    <mergeCell ref="B32:I32"/>
    <mergeCell ref="B34:J34"/>
    <mergeCell ref="B33:J33"/>
  </mergeCells>
  <pageMargins left="0.7" right="0.7" top="0.75" bottom="0.75" header="0.3" footer="0.3"/>
  <pageSetup paperSize="5" scale="61" fitToWidth="2" fitToHeight="2" orientation="landscape" horizontalDpi="0" verticalDpi="0" r:id="rId1"/>
  <headerFooter differentOddEven="1" differentFirst="1">
    <oddFooter>Página &amp;P</oddFooter>
    <evenFooter>&amp;C&amp;12Página 7</evenFooter>
    <firstHeader>&amp;R&amp;"-,Negrita"&amp;14PROCESO 2018-1534</firstHeader>
    <firstFooter>&amp;C&amp;14Página 6</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4EE67-138C-4184-8E11-A2D591784C79}">
  <dimension ref="A1:S24"/>
  <sheetViews>
    <sheetView workbookViewId="0">
      <selection activeCell="F15" sqref="F15"/>
    </sheetView>
  </sheetViews>
  <sheetFormatPr baseColWidth="10" defaultRowHeight="15" x14ac:dyDescent="0.25"/>
  <cols>
    <col min="1" max="1" width="30.28515625" customWidth="1"/>
    <col min="2" max="19" width="7.85546875" customWidth="1"/>
  </cols>
  <sheetData>
    <row r="1" spans="1:19" s="42" customFormat="1" ht="12" x14ac:dyDescent="0.2">
      <c r="A1" s="351"/>
      <c r="B1" s="351"/>
      <c r="C1" s="351"/>
      <c r="D1" s="351"/>
      <c r="E1" s="351"/>
      <c r="F1" s="351"/>
      <c r="G1" s="351"/>
      <c r="H1" s="351"/>
      <c r="I1" s="351"/>
      <c r="J1" s="351"/>
      <c r="K1" s="351"/>
      <c r="L1" s="351"/>
      <c r="M1" s="351"/>
      <c r="N1" s="351"/>
      <c r="O1" s="351"/>
      <c r="P1" s="351"/>
      <c r="Q1" s="351"/>
      <c r="R1" s="351"/>
      <c r="S1" s="351"/>
    </row>
    <row r="2" spans="1:19" s="42" customFormat="1" ht="12" x14ac:dyDescent="0.2">
      <c r="A2" s="43"/>
      <c r="B2" s="43"/>
      <c r="C2" s="43"/>
      <c r="D2" s="43"/>
      <c r="E2" s="43"/>
      <c r="F2" s="43"/>
      <c r="G2" s="43"/>
    </row>
    <row r="3" spans="1:19" s="42" customFormat="1" ht="12" x14ac:dyDescent="0.2">
      <c r="A3" s="352" t="s">
        <v>26</v>
      </c>
      <c r="B3" s="352"/>
      <c r="C3" s="352"/>
      <c r="D3" s="352"/>
      <c r="E3" s="352"/>
      <c r="F3" s="352"/>
      <c r="G3" s="352"/>
      <c r="H3" s="352"/>
      <c r="I3" s="352"/>
      <c r="J3" s="352"/>
      <c r="K3" s="352"/>
      <c r="L3" s="352"/>
      <c r="M3" s="352"/>
      <c r="N3" s="352"/>
      <c r="O3" s="352"/>
      <c r="P3" s="352"/>
      <c r="Q3" s="352"/>
      <c r="R3" s="352"/>
      <c r="S3" s="352"/>
    </row>
    <row r="4" spans="1:19" s="42" customFormat="1" ht="12" x14ac:dyDescent="0.2">
      <c r="A4" s="352"/>
      <c r="B4" s="352"/>
      <c r="C4" s="352"/>
      <c r="D4" s="352"/>
      <c r="E4" s="352"/>
      <c r="F4" s="352"/>
      <c r="G4" s="352"/>
      <c r="H4" s="352"/>
      <c r="I4" s="352"/>
      <c r="J4" s="352"/>
      <c r="K4" s="352"/>
      <c r="L4" s="352"/>
      <c r="M4" s="352"/>
      <c r="N4" s="352"/>
      <c r="O4" s="352"/>
      <c r="P4" s="352"/>
      <c r="Q4" s="352"/>
      <c r="R4" s="352"/>
      <c r="S4" s="352"/>
    </row>
    <row r="5" spans="1:19" s="42" customFormat="1" ht="12" x14ac:dyDescent="0.2">
      <c r="A5" s="353" t="s">
        <v>27</v>
      </c>
      <c r="B5" s="354"/>
      <c r="C5" s="354"/>
      <c r="D5" s="354"/>
      <c r="E5" s="354"/>
      <c r="F5" s="354"/>
      <c r="G5" s="354"/>
      <c r="H5" s="354"/>
      <c r="I5" s="354"/>
      <c r="J5" s="354"/>
      <c r="K5" s="354"/>
      <c r="L5" s="354"/>
      <c r="M5" s="354"/>
      <c r="N5" s="354"/>
      <c r="O5" s="354"/>
      <c r="P5" s="354"/>
      <c r="Q5" s="354"/>
      <c r="R5" s="354"/>
      <c r="S5" s="354"/>
    </row>
    <row r="6" spans="1:19" x14ac:dyDescent="0.25">
      <c r="A6" s="44" t="s">
        <v>28</v>
      </c>
      <c r="B6" s="45"/>
      <c r="C6" s="45"/>
      <c r="D6" s="45"/>
      <c r="E6" s="45"/>
      <c r="F6" s="45"/>
      <c r="G6" s="45"/>
      <c r="H6" s="45"/>
      <c r="I6" s="45"/>
      <c r="J6" s="45"/>
      <c r="K6" s="45"/>
      <c r="L6" s="45"/>
      <c r="M6" s="45"/>
      <c r="N6" s="45"/>
      <c r="O6" s="46"/>
      <c r="P6" s="47"/>
      <c r="S6" s="48" t="s">
        <v>29</v>
      </c>
    </row>
    <row r="7" spans="1:19" x14ac:dyDescent="0.25">
      <c r="A7" s="49" t="s">
        <v>30</v>
      </c>
      <c r="B7" s="50">
        <v>2003</v>
      </c>
      <c r="C7" s="51">
        <v>2004</v>
      </c>
      <c r="D7" s="51">
        <v>2005</v>
      </c>
      <c r="E7" s="51">
        <v>2006</v>
      </c>
      <c r="F7" s="51">
        <v>2007</v>
      </c>
      <c r="G7" s="51">
        <v>2008</v>
      </c>
      <c r="H7" s="51">
        <v>2009</v>
      </c>
      <c r="I7" s="51">
        <v>2010</v>
      </c>
      <c r="J7" s="51">
        <v>2011</v>
      </c>
      <c r="K7" s="51">
        <v>2012</v>
      </c>
      <c r="L7" s="51">
        <v>2013</v>
      </c>
      <c r="M7" s="51">
        <v>2014</v>
      </c>
      <c r="N7" s="51">
        <v>2015</v>
      </c>
      <c r="O7" s="51">
        <v>2016</v>
      </c>
      <c r="P7" s="51">
        <v>2017</v>
      </c>
      <c r="Q7" s="51">
        <v>2018</v>
      </c>
      <c r="R7" s="51">
        <v>2019</v>
      </c>
      <c r="S7" s="52">
        <v>2020</v>
      </c>
    </row>
    <row r="8" spans="1:19" x14ac:dyDescent="0.25">
      <c r="A8" s="53" t="s">
        <v>31</v>
      </c>
      <c r="B8" s="54">
        <v>1.17</v>
      </c>
      <c r="C8" s="55">
        <v>0.89</v>
      </c>
      <c r="D8" s="55">
        <v>0.82</v>
      </c>
      <c r="E8" s="55">
        <v>0.54</v>
      </c>
      <c r="F8" s="55">
        <v>0.77</v>
      </c>
      <c r="G8" s="55">
        <v>1.06</v>
      </c>
      <c r="H8" s="55">
        <v>0.59</v>
      </c>
      <c r="I8" s="55">
        <v>0.69</v>
      </c>
      <c r="J8" s="55">
        <v>0.91</v>
      </c>
      <c r="K8" s="55">
        <v>0.73</v>
      </c>
      <c r="L8" s="55">
        <v>0.3</v>
      </c>
      <c r="M8" s="55">
        <v>0.49</v>
      </c>
      <c r="N8" s="55">
        <v>0.64</v>
      </c>
      <c r="O8" s="55">
        <v>1.29</v>
      </c>
      <c r="P8" s="55">
        <v>1.02</v>
      </c>
      <c r="Q8" s="55">
        <v>0.63</v>
      </c>
      <c r="R8" s="55">
        <v>0.6</v>
      </c>
      <c r="S8" s="56">
        <v>0.42</v>
      </c>
    </row>
    <row r="9" spans="1:19" x14ac:dyDescent="0.25">
      <c r="A9" s="57" t="s">
        <v>32</v>
      </c>
      <c r="B9" s="58">
        <v>1.1100000000000001</v>
      </c>
      <c r="C9" s="59">
        <v>1.2</v>
      </c>
      <c r="D9" s="59">
        <v>1.02</v>
      </c>
      <c r="E9" s="59">
        <v>0.66</v>
      </c>
      <c r="F9" s="59">
        <v>1.17</v>
      </c>
      <c r="G9" s="59">
        <v>1.51</v>
      </c>
      <c r="H9" s="59">
        <v>0.84</v>
      </c>
      <c r="I9" s="59">
        <v>0.83</v>
      </c>
      <c r="J9" s="59">
        <v>0.6</v>
      </c>
      <c r="K9" s="59">
        <v>0.61</v>
      </c>
      <c r="L9" s="59">
        <v>0.44</v>
      </c>
      <c r="M9" s="59">
        <v>0.63</v>
      </c>
      <c r="N9" s="59">
        <v>1.1499999999999999</v>
      </c>
      <c r="O9" s="59">
        <v>1.28</v>
      </c>
      <c r="P9" s="59">
        <v>1.01</v>
      </c>
      <c r="Q9" s="59">
        <v>0.71</v>
      </c>
      <c r="R9" s="59">
        <v>0.56999999999999995</v>
      </c>
      <c r="S9" s="60">
        <v>0.67</v>
      </c>
    </row>
    <row r="10" spans="1:19" x14ac:dyDescent="0.25">
      <c r="A10" s="53" t="s">
        <v>33</v>
      </c>
      <c r="B10" s="61">
        <v>1.05</v>
      </c>
      <c r="C10" s="62">
        <v>0.98</v>
      </c>
      <c r="D10" s="62">
        <v>0.77</v>
      </c>
      <c r="E10" s="62">
        <v>0.7</v>
      </c>
      <c r="F10" s="62">
        <v>1.21</v>
      </c>
      <c r="G10" s="62">
        <v>0.81</v>
      </c>
      <c r="H10" s="62">
        <v>0.5</v>
      </c>
      <c r="I10" s="62">
        <v>0.25</v>
      </c>
      <c r="J10" s="62">
        <v>0.27</v>
      </c>
      <c r="K10" s="62">
        <v>0.12</v>
      </c>
      <c r="L10" s="62">
        <v>0.21</v>
      </c>
      <c r="M10" s="62">
        <v>0.39</v>
      </c>
      <c r="N10" s="62">
        <v>0.59</v>
      </c>
      <c r="O10" s="62">
        <v>0.94</v>
      </c>
      <c r="P10" s="62">
        <v>0.47</v>
      </c>
      <c r="Q10" s="62">
        <v>0.24</v>
      </c>
      <c r="R10" s="62">
        <v>0.43</v>
      </c>
      <c r="S10" s="63">
        <v>0.56999999999999995</v>
      </c>
    </row>
    <row r="11" spans="1:19" x14ac:dyDescent="0.25">
      <c r="A11" s="57" t="s">
        <v>34</v>
      </c>
      <c r="B11" s="58">
        <v>1.1499999999999999</v>
      </c>
      <c r="C11" s="59">
        <v>0.46</v>
      </c>
      <c r="D11" s="59">
        <v>0.44</v>
      </c>
      <c r="E11" s="59">
        <v>0.45</v>
      </c>
      <c r="F11" s="59">
        <v>0.9</v>
      </c>
      <c r="G11" s="59">
        <v>0.71</v>
      </c>
      <c r="H11" s="59">
        <v>0.32</v>
      </c>
      <c r="I11" s="59">
        <v>0.46</v>
      </c>
      <c r="J11" s="59">
        <v>0.12</v>
      </c>
      <c r="K11" s="59">
        <v>0.14000000000000001</v>
      </c>
      <c r="L11" s="59">
        <v>0.25</v>
      </c>
      <c r="M11" s="59">
        <v>0.46</v>
      </c>
      <c r="N11" s="59">
        <v>0.54</v>
      </c>
      <c r="O11" s="59">
        <v>0.5</v>
      </c>
      <c r="P11" s="59">
        <v>0.47</v>
      </c>
      <c r="Q11" s="59">
        <v>0.46</v>
      </c>
      <c r="R11" s="59">
        <v>0.5</v>
      </c>
      <c r="S11" s="60">
        <v>0.16</v>
      </c>
    </row>
    <row r="12" spans="1:19" x14ac:dyDescent="0.25">
      <c r="A12" s="53" t="s">
        <v>35</v>
      </c>
      <c r="B12" s="61">
        <v>0.49</v>
      </c>
      <c r="C12" s="62">
        <v>0.38</v>
      </c>
      <c r="D12" s="62">
        <v>0.41</v>
      </c>
      <c r="E12" s="62">
        <v>0.33</v>
      </c>
      <c r="F12" s="62">
        <v>0.3</v>
      </c>
      <c r="G12" s="62">
        <v>0.93</v>
      </c>
      <c r="H12" s="62">
        <v>0.01</v>
      </c>
      <c r="I12" s="62">
        <v>0.1</v>
      </c>
      <c r="J12" s="62">
        <v>0.28000000000000003</v>
      </c>
      <c r="K12" s="62">
        <v>0.3</v>
      </c>
      <c r="L12" s="62">
        <v>0.28000000000000003</v>
      </c>
      <c r="M12" s="62">
        <v>0.48</v>
      </c>
      <c r="N12" s="62">
        <v>0.26</v>
      </c>
      <c r="O12" s="62">
        <v>0.51</v>
      </c>
      <c r="P12" s="62">
        <v>0.23</v>
      </c>
      <c r="Q12" s="62">
        <v>0.25</v>
      </c>
      <c r="R12" s="62">
        <v>0.31</v>
      </c>
      <c r="S12" s="63">
        <v>-0.32</v>
      </c>
    </row>
    <row r="13" spans="1:19" x14ac:dyDescent="0.25">
      <c r="A13" s="57" t="s">
        <v>36</v>
      </c>
      <c r="B13" s="58">
        <v>-0.05</v>
      </c>
      <c r="C13" s="59">
        <v>0.6</v>
      </c>
      <c r="D13" s="59">
        <v>0.4</v>
      </c>
      <c r="E13" s="59">
        <v>0.3</v>
      </c>
      <c r="F13" s="59">
        <v>0.12</v>
      </c>
      <c r="G13" s="59">
        <v>0.86</v>
      </c>
      <c r="H13" s="59">
        <v>-0.06</v>
      </c>
      <c r="I13" s="59">
        <v>0.11</v>
      </c>
      <c r="J13" s="59">
        <v>0.32</v>
      </c>
      <c r="K13" s="59">
        <v>0.08</v>
      </c>
      <c r="L13" s="59">
        <v>0.23</v>
      </c>
      <c r="M13" s="59">
        <v>0.09</v>
      </c>
      <c r="N13" s="59">
        <v>0.1</v>
      </c>
      <c r="O13" s="59">
        <v>0.48</v>
      </c>
      <c r="P13" s="59">
        <v>0.11</v>
      </c>
      <c r="Q13" s="59">
        <v>0.15</v>
      </c>
      <c r="R13" s="59">
        <v>0.27</v>
      </c>
      <c r="S13" s="60">
        <v>-0.38</v>
      </c>
    </row>
    <row r="14" spans="1:19" x14ac:dyDescent="0.25">
      <c r="A14" s="53" t="s">
        <v>37</v>
      </c>
      <c r="B14" s="61">
        <v>-0.14000000000000001</v>
      </c>
      <c r="C14" s="62">
        <v>-0.03</v>
      </c>
      <c r="D14" s="62">
        <v>0.05</v>
      </c>
      <c r="E14" s="62">
        <v>0.41</v>
      </c>
      <c r="F14" s="62">
        <v>0.17</v>
      </c>
      <c r="G14" s="62">
        <v>0.48</v>
      </c>
      <c r="H14" s="62">
        <v>-0.04</v>
      </c>
      <c r="I14" s="62">
        <v>-0.04</v>
      </c>
      <c r="J14" s="62">
        <v>0.14000000000000001</v>
      </c>
      <c r="K14" s="62">
        <v>-0.02</v>
      </c>
      <c r="L14" s="62">
        <v>0.04</v>
      </c>
      <c r="M14" s="62">
        <v>0.15</v>
      </c>
      <c r="N14" s="62">
        <v>0.19</v>
      </c>
      <c r="O14" s="62">
        <v>0.52</v>
      </c>
      <c r="P14" s="62">
        <v>-0.05</v>
      </c>
      <c r="Q14" s="62">
        <v>-0.13</v>
      </c>
      <c r="R14" s="62">
        <v>0.22</v>
      </c>
      <c r="S14" s="63">
        <v>0</v>
      </c>
    </row>
    <row r="15" spans="1:19" x14ac:dyDescent="0.25">
      <c r="A15" s="57" t="s">
        <v>38</v>
      </c>
      <c r="B15" s="58">
        <v>0.31</v>
      </c>
      <c r="C15" s="59">
        <v>0.03</v>
      </c>
      <c r="D15" s="59">
        <v>0</v>
      </c>
      <c r="E15" s="59">
        <v>0.39</v>
      </c>
      <c r="F15" s="59">
        <v>-0.13</v>
      </c>
      <c r="G15" s="59">
        <v>0.19</v>
      </c>
      <c r="H15" s="59">
        <v>0.04</v>
      </c>
      <c r="I15" s="59">
        <v>0.11</v>
      </c>
      <c r="J15" s="59">
        <v>-0.03</v>
      </c>
      <c r="K15" s="59">
        <v>0.04</v>
      </c>
      <c r="L15" s="59">
        <v>0.08</v>
      </c>
      <c r="M15" s="59">
        <v>0.2</v>
      </c>
      <c r="N15" s="59">
        <v>0.48</v>
      </c>
      <c r="O15" s="59">
        <v>-0.32</v>
      </c>
      <c r="P15" s="59">
        <v>0.14000000000000001</v>
      </c>
      <c r="Q15" s="59">
        <v>0.12</v>
      </c>
      <c r="R15" s="59">
        <v>0.09</v>
      </c>
      <c r="S15" s="60">
        <v>-0.01</v>
      </c>
    </row>
    <row r="16" spans="1:19" x14ac:dyDescent="0.25">
      <c r="A16" s="53" t="s">
        <v>39</v>
      </c>
      <c r="B16" s="61">
        <v>0.22</v>
      </c>
      <c r="C16" s="62">
        <v>0.3</v>
      </c>
      <c r="D16" s="62">
        <v>0.43</v>
      </c>
      <c r="E16" s="62">
        <v>0.28999999999999998</v>
      </c>
      <c r="F16" s="62">
        <v>0.08</v>
      </c>
      <c r="G16" s="62">
        <v>-0.19</v>
      </c>
      <c r="H16" s="62">
        <v>-0.11</v>
      </c>
      <c r="I16" s="62">
        <v>-0.14000000000000001</v>
      </c>
      <c r="J16" s="62">
        <v>0.31</v>
      </c>
      <c r="K16" s="62">
        <v>0.28999999999999998</v>
      </c>
      <c r="L16" s="62">
        <v>0.28999999999999998</v>
      </c>
      <c r="M16" s="62">
        <v>0.14000000000000001</v>
      </c>
      <c r="N16" s="62">
        <v>0.72</v>
      </c>
      <c r="O16" s="62">
        <v>-0.05</v>
      </c>
      <c r="P16" s="62">
        <v>0.04</v>
      </c>
      <c r="Q16" s="62">
        <v>0.16</v>
      </c>
      <c r="R16" s="62">
        <v>0.23</v>
      </c>
      <c r="S16" s="63">
        <v>0.32</v>
      </c>
    </row>
    <row r="17" spans="1:19" x14ac:dyDescent="0.25">
      <c r="A17" s="57" t="s">
        <v>40</v>
      </c>
      <c r="B17" s="58">
        <v>0.06</v>
      </c>
      <c r="C17" s="59">
        <v>-0.01</v>
      </c>
      <c r="D17" s="59">
        <v>0.23</v>
      </c>
      <c r="E17" s="59">
        <v>-0.14000000000000001</v>
      </c>
      <c r="F17" s="59">
        <v>0.01</v>
      </c>
      <c r="G17" s="59">
        <v>0.35</v>
      </c>
      <c r="H17" s="59">
        <v>-0.13</v>
      </c>
      <c r="I17" s="59">
        <v>-0.09</v>
      </c>
      <c r="J17" s="59">
        <v>0.19</v>
      </c>
      <c r="K17" s="59">
        <v>0.16</v>
      </c>
      <c r="L17" s="59">
        <v>-0.26</v>
      </c>
      <c r="M17" s="59">
        <v>0.16</v>
      </c>
      <c r="N17" s="59">
        <v>0.68</v>
      </c>
      <c r="O17" s="59">
        <v>-0.06</v>
      </c>
      <c r="P17" s="59">
        <v>0.02</v>
      </c>
      <c r="Q17" s="59">
        <v>0.12</v>
      </c>
      <c r="R17" s="59">
        <v>0.16</v>
      </c>
      <c r="S17" s="60">
        <v>-0.06</v>
      </c>
    </row>
    <row r="18" spans="1:19" x14ac:dyDescent="0.25">
      <c r="A18" s="53" t="s">
        <v>41</v>
      </c>
      <c r="B18" s="61">
        <v>0.35</v>
      </c>
      <c r="C18" s="62">
        <v>0.28000000000000003</v>
      </c>
      <c r="D18" s="62">
        <v>0.11</v>
      </c>
      <c r="E18" s="62">
        <v>0.24</v>
      </c>
      <c r="F18" s="62">
        <v>0.47</v>
      </c>
      <c r="G18" s="62">
        <v>0.28000000000000003</v>
      </c>
      <c r="H18" s="62">
        <v>-7.0000000000000007E-2</v>
      </c>
      <c r="I18" s="62">
        <v>0.19</v>
      </c>
      <c r="J18" s="62">
        <v>0.14000000000000001</v>
      </c>
      <c r="K18" s="62">
        <v>-0.14000000000000001</v>
      </c>
      <c r="L18" s="62">
        <v>-0.22</v>
      </c>
      <c r="M18" s="62">
        <v>0.13</v>
      </c>
      <c r="N18" s="62">
        <v>0.6</v>
      </c>
      <c r="O18" s="62">
        <v>0.11</v>
      </c>
      <c r="P18" s="62">
        <v>0.18</v>
      </c>
      <c r="Q18" s="62">
        <v>0.12</v>
      </c>
      <c r="R18" s="62">
        <v>0.1</v>
      </c>
      <c r="S18" s="63">
        <v>-0.15</v>
      </c>
    </row>
    <row r="19" spans="1:19" x14ac:dyDescent="0.25">
      <c r="A19" s="57" t="s">
        <v>42</v>
      </c>
      <c r="B19" s="58">
        <v>0.61</v>
      </c>
      <c r="C19" s="59">
        <v>0.3</v>
      </c>
      <c r="D19" s="59">
        <v>7.0000000000000007E-2</v>
      </c>
      <c r="E19" s="59">
        <v>0.23</v>
      </c>
      <c r="F19" s="59">
        <v>0.49</v>
      </c>
      <c r="G19" s="59">
        <v>0.44</v>
      </c>
      <c r="H19" s="59">
        <v>0.08</v>
      </c>
      <c r="I19" s="59">
        <v>0.65</v>
      </c>
      <c r="J19" s="59">
        <v>0.42</v>
      </c>
      <c r="K19" s="59">
        <v>0.09</v>
      </c>
      <c r="L19" s="59">
        <v>0.26</v>
      </c>
      <c r="M19" s="59">
        <v>0.27</v>
      </c>
      <c r="N19" s="59">
        <v>0.62</v>
      </c>
      <c r="O19" s="59">
        <v>0.42</v>
      </c>
      <c r="P19" s="59">
        <v>0.38</v>
      </c>
      <c r="Q19" s="59">
        <v>0.3</v>
      </c>
      <c r="R19" s="59">
        <v>0.26</v>
      </c>
      <c r="S19" s="60">
        <v>0.38</v>
      </c>
    </row>
    <row r="20" spans="1:19" x14ac:dyDescent="0.25">
      <c r="A20" s="64" t="s">
        <v>43</v>
      </c>
      <c r="B20" s="65">
        <v>6.49</v>
      </c>
      <c r="C20" s="66">
        <v>5.5</v>
      </c>
      <c r="D20" s="66">
        <v>4.8499999999999996</v>
      </c>
      <c r="E20" s="66">
        <v>4.4800000000000004</v>
      </c>
      <c r="F20" s="66">
        <v>5.69</v>
      </c>
      <c r="G20" s="66">
        <v>7.67</v>
      </c>
      <c r="H20" s="66">
        <v>2</v>
      </c>
      <c r="I20" s="66">
        <v>3.17</v>
      </c>
      <c r="J20" s="66">
        <v>3.73</v>
      </c>
      <c r="K20" s="66">
        <v>2.44</v>
      </c>
      <c r="L20" s="66">
        <v>1.94</v>
      </c>
      <c r="M20" s="66">
        <v>3.66</v>
      </c>
      <c r="N20" s="66">
        <v>6.77</v>
      </c>
      <c r="O20" s="66">
        <v>5.75</v>
      </c>
      <c r="P20" s="66">
        <v>4.09</v>
      </c>
      <c r="Q20" s="66">
        <v>3.18</v>
      </c>
      <c r="R20" s="66">
        <v>3.8</v>
      </c>
      <c r="S20" s="67">
        <v>1.61</v>
      </c>
    </row>
    <row r="22" spans="1:19" x14ac:dyDescent="0.25">
      <c r="A22" s="355" t="s">
        <v>44</v>
      </c>
      <c r="B22" s="356"/>
      <c r="C22" s="356"/>
      <c r="D22" s="356"/>
      <c r="E22" s="356"/>
      <c r="F22" s="356"/>
      <c r="G22" s="356"/>
      <c r="H22" s="68"/>
      <c r="I22" s="68"/>
      <c r="J22" s="68"/>
      <c r="K22" s="68"/>
      <c r="L22" s="68"/>
      <c r="M22" s="68"/>
      <c r="N22" s="68"/>
      <c r="O22" s="68"/>
      <c r="P22" s="68"/>
      <c r="Q22" s="68"/>
      <c r="R22" s="68"/>
      <c r="S22" s="69"/>
    </row>
    <row r="23" spans="1:19" ht="15" customHeight="1" x14ac:dyDescent="0.25">
      <c r="A23" s="357" t="s">
        <v>45</v>
      </c>
      <c r="B23" s="358"/>
      <c r="C23" s="358"/>
      <c r="D23" s="358"/>
      <c r="E23" s="358"/>
      <c r="F23" s="358"/>
      <c r="G23" s="358"/>
      <c r="S23" s="70"/>
    </row>
    <row r="24" spans="1:19" x14ac:dyDescent="0.25">
      <c r="A24" s="349" t="s">
        <v>46</v>
      </c>
      <c r="B24" s="350"/>
      <c r="C24" s="350"/>
      <c r="D24" s="350"/>
      <c r="E24" s="350"/>
      <c r="F24" s="350"/>
      <c r="G24" s="350"/>
      <c r="H24" s="71"/>
      <c r="I24" s="71"/>
      <c r="J24" s="71"/>
      <c r="K24" s="71"/>
      <c r="L24" s="71"/>
      <c r="M24" s="71"/>
      <c r="N24" s="71"/>
      <c r="O24" s="71"/>
      <c r="P24" s="71"/>
      <c r="Q24" s="71"/>
      <c r="R24" s="71"/>
      <c r="S24" s="72"/>
    </row>
  </sheetData>
  <mergeCells count="6">
    <mergeCell ref="A24:G24"/>
    <mergeCell ref="A1:S1"/>
    <mergeCell ref="A3:S4"/>
    <mergeCell ref="A5:S5"/>
    <mergeCell ref="A22:G22"/>
    <mergeCell ref="A23:G2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0053F-834F-4EAB-95F4-DCF04B95015A}">
  <dimension ref="B1:V21"/>
  <sheetViews>
    <sheetView workbookViewId="0">
      <selection activeCell="V17" sqref="V17"/>
    </sheetView>
  </sheetViews>
  <sheetFormatPr baseColWidth="10" defaultRowHeight="15" x14ac:dyDescent="0.25"/>
  <cols>
    <col min="2" max="22" width="7.7109375" customWidth="1"/>
  </cols>
  <sheetData>
    <row r="1" spans="2:22" ht="18" x14ac:dyDescent="0.25">
      <c r="B1" s="359" t="s">
        <v>47</v>
      </c>
      <c r="C1" s="359"/>
      <c r="D1" s="359"/>
      <c r="E1" s="359"/>
      <c r="F1" s="359"/>
      <c r="G1" s="359"/>
      <c r="H1" s="359"/>
      <c r="I1" s="359"/>
      <c r="J1" s="359"/>
      <c r="K1" s="359"/>
      <c r="L1" s="359"/>
      <c r="M1" s="359"/>
      <c r="N1" s="359"/>
      <c r="O1" s="359"/>
      <c r="P1" s="359"/>
      <c r="Q1" s="359"/>
      <c r="R1" s="359"/>
      <c r="S1" s="359"/>
      <c r="T1" s="359"/>
      <c r="U1" s="359"/>
      <c r="V1" s="359"/>
    </row>
    <row r="2" spans="2:22" x14ac:dyDescent="0.25">
      <c r="B2" s="360" t="s">
        <v>48</v>
      </c>
      <c r="C2" s="360"/>
      <c r="D2" s="360"/>
      <c r="E2" s="360"/>
      <c r="F2" s="360"/>
      <c r="G2" s="360"/>
      <c r="H2" s="360"/>
      <c r="I2" s="360"/>
      <c r="J2" s="360"/>
      <c r="K2" s="360"/>
      <c r="L2" s="360"/>
      <c r="M2" s="360"/>
      <c r="N2" s="360"/>
      <c r="O2" s="360"/>
      <c r="P2" s="360"/>
      <c r="Q2" s="360"/>
      <c r="R2" s="360"/>
      <c r="S2" s="360"/>
      <c r="T2" s="360"/>
      <c r="U2" s="360"/>
      <c r="V2" s="360"/>
    </row>
    <row r="3" spans="2:22" ht="15.75" thickBot="1" x14ac:dyDescent="0.3">
      <c r="B3" s="361" t="s">
        <v>49</v>
      </c>
      <c r="C3" s="361"/>
      <c r="D3" s="361"/>
      <c r="E3" s="361"/>
      <c r="F3" s="361"/>
      <c r="G3" s="361"/>
      <c r="H3" s="361"/>
      <c r="I3" s="361"/>
      <c r="J3" s="361"/>
      <c r="K3" s="361"/>
      <c r="L3" s="361"/>
      <c r="M3" s="361"/>
      <c r="N3" s="361"/>
      <c r="O3" s="361"/>
      <c r="P3" s="361"/>
      <c r="Q3" s="361"/>
      <c r="R3" s="361"/>
      <c r="S3" s="361"/>
      <c r="T3" s="361"/>
      <c r="U3" s="361"/>
      <c r="V3" s="361"/>
    </row>
    <row r="4" spans="2:22" ht="15.75" thickBot="1" x14ac:dyDescent="0.3">
      <c r="B4" s="73"/>
      <c r="C4" s="73"/>
      <c r="D4" s="74">
        <v>2001</v>
      </c>
      <c r="E4" s="74">
        <f>+D4+1</f>
        <v>2002</v>
      </c>
      <c r="F4" s="74">
        <f>+E4+1</f>
        <v>2003</v>
      </c>
      <c r="G4" s="74">
        <f>+F4+1</f>
        <v>2004</v>
      </c>
      <c r="H4" s="74">
        <f>+G4+1</f>
        <v>2005</v>
      </c>
      <c r="I4" s="74">
        <v>2008</v>
      </c>
      <c r="J4" s="74">
        <v>2009</v>
      </c>
      <c r="K4" s="74">
        <v>2010</v>
      </c>
      <c r="L4" s="74">
        <v>2011</v>
      </c>
      <c r="M4" s="74">
        <v>2012</v>
      </c>
      <c r="N4" s="74">
        <v>2013</v>
      </c>
      <c r="O4" s="74">
        <v>2014</v>
      </c>
      <c r="P4" s="74">
        <v>2015</v>
      </c>
      <c r="Q4" s="74">
        <v>2016</v>
      </c>
      <c r="R4" s="74">
        <v>2017</v>
      </c>
      <c r="S4" s="74">
        <v>2018</v>
      </c>
      <c r="T4" s="74">
        <v>2019</v>
      </c>
      <c r="U4" s="74">
        <v>2020</v>
      </c>
      <c r="V4" s="74">
        <v>2021</v>
      </c>
    </row>
    <row r="5" spans="2:22" ht="15.75" thickBot="1" x14ac:dyDescent="0.3">
      <c r="B5" s="362" t="s">
        <v>50</v>
      </c>
      <c r="C5" s="363"/>
      <c r="D5" s="75" t="s">
        <v>51</v>
      </c>
      <c r="E5" s="75" t="s">
        <v>52</v>
      </c>
      <c r="F5" s="75" t="s">
        <v>52</v>
      </c>
      <c r="G5" s="75" t="s">
        <v>52</v>
      </c>
      <c r="H5" s="75" t="s">
        <v>52</v>
      </c>
      <c r="I5" s="75" t="s">
        <v>52</v>
      </c>
      <c r="J5" s="75" t="s">
        <v>52</v>
      </c>
      <c r="K5" s="75" t="s">
        <v>52</v>
      </c>
      <c r="L5" s="75" t="s">
        <v>52</v>
      </c>
      <c r="M5" s="75" t="s">
        <v>52</v>
      </c>
      <c r="N5" s="75" t="s">
        <v>52</v>
      </c>
      <c r="O5" s="75" t="s">
        <v>52</v>
      </c>
      <c r="P5" s="75" t="s">
        <v>52</v>
      </c>
      <c r="Q5" s="75" t="s">
        <v>52</v>
      </c>
      <c r="R5" s="75" t="s">
        <v>52</v>
      </c>
      <c r="S5" s="75" t="s">
        <v>52</v>
      </c>
      <c r="T5" s="75" t="s">
        <v>52</v>
      </c>
      <c r="U5" s="75" t="s">
        <v>52</v>
      </c>
      <c r="V5" s="75" t="s">
        <v>52</v>
      </c>
    </row>
    <row r="6" spans="2:22" ht="15.75" thickTop="1" x14ac:dyDescent="0.25">
      <c r="B6" s="76" t="s">
        <v>53</v>
      </c>
      <c r="C6" s="77" t="s">
        <v>54</v>
      </c>
      <c r="D6" s="78" t="s">
        <v>55</v>
      </c>
      <c r="E6" s="78" t="s">
        <v>55</v>
      </c>
      <c r="F6" s="78" t="s">
        <v>55</v>
      </c>
      <c r="G6" s="78" t="s">
        <v>55</v>
      </c>
      <c r="H6" s="78" t="s">
        <v>55</v>
      </c>
      <c r="I6" s="78" t="s">
        <v>55</v>
      </c>
      <c r="J6" s="78" t="s">
        <v>55</v>
      </c>
      <c r="K6" s="78" t="s">
        <v>55</v>
      </c>
      <c r="L6" s="78" t="s">
        <v>55</v>
      </c>
      <c r="M6" s="78" t="s">
        <v>55</v>
      </c>
      <c r="N6" s="78" t="s">
        <v>55</v>
      </c>
      <c r="O6" s="78" t="s">
        <v>55</v>
      </c>
      <c r="P6" s="78" t="s">
        <v>55</v>
      </c>
      <c r="Q6" s="78" t="s">
        <v>55</v>
      </c>
      <c r="R6" s="78" t="s">
        <v>55</v>
      </c>
      <c r="S6" s="78" t="s">
        <v>55</v>
      </c>
      <c r="T6" s="78" t="s">
        <v>55</v>
      </c>
      <c r="U6" s="78" t="s">
        <v>55</v>
      </c>
      <c r="V6" s="78" t="s">
        <v>55</v>
      </c>
    </row>
    <row r="7" spans="2:22" ht="15.75" thickBot="1" x14ac:dyDescent="0.3">
      <c r="B7" s="79"/>
      <c r="C7" s="80"/>
      <c r="D7" s="81" t="s">
        <v>56</v>
      </c>
      <c r="E7" s="81" t="s">
        <v>56</v>
      </c>
      <c r="F7" s="81" t="s">
        <v>56</v>
      </c>
      <c r="G7" s="81" t="s">
        <v>56</v>
      </c>
      <c r="H7" s="81" t="s">
        <v>56</v>
      </c>
      <c r="I7" s="81" t="s">
        <v>56</v>
      </c>
      <c r="J7" s="81" t="s">
        <v>56</v>
      </c>
      <c r="K7" s="81" t="s">
        <v>56</v>
      </c>
      <c r="L7" s="81" t="s">
        <v>56</v>
      </c>
      <c r="M7" s="81" t="s">
        <v>56</v>
      </c>
      <c r="N7" s="81" t="s">
        <v>56</v>
      </c>
      <c r="O7" s="81" t="s">
        <v>56</v>
      </c>
      <c r="P7" s="81" t="s">
        <v>56</v>
      </c>
      <c r="Q7" s="81" t="s">
        <v>56</v>
      </c>
      <c r="R7" s="81" t="s">
        <v>56</v>
      </c>
      <c r="S7" s="81" t="s">
        <v>56</v>
      </c>
      <c r="T7" s="81" t="s">
        <v>56</v>
      </c>
      <c r="U7" s="81" t="s">
        <v>56</v>
      </c>
      <c r="V7" s="81" t="s">
        <v>56</v>
      </c>
    </row>
    <row r="8" spans="2:22" x14ac:dyDescent="0.25">
      <c r="B8" s="82">
        <v>36892</v>
      </c>
      <c r="C8" s="83">
        <v>36922</v>
      </c>
      <c r="D8" s="84">
        <v>0.19639999999999999</v>
      </c>
      <c r="E8" s="84">
        <v>0.19670000000000001</v>
      </c>
      <c r="F8" s="84">
        <v>0.19450000000000001</v>
      </c>
      <c r="G8" s="84">
        <v>0.17349999999999999</v>
      </c>
      <c r="H8" s="84">
        <v>0.13830000000000001</v>
      </c>
      <c r="I8" s="84">
        <v>0.21829999999999999</v>
      </c>
      <c r="J8" s="84">
        <v>0.20469999999999999</v>
      </c>
      <c r="K8" s="84">
        <v>0.16139999999999999</v>
      </c>
      <c r="L8" s="84">
        <v>0.15609999999999999</v>
      </c>
      <c r="M8" s="84">
        <v>0.19919999999999999</v>
      </c>
      <c r="N8" s="84">
        <v>0.20749999999999999</v>
      </c>
      <c r="O8" s="84">
        <v>0.19650000000000001</v>
      </c>
      <c r="P8" s="84">
        <v>0.19209999999999999</v>
      </c>
      <c r="Q8" s="84">
        <v>0.1968</v>
      </c>
      <c r="R8" s="84">
        <v>0.22339999999999999</v>
      </c>
      <c r="S8" s="85">
        <v>0.2069</v>
      </c>
      <c r="T8" s="85">
        <v>0.19159999999999999</v>
      </c>
      <c r="U8" s="85">
        <v>0.18770000000000001</v>
      </c>
      <c r="V8" s="85">
        <v>0.17319999999999999</v>
      </c>
    </row>
    <row r="9" spans="2:22" x14ac:dyDescent="0.25">
      <c r="B9" s="86">
        <v>36923</v>
      </c>
      <c r="C9" s="87">
        <v>36950</v>
      </c>
      <c r="D9" s="88">
        <v>0.1978</v>
      </c>
      <c r="E9" s="88">
        <v>0.19739999999999999</v>
      </c>
      <c r="F9" s="88">
        <v>0.19400000000000001</v>
      </c>
      <c r="G9" s="88">
        <v>0.17510000000000001</v>
      </c>
      <c r="H9" s="88">
        <v>0.13830000000000001</v>
      </c>
      <c r="I9" s="88">
        <v>0.21829999999999999</v>
      </c>
      <c r="J9" s="88">
        <v>0.20469999999999999</v>
      </c>
      <c r="K9" s="88">
        <v>0.16139999999999999</v>
      </c>
      <c r="L9" s="88">
        <v>0.15609999999999999</v>
      </c>
      <c r="M9" s="88">
        <v>0.19919999999999999</v>
      </c>
      <c r="N9" s="88">
        <v>0.20749999999999999</v>
      </c>
      <c r="O9" s="88">
        <v>0.19650000000000001</v>
      </c>
      <c r="P9" s="88">
        <f t="shared" ref="P9:R10" si="0">+P8</f>
        <v>0.19209999999999999</v>
      </c>
      <c r="Q9" s="88">
        <f t="shared" si="0"/>
        <v>0.1968</v>
      </c>
      <c r="R9" s="88">
        <f t="shared" si="0"/>
        <v>0.22339999999999999</v>
      </c>
      <c r="S9" s="89">
        <v>0.21010000000000001</v>
      </c>
      <c r="T9" s="89">
        <v>0.19700000000000001</v>
      </c>
      <c r="U9" s="89">
        <v>0.19059999999999999</v>
      </c>
      <c r="V9" s="89">
        <v>0.1754</v>
      </c>
    </row>
    <row r="10" spans="2:22" x14ac:dyDescent="0.25">
      <c r="B10" s="86">
        <v>36951</v>
      </c>
      <c r="C10" s="87">
        <v>36981</v>
      </c>
      <c r="D10" s="88">
        <v>0.19489999999999999</v>
      </c>
      <c r="E10" s="88">
        <v>0.19800000000000001</v>
      </c>
      <c r="F10" s="88">
        <v>0.1915</v>
      </c>
      <c r="G10" s="88">
        <v>0.17249999999999999</v>
      </c>
      <c r="H10" s="88">
        <v>0.13830000000000001</v>
      </c>
      <c r="I10" s="88">
        <v>0.21829999999999999</v>
      </c>
      <c r="J10" s="88">
        <v>0.20469999999999999</v>
      </c>
      <c r="K10" s="88">
        <v>0.16139999999999999</v>
      </c>
      <c r="L10" s="88">
        <v>0.15609999999999999</v>
      </c>
      <c r="M10" s="88">
        <v>0.19919999999999999</v>
      </c>
      <c r="N10" s="88">
        <v>0.20749999999999999</v>
      </c>
      <c r="O10" s="88">
        <v>0.19650000000000001</v>
      </c>
      <c r="P10" s="88">
        <f t="shared" si="0"/>
        <v>0.19209999999999999</v>
      </c>
      <c r="Q10" s="88">
        <f t="shared" si="0"/>
        <v>0.1968</v>
      </c>
      <c r="R10" s="88">
        <f t="shared" si="0"/>
        <v>0.22339999999999999</v>
      </c>
      <c r="S10" s="89">
        <v>0.20679999999999998</v>
      </c>
      <c r="T10" s="90">
        <v>0.19370000000000001</v>
      </c>
      <c r="U10" s="90">
        <v>0.1895</v>
      </c>
      <c r="V10" s="90">
        <v>0.1741</v>
      </c>
    </row>
    <row r="11" spans="2:22" x14ac:dyDescent="0.25">
      <c r="B11" s="86">
        <v>36982</v>
      </c>
      <c r="C11" s="87">
        <v>37011</v>
      </c>
      <c r="D11" s="88">
        <v>0.1981</v>
      </c>
      <c r="E11" s="88">
        <v>0.1978</v>
      </c>
      <c r="F11" s="88">
        <v>0.19189999999999999</v>
      </c>
      <c r="G11" s="88">
        <v>0.16750000000000001</v>
      </c>
      <c r="H11" s="88">
        <v>0.16750000000000001</v>
      </c>
      <c r="I11" s="88">
        <v>0.21920000000000001</v>
      </c>
      <c r="J11" s="88">
        <v>0.20280000000000001</v>
      </c>
      <c r="K11" s="88">
        <v>0.15310000000000001</v>
      </c>
      <c r="L11" s="88">
        <v>0.1769</v>
      </c>
      <c r="M11" s="88">
        <v>0.20519999999999999</v>
      </c>
      <c r="N11" s="88">
        <v>0.20830000000000001</v>
      </c>
      <c r="O11" s="88">
        <v>0.1963</v>
      </c>
      <c r="P11" s="88">
        <v>0.19370000000000001</v>
      </c>
      <c r="Q11" s="88">
        <v>0.2054</v>
      </c>
      <c r="R11" s="88">
        <v>0.2233</v>
      </c>
      <c r="S11" s="89">
        <v>0.20480000000000001</v>
      </c>
      <c r="T11" s="89">
        <v>0.19320000000000001</v>
      </c>
      <c r="U11" s="89">
        <v>0.18690000000000001</v>
      </c>
      <c r="V11" s="89">
        <v>0.1731</v>
      </c>
    </row>
    <row r="12" spans="2:22" x14ac:dyDescent="0.25">
      <c r="B12" s="86">
        <v>37012</v>
      </c>
      <c r="C12" s="87">
        <v>37042</v>
      </c>
      <c r="D12" s="88">
        <v>0.19889999999999999</v>
      </c>
      <c r="E12" s="88">
        <v>0.1971</v>
      </c>
      <c r="F12" s="88">
        <v>0.19020000000000001</v>
      </c>
      <c r="G12" s="88">
        <v>0.16070000000000001</v>
      </c>
      <c r="H12" s="88">
        <v>0.16750000000000001</v>
      </c>
      <c r="I12" s="88">
        <v>0.21920000000000001</v>
      </c>
      <c r="J12" s="88">
        <v>0.20280000000000001</v>
      </c>
      <c r="K12" s="88">
        <v>0.15310000000000001</v>
      </c>
      <c r="L12" s="88">
        <v>0.1769</v>
      </c>
      <c r="M12" s="88">
        <v>0.20519999999999999</v>
      </c>
      <c r="N12" s="88">
        <v>0.20830000000000001</v>
      </c>
      <c r="O12" s="88">
        <v>0.1963</v>
      </c>
      <c r="P12" s="88">
        <v>0.19370000000000001</v>
      </c>
      <c r="Q12" s="88">
        <v>0.2054</v>
      </c>
      <c r="R12" s="88">
        <v>0.2233</v>
      </c>
      <c r="S12" s="85">
        <v>0.2044</v>
      </c>
      <c r="T12" s="85">
        <v>0.19339999999999999</v>
      </c>
      <c r="U12" s="85">
        <v>0.18190000000000001</v>
      </c>
      <c r="V12" s="91">
        <v>0.1721</v>
      </c>
    </row>
    <row r="13" spans="2:22" x14ac:dyDescent="0.25">
      <c r="B13" s="86">
        <v>37043</v>
      </c>
      <c r="C13" s="87">
        <v>37072</v>
      </c>
      <c r="D13" s="88">
        <v>0.192</v>
      </c>
      <c r="E13" s="88">
        <v>0.19670000000000001</v>
      </c>
      <c r="F13" s="88">
        <v>0.1885</v>
      </c>
      <c r="G13" s="88">
        <v>0.15609999999999999</v>
      </c>
      <c r="H13" s="88">
        <v>0.16750000000000001</v>
      </c>
      <c r="I13" s="88">
        <v>0.21920000000000001</v>
      </c>
      <c r="J13" s="88">
        <v>0.20280000000000001</v>
      </c>
      <c r="K13" s="88">
        <v>0.15310000000000001</v>
      </c>
      <c r="L13" s="88">
        <v>0.1769</v>
      </c>
      <c r="M13" s="88">
        <v>0.20519999999999999</v>
      </c>
      <c r="N13" s="88">
        <v>0.20830000000000001</v>
      </c>
      <c r="O13" s="88">
        <v>0.1963</v>
      </c>
      <c r="P13" s="88">
        <v>0.19370000000000001</v>
      </c>
      <c r="Q13" s="88">
        <v>0.2054</v>
      </c>
      <c r="R13" s="88">
        <v>0.2233</v>
      </c>
      <c r="S13" s="85">
        <v>0.20280000000000001</v>
      </c>
      <c r="T13" s="85">
        <v>0.193</v>
      </c>
      <c r="U13" s="89">
        <v>0.1812</v>
      </c>
      <c r="V13" s="91" t="s">
        <v>25</v>
      </c>
    </row>
    <row r="14" spans="2:22" x14ac:dyDescent="0.25">
      <c r="B14" s="86">
        <v>37073</v>
      </c>
      <c r="C14" s="87">
        <v>37103</v>
      </c>
      <c r="D14" s="88">
        <v>0.19439999999999999</v>
      </c>
      <c r="E14" s="88">
        <v>0.19439999999999999</v>
      </c>
      <c r="F14" s="88">
        <v>0.185</v>
      </c>
      <c r="G14" s="88">
        <v>0.15079999999999999</v>
      </c>
      <c r="H14" s="88">
        <v>0.19009999999999999</v>
      </c>
      <c r="I14" s="88">
        <v>0.21510000000000001</v>
      </c>
      <c r="J14" s="88">
        <v>0.1865</v>
      </c>
      <c r="K14" s="88">
        <v>0.14940000000000001</v>
      </c>
      <c r="L14" s="88">
        <v>0.18629999999999999</v>
      </c>
      <c r="M14" s="88">
        <v>0.20860000000000001</v>
      </c>
      <c r="N14" s="88">
        <v>0.2034</v>
      </c>
      <c r="O14" s="88">
        <v>0.1933</v>
      </c>
      <c r="P14" s="88">
        <v>0.19259999999999999</v>
      </c>
      <c r="Q14" s="88">
        <v>0.21340000000000001</v>
      </c>
      <c r="R14" s="88">
        <v>0.2198</v>
      </c>
      <c r="S14" s="85">
        <v>0.20030000000000001</v>
      </c>
      <c r="T14" s="85">
        <v>0.1928</v>
      </c>
      <c r="U14" s="89">
        <v>0.1812</v>
      </c>
      <c r="V14" s="92">
        <v>0.1724</v>
      </c>
    </row>
    <row r="15" spans="2:22" x14ac:dyDescent="0.25">
      <c r="B15" s="86">
        <v>37104</v>
      </c>
      <c r="C15" s="87">
        <v>37134</v>
      </c>
      <c r="D15" s="88">
        <v>0.1988</v>
      </c>
      <c r="E15" s="88">
        <v>0.1928</v>
      </c>
      <c r="F15" s="88">
        <v>0.18240000000000001</v>
      </c>
      <c r="G15" s="88">
        <v>0.1502</v>
      </c>
      <c r="H15" s="88">
        <v>0.19009999999999999</v>
      </c>
      <c r="I15" s="88">
        <v>0.21510000000000001</v>
      </c>
      <c r="J15" s="88">
        <v>0.1865</v>
      </c>
      <c r="K15" s="88">
        <v>0.14940000000000001</v>
      </c>
      <c r="L15" s="88">
        <v>0.18629999999999999</v>
      </c>
      <c r="M15" s="88">
        <v>0.20860000000000001</v>
      </c>
      <c r="N15" s="88">
        <v>0.2034</v>
      </c>
      <c r="O15" s="88">
        <v>0.1933</v>
      </c>
      <c r="P15" s="88">
        <v>0.19259999999999999</v>
      </c>
      <c r="Q15" s="88">
        <v>0.21340000000000001</v>
      </c>
      <c r="R15" s="88">
        <v>0.2198</v>
      </c>
      <c r="S15" s="89">
        <v>0.19940000000000002</v>
      </c>
      <c r="T15" s="89">
        <v>0.19320000000000001</v>
      </c>
      <c r="U15" s="93">
        <v>0.18290000000000001</v>
      </c>
      <c r="V15" s="167">
        <v>0.1719</v>
      </c>
    </row>
    <row r="16" spans="2:22" x14ac:dyDescent="0.25">
      <c r="B16" s="86">
        <v>37135</v>
      </c>
      <c r="C16" s="87">
        <v>37164</v>
      </c>
      <c r="D16" s="88">
        <v>0.20119999999999999</v>
      </c>
      <c r="E16" s="88">
        <v>0.19500000000000001</v>
      </c>
      <c r="F16" s="88">
        <v>0.1822</v>
      </c>
      <c r="G16" s="88">
        <v>0.15049999999999999</v>
      </c>
      <c r="H16" s="88">
        <v>0.19009999999999999</v>
      </c>
      <c r="I16" s="88">
        <v>0.21510000000000001</v>
      </c>
      <c r="J16" s="88">
        <v>0.1865</v>
      </c>
      <c r="K16" s="88">
        <v>0.14940000000000001</v>
      </c>
      <c r="L16" s="88">
        <v>0.18629999999999999</v>
      </c>
      <c r="M16" s="88">
        <v>0.20860000000000001</v>
      </c>
      <c r="N16" s="88">
        <v>0.2034</v>
      </c>
      <c r="O16" s="88">
        <v>0.1933</v>
      </c>
      <c r="P16" s="88">
        <v>0.19259999999999999</v>
      </c>
      <c r="Q16" s="88">
        <v>0.21340000000000001</v>
      </c>
      <c r="R16" s="88">
        <v>0.21479999999999999</v>
      </c>
      <c r="S16" s="89">
        <v>0.1981</v>
      </c>
      <c r="T16" s="89">
        <v>0.19320000000000001</v>
      </c>
      <c r="U16" s="89">
        <v>0.1835</v>
      </c>
      <c r="V16" s="94">
        <v>0.17080000000000001</v>
      </c>
    </row>
    <row r="17" spans="2:22" x14ac:dyDescent="0.25">
      <c r="B17" s="86">
        <v>37165</v>
      </c>
      <c r="C17" s="87">
        <v>37195</v>
      </c>
      <c r="D17" s="88">
        <v>0.20039999999999999</v>
      </c>
      <c r="E17" s="88">
        <v>0.19089999999999999</v>
      </c>
      <c r="F17" s="88">
        <v>0.17929999999999999</v>
      </c>
      <c r="G17" s="88">
        <v>0.1507</v>
      </c>
      <c r="H17" s="88">
        <v>0.21260000000000001</v>
      </c>
      <c r="I17" s="88">
        <v>0.2102</v>
      </c>
      <c r="J17" s="88">
        <v>0.17280000000000001</v>
      </c>
      <c r="K17" s="88">
        <v>0.1421</v>
      </c>
      <c r="L17" s="88">
        <v>0.19389999999999999</v>
      </c>
      <c r="M17" s="88">
        <v>0.2089</v>
      </c>
      <c r="N17" s="88">
        <v>0.19850000000000001</v>
      </c>
      <c r="O17" s="88">
        <v>0.19170000000000001</v>
      </c>
      <c r="P17" s="88">
        <v>0.1933</v>
      </c>
      <c r="Q17" s="88">
        <v>0.21990000000000001</v>
      </c>
      <c r="R17" s="88">
        <v>0.21149999999999999</v>
      </c>
      <c r="S17" s="89">
        <v>0.1963</v>
      </c>
      <c r="T17" s="89">
        <v>0.191</v>
      </c>
      <c r="U17" s="89">
        <v>0.18090000000000001</v>
      </c>
      <c r="V17" s="89">
        <v>0.17269999999999999</v>
      </c>
    </row>
    <row r="18" spans="2:22" x14ac:dyDescent="0.25">
      <c r="B18" s="86">
        <v>37196</v>
      </c>
      <c r="C18" s="87">
        <v>37225</v>
      </c>
      <c r="D18" s="88">
        <v>0.19869999999999999</v>
      </c>
      <c r="E18" s="88">
        <v>0.19589999999999999</v>
      </c>
      <c r="F18" s="88">
        <v>0.17810000000000001</v>
      </c>
      <c r="G18" s="88">
        <v>0.1507</v>
      </c>
      <c r="H18" s="88">
        <v>0.21260000000000001</v>
      </c>
      <c r="I18" s="88">
        <v>0.2102</v>
      </c>
      <c r="J18" s="88">
        <v>0.17280000000000001</v>
      </c>
      <c r="K18" s="88">
        <v>0.1421</v>
      </c>
      <c r="L18" s="88">
        <v>0.19389999999999999</v>
      </c>
      <c r="M18" s="88">
        <v>0.2089</v>
      </c>
      <c r="N18" s="88">
        <v>0.19850000000000001</v>
      </c>
      <c r="O18" s="88">
        <v>0.19170000000000001</v>
      </c>
      <c r="P18" s="88">
        <v>0.1933</v>
      </c>
      <c r="Q18" s="88">
        <v>0.21990000000000001</v>
      </c>
      <c r="R18" s="88">
        <v>0.20960000000000001</v>
      </c>
      <c r="S18" s="89">
        <v>0.19489999999999999</v>
      </c>
      <c r="T18" s="89">
        <v>0.1903</v>
      </c>
      <c r="U18" s="89">
        <v>0.1784</v>
      </c>
      <c r="V18" s="89"/>
    </row>
    <row r="19" spans="2:22" ht="15.75" thickBot="1" x14ac:dyDescent="0.3">
      <c r="B19" s="95">
        <v>37226</v>
      </c>
      <c r="C19" s="96">
        <v>37256</v>
      </c>
      <c r="D19" s="97">
        <v>0.1981</v>
      </c>
      <c r="E19" s="97">
        <v>0.19489999999999999</v>
      </c>
      <c r="F19" s="97">
        <v>0.1749</v>
      </c>
      <c r="G19" s="97">
        <v>0.1507</v>
      </c>
      <c r="H19" s="97">
        <v>0.21260000000000001</v>
      </c>
      <c r="I19" s="97">
        <v>0.2102</v>
      </c>
      <c r="J19" s="97">
        <v>0.17280000000000001</v>
      </c>
      <c r="K19" s="97">
        <v>0.1421</v>
      </c>
      <c r="L19" s="97">
        <v>0.19389999999999999</v>
      </c>
      <c r="M19" s="97">
        <v>0.2089</v>
      </c>
      <c r="N19" s="97">
        <v>0.19850000000000001</v>
      </c>
      <c r="O19" s="88">
        <v>0.19170000000000001</v>
      </c>
      <c r="P19" s="88">
        <v>0.1933</v>
      </c>
      <c r="Q19" s="88">
        <v>0.21990000000000001</v>
      </c>
      <c r="R19" s="88">
        <v>0.2077</v>
      </c>
      <c r="S19" s="98">
        <v>0.19400000000000001</v>
      </c>
      <c r="T19" s="98">
        <v>0.18909999999999999</v>
      </c>
      <c r="U19" s="98">
        <v>0.17460000000000001</v>
      </c>
      <c r="V19" s="98"/>
    </row>
    <row r="20" spans="2:22" ht="15.75" thickBot="1" x14ac:dyDescent="0.3">
      <c r="B20" s="99" t="s">
        <v>57</v>
      </c>
      <c r="C20" s="100"/>
      <c r="D20" s="101"/>
      <c r="E20" s="103" t="e">
        <f>+#REF!</f>
        <v>#REF!</v>
      </c>
      <c r="F20" s="103" t="e">
        <f>+#REF!</f>
        <v>#REF!</v>
      </c>
      <c r="G20" s="102" t="e">
        <f>+#REF!</f>
        <v>#REF!</v>
      </c>
      <c r="H20" s="101" t="e">
        <f>+#REF!</f>
        <v>#REF!</v>
      </c>
      <c r="I20" s="103" t="e">
        <f>+#REF!</f>
        <v>#REF!</v>
      </c>
      <c r="J20" s="103" t="e">
        <f>+#REF!</f>
        <v>#REF!</v>
      </c>
      <c r="K20" s="102" t="e">
        <f>+#REF!</f>
        <v>#REF!</v>
      </c>
      <c r="L20" s="102" t="e">
        <f>+#REF!</f>
        <v>#REF!</v>
      </c>
      <c r="M20" s="102" t="e">
        <f>+#REF!</f>
        <v>#REF!</v>
      </c>
      <c r="N20" s="102" t="e">
        <f>+#REF!</f>
        <v>#REF!</v>
      </c>
      <c r="O20" s="102"/>
      <c r="P20" s="102"/>
      <c r="Q20" s="102"/>
      <c r="R20" s="102"/>
      <c r="S20" s="102"/>
      <c r="T20" s="102"/>
      <c r="U20" s="102"/>
      <c r="V20" s="102"/>
    </row>
    <row r="21" spans="2:22" x14ac:dyDescent="0.25">
      <c r="B21" s="104" t="s">
        <v>58</v>
      </c>
      <c r="C21" s="105"/>
      <c r="D21" s="73"/>
      <c r="E21" s="73"/>
      <c r="F21" s="73"/>
      <c r="G21" s="73"/>
    </row>
  </sheetData>
  <mergeCells count="4">
    <mergeCell ref="B5:C5"/>
    <mergeCell ref="B1:V1"/>
    <mergeCell ref="B2:V2"/>
    <mergeCell ref="B3:V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Liquidaciòn</vt:lpstr>
      <vt:lpstr>Hoja2</vt:lpstr>
      <vt:lpstr>Hoja3</vt:lpstr>
      <vt:lpstr>Hoja4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JUANITA ARIZA</dc:creator>
  <cp:lastModifiedBy>Franklyn Lievano</cp:lastModifiedBy>
  <cp:lastPrinted>2021-11-30T15:24:40Z</cp:lastPrinted>
  <dcterms:created xsi:type="dcterms:W3CDTF">2021-11-09T04:56:37Z</dcterms:created>
  <dcterms:modified xsi:type="dcterms:W3CDTF">2021-11-30T15:47:13Z</dcterms:modified>
</cp:coreProperties>
</file>