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6427" documentId="13_ncr:1_{68D07DED-DF0E-40C6-90B1-05C914D04BF3}" xr6:coauthVersionLast="47" xr6:coauthVersionMax="47" xr10:uidLastSave="{F29F245D-F76D-41B9-B4BA-E2F3E8B801D9}"/>
  <workbookProtection workbookAlgorithmName="SHA-512" workbookHashValue="/eoqsd3s5LKG9GvTc5P83wqoljnlsb3jgZBuzaJ35j1Sij36XjBa31MROHBZfP8liPYymU6FAQj3rS/vansI9g==" workbookSaltValue="VVa7I1Qika/5MlVc3Ta/4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'5_Calendario_2024'!$E$87:$K$112</definedName>
    <definedName name="_xlnm.Print_Area" localSheetId="2">'3_Lista_2025'!$D$2:$K$375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2" l="1"/>
  <c r="F382" i="2"/>
  <c r="F391" i="2" s="1"/>
  <c r="G382" i="2" s="1"/>
  <c r="F383" i="2"/>
  <c r="F384" i="2"/>
  <c r="F385" i="2"/>
  <c r="F386" i="2"/>
  <c r="F387" i="2"/>
  <c r="F388" i="2"/>
  <c r="F389" i="2"/>
  <c r="F380" i="2"/>
  <c r="F394" i="2" l="1"/>
  <c r="G386" i="2" s="1"/>
  <c r="F392" i="2"/>
  <c r="G389" i="2" s="1"/>
  <c r="D7" i="2"/>
  <c r="G383" i="2" l="1"/>
  <c r="G381" i="2"/>
  <c r="G380" i="2"/>
  <c r="G388" i="2"/>
  <c r="G384" i="2"/>
  <c r="G385" i="2"/>
  <c r="G387" i="2"/>
  <c r="U8" i="7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<sst xmlns="http://schemas.openxmlformats.org/spreadsheetml/2006/main" count="2705" uniqueCount="95">
  <si>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</si>
  <si>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</si>
  <si>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</si>
  <si>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</si>
  <si>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</si>
  <si>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</si>
  <si>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</si>
  <si>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</si>
  <si>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</si>
  <si>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</si>
  <si>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</si>
  <si>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</si>
  <si>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</si>
  <si>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</si>
  <si>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</si>
  <si>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x</t>
  </si>
  <si>
    <t>Ceballos Triana Nubia Esperanza</t>
  </si>
  <si>
    <t>Juzgado 01 Promiscuo Familia de La Mesa</t>
  </si>
  <si>
    <t>Colectivas NO SPA</t>
  </si>
  <si>
    <t>Colmenares Amador Jose De La Cruz</t>
  </si>
  <si>
    <t>Juzgado 01 Civil Municipal de La Mesa</t>
  </si>
  <si>
    <t>Garay Rodriguez Juan Jose</t>
  </si>
  <si>
    <t>Juzgado 01 Penal Municipal de La Mesa</t>
  </si>
  <si>
    <t>Individual SPA</t>
  </si>
  <si>
    <t>Garcia Villaraga Carlos Leonel</t>
  </si>
  <si>
    <t>Juzgado 01 Civil Circuito de La Mesa</t>
  </si>
  <si>
    <t>González Atuesta Douglas Jesús</t>
  </si>
  <si>
    <t>Juzgado 01 Promiscuo Municipal de Apulo</t>
  </si>
  <si>
    <t>Colectivas SPA</t>
  </si>
  <si>
    <t>Guio Pinto Jesika Astrid</t>
  </si>
  <si>
    <t>Juzgado 01 Promiscuo Municipal de San Antonio del Tequendama</t>
  </si>
  <si>
    <t>Lara López Daniel</t>
  </si>
  <si>
    <t>Juzgado 01 Penal Circuito de La Mesa</t>
  </si>
  <si>
    <t>Martínez Cárdenas Reinaldo de Jesús</t>
  </si>
  <si>
    <t>Juzgado 01 Promiscuo Municipal de El Colegio</t>
  </si>
  <si>
    <t>Ortíz Díaz Carlos</t>
  </si>
  <si>
    <t>Juzgado 01 Promiscuo Municipal de Anapoima</t>
  </si>
  <si>
    <t>Tinoco Rico Anyela Ginneth</t>
  </si>
  <si>
    <t>Juzgado 01 Promiscuo Municipal de Tena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</si>
  <si>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</si>
  <si>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</si>
  <si>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</si>
  <si>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La Mesa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</si>
  <si>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</si>
  <si>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</si>
  <si>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</si>
  <si>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</si>
  <si>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</si>
  <si>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</si>
  <si>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</si>
  <si>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</si>
  <si>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Vacancia Judicial</t>
  </si>
  <si>
    <t>Disponibilidad</t>
  </si>
  <si>
    <t>No aplica</t>
  </si>
  <si>
    <t>Previa prestación efectiva del turno</t>
  </si>
  <si>
    <t>Fin de semana / Festivo</t>
  </si>
  <si>
    <t>Día hábil</t>
  </si>
  <si>
    <t>Presencial</t>
  </si>
  <si>
    <t>Semana Santa</t>
  </si>
  <si>
    <t>Disfrute de este compensatorio podrá ser dentro del año siguiente mediante solicitud.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</si>
  <si>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</si>
  <si>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</si>
  <si>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</si>
  <si>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</si>
  <si>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</si>
  <si>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</si>
  <si>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</si>
  <si>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</si>
  <si>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</si>
  <si>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</si>
  <si>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</si>
  <si>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</si>
  <si>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</si>
  <si>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</si>
  <si>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La Mesa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</si>
  <si>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</si>
  <si>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</si>
  <si>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</si>
  <si>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</si>
  <si>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</si>
  <si>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</si>
  <si>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El Colegio, San Antonio del Tequendama.</t>
  </si>
  <si>
    <t>La Mesa, Tena.</t>
  </si>
  <si>
    <t>Anapoima, Apulo.</t>
  </si>
  <si>
    <t>Anapoima, Apulo, El Colegio, La Mesa, San Antonio del Tequedama, Tena.</t>
  </si>
  <si>
    <t>Días asignados 2025</t>
  </si>
  <si>
    <t>Promedio (-) Días asignados 2025</t>
  </si>
  <si>
    <t>ind SPA</t>
  </si>
  <si>
    <t>col SPA</t>
  </si>
  <si>
    <t>Ind NO SPA</t>
  </si>
  <si>
    <t>Col NO SPA</t>
  </si>
  <si>
    <t>1,2,4,7</t>
  </si>
  <si>
    <t>5,6,8,9,10</t>
  </si>
  <si>
    <t>ninguno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</si>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</sst>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96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44E73F-232E-4A0D-A039-5C4AA427DADE}" name="Tabla2" displayName="Tabla2" ref="B10:J20" totalsRowShown="0" headerRowDxfId="95" dataDxfId="94">
  <autoFilter ref="B10:J20" xr:uid="{E244E73F-232E-4A0D-A039-5C4AA427DADE}"/>
  <sortState xmlns:xlrd2="http://schemas.microsoft.com/office/spreadsheetml/2017/richdata2" ref="B11:J20">
    <sortCondition ref="E10:E20"/>
  </sortState>
  <tableColumns count="9">
    <tableColumn id="1" xr3:uid="{E9740F88-71E1-4E24-BCDB-C6C5A5DAFC57}" name="*" dataDxfId="93"/>
    <tableColumn id="2" xr3:uid="{E0557E8B-F92E-4898-8C16-DC47861CEA86}" name="#" dataDxfId="92"/>
    <tableColumn id="3" xr3:uid="{01141F9D-48D8-41E1-ABF4-0DFE39FFB438}" name="Cédula" dataDxfId="91"/>
    <tableColumn id="4" xr3:uid="{CEA254F7-F974-49F6-B0B8-757165714AEF}" name="Apellidos y Nombres" dataDxfId="90"/>
    <tableColumn id="5" xr3:uid="{CB4C98C9-F802-4F51-842A-7669B3364607}" name="Código de Despacho" dataDxfId="89"/>
    <tableColumn id="6" xr3:uid="{454DAE42-4C1B-4E8E-8309-1D36A5ECA1D8}" name="Despacho Judicial" dataDxfId="88"/>
    <tableColumn id="9" xr3:uid="{93FDE3FC-59E9-4433-8148-D2BDB4983A3B}" name="Tipo vacaciones" dataDxfId="87"/>
    <tableColumn id="7" xr3:uid="{741A900E-3C6C-42CB-A8AA-6CBF12604AC7}" name="Unidad Judicial" dataDxfId="86"/>
    <tableColumn id="8" xr3:uid="{6E9A19E1-0056-4EDC-8C0F-A725A148BDED}" name="Unidad Judicial días no hábiles" dataDxfId="8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K375" totalsRowShown="0" headerRowDxfId="84" dataDxfId="83">
  <autoFilter ref="B10:K375" xr:uid="{D3A7C01A-1E9D-41E2-ADA1-65C8938EDAC8}"/>
  <tableColumns count="10">
    <tableColumn id="1" xr3:uid="{1A31B7AF-3E65-4C28-B94A-3A9C9DC1EFD1}" name="#" dataDxfId="82"/>
    <tableColumn id="7" xr3:uid="{9DE530F1-F77A-4067-B511-A0B3F4FD2745}" name="Tipo de día" dataDxfId="81"/>
    <tableColumn id="2" xr3:uid="{C02DE719-C511-4897-B0DC-53322F3331C3}" name="Apellidos y Nombres" dataDxfId="80"/>
    <tableColumn id="4" xr3:uid="{557CD169-33FB-4079-BBCA-417E5CF179F3}" name="Despacho Judicial" dataDxfId="79"/>
    <tableColumn id="6" xr3:uid="{D2BE2197-D4EA-4880-9831-CC1F16C76F2A}" name="Día" dataDxfId="78"/>
    <tableColumn id="17" xr3:uid="{732A4B1D-6355-457A-884B-2BB9208DB0A6}" name="Turno HC" dataDxfId="77"/>
    <tableColumn id="16" xr3:uid="{0BBE707A-3B1D-414A-A730-CD4835A90ACF}" name="Turno SPA" dataDxfId="76"/>
    <tableColumn id="18" xr3:uid="{DFCA084C-4F8D-45F8-A069-3B1B8AFC2CAB}" name="Día compensatorio" dataDxfId="75"/>
    <tableColumn id="11" xr3:uid="{4CE50E81-91C5-46E1-BEB5-B9556A0B1B1C}" name="Unidad Judicial" dataDxfId="74"/>
    <tableColumn id="5" xr3:uid="{190607D3-32B9-42F0-A99A-A1D270056CE9}" name="Observaciones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DC17-93A9-4E45-8F19-72A15B01D382}">
  <dimension ref="B2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6313-E88A-4217-9ABB-324759A52FBD}">
  <dimension ref="B1:T20"/>
  <sheetViews>
    <sheetView workbookViewId="0">
      <selection activeCell="I15" sqref="I15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11.140625" style="1" bestFit="1" customWidth="1"/>
    <col min="5" max="5" width="27.28515625" style="2" bestFit="1" customWidth="1"/>
    <col min="6" max="6" width="19.28515625" style="1" bestFit="1" customWidth="1"/>
    <col min="7" max="7" width="46.85546875" style="2" bestFit="1" customWidth="1"/>
    <col min="8" max="8" width="15.140625" style="2" bestFit="1" customWidth="1"/>
    <col min="9" max="9" width="28.85546875" style="2" bestFit="1" customWidth="1"/>
    <col min="10" max="10" width="52.855468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B11" s="3" t="s">
        <v>15</v>
      </c>
      <c r="C11" s="1">
        <v>1</v>
      </c>
      <c r="D11" s="1">
        <v>51600026</v>
      </c>
      <c r="E11" s="2" t="s">
        <v>16</v>
      </c>
      <c r="F11" s="1">
        <v>253863184001</v>
      </c>
      <c r="G11" s="2" t="s">
        <v>17</v>
      </c>
      <c r="H11" s="2" t="s">
        <v>18</v>
      </c>
      <c r="I11" s="2" t="s">
        <v>82</v>
      </c>
      <c r="J11" s="2" t="s">
        <v>84</v>
      </c>
      <c r="M11" s="11"/>
      <c r="N11" s="11"/>
      <c r="O11" s="11"/>
    </row>
    <row r="12" spans="2:20" ht="12.75" customHeight="1" x14ac:dyDescent="0.25">
      <c r="C12" s="1">
        <v>2</v>
      </c>
      <c r="D12" s="1">
        <v>80263387</v>
      </c>
      <c r="E12" s="2" t="s">
        <v>19</v>
      </c>
      <c r="F12" s="1">
        <v>253864003001</v>
      </c>
      <c r="G12" s="2" t="s">
        <v>20</v>
      </c>
      <c r="H12" s="2" t="s">
        <v>18</v>
      </c>
      <c r="I12" s="2" t="s">
        <v>82</v>
      </c>
      <c r="J12" s="2" t="s">
        <v>84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B13" s="3" t="s">
        <v>6</v>
      </c>
      <c r="C13" s="1">
        <v>3</v>
      </c>
      <c r="D13" s="1">
        <v>93365311</v>
      </c>
      <c r="E13" s="2" t="s">
        <v>21</v>
      </c>
      <c r="F13" s="1">
        <v>253864004001</v>
      </c>
      <c r="G13" s="2" t="s">
        <v>22</v>
      </c>
      <c r="H13" s="2" t="s">
        <v>23</v>
      </c>
      <c r="I13" s="2" t="s">
        <v>82</v>
      </c>
      <c r="J13" s="2" t="s">
        <v>84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C14" s="1">
        <v>4</v>
      </c>
      <c r="D14" s="1">
        <v>3151606</v>
      </c>
      <c r="E14" s="2" t="s">
        <v>24</v>
      </c>
      <c r="F14" s="1">
        <v>253863103001</v>
      </c>
      <c r="G14" s="2" t="s">
        <v>25</v>
      </c>
      <c r="H14" s="2" t="s">
        <v>18</v>
      </c>
      <c r="I14" s="2" t="s">
        <v>82</v>
      </c>
      <c r="J14" s="2" t="s">
        <v>84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B15" s="3" t="s">
        <v>6</v>
      </c>
      <c r="C15" s="1">
        <v>5</v>
      </c>
      <c r="D15" s="1">
        <v>79335298</v>
      </c>
      <c r="E15" s="2" t="s">
        <v>26</v>
      </c>
      <c r="F15" s="1">
        <v>255994089001</v>
      </c>
      <c r="G15" s="2" t="s">
        <v>27</v>
      </c>
      <c r="H15" s="2" t="s">
        <v>28</v>
      </c>
      <c r="I15" s="2" t="s">
        <v>83</v>
      </c>
      <c r="J15" s="2" t="s">
        <v>84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B16" s="3" t="s">
        <v>6</v>
      </c>
      <c r="C16" s="1">
        <v>6</v>
      </c>
      <c r="D16" s="1">
        <v>1049621687</v>
      </c>
      <c r="E16" s="2" t="s">
        <v>29</v>
      </c>
      <c r="F16" s="1">
        <v>256454089001</v>
      </c>
      <c r="G16" s="2" t="s">
        <v>30</v>
      </c>
      <c r="H16" s="2" t="s">
        <v>28</v>
      </c>
      <c r="I16" s="2" t="s">
        <v>81</v>
      </c>
      <c r="J16" s="2" t="s">
        <v>84</v>
      </c>
      <c r="M16" s="11"/>
      <c r="N16" s="11"/>
      <c r="O16" s="11"/>
      <c r="P16" s="11"/>
      <c r="Q16" s="11"/>
      <c r="R16" s="11"/>
      <c r="S16" s="11"/>
      <c r="T16" s="11"/>
    </row>
    <row r="17" spans="2:20" ht="12.75" customHeight="1" x14ac:dyDescent="0.25">
      <c r="C17" s="1">
        <v>7</v>
      </c>
      <c r="D17" s="1">
        <v>79426469</v>
      </c>
      <c r="E17" s="2" t="s">
        <v>31</v>
      </c>
      <c r="F17" s="1">
        <v>253863104001</v>
      </c>
      <c r="G17" s="2" t="s">
        <v>32</v>
      </c>
      <c r="H17" s="2" t="s">
        <v>18</v>
      </c>
      <c r="I17" s="2" t="s">
        <v>82</v>
      </c>
      <c r="J17" s="2" t="s">
        <v>84</v>
      </c>
      <c r="M17" s="11"/>
      <c r="N17" s="11"/>
      <c r="O17" s="11"/>
      <c r="P17" s="11"/>
      <c r="Q17" s="11"/>
      <c r="R17" s="11"/>
      <c r="S17" s="11"/>
      <c r="T17" s="13"/>
    </row>
    <row r="18" spans="2:20" ht="12.75" customHeight="1" x14ac:dyDescent="0.25">
      <c r="B18" s="3" t="s">
        <v>6</v>
      </c>
      <c r="C18" s="1">
        <v>8</v>
      </c>
      <c r="D18" s="1">
        <v>19772347</v>
      </c>
      <c r="E18" s="2" t="s">
        <v>33</v>
      </c>
      <c r="F18" s="1">
        <v>252454089001</v>
      </c>
      <c r="G18" s="2" t="s">
        <v>34</v>
      </c>
      <c r="H18" s="2" t="s">
        <v>28</v>
      </c>
      <c r="I18" s="2" t="s">
        <v>81</v>
      </c>
      <c r="J18" s="2" t="s">
        <v>84</v>
      </c>
      <c r="M18" s="11"/>
      <c r="N18" s="11"/>
      <c r="O18" s="11"/>
      <c r="P18" s="11"/>
      <c r="Q18" s="11"/>
      <c r="R18" s="11"/>
      <c r="S18" s="11"/>
      <c r="T18" s="11"/>
    </row>
    <row r="19" spans="2:20" ht="12.75" customHeight="1" x14ac:dyDescent="0.25">
      <c r="B19" s="3" t="s">
        <v>6</v>
      </c>
      <c r="C19" s="1">
        <v>9</v>
      </c>
      <c r="D19" s="1">
        <v>11406185</v>
      </c>
      <c r="E19" s="2" t="s">
        <v>35</v>
      </c>
      <c r="F19" s="1">
        <v>250354089001</v>
      </c>
      <c r="G19" s="2" t="s">
        <v>36</v>
      </c>
      <c r="H19" s="2" t="s">
        <v>28</v>
      </c>
      <c r="I19" s="2" t="s">
        <v>83</v>
      </c>
      <c r="J19" s="2" t="s">
        <v>84</v>
      </c>
      <c r="M19" s="11"/>
      <c r="N19" s="11"/>
      <c r="O19" s="11"/>
      <c r="P19" s="11"/>
      <c r="Q19" s="11"/>
      <c r="R19" s="11"/>
      <c r="S19" s="11"/>
      <c r="T19" s="11"/>
    </row>
    <row r="20" spans="2:20" ht="12.75" customHeight="1" x14ac:dyDescent="0.25">
      <c r="B20" s="3" t="s">
        <v>6</v>
      </c>
      <c r="C20" s="1">
        <v>10</v>
      </c>
      <c r="D20" s="1">
        <v>52766272</v>
      </c>
      <c r="E20" s="2" t="s">
        <v>37</v>
      </c>
      <c r="F20" s="1">
        <v>257974089001</v>
      </c>
      <c r="G20" s="2" t="s">
        <v>38</v>
      </c>
      <c r="H20" s="2" t="s">
        <v>28</v>
      </c>
      <c r="I20" s="2" t="s">
        <v>82</v>
      </c>
      <c r="J20" s="2" t="s">
        <v>84</v>
      </c>
      <c r="M20" s="11"/>
      <c r="N20" s="11"/>
      <c r="O20" s="11"/>
      <c r="P20" s="11"/>
      <c r="Q20" s="11"/>
      <c r="R20" s="11"/>
      <c r="S20" s="11"/>
      <c r="T20" s="13"/>
    </row>
  </sheetData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P395"/>
  <sheetViews>
    <sheetView tabSelected="1" workbookViewId="0">
      <selection activeCell="D10" sqref="D10"/>
    </sheetView>
  </sheetViews>
  <sheetFormatPr baseColWidth="10" defaultColWidth="11.42578125" defaultRowHeight="12.75" x14ac:dyDescent="0.25"/>
  <cols>
    <col min="1" max="1" width="3.7109375" style="3" customWidth="1"/>
    <col min="2" max="2" width="4.42578125" style="31" hidden="1" customWidth="1"/>
    <col min="3" max="3" width="17.28515625" style="3" hidden="1" customWidth="1"/>
    <col min="4" max="4" width="27.140625" style="3" bestFit="1" customWidth="1"/>
    <col min="5" max="5" width="46.425781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52.85546875" style="3" bestFit="1" customWidth="1"/>
    <col min="11" max="11" width="59" style="3" bestFit="1" customWidth="1"/>
    <col min="12" max="12" width="3.7109375" style="3" customWidth="1"/>
    <col min="13" max="16384" width="11.42578125" style="3"/>
  </cols>
  <sheetData>
    <row r="1" spans="1:16" ht="12.75" customHeight="1" thickBot="1" x14ac:dyDescent="0.3"/>
    <row r="2" spans="1:16" ht="12.75" customHeight="1" x14ac:dyDescent="0.25">
      <c r="B2" s="33"/>
      <c r="C2" s="2"/>
      <c r="D2" s="54" t="s">
        <v>39</v>
      </c>
      <c r="E2" s="55"/>
      <c r="F2" s="55"/>
      <c r="G2" s="55"/>
      <c r="H2" s="55"/>
      <c r="I2" s="55"/>
      <c r="J2" s="55"/>
      <c r="K2" s="56"/>
    </row>
    <row r="3" spans="1:16" ht="12.75" customHeight="1" x14ac:dyDescent="0.25">
      <c r="B3" s="33"/>
      <c r="C3" s="2"/>
      <c r="D3" s="57" t="s">
        <v>40</v>
      </c>
      <c r="E3" s="58"/>
      <c r="F3" s="58"/>
      <c r="G3" s="58"/>
      <c r="H3" s="58"/>
      <c r="I3" s="58"/>
      <c r="J3" s="58"/>
      <c r="K3" s="59"/>
    </row>
    <row r="4" spans="1:16" ht="12.75" customHeight="1" x14ac:dyDescent="0.25">
      <c r="B4" s="2"/>
      <c r="C4" s="2"/>
      <c r="D4" s="60"/>
      <c r="E4" s="61"/>
      <c r="F4" s="61"/>
      <c r="G4" s="61"/>
      <c r="H4" s="61"/>
      <c r="I4" s="61"/>
      <c r="J4" s="61"/>
      <c r="K4" s="62"/>
    </row>
    <row r="5" spans="1:16" ht="12.75" customHeight="1" x14ac:dyDescent="0.25">
      <c r="B5" s="4"/>
      <c r="C5" s="2"/>
      <c r="D5" s="63" t="s">
        <v>41</v>
      </c>
      <c r="E5" s="64"/>
      <c r="F5" s="64"/>
      <c r="G5" s="64"/>
      <c r="H5" s="64"/>
      <c r="I5" s="64"/>
      <c r="J5" s="64"/>
      <c r="K5" s="65"/>
      <c r="L5" s="4"/>
      <c r="M5" s="4"/>
      <c r="N5" s="4"/>
      <c r="O5" s="4"/>
      <c r="P5" s="4"/>
    </row>
    <row r="6" spans="1:16" ht="12.75" customHeight="1" x14ac:dyDescent="0.25">
      <c r="B6" s="4"/>
      <c r="C6" s="2"/>
      <c r="D6" s="63" t="s">
        <v>42</v>
      </c>
      <c r="E6" s="64"/>
      <c r="F6" s="64"/>
      <c r="G6" s="64"/>
      <c r="H6" s="64"/>
      <c r="I6" s="64"/>
      <c r="J6" s="64"/>
      <c r="K6" s="65"/>
    </row>
    <row r="7" spans="1:16" ht="12.75" customHeight="1" x14ac:dyDescent="0.25">
      <c r="B7" s="4"/>
      <c r="C7" s="2"/>
      <c r="D7" s="48" t="str">
        <f>'0_Festivos '!B2</f>
        <v>20 de diciembre de 2024 a 19 de diciembre de 2025</v>
      </c>
      <c r="E7" s="49"/>
      <c r="F7" s="49"/>
      <c r="G7" s="49"/>
      <c r="H7" s="49"/>
      <c r="I7" s="49"/>
      <c r="J7" s="49"/>
      <c r="K7" s="50"/>
    </row>
    <row r="8" spans="1:16" ht="12.75" customHeight="1" thickBot="1" x14ac:dyDescent="0.3">
      <c r="B8" s="2"/>
      <c r="C8" s="2"/>
      <c r="D8" s="51" t="s">
        <v>44</v>
      </c>
      <c r="E8" s="52"/>
      <c r="F8" s="52"/>
      <c r="G8" s="52"/>
      <c r="H8" s="52"/>
      <c r="I8" s="52"/>
      <c r="J8" s="52"/>
      <c r="K8" s="53"/>
    </row>
    <row r="9" spans="1:16" ht="12.75" customHeight="1" x14ac:dyDescent="0.25"/>
    <row r="10" spans="1:16" s="9" customFormat="1" x14ac:dyDescent="0.25">
      <c r="B10" s="8" t="s">
        <v>7</v>
      </c>
      <c r="C10" s="10" t="s">
        <v>45</v>
      </c>
      <c r="D10" s="43" t="s">
        <v>9</v>
      </c>
      <c r="E10" s="43" t="s">
        <v>11</v>
      </c>
      <c r="F10" s="44" t="s">
        <v>46</v>
      </c>
      <c r="G10" s="45" t="s">
        <v>47</v>
      </c>
      <c r="H10" s="45" t="s">
        <v>48</v>
      </c>
      <c r="I10" s="44" t="s">
        <v>49</v>
      </c>
      <c r="J10" s="43" t="s">
        <v>13</v>
      </c>
      <c r="K10" s="43" t="s">
        <v>50</v>
      </c>
    </row>
    <row r="11" spans="1:16" s="9" customFormat="1" x14ac:dyDescent="0.25">
      <c r="A11" s="46"/>
      <c r="B11" s="31">
        <v>3</v>
      </c>
      <c r="C11" s="7" t="s">
        <v>51</v>
      </c>
      <c r="D11" s="9" t="s">
        <v>21</v>
      </c>
      <c r="E11" s="9" t="s">
        <v>22</v>
      </c>
      <c r="F11" s="32">
        <v>45646</v>
      </c>
      <c r="G11" s="5" t="s">
        <v>52</v>
      </c>
      <c r="H11" s="5" t="s">
        <v>53</v>
      </c>
      <c r="I11" s="14" t="s">
        <v>54</v>
      </c>
      <c r="J11" s="9" t="s">
        <v>84</v>
      </c>
    </row>
    <row r="12" spans="1:16" s="9" customFormat="1" x14ac:dyDescent="0.25">
      <c r="A12" s="46"/>
      <c r="B12" s="31">
        <v>6</v>
      </c>
      <c r="C12" s="7" t="s">
        <v>55</v>
      </c>
      <c r="D12" s="9" t="s">
        <v>29</v>
      </c>
      <c r="E12" s="9" t="s">
        <v>30</v>
      </c>
      <c r="F12" s="32">
        <v>45647</v>
      </c>
      <c r="G12" s="5" t="s">
        <v>57</v>
      </c>
      <c r="H12" s="5" t="s">
        <v>57</v>
      </c>
      <c r="I12" s="14">
        <v>45649</v>
      </c>
      <c r="J12" s="9" t="s">
        <v>84</v>
      </c>
    </row>
    <row r="13" spans="1:16" s="9" customFormat="1" x14ac:dyDescent="0.25">
      <c r="A13" s="46"/>
      <c r="B13" s="31">
        <v>6</v>
      </c>
      <c r="C13" s="7" t="s">
        <v>55</v>
      </c>
      <c r="D13" s="9" t="s">
        <v>29</v>
      </c>
      <c r="E13" s="9" t="s">
        <v>30</v>
      </c>
      <c r="F13" s="32">
        <v>45648</v>
      </c>
      <c r="G13" s="5" t="s">
        <v>52</v>
      </c>
      <c r="H13" s="5" t="s">
        <v>52</v>
      </c>
      <c r="I13" s="14" t="s">
        <v>54</v>
      </c>
      <c r="J13" s="9" t="s">
        <v>84</v>
      </c>
    </row>
    <row r="14" spans="1:16" s="9" customFormat="1" x14ac:dyDescent="0.25">
      <c r="A14" s="46"/>
      <c r="B14" s="31">
        <v>3</v>
      </c>
      <c r="C14" s="7" t="s">
        <v>51</v>
      </c>
      <c r="D14" s="9" t="s">
        <v>21</v>
      </c>
      <c r="E14" s="9" t="s">
        <v>22</v>
      </c>
      <c r="F14" s="32">
        <v>45649</v>
      </c>
      <c r="G14" s="5" t="s">
        <v>52</v>
      </c>
      <c r="H14" s="5" t="s">
        <v>53</v>
      </c>
      <c r="I14" s="14" t="s">
        <v>54</v>
      </c>
      <c r="J14" s="9" t="s">
        <v>84</v>
      </c>
      <c r="K14" s="3"/>
    </row>
    <row r="15" spans="1:16" s="9" customFormat="1" x14ac:dyDescent="0.25">
      <c r="A15" s="46"/>
      <c r="B15" s="31">
        <v>3</v>
      </c>
      <c r="C15" s="7" t="s">
        <v>51</v>
      </c>
      <c r="D15" s="9" t="s">
        <v>21</v>
      </c>
      <c r="E15" s="9" t="s">
        <v>22</v>
      </c>
      <c r="F15" s="32">
        <v>45650</v>
      </c>
      <c r="G15" s="5" t="s">
        <v>52</v>
      </c>
      <c r="H15" s="5" t="s">
        <v>53</v>
      </c>
      <c r="I15" s="14" t="s">
        <v>54</v>
      </c>
      <c r="J15" s="9" t="s">
        <v>84</v>
      </c>
      <c r="K15" s="3"/>
    </row>
    <row r="16" spans="1:16" s="9" customFormat="1" x14ac:dyDescent="0.25">
      <c r="A16" s="46"/>
      <c r="B16" s="31">
        <v>6</v>
      </c>
      <c r="C16" s="7" t="s">
        <v>55</v>
      </c>
      <c r="D16" s="9" t="s">
        <v>29</v>
      </c>
      <c r="E16" s="9" t="s">
        <v>30</v>
      </c>
      <c r="F16" s="32">
        <v>45651</v>
      </c>
      <c r="G16" s="5" t="s">
        <v>57</v>
      </c>
      <c r="H16" s="5" t="s">
        <v>57</v>
      </c>
      <c r="I16" s="14">
        <v>45652</v>
      </c>
      <c r="J16" s="9" t="s">
        <v>84</v>
      </c>
      <c r="K16" s="3"/>
    </row>
    <row r="17" spans="1:11" s="9" customFormat="1" x14ac:dyDescent="0.25">
      <c r="A17" s="46"/>
      <c r="B17" s="31">
        <v>3</v>
      </c>
      <c r="C17" s="7" t="s">
        <v>51</v>
      </c>
      <c r="D17" s="9" t="s">
        <v>21</v>
      </c>
      <c r="E17" s="9" t="s">
        <v>22</v>
      </c>
      <c r="F17" s="32">
        <v>45652</v>
      </c>
      <c r="G17" s="5" t="s">
        <v>52</v>
      </c>
      <c r="H17" s="5" t="s">
        <v>53</v>
      </c>
      <c r="I17" s="14" t="s">
        <v>54</v>
      </c>
      <c r="J17" s="9" t="s">
        <v>84</v>
      </c>
    </row>
    <row r="18" spans="1:11" s="9" customFormat="1" x14ac:dyDescent="0.25">
      <c r="A18" s="46"/>
      <c r="B18" s="31">
        <v>6</v>
      </c>
      <c r="C18" s="7" t="s">
        <v>51</v>
      </c>
      <c r="D18" s="9" t="s">
        <v>29</v>
      </c>
      <c r="E18" s="9" t="s">
        <v>30</v>
      </c>
      <c r="F18" s="32">
        <v>45653</v>
      </c>
      <c r="G18" s="5" t="s">
        <v>52</v>
      </c>
      <c r="H18" s="5" t="s">
        <v>53</v>
      </c>
      <c r="I18" s="14" t="s">
        <v>54</v>
      </c>
      <c r="J18" s="9" t="s">
        <v>84</v>
      </c>
    </row>
    <row r="19" spans="1:11" s="9" customFormat="1" x14ac:dyDescent="0.25">
      <c r="A19" s="46"/>
      <c r="B19" s="31">
        <v>3</v>
      </c>
      <c r="C19" s="7" t="s">
        <v>55</v>
      </c>
      <c r="D19" s="9" t="s">
        <v>21</v>
      </c>
      <c r="E19" s="9" t="s">
        <v>22</v>
      </c>
      <c r="F19" s="32">
        <v>45654</v>
      </c>
      <c r="G19" s="5" t="s">
        <v>57</v>
      </c>
      <c r="H19" s="5" t="s">
        <v>57</v>
      </c>
      <c r="I19" s="14">
        <v>45656</v>
      </c>
      <c r="J19" s="9" t="s">
        <v>84</v>
      </c>
      <c r="K19" s="3"/>
    </row>
    <row r="20" spans="1:11" s="9" customFormat="1" x14ac:dyDescent="0.25">
      <c r="A20" s="46"/>
      <c r="B20" s="31">
        <v>3</v>
      </c>
      <c r="C20" s="7" t="s">
        <v>55</v>
      </c>
      <c r="D20" s="9" t="s">
        <v>21</v>
      </c>
      <c r="E20" s="9" t="s">
        <v>22</v>
      </c>
      <c r="F20" s="32">
        <v>45655</v>
      </c>
      <c r="G20" s="5" t="s">
        <v>52</v>
      </c>
      <c r="H20" s="5" t="s">
        <v>52</v>
      </c>
      <c r="I20" s="14" t="s">
        <v>54</v>
      </c>
      <c r="J20" s="9" t="s">
        <v>84</v>
      </c>
      <c r="K20" s="3"/>
    </row>
    <row r="21" spans="1:11" s="9" customFormat="1" x14ac:dyDescent="0.25">
      <c r="A21" s="46"/>
      <c r="B21" s="31">
        <v>6</v>
      </c>
      <c r="C21" s="7" t="s">
        <v>51</v>
      </c>
      <c r="D21" s="9" t="s">
        <v>29</v>
      </c>
      <c r="E21" s="9" t="s">
        <v>30</v>
      </c>
      <c r="F21" s="32">
        <v>45656</v>
      </c>
      <c r="G21" s="5" t="s">
        <v>52</v>
      </c>
      <c r="H21" s="5" t="s">
        <v>53</v>
      </c>
      <c r="I21" s="14" t="s">
        <v>54</v>
      </c>
      <c r="J21" s="9" t="s">
        <v>84</v>
      </c>
      <c r="K21" s="3"/>
    </row>
    <row r="22" spans="1:11" s="9" customFormat="1" x14ac:dyDescent="0.25">
      <c r="A22" s="46"/>
      <c r="B22" s="31">
        <v>6</v>
      </c>
      <c r="C22" s="7" t="s">
        <v>51</v>
      </c>
      <c r="D22" s="9" t="s">
        <v>29</v>
      </c>
      <c r="E22" s="9" t="s">
        <v>30</v>
      </c>
      <c r="F22" s="32">
        <v>45657</v>
      </c>
      <c r="G22" s="5" t="s">
        <v>52</v>
      </c>
      <c r="H22" s="5" t="s">
        <v>53</v>
      </c>
      <c r="I22" s="14" t="s">
        <v>54</v>
      </c>
      <c r="J22" s="9" t="s">
        <v>84</v>
      </c>
      <c r="K22" s="3"/>
    </row>
    <row r="23" spans="1:11" x14ac:dyDescent="0.25">
      <c r="A23" s="46"/>
      <c r="B23" s="31">
        <v>3</v>
      </c>
      <c r="C23" s="7" t="s">
        <v>55</v>
      </c>
      <c r="D23" s="9" t="s">
        <v>21</v>
      </c>
      <c r="E23" s="9" t="s">
        <v>22</v>
      </c>
      <c r="F23" s="32">
        <v>45658</v>
      </c>
      <c r="G23" s="5" t="s">
        <v>57</v>
      </c>
      <c r="H23" s="5" t="s">
        <v>57</v>
      </c>
      <c r="I23" s="14">
        <v>45659</v>
      </c>
      <c r="J23" s="9" t="s">
        <v>84</v>
      </c>
    </row>
    <row r="24" spans="1:11" x14ac:dyDescent="0.25">
      <c r="A24" s="46"/>
      <c r="B24" s="31">
        <v>6</v>
      </c>
      <c r="C24" s="7" t="s">
        <v>51</v>
      </c>
      <c r="D24" s="9" t="s">
        <v>29</v>
      </c>
      <c r="E24" s="9" t="s">
        <v>30</v>
      </c>
      <c r="F24" s="32">
        <v>45659</v>
      </c>
      <c r="G24" s="5" t="s">
        <v>52</v>
      </c>
      <c r="H24" s="5" t="s">
        <v>53</v>
      </c>
      <c r="I24" s="14" t="s">
        <v>54</v>
      </c>
      <c r="J24" s="9" t="s">
        <v>84</v>
      </c>
    </row>
    <row r="25" spans="1:11" x14ac:dyDescent="0.25">
      <c r="A25" s="46"/>
      <c r="B25" s="31">
        <v>3</v>
      </c>
      <c r="C25" s="7" t="s">
        <v>51</v>
      </c>
      <c r="D25" s="9" t="s">
        <v>21</v>
      </c>
      <c r="E25" s="9" t="s">
        <v>22</v>
      </c>
      <c r="F25" s="32">
        <v>45660</v>
      </c>
      <c r="G25" s="5" t="s">
        <v>52</v>
      </c>
      <c r="H25" s="5" t="s">
        <v>53</v>
      </c>
      <c r="I25" s="14" t="s">
        <v>54</v>
      </c>
      <c r="J25" s="9" t="s">
        <v>84</v>
      </c>
    </row>
    <row r="26" spans="1:11" x14ac:dyDescent="0.25">
      <c r="A26" s="46"/>
      <c r="B26" s="31">
        <v>6</v>
      </c>
      <c r="C26" s="7" t="s">
        <v>55</v>
      </c>
      <c r="D26" s="9" t="s">
        <v>29</v>
      </c>
      <c r="E26" s="9" t="s">
        <v>30</v>
      </c>
      <c r="F26" s="32">
        <v>45661</v>
      </c>
      <c r="G26" s="5" t="s">
        <v>57</v>
      </c>
      <c r="H26" s="5" t="s">
        <v>57</v>
      </c>
      <c r="I26" s="14">
        <v>45664</v>
      </c>
      <c r="J26" s="9" t="s">
        <v>84</v>
      </c>
    </row>
    <row r="27" spans="1:11" x14ac:dyDescent="0.25">
      <c r="A27" s="46"/>
      <c r="B27" s="31">
        <v>6</v>
      </c>
      <c r="C27" s="7" t="s">
        <v>55</v>
      </c>
      <c r="D27" s="9" t="s">
        <v>29</v>
      </c>
      <c r="E27" s="9" t="s">
        <v>30</v>
      </c>
      <c r="F27" s="32">
        <v>45662</v>
      </c>
      <c r="G27" s="5" t="s">
        <v>52</v>
      </c>
      <c r="H27" s="5" t="s">
        <v>52</v>
      </c>
      <c r="I27" s="14">
        <v>45665</v>
      </c>
      <c r="J27" s="9" t="s">
        <v>84</v>
      </c>
    </row>
    <row r="28" spans="1:11" x14ac:dyDescent="0.25">
      <c r="A28" s="46"/>
      <c r="B28" s="31">
        <v>6</v>
      </c>
      <c r="C28" s="7" t="s">
        <v>55</v>
      </c>
      <c r="D28" s="9" t="s">
        <v>29</v>
      </c>
      <c r="E28" s="9" t="s">
        <v>30</v>
      </c>
      <c r="F28" s="32">
        <v>45663</v>
      </c>
      <c r="G28" s="5" t="s">
        <v>52</v>
      </c>
      <c r="H28" s="5" t="s">
        <v>52</v>
      </c>
      <c r="I28" s="14" t="s">
        <v>54</v>
      </c>
      <c r="J28" s="9" t="s">
        <v>84</v>
      </c>
    </row>
    <row r="29" spans="1:11" x14ac:dyDescent="0.25">
      <c r="A29" s="46"/>
      <c r="B29" s="31">
        <v>3</v>
      </c>
      <c r="C29" s="7" t="s">
        <v>51</v>
      </c>
      <c r="D29" s="9" t="s">
        <v>21</v>
      </c>
      <c r="E29" s="9" t="s">
        <v>22</v>
      </c>
      <c r="F29" s="32">
        <v>45664</v>
      </c>
      <c r="G29" s="5" t="s">
        <v>52</v>
      </c>
      <c r="H29" s="5" t="s">
        <v>53</v>
      </c>
      <c r="I29" s="14" t="s">
        <v>54</v>
      </c>
      <c r="J29" s="9" t="s">
        <v>84</v>
      </c>
    </row>
    <row r="30" spans="1:11" x14ac:dyDescent="0.25">
      <c r="A30" s="46"/>
      <c r="B30" s="31">
        <v>3</v>
      </c>
      <c r="C30" s="7" t="s">
        <v>51</v>
      </c>
      <c r="D30" s="9" t="s">
        <v>21</v>
      </c>
      <c r="E30" s="9" t="s">
        <v>22</v>
      </c>
      <c r="F30" s="32">
        <v>45665</v>
      </c>
      <c r="G30" s="5" t="s">
        <v>52</v>
      </c>
      <c r="H30" s="5" t="s">
        <v>53</v>
      </c>
      <c r="I30" s="14" t="s">
        <v>54</v>
      </c>
      <c r="J30" s="9" t="s">
        <v>84</v>
      </c>
    </row>
    <row r="31" spans="1:11" x14ac:dyDescent="0.25">
      <c r="A31" s="46"/>
      <c r="B31" s="31">
        <v>6</v>
      </c>
      <c r="C31" s="7" t="s">
        <v>51</v>
      </c>
      <c r="D31" s="9" t="s">
        <v>29</v>
      </c>
      <c r="E31" s="9" t="s">
        <v>30</v>
      </c>
      <c r="F31" s="32">
        <v>45666</v>
      </c>
      <c r="G31" s="5" t="s">
        <v>52</v>
      </c>
      <c r="H31" s="5" t="s">
        <v>53</v>
      </c>
      <c r="I31" s="14" t="s">
        <v>54</v>
      </c>
      <c r="J31" s="9" t="s">
        <v>84</v>
      </c>
    </row>
    <row r="32" spans="1:11" x14ac:dyDescent="0.25">
      <c r="A32" s="46"/>
      <c r="B32" s="31">
        <v>6</v>
      </c>
      <c r="C32" s="7" t="s">
        <v>51</v>
      </c>
      <c r="D32" s="9" t="s">
        <v>29</v>
      </c>
      <c r="E32" s="9" t="s">
        <v>30</v>
      </c>
      <c r="F32" s="32">
        <v>45667</v>
      </c>
      <c r="G32" s="5" t="s">
        <v>52</v>
      </c>
      <c r="H32" s="5" t="s">
        <v>53</v>
      </c>
      <c r="I32" s="14" t="s">
        <v>54</v>
      </c>
      <c r="J32" s="9" t="s">
        <v>84</v>
      </c>
    </row>
    <row r="33" spans="2:10" x14ac:dyDescent="0.25">
      <c r="B33" s="31">
        <v>3</v>
      </c>
      <c r="C33" s="7" t="s">
        <v>55</v>
      </c>
      <c r="D33" s="9" t="s">
        <v>21</v>
      </c>
      <c r="E33" s="9" t="s">
        <v>22</v>
      </c>
      <c r="F33" s="6">
        <v>45668</v>
      </c>
      <c r="G33" s="5" t="s">
        <v>52</v>
      </c>
      <c r="H33" s="5" t="s">
        <v>52</v>
      </c>
      <c r="I33" s="14">
        <v>45670</v>
      </c>
      <c r="J33" s="9" t="s">
        <v>84</v>
      </c>
    </row>
    <row r="34" spans="2:10" x14ac:dyDescent="0.25">
      <c r="B34" s="31">
        <v>3</v>
      </c>
      <c r="C34" s="7" t="s">
        <v>55</v>
      </c>
      <c r="D34" s="9" t="s">
        <v>21</v>
      </c>
      <c r="E34" s="9" t="s">
        <v>22</v>
      </c>
      <c r="F34" s="6">
        <v>45669</v>
      </c>
      <c r="G34" s="5" t="s">
        <v>52</v>
      </c>
      <c r="H34" s="5" t="s">
        <v>52</v>
      </c>
      <c r="I34" s="14" t="s">
        <v>54</v>
      </c>
      <c r="J34" s="9" t="s">
        <v>84</v>
      </c>
    </row>
    <row r="35" spans="2:10" x14ac:dyDescent="0.25">
      <c r="B35" s="31">
        <v>9</v>
      </c>
      <c r="C35" s="7" t="s">
        <v>56</v>
      </c>
      <c r="D35" s="9" t="s">
        <v>35</v>
      </c>
      <c r="E35" s="9" t="s">
        <v>36</v>
      </c>
      <c r="F35" s="6">
        <v>45670</v>
      </c>
      <c r="G35" s="5" t="s">
        <v>52</v>
      </c>
      <c r="H35" s="5" t="s">
        <v>53</v>
      </c>
      <c r="I35" s="14" t="s">
        <v>54</v>
      </c>
      <c r="J35" s="9" t="s">
        <v>83</v>
      </c>
    </row>
    <row r="36" spans="2:10" x14ac:dyDescent="0.25">
      <c r="B36" s="31">
        <v>10</v>
      </c>
      <c r="C36" s="7" t="s">
        <v>56</v>
      </c>
      <c r="D36" s="9" t="s">
        <v>37</v>
      </c>
      <c r="E36" s="9" t="s">
        <v>38</v>
      </c>
      <c r="F36" s="6">
        <v>45671</v>
      </c>
      <c r="G36" s="5" t="s">
        <v>52</v>
      </c>
      <c r="H36" s="5" t="s">
        <v>53</v>
      </c>
      <c r="I36" s="14" t="s">
        <v>54</v>
      </c>
      <c r="J36" s="9" t="s">
        <v>82</v>
      </c>
    </row>
    <row r="37" spans="2:10" x14ac:dyDescent="0.25">
      <c r="B37" s="31">
        <v>1</v>
      </c>
      <c r="C37" s="7" t="s">
        <v>56</v>
      </c>
      <c r="D37" s="9" t="s">
        <v>16</v>
      </c>
      <c r="E37" s="9" t="s">
        <v>17</v>
      </c>
      <c r="F37" s="6">
        <v>45672</v>
      </c>
      <c r="G37" s="5" t="s">
        <v>52</v>
      </c>
      <c r="H37" s="5" t="s">
        <v>53</v>
      </c>
      <c r="I37" s="14" t="s">
        <v>54</v>
      </c>
      <c r="J37" s="9" t="s">
        <v>82</v>
      </c>
    </row>
    <row r="38" spans="2:10" x14ac:dyDescent="0.25">
      <c r="B38" s="31">
        <v>5</v>
      </c>
      <c r="C38" s="7" t="s">
        <v>56</v>
      </c>
      <c r="D38" s="9" t="s">
        <v>26</v>
      </c>
      <c r="E38" s="9" t="s">
        <v>27</v>
      </c>
      <c r="F38" s="6">
        <v>45673</v>
      </c>
      <c r="G38" s="5" t="s">
        <v>52</v>
      </c>
      <c r="H38" s="5" t="s">
        <v>53</v>
      </c>
      <c r="I38" s="14" t="s">
        <v>54</v>
      </c>
      <c r="J38" s="9" t="s">
        <v>83</v>
      </c>
    </row>
    <row r="39" spans="2:10" x14ac:dyDescent="0.25">
      <c r="B39" s="31">
        <v>2</v>
      </c>
      <c r="C39" s="7" t="s">
        <v>56</v>
      </c>
      <c r="D39" s="9" t="s">
        <v>19</v>
      </c>
      <c r="E39" s="9" t="s">
        <v>20</v>
      </c>
      <c r="F39" s="6">
        <v>45674</v>
      </c>
      <c r="G39" s="5" t="s">
        <v>52</v>
      </c>
      <c r="H39" s="5" t="s">
        <v>53</v>
      </c>
      <c r="I39" s="14" t="s">
        <v>54</v>
      </c>
      <c r="J39" s="9" t="s">
        <v>82</v>
      </c>
    </row>
    <row r="40" spans="2:10" x14ac:dyDescent="0.25">
      <c r="B40" s="31">
        <v>5</v>
      </c>
      <c r="C40" s="7" t="s">
        <v>55</v>
      </c>
      <c r="D40" s="9" t="s">
        <v>26</v>
      </c>
      <c r="E40" s="9" t="s">
        <v>27</v>
      </c>
      <c r="F40" s="6">
        <v>45675</v>
      </c>
      <c r="G40" s="5" t="s">
        <v>57</v>
      </c>
      <c r="H40" s="5" t="s">
        <v>57</v>
      </c>
      <c r="I40" s="14">
        <v>45677</v>
      </c>
      <c r="J40" s="9" t="s">
        <v>84</v>
      </c>
    </row>
    <row r="41" spans="2:10" x14ac:dyDescent="0.25">
      <c r="B41" s="31">
        <v>5</v>
      </c>
      <c r="C41" s="7" t="s">
        <v>55</v>
      </c>
      <c r="D41" s="9" t="s">
        <v>26</v>
      </c>
      <c r="E41" s="9" t="s">
        <v>27</v>
      </c>
      <c r="F41" s="6">
        <v>45676</v>
      </c>
      <c r="G41" s="5" t="s">
        <v>52</v>
      </c>
      <c r="H41" s="5" t="s">
        <v>52</v>
      </c>
      <c r="I41" s="14" t="s">
        <v>54</v>
      </c>
      <c r="J41" s="9" t="s">
        <v>84</v>
      </c>
    </row>
    <row r="42" spans="2:10" x14ac:dyDescent="0.25">
      <c r="B42" s="31">
        <v>4</v>
      </c>
      <c r="C42" s="7" t="s">
        <v>56</v>
      </c>
      <c r="D42" s="9" t="s">
        <v>24</v>
      </c>
      <c r="E42" s="9" t="s">
        <v>25</v>
      </c>
      <c r="F42" s="6">
        <v>45677</v>
      </c>
      <c r="G42" s="5" t="s">
        <v>52</v>
      </c>
      <c r="H42" s="5" t="s">
        <v>53</v>
      </c>
      <c r="I42" s="14" t="s">
        <v>54</v>
      </c>
      <c r="J42" s="9" t="s">
        <v>82</v>
      </c>
    </row>
    <row r="43" spans="2:10" x14ac:dyDescent="0.25">
      <c r="B43" s="31">
        <v>7</v>
      </c>
      <c r="C43" s="7" t="s">
        <v>56</v>
      </c>
      <c r="D43" s="9" t="s">
        <v>31</v>
      </c>
      <c r="E43" s="9" t="s">
        <v>32</v>
      </c>
      <c r="F43" s="6">
        <v>45678</v>
      </c>
      <c r="G43" s="5" t="s">
        <v>52</v>
      </c>
      <c r="H43" s="5" t="s">
        <v>53</v>
      </c>
      <c r="I43" s="14" t="s">
        <v>54</v>
      </c>
      <c r="J43" s="9" t="s">
        <v>82</v>
      </c>
    </row>
    <row r="44" spans="2:10" x14ac:dyDescent="0.25">
      <c r="B44" s="31">
        <v>8</v>
      </c>
      <c r="C44" s="7" t="s">
        <v>56</v>
      </c>
      <c r="D44" s="9" t="s">
        <v>33</v>
      </c>
      <c r="E44" s="9" t="s">
        <v>34</v>
      </c>
      <c r="F44" s="6">
        <v>45679</v>
      </c>
      <c r="G44" s="5" t="s">
        <v>52</v>
      </c>
      <c r="H44" s="5" t="s">
        <v>53</v>
      </c>
      <c r="I44" s="14" t="s">
        <v>54</v>
      </c>
      <c r="J44" s="9" t="s">
        <v>81</v>
      </c>
    </row>
    <row r="45" spans="2:10" x14ac:dyDescent="0.25">
      <c r="B45" s="31">
        <v>9</v>
      </c>
      <c r="C45" s="7" t="s">
        <v>56</v>
      </c>
      <c r="D45" s="9" t="s">
        <v>35</v>
      </c>
      <c r="E45" s="9" t="s">
        <v>36</v>
      </c>
      <c r="F45" s="6">
        <v>45680</v>
      </c>
      <c r="G45" s="5" t="s">
        <v>52</v>
      </c>
      <c r="H45" s="5" t="s">
        <v>53</v>
      </c>
      <c r="I45" s="14" t="s">
        <v>54</v>
      </c>
      <c r="J45" s="9" t="s">
        <v>83</v>
      </c>
    </row>
    <row r="46" spans="2:10" x14ac:dyDescent="0.25">
      <c r="B46" s="31">
        <v>10</v>
      </c>
      <c r="C46" s="7" t="s">
        <v>56</v>
      </c>
      <c r="D46" s="9" t="s">
        <v>37</v>
      </c>
      <c r="E46" s="9" t="s">
        <v>38</v>
      </c>
      <c r="F46" s="6">
        <v>45681</v>
      </c>
      <c r="G46" s="5" t="s">
        <v>52</v>
      </c>
      <c r="H46" s="5" t="s">
        <v>53</v>
      </c>
      <c r="I46" s="14" t="s">
        <v>54</v>
      </c>
      <c r="J46" s="9" t="s">
        <v>82</v>
      </c>
    </row>
    <row r="47" spans="2:10" x14ac:dyDescent="0.25">
      <c r="B47" s="31">
        <v>6</v>
      </c>
      <c r="C47" s="7" t="s">
        <v>55</v>
      </c>
      <c r="D47" s="9" t="s">
        <v>29</v>
      </c>
      <c r="E47" s="9" t="s">
        <v>30</v>
      </c>
      <c r="F47" s="6">
        <v>45682</v>
      </c>
      <c r="G47" s="5" t="s">
        <v>57</v>
      </c>
      <c r="H47" s="5" t="s">
        <v>57</v>
      </c>
      <c r="I47" s="14">
        <v>45684</v>
      </c>
      <c r="J47" s="9" t="s">
        <v>84</v>
      </c>
    </row>
    <row r="48" spans="2:10" x14ac:dyDescent="0.25">
      <c r="B48" s="31">
        <v>6</v>
      </c>
      <c r="C48" s="7" t="s">
        <v>55</v>
      </c>
      <c r="D48" s="9" t="s">
        <v>29</v>
      </c>
      <c r="E48" s="9" t="s">
        <v>30</v>
      </c>
      <c r="F48" s="6">
        <v>45683</v>
      </c>
      <c r="G48" s="5" t="s">
        <v>52</v>
      </c>
      <c r="H48" s="5" t="s">
        <v>52</v>
      </c>
      <c r="I48" s="14" t="s">
        <v>54</v>
      </c>
      <c r="J48" s="9" t="s">
        <v>84</v>
      </c>
    </row>
    <row r="49" spans="2:10" x14ac:dyDescent="0.25">
      <c r="B49" s="31">
        <v>5</v>
      </c>
      <c r="C49" s="7" t="s">
        <v>56</v>
      </c>
      <c r="D49" s="9" t="s">
        <v>26</v>
      </c>
      <c r="E49" s="9" t="s">
        <v>27</v>
      </c>
      <c r="F49" s="6">
        <v>45684</v>
      </c>
      <c r="G49" s="5" t="s">
        <v>52</v>
      </c>
      <c r="H49" s="5" t="s">
        <v>53</v>
      </c>
      <c r="I49" s="14" t="s">
        <v>54</v>
      </c>
      <c r="J49" s="9" t="s">
        <v>83</v>
      </c>
    </row>
    <row r="50" spans="2:10" x14ac:dyDescent="0.25">
      <c r="B50" s="31">
        <v>8</v>
      </c>
      <c r="C50" s="7" t="s">
        <v>56</v>
      </c>
      <c r="D50" s="9" t="s">
        <v>33</v>
      </c>
      <c r="E50" s="9" t="s">
        <v>34</v>
      </c>
      <c r="F50" s="6">
        <v>45685</v>
      </c>
      <c r="G50" s="5" t="s">
        <v>52</v>
      </c>
      <c r="H50" s="5" t="s">
        <v>53</v>
      </c>
      <c r="I50" s="14" t="s">
        <v>54</v>
      </c>
      <c r="J50" s="9" t="s">
        <v>81</v>
      </c>
    </row>
    <row r="51" spans="2:10" x14ac:dyDescent="0.25">
      <c r="B51" s="31">
        <v>9</v>
      </c>
      <c r="C51" s="7" t="s">
        <v>56</v>
      </c>
      <c r="D51" s="9" t="s">
        <v>35</v>
      </c>
      <c r="E51" s="9" t="s">
        <v>36</v>
      </c>
      <c r="F51" s="6">
        <v>45686</v>
      </c>
      <c r="G51" s="5" t="s">
        <v>52</v>
      </c>
      <c r="H51" s="5" t="s">
        <v>53</v>
      </c>
      <c r="I51" s="14" t="s">
        <v>54</v>
      </c>
      <c r="J51" s="9" t="s">
        <v>83</v>
      </c>
    </row>
    <row r="52" spans="2:10" x14ac:dyDescent="0.25">
      <c r="B52" s="31">
        <v>10</v>
      </c>
      <c r="C52" s="7" t="s">
        <v>56</v>
      </c>
      <c r="D52" s="9" t="s">
        <v>37</v>
      </c>
      <c r="E52" s="9" t="s">
        <v>38</v>
      </c>
      <c r="F52" s="6">
        <v>45687</v>
      </c>
      <c r="G52" s="5" t="s">
        <v>52</v>
      </c>
      <c r="H52" s="5" t="s">
        <v>53</v>
      </c>
      <c r="I52" s="14" t="s">
        <v>54</v>
      </c>
      <c r="J52" s="9" t="s">
        <v>82</v>
      </c>
    </row>
    <row r="53" spans="2:10" x14ac:dyDescent="0.25">
      <c r="B53" s="31">
        <v>1</v>
      </c>
      <c r="C53" s="7" t="s">
        <v>56</v>
      </c>
      <c r="D53" s="9" t="s">
        <v>16</v>
      </c>
      <c r="E53" s="9" t="s">
        <v>17</v>
      </c>
      <c r="F53" s="6">
        <v>45688</v>
      </c>
      <c r="G53" s="5" t="s">
        <v>52</v>
      </c>
      <c r="H53" s="5" t="s">
        <v>53</v>
      </c>
      <c r="I53" s="14" t="s">
        <v>54</v>
      </c>
      <c r="J53" s="9" t="s">
        <v>82</v>
      </c>
    </row>
    <row r="54" spans="2:10" x14ac:dyDescent="0.25">
      <c r="B54" s="31">
        <v>8</v>
      </c>
      <c r="C54" s="7" t="s">
        <v>55</v>
      </c>
      <c r="D54" s="9" t="s">
        <v>33</v>
      </c>
      <c r="E54" s="9" t="s">
        <v>34</v>
      </c>
      <c r="F54" s="6">
        <v>45689</v>
      </c>
      <c r="G54" s="5" t="s">
        <v>57</v>
      </c>
      <c r="H54" s="5" t="s">
        <v>57</v>
      </c>
      <c r="I54" s="14">
        <v>45691</v>
      </c>
      <c r="J54" s="9" t="s">
        <v>84</v>
      </c>
    </row>
    <row r="55" spans="2:10" x14ac:dyDescent="0.25">
      <c r="B55" s="31">
        <v>8</v>
      </c>
      <c r="C55" s="7" t="s">
        <v>55</v>
      </c>
      <c r="D55" s="9" t="s">
        <v>33</v>
      </c>
      <c r="E55" s="9" t="s">
        <v>34</v>
      </c>
      <c r="F55" s="6">
        <v>45690</v>
      </c>
      <c r="G55" s="5" t="s">
        <v>52</v>
      </c>
      <c r="H55" s="5" t="s">
        <v>52</v>
      </c>
      <c r="I55" s="14" t="s">
        <v>54</v>
      </c>
      <c r="J55" s="9" t="s">
        <v>84</v>
      </c>
    </row>
    <row r="56" spans="2:10" x14ac:dyDescent="0.25">
      <c r="B56" s="31">
        <v>2</v>
      </c>
      <c r="C56" s="7" t="s">
        <v>56</v>
      </c>
      <c r="D56" s="9" t="s">
        <v>19</v>
      </c>
      <c r="E56" s="9" t="s">
        <v>20</v>
      </c>
      <c r="F56" s="6">
        <v>45691</v>
      </c>
      <c r="G56" s="5" t="s">
        <v>52</v>
      </c>
      <c r="H56" s="5" t="s">
        <v>53</v>
      </c>
      <c r="I56" s="14" t="s">
        <v>54</v>
      </c>
      <c r="J56" s="9" t="s">
        <v>82</v>
      </c>
    </row>
    <row r="57" spans="2:10" x14ac:dyDescent="0.25">
      <c r="B57" s="31">
        <v>4</v>
      </c>
      <c r="C57" s="7" t="s">
        <v>56</v>
      </c>
      <c r="D57" s="9" t="s">
        <v>24</v>
      </c>
      <c r="E57" s="9" t="s">
        <v>25</v>
      </c>
      <c r="F57" s="6">
        <v>45692</v>
      </c>
      <c r="G57" s="5" t="s">
        <v>52</v>
      </c>
      <c r="H57" s="5" t="s">
        <v>53</v>
      </c>
      <c r="I57" s="14" t="s">
        <v>54</v>
      </c>
      <c r="J57" s="9" t="s">
        <v>82</v>
      </c>
    </row>
    <row r="58" spans="2:10" x14ac:dyDescent="0.25">
      <c r="B58" s="31">
        <v>5</v>
      </c>
      <c r="C58" s="7" t="s">
        <v>56</v>
      </c>
      <c r="D58" s="9" t="s">
        <v>26</v>
      </c>
      <c r="E58" s="9" t="s">
        <v>27</v>
      </c>
      <c r="F58" s="6">
        <v>45693</v>
      </c>
      <c r="G58" s="5" t="s">
        <v>52</v>
      </c>
      <c r="H58" s="5" t="s">
        <v>53</v>
      </c>
      <c r="I58" s="14" t="s">
        <v>54</v>
      </c>
      <c r="J58" s="9" t="s">
        <v>83</v>
      </c>
    </row>
    <row r="59" spans="2:10" x14ac:dyDescent="0.25">
      <c r="B59" s="31">
        <v>7</v>
      </c>
      <c r="C59" s="7" t="s">
        <v>56</v>
      </c>
      <c r="D59" s="9" t="s">
        <v>31</v>
      </c>
      <c r="E59" s="9" t="s">
        <v>32</v>
      </c>
      <c r="F59" s="6">
        <v>45694</v>
      </c>
      <c r="G59" s="5" t="s">
        <v>52</v>
      </c>
      <c r="H59" s="5" t="s">
        <v>53</v>
      </c>
      <c r="I59" s="14" t="s">
        <v>54</v>
      </c>
      <c r="J59" s="9" t="s">
        <v>82</v>
      </c>
    </row>
    <row r="60" spans="2:10" x14ac:dyDescent="0.25">
      <c r="B60" s="31">
        <v>8</v>
      </c>
      <c r="C60" s="7" t="s">
        <v>56</v>
      </c>
      <c r="D60" s="9" t="s">
        <v>33</v>
      </c>
      <c r="E60" s="9" t="s">
        <v>34</v>
      </c>
      <c r="F60" s="6">
        <v>45695</v>
      </c>
      <c r="G60" s="5" t="s">
        <v>52</v>
      </c>
      <c r="H60" s="5" t="s">
        <v>53</v>
      </c>
      <c r="I60" s="14" t="s">
        <v>54</v>
      </c>
      <c r="J60" s="9" t="s">
        <v>81</v>
      </c>
    </row>
    <row r="61" spans="2:10" x14ac:dyDescent="0.25">
      <c r="B61" s="31">
        <v>3</v>
      </c>
      <c r="C61" s="7" t="s">
        <v>55</v>
      </c>
      <c r="D61" s="9" t="s">
        <v>21</v>
      </c>
      <c r="E61" s="9" t="s">
        <v>22</v>
      </c>
      <c r="F61" s="6">
        <v>45696</v>
      </c>
      <c r="G61" s="5" t="s">
        <v>57</v>
      </c>
      <c r="H61" s="5" t="s">
        <v>57</v>
      </c>
      <c r="I61" s="14">
        <v>45698</v>
      </c>
      <c r="J61" s="9" t="s">
        <v>84</v>
      </c>
    </row>
    <row r="62" spans="2:10" x14ac:dyDescent="0.25">
      <c r="B62" s="31">
        <v>3</v>
      </c>
      <c r="C62" s="7" t="s">
        <v>55</v>
      </c>
      <c r="D62" s="9" t="s">
        <v>21</v>
      </c>
      <c r="E62" s="9" t="s">
        <v>22</v>
      </c>
      <c r="F62" s="6">
        <v>45697</v>
      </c>
      <c r="G62" s="5" t="s">
        <v>52</v>
      </c>
      <c r="H62" s="5" t="s">
        <v>52</v>
      </c>
      <c r="I62" s="14" t="s">
        <v>54</v>
      </c>
      <c r="J62" s="9" t="s">
        <v>84</v>
      </c>
    </row>
    <row r="63" spans="2:10" x14ac:dyDescent="0.25">
      <c r="B63" s="31">
        <v>9</v>
      </c>
      <c r="C63" s="7" t="s">
        <v>56</v>
      </c>
      <c r="D63" s="9" t="s">
        <v>35</v>
      </c>
      <c r="E63" s="9" t="s">
        <v>36</v>
      </c>
      <c r="F63" s="6">
        <v>45698</v>
      </c>
      <c r="G63" s="5" t="s">
        <v>52</v>
      </c>
      <c r="H63" s="5" t="s">
        <v>53</v>
      </c>
      <c r="I63" s="14" t="s">
        <v>54</v>
      </c>
      <c r="J63" s="9" t="s">
        <v>83</v>
      </c>
    </row>
    <row r="64" spans="2:10" x14ac:dyDescent="0.25">
      <c r="B64" s="31">
        <v>10</v>
      </c>
      <c r="C64" s="7" t="s">
        <v>56</v>
      </c>
      <c r="D64" s="9" t="s">
        <v>37</v>
      </c>
      <c r="E64" s="9" t="s">
        <v>38</v>
      </c>
      <c r="F64" s="6">
        <v>45699</v>
      </c>
      <c r="G64" s="5" t="s">
        <v>52</v>
      </c>
      <c r="H64" s="5" t="s">
        <v>53</v>
      </c>
      <c r="I64" s="14" t="s">
        <v>54</v>
      </c>
      <c r="J64" s="9" t="s">
        <v>82</v>
      </c>
    </row>
    <row r="65" spans="2:10" x14ac:dyDescent="0.25">
      <c r="B65" s="31">
        <v>5</v>
      </c>
      <c r="C65" s="7" t="s">
        <v>56</v>
      </c>
      <c r="D65" s="9" t="s">
        <v>26</v>
      </c>
      <c r="E65" s="9" t="s">
        <v>27</v>
      </c>
      <c r="F65" s="6">
        <v>45700</v>
      </c>
      <c r="G65" s="5" t="s">
        <v>52</v>
      </c>
      <c r="H65" s="5" t="s">
        <v>53</v>
      </c>
      <c r="I65" s="14" t="s">
        <v>54</v>
      </c>
      <c r="J65" s="9" t="s">
        <v>83</v>
      </c>
    </row>
    <row r="66" spans="2:10" x14ac:dyDescent="0.25">
      <c r="B66" s="31">
        <v>8</v>
      </c>
      <c r="C66" s="7" t="s">
        <v>56</v>
      </c>
      <c r="D66" s="9" t="s">
        <v>33</v>
      </c>
      <c r="E66" s="9" t="s">
        <v>34</v>
      </c>
      <c r="F66" s="6">
        <v>45701</v>
      </c>
      <c r="G66" s="5" t="s">
        <v>52</v>
      </c>
      <c r="H66" s="5" t="s">
        <v>53</v>
      </c>
      <c r="I66" s="14" t="s">
        <v>54</v>
      </c>
      <c r="J66" s="9" t="s">
        <v>81</v>
      </c>
    </row>
    <row r="67" spans="2:10" x14ac:dyDescent="0.25">
      <c r="B67" s="31">
        <v>9</v>
      </c>
      <c r="C67" s="7" t="s">
        <v>56</v>
      </c>
      <c r="D67" s="9" t="s">
        <v>35</v>
      </c>
      <c r="E67" s="9" t="s">
        <v>36</v>
      </c>
      <c r="F67" s="6">
        <v>45702</v>
      </c>
      <c r="G67" s="5" t="s">
        <v>52</v>
      </c>
      <c r="H67" s="5" t="s">
        <v>53</v>
      </c>
      <c r="I67" s="14" t="s">
        <v>54</v>
      </c>
      <c r="J67" s="9" t="s">
        <v>83</v>
      </c>
    </row>
    <row r="68" spans="2:10" x14ac:dyDescent="0.25">
      <c r="B68" s="31">
        <v>5</v>
      </c>
      <c r="C68" s="7" t="s">
        <v>55</v>
      </c>
      <c r="D68" s="9" t="s">
        <v>26</v>
      </c>
      <c r="E68" s="9" t="s">
        <v>27</v>
      </c>
      <c r="F68" s="6">
        <v>45703</v>
      </c>
      <c r="G68" s="5" t="s">
        <v>57</v>
      </c>
      <c r="H68" s="5" t="s">
        <v>57</v>
      </c>
      <c r="I68" s="14">
        <v>45705</v>
      </c>
      <c r="J68" s="9" t="s">
        <v>84</v>
      </c>
    </row>
    <row r="69" spans="2:10" x14ac:dyDescent="0.25">
      <c r="B69" s="31">
        <v>5</v>
      </c>
      <c r="C69" s="7" t="s">
        <v>55</v>
      </c>
      <c r="D69" s="9" t="s">
        <v>26</v>
      </c>
      <c r="E69" s="9" t="s">
        <v>27</v>
      </c>
      <c r="F69" s="6">
        <v>45704</v>
      </c>
      <c r="G69" s="5" t="s">
        <v>52</v>
      </c>
      <c r="H69" s="5" t="s">
        <v>52</v>
      </c>
      <c r="I69" s="14" t="s">
        <v>54</v>
      </c>
      <c r="J69" s="9" t="s">
        <v>84</v>
      </c>
    </row>
    <row r="70" spans="2:10" x14ac:dyDescent="0.25">
      <c r="B70" s="31">
        <v>10</v>
      </c>
      <c r="C70" s="7" t="s">
        <v>56</v>
      </c>
      <c r="D70" s="9" t="s">
        <v>37</v>
      </c>
      <c r="E70" s="9" t="s">
        <v>38</v>
      </c>
      <c r="F70" s="6">
        <v>45705</v>
      </c>
      <c r="G70" s="5" t="s">
        <v>52</v>
      </c>
      <c r="H70" s="5" t="s">
        <v>53</v>
      </c>
      <c r="I70" s="14" t="s">
        <v>54</v>
      </c>
      <c r="J70" s="9" t="s">
        <v>82</v>
      </c>
    </row>
    <row r="71" spans="2:10" x14ac:dyDescent="0.25">
      <c r="B71" s="31">
        <v>1</v>
      </c>
      <c r="C71" s="7" t="s">
        <v>56</v>
      </c>
      <c r="D71" s="9" t="s">
        <v>16</v>
      </c>
      <c r="E71" s="9" t="s">
        <v>17</v>
      </c>
      <c r="F71" s="6">
        <v>45706</v>
      </c>
      <c r="G71" s="5" t="s">
        <v>52</v>
      </c>
      <c r="H71" s="5" t="s">
        <v>53</v>
      </c>
      <c r="I71" s="14" t="s">
        <v>54</v>
      </c>
      <c r="J71" s="9" t="s">
        <v>82</v>
      </c>
    </row>
    <row r="72" spans="2:10" x14ac:dyDescent="0.25">
      <c r="B72" s="31">
        <v>2</v>
      </c>
      <c r="C72" s="7" t="s">
        <v>56</v>
      </c>
      <c r="D72" s="9" t="s">
        <v>19</v>
      </c>
      <c r="E72" s="9" t="s">
        <v>20</v>
      </c>
      <c r="F72" s="6">
        <v>45707</v>
      </c>
      <c r="G72" s="5" t="s">
        <v>52</v>
      </c>
      <c r="H72" s="5" t="s">
        <v>53</v>
      </c>
      <c r="I72" s="14" t="s">
        <v>54</v>
      </c>
      <c r="J72" s="9" t="s">
        <v>82</v>
      </c>
    </row>
    <row r="73" spans="2:10" x14ac:dyDescent="0.25">
      <c r="B73" s="31">
        <v>4</v>
      </c>
      <c r="C73" s="7" t="s">
        <v>56</v>
      </c>
      <c r="D73" s="9" t="s">
        <v>24</v>
      </c>
      <c r="E73" s="9" t="s">
        <v>25</v>
      </c>
      <c r="F73" s="6">
        <v>45708</v>
      </c>
      <c r="G73" s="5" t="s">
        <v>52</v>
      </c>
      <c r="H73" s="5" t="s">
        <v>53</v>
      </c>
      <c r="I73" s="14" t="s">
        <v>54</v>
      </c>
      <c r="J73" s="9" t="s">
        <v>82</v>
      </c>
    </row>
    <row r="74" spans="2:10" x14ac:dyDescent="0.25">
      <c r="B74" s="31">
        <v>5</v>
      </c>
      <c r="C74" s="7" t="s">
        <v>56</v>
      </c>
      <c r="D74" s="9" t="s">
        <v>26</v>
      </c>
      <c r="E74" s="9" t="s">
        <v>27</v>
      </c>
      <c r="F74" s="6">
        <v>45709</v>
      </c>
      <c r="G74" s="5" t="s">
        <v>52</v>
      </c>
      <c r="H74" s="5" t="s">
        <v>53</v>
      </c>
      <c r="I74" s="14" t="s">
        <v>54</v>
      </c>
      <c r="J74" s="9" t="s">
        <v>83</v>
      </c>
    </row>
    <row r="75" spans="2:10" x14ac:dyDescent="0.25">
      <c r="B75" s="31">
        <v>6</v>
      </c>
      <c r="C75" s="7" t="s">
        <v>55</v>
      </c>
      <c r="D75" s="9" t="s">
        <v>29</v>
      </c>
      <c r="E75" s="9" t="s">
        <v>30</v>
      </c>
      <c r="F75" s="6">
        <v>45710</v>
      </c>
      <c r="G75" s="5" t="s">
        <v>57</v>
      </c>
      <c r="H75" s="5" t="s">
        <v>57</v>
      </c>
      <c r="I75" s="14">
        <v>45712</v>
      </c>
      <c r="J75" s="9" t="s">
        <v>84</v>
      </c>
    </row>
    <row r="76" spans="2:10" x14ac:dyDescent="0.25">
      <c r="B76" s="31">
        <v>6</v>
      </c>
      <c r="C76" s="7" t="s">
        <v>55</v>
      </c>
      <c r="D76" s="9" t="s">
        <v>29</v>
      </c>
      <c r="E76" s="9" t="s">
        <v>30</v>
      </c>
      <c r="F76" s="6">
        <v>45711</v>
      </c>
      <c r="G76" s="5" t="s">
        <v>52</v>
      </c>
      <c r="H76" s="5" t="s">
        <v>52</v>
      </c>
      <c r="I76" s="14" t="s">
        <v>54</v>
      </c>
      <c r="J76" s="9" t="s">
        <v>84</v>
      </c>
    </row>
    <row r="77" spans="2:10" x14ac:dyDescent="0.25">
      <c r="B77" s="31">
        <v>7</v>
      </c>
      <c r="C77" s="7" t="s">
        <v>56</v>
      </c>
      <c r="D77" s="9" t="s">
        <v>31</v>
      </c>
      <c r="E77" s="9" t="s">
        <v>32</v>
      </c>
      <c r="F77" s="6">
        <v>45712</v>
      </c>
      <c r="G77" s="5" t="s">
        <v>52</v>
      </c>
      <c r="H77" s="5" t="s">
        <v>53</v>
      </c>
      <c r="I77" s="14" t="s">
        <v>54</v>
      </c>
      <c r="J77" s="9" t="s">
        <v>82</v>
      </c>
    </row>
    <row r="78" spans="2:10" x14ac:dyDescent="0.25">
      <c r="B78" s="31">
        <v>8</v>
      </c>
      <c r="C78" s="7" t="s">
        <v>56</v>
      </c>
      <c r="D78" s="9" t="s">
        <v>33</v>
      </c>
      <c r="E78" s="9" t="s">
        <v>34</v>
      </c>
      <c r="F78" s="6">
        <v>45713</v>
      </c>
      <c r="G78" s="5" t="s">
        <v>52</v>
      </c>
      <c r="H78" s="5" t="s">
        <v>53</v>
      </c>
      <c r="I78" s="14" t="s">
        <v>54</v>
      </c>
      <c r="J78" s="9" t="s">
        <v>81</v>
      </c>
    </row>
    <row r="79" spans="2:10" x14ac:dyDescent="0.25">
      <c r="B79" s="31">
        <v>9</v>
      </c>
      <c r="C79" s="7" t="s">
        <v>56</v>
      </c>
      <c r="D79" s="9" t="s">
        <v>35</v>
      </c>
      <c r="E79" s="9" t="s">
        <v>36</v>
      </c>
      <c r="F79" s="6">
        <v>45714</v>
      </c>
      <c r="G79" s="5" t="s">
        <v>52</v>
      </c>
      <c r="H79" s="5" t="s">
        <v>53</v>
      </c>
      <c r="I79" s="14" t="s">
        <v>54</v>
      </c>
      <c r="J79" s="9" t="s">
        <v>83</v>
      </c>
    </row>
    <row r="80" spans="2:10" x14ac:dyDescent="0.25">
      <c r="B80" s="31">
        <v>8</v>
      </c>
      <c r="C80" s="7" t="s">
        <v>56</v>
      </c>
      <c r="D80" s="9" t="s">
        <v>33</v>
      </c>
      <c r="E80" s="9" t="s">
        <v>34</v>
      </c>
      <c r="F80" s="6">
        <v>45715</v>
      </c>
      <c r="G80" s="5" t="s">
        <v>52</v>
      </c>
      <c r="H80" s="5" t="s">
        <v>53</v>
      </c>
      <c r="I80" s="14" t="s">
        <v>54</v>
      </c>
      <c r="J80" s="9" t="s">
        <v>81</v>
      </c>
    </row>
    <row r="81" spans="2:10" x14ac:dyDescent="0.25">
      <c r="B81" s="31">
        <v>10</v>
      </c>
      <c r="C81" s="7" t="s">
        <v>56</v>
      </c>
      <c r="D81" s="9" t="s">
        <v>37</v>
      </c>
      <c r="E81" s="9" t="s">
        <v>38</v>
      </c>
      <c r="F81" s="6">
        <v>45716</v>
      </c>
      <c r="G81" s="5" t="s">
        <v>52</v>
      </c>
      <c r="H81" s="5" t="s">
        <v>53</v>
      </c>
      <c r="I81" s="14" t="s">
        <v>54</v>
      </c>
      <c r="J81" s="9" t="s">
        <v>82</v>
      </c>
    </row>
    <row r="82" spans="2:10" x14ac:dyDescent="0.25">
      <c r="B82" s="31">
        <v>8</v>
      </c>
      <c r="C82" s="7" t="s">
        <v>55</v>
      </c>
      <c r="D82" s="9" t="s">
        <v>33</v>
      </c>
      <c r="E82" s="9" t="s">
        <v>34</v>
      </c>
      <c r="F82" s="6">
        <v>45717</v>
      </c>
      <c r="G82" s="5" t="s">
        <v>57</v>
      </c>
      <c r="H82" s="5" t="s">
        <v>57</v>
      </c>
      <c r="I82" s="14">
        <v>45719</v>
      </c>
      <c r="J82" s="9" t="s">
        <v>84</v>
      </c>
    </row>
    <row r="83" spans="2:10" x14ac:dyDescent="0.25">
      <c r="B83" s="31">
        <v>8</v>
      </c>
      <c r="C83" s="7" t="s">
        <v>55</v>
      </c>
      <c r="D83" s="9" t="s">
        <v>33</v>
      </c>
      <c r="E83" s="9" t="s">
        <v>34</v>
      </c>
      <c r="F83" s="6">
        <v>45718</v>
      </c>
      <c r="G83" s="5" t="s">
        <v>52</v>
      </c>
      <c r="H83" s="5" t="s">
        <v>52</v>
      </c>
      <c r="I83" s="14" t="s">
        <v>54</v>
      </c>
      <c r="J83" s="9" t="s">
        <v>84</v>
      </c>
    </row>
    <row r="84" spans="2:10" x14ac:dyDescent="0.25">
      <c r="B84" s="31">
        <v>5</v>
      </c>
      <c r="C84" s="7" t="s">
        <v>56</v>
      </c>
      <c r="D84" s="9" t="s">
        <v>26</v>
      </c>
      <c r="E84" s="9" t="s">
        <v>27</v>
      </c>
      <c r="F84" s="6">
        <v>45719</v>
      </c>
      <c r="G84" s="5" t="s">
        <v>52</v>
      </c>
      <c r="H84" s="5" t="s">
        <v>53</v>
      </c>
      <c r="I84" s="14" t="s">
        <v>54</v>
      </c>
      <c r="J84" s="9" t="s">
        <v>83</v>
      </c>
    </row>
    <row r="85" spans="2:10" x14ac:dyDescent="0.25">
      <c r="B85" s="31">
        <v>9</v>
      </c>
      <c r="C85" s="7" t="s">
        <v>56</v>
      </c>
      <c r="D85" s="9" t="s">
        <v>35</v>
      </c>
      <c r="E85" s="9" t="s">
        <v>36</v>
      </c>
      <c r="F85" s="6">
        <v>45720</v>
      </c>
      <c r="G85" s="5" t="s">
        <v>52</v>
      </c>
      <c r="H85" s="5" t="s">
        <v>53</v>
      </c>
      <c r="I85" s="14" t="s">
        <v>54</v>
      </c>
      <c r="J85" s="9" t="s">
        <v>83</v>
      </c>
    </row>
    <row r="86" spans="2:10" x14ac:dyDescent="0.25">
      <c r="B86" s="31">
        <v>10</v>
      </c>
      <c r="C86" s="7" t="s">
        <v>56</v>
      </c>
      <c r="D86" s="9" t="s">
        <v>37</v>
      </c>
      <c r="E86" s="9" t="s">
        <v>38</v>
      </c>
      <c r="F86" s="6">
        <v>45721</v>
      </c>
      <c r="G86" s="5" t="s">
        <v>52</v>
      </c>
      <c r="H86" s="5" t="s">
        <v>53</v>
      </c>
      <c r="I86" s="14" t="s">
        <v>54</v>
      </c>
      <c r="J86" s="9" t="s">
        <v>82</v>
      </c>
    </row>
    <row r="87" spans="2:10" x14ac:dyDescent="0.25">
      <c r="B87" s="31">
        <v>1</v>
      </c>
      <c r="C87" s="7" t="s">
        <v>56</v>
      </c>
      <c r="D87" s="9" t="s">
        <v>16</v>
      </c>
      <c r="E87" s="9" t="s">
        <v>17</v>
      </c>
      <c r="F87" s="6">
        <v>45722</v>
      </c>
      <c r="G87" s="5" t="s">
        <v>52</v>
      </c>
      <c r="H87" s="5" t="s">
        <v>53</v>
      </c>
      <c r="I87" s="14" t="s">
        <v>54</v>
      </c>
      <c r="J87" s="9" t="s">
        <v>82</v>
      </c>
    </row>
    <row r="88" spans="2:10" x14ac:dyDescent="0.25">
      <c r="B88" s="31">
        <v>2</v>
      </c>
      <c r="C88" s="7" t="s">
        <v>56</v>
      </c>
      <c r="D88" s="9" t="s">
        <v>19</v>
      </c>
      <c r="E88" s="9" t="s">
        <v>20</v>
      </c>
      <c r="F88" s="6">
        <v>45723</v>
      </c>
      <c r="G88" s="5" t="s">
        <v>52</v>
      </c>
      <c r="H88" s="5" t="s">
        <v>53</v>
      </c>
      <c r="I88" s="14" t="s">
        <v>54</v>
      </c>
      <c r="J88" s="9" t="s">
        <v>82</v>
      </c>
    </row>
    <row r="89" spans="2:10" x14ac:dyDescent="0.25">
      <c r="B89" s="31">
        <v>9</v>
      </c>
      <c r="C89" s="7" t="s">
        <v>55</v>
      </c>
      <c r="D89" s="9" t="s">
        <v>35</v>
      </c>
      <c r="E89" s="9" t="s">
        <v>36</v>
      </c>
      <c r="F89" s="6">
        <v>45724</v>
      </c>
      <c r="G89" s="5" t="s">
        <v>57</v>
      </c>
      <c r="H89" s="5" t="s">
        <v>57</v>
      </c>
      <c r="I89" s="14">
        <v>45726</v>
      </c>
      <c r="J89" s="9" t="s">
        <v>84</v>
      </c>
    </row>
    <row r="90" spans="2:10" x14ac:dyDescent="0.25">
      <c r="B90" s="31">
        <v>9</v>
      </c>
      <c r="C90" s="7" t="s">
        <v>55</v>
      </c>
      <c r="D90" s="9" t="s">
        <v>35</v>
      </c>
      <c r="E90" s="9" t="s">
        <v>36</v>
      </c>
      <c r="F90" s="6">
        <v>45725</v>
      </c>
      <c r="G90" s="5" t="s">
        <v>52</v>
      </c>
      <c r="H90" s="5" t="s">
        <v>52</v>
      </c>
      <c r="I90" s="14" t="s">
        <v>54</v>
      </c>
      <c r="J90" s="9" t="s">
        <v>84</v>
      </c>
    </row>
    <row r="91" spans="2:10" x14ac:dyDescent="0.25">
      <c r="B91" s="31">
        <v>4</v>
      </c>
      <c r="C91" s="7" t="s">
        <v>56</v>
      </c>
      <c r="D91" s="9" t="s">
        <v>24</v>
      </c>
      <c r="E91" s="9" t="s">
        <v>25</v>
      </c>
      <c r="F91" s="6">
        <v>45726</v>
      </c>
      <c r="G91" s="5" t="s">
        <v>52</v>
      </c>
      <c r="H91" s="5" t="s">
        <v>53</v>
      </c>
      <c r="I91" s="14" t="s">
        <v>54</v>
      </c>
      <c r="J91" s="9" t="s">
        <v>82</v>
      </c>
    </row>
    <row r="92" spans="2:10" x14ac:dyDescent="0.25">
      <c r="B92" s="31">
        <v>5</v>
      </c>
      <c r="C92" s="7" t="s">
        <v>56</v>
      </c>
      <c r="D92" s="9" t="s">
        <v>26</v>
      </c>
      <c r="E92" s="9" t="s">
        <v>27</v>
      </c>
      <c r="F92" s="6">
        <v>45727</v>
      </c>
      <c r="G92" s="5" t="s">
        <v>52</v>
      </c>
      <c r="H92" s="5" t="s">
        <v>53</v>
      </c>
      <c r="I92" s="14" t="s">
        <v>54</v>
      </c>
      <c r="J92" s="9" t="s">
        <v>83</v>
      </c>
    </row>
    <row r="93" spans="2:10" x14ac:dyDescent="0.25">
      <c r="B93" s="31">
        <v>7</v>
      </c>
      <c r="C93" s="7" t="s">
        <v>56</v>
      </c>
      <c r="D93" s="9" t="s">
        <v>31</v>
      </c>
      <c r="E93" s="9" t="s">
        <v>32</v>
      </c>
      <c r="F93" s="6">
        <v>45728</v>
      </c>
      <c r="G93" s="5" t="s">
        <v>52</v>
      </c>
      <c r="H93" s="5" t="s">
        <v>53</v>
      </c>
      <c r="I93" s="14" t="s">
        <v>54</v>
      </c>
      <c r="J93" s="9" t="s">
        <v>82</v>
      </c>
    </row>
    <row r="94" spans="2:10" x14ac:dyDescent="0.25">
      <c r="B94" s="31">
        <v>10</v>
      </c>
      <c r="C94" s="7" t="s">
        <v>56</v>
      </c>
      <c r="D94" s="9" t="s">
        <v>37</v>
      </c>
      <c r="E94" s="9" t="s">
        <v>38</v>
      </c>
      <c r="F94" s="6">
        <v>45729</v>
      </c>
      <c r="G94" s="5" t="s">
        <v>52</v>
      </c>
      <c r="H94" s="5" t="s">
        <v>53</v>
      </c>
      <c r="I94" s="14" t="s">
        <v>54</v>
      </c>
      <c r="J94" s="9" t="s">
        <v>82</v>
      </c>
    </row>
    <row r="95" spans="2:10" x14ac:dyDescent="0.25">
      <c r="B95" s="31">
        <v>8</v>
      </c>
      <c r="C95" s="7" t="s">
        <v>56</v>
      </c>
      <c r="D95" s="9" t="s">
        <v>33</v>
      </c>
      <c r="E95" s="9" t="s">
        <v>34</v>
      </c>
      <c r="F95" s="6">
        <v>45730</v>
      </c>
      <c r="G95" s="5" t="s">
        <v>52</v>
      </c>
      <c r="H95" s="5" t="s">
        <v>53</v>
      </c>
      <c r="I95" s="14" t="s">
        <v>54</v>
      </c>
      <c r="J95" s="9" t="s">
        <v>81</v>
      </c>
    </row>
    <row r="96" spans="2:10" x14ac:dyDescent="0.25">
      <c r="B96" s="31">
        <v>10</v>
      </c>
      <c r="C96" s="7" t="s">
        <v>55</v>
      </c>
      <c r="D96" s="9" t="s">
        <v>37</v>
      </c>
      <c r="E96" s="9" t="s">
        <v>38</v>
      </c>
      <c r="F96" s="6">
        <v>45731</v>
      </c>
      <c r="G96" s="5" t="s">
        <v>57</v>
      </c>
      <c r="H96" s="5" t="s">
        <v>57</v>
      </c>
      <c r="I96" s="14">
        <v>45733</v>
      </c>
      <c r="J96" s="9" t="s">
        <v>84</v>
      </c>
    </row>
    <row r="97" spans="2:11" x14ac:dyDescent="0.25">
      <c r="B97" s="31">
        <v>10</v>
      </c>
      <c r="C97" s="7" t="s">
        <v>55</v>
      </c>
      <c r="D97" s="9" t="s">
        <v>37</v>
      </c>
      <c r="E97" s="9" t="s">
        <v>38</v>
      </c>
      <c r="F97" s="6">
        <v>45732</v>
      </c>
      <c r="G97" s="5" t="s">
        <v>52</v>
      </c>
      <c r="H97" s="5" t="s">
        <v>52</v>
      </c>
      <c r="I97" s="14" t="s">
        <v>54</v>
      </c>
      <c r="J97" s="9" t="s">
        <v>84</v>
      </c>
    </row>
    <row r="98" spans="2:11" x14ac:dyDescent="0.25">
      <c r="B98" s="31">
        <v>9</v>
      </c>
      <c r="C98" s="7" t="s">
        <v>56</v>
      </c>
      <c r="D98" s="9" t="s">
        <v>35</v>
      </c>
      <c r="E98" s="9" t="s">
        <v>36</v>
      </c>
      <c r="F98" s="6">
        <v>45733</v>
      </c>
      <c r="G98" s="5" t="s">
        <v>52</v>
      </c>
      <c r="H98" s="5" t="s">
        <v>53</v>
      </c>
      <c r="I98" s="14" t="s">
        <v>54</v>
      </c>
      <c r="J98" s="9" t="s">
        <v>83</v>
      </c>
    </row>
    <row r="99" spans="2:11" x14ac:dyDescent="0.25">
      <c r="B99" s="31">
        <v>5</v>
      </c>
      <c r="C99" s="7" t="s">
        <v>56</v>
      </c>
      <c r="D99" s="9" t="s">
        <v>26</v>
      </c>
      <c r="E99" s="9" t="s">
        <v>27</v>
      </c>
      <c r="F99" s="6">
        <v>45734</v>
      </c>
      <c r="G99" s="5" t="s">
        <v>52</v>
      </c>
      <c r="H99" s="5" t="s">
        <v>53</v>
      </c>
      <c r="I99" s="14" t="s">
        <v>54</v>
      </c>
      <c r="J99" s="9" t="s">
        <v>83</v>
      </c>
    </row>
    <row r="100" spans="2:11" x14ac:dyDescent="0.25">
      <c r="B100" s="31">
        <v>6</v>
      </c>
      <c r="C100" s="7" t="s">
        <v>56</v>
      </c>
      <c r="D100" s="9" t="s">
        <v>29</v>
      </c>
      <c r="E100" s="9" t="s">
        <v>30</v>
      </c>
      <c r="F100" s="6">
        <v>45735</v>
      </c>
      <c r="G100" s="5" t="s">
        <v>52</v>
      </c>
      <c r="H100" s="5" t="s">
        <v>53</v>
      </c>
      <c r="I100" s="14" t="s">
        <v>54</v>
      </c>
      <c r="J100" s="9" t="s">
        <v>81</v>
      </c>
    </row>
    <row r="101" spans="2:11" x14ac:dyDescent="0.25">
      <c r="B101" s="31">
        <v>10</v>
      </c>
      <c r="C101" s="7" t="s">
        <v>56</v>
      </c>
      <c r="D101" s="9" t="s">
        <v>37</v>
      </c>
      <c r="E101" s="9" t="s">
        <v>38</v>
      </c>
      <c r="F101" s="6">
        <v>45736</v>
      </c>
      <c r="G101" s="5" t="s">
        <v>52</v>
      </c>
      <c r="H101" s="5" t="s">
        <v>53</v>
      </c>
      <c r="I101" s="14" t="s">
        <v>54</v>
      </c>
      <c r="J101" s="9" t="s">
        <v>82</v>
      </c>
    </row>
    <row r="102" spans="2:11" x14ac:dyDescent="0.25">
      <c r="B102" s="31">
        <v>8</v>
      </c>
      <c r="C102" s="7" t="s">
        <v>56</v>
      </c>
      <c r="D102" s="9" t="s">
        <v>33</v>
      </c>
      <c r="E102" s="9" t="s">
        <v>34</v>
      </c>
      <c r="F102" s="6">
        <v>45737</v>
      </c>
      <c r="G102" s="5" t="s">
        <v>52</v>
      </c>
      <c r="H102" s="5" t="s">
        <v>53</v>
      </c>
      <c r="I102" s="14" t="s">
        <v>54</v>
      </c>
      <c r="J102" s="9" t="s">
        <v>81</v>
      </c>
    </row>
    <row r="103" spans="2:11" x14ac:dyDescent="0.25">
      <c r="B103" s="31">
        <v>10</v>
      </c>
      <c r="C103" s="7" t="s">
        <v>55</v>
      </c>
      <c r="D103" s="9" t="s">
        <v>37</v>
      </c>
      <c r="E103" s="9" t="s">
        <v>38</v>
      </c>
      <c r="F103" s="6">
        <v>45738</v>
      </c>
      <c r="G103" s="5" t="s">
        <v>57</v>
      </c>
      <c r="H103" s="5" t="s">
        <v>57</v>
      </c>
      <c r="I103" s="14">
        <v>45713</v>
      </c>
      <c r="J103" s="9" t="s">
        <v>84</v>
      </c>
    </row>
    <row r="104" spans="2:11" x14ac:dyDescent="0.25">
      <c r="B104" s="31">
        <v>10</v>
      </c>
      <c r="C104" s="7" t="s">
        <v>55</v>
      </c>
      <c r="D104" s="9" t="s">
        <v>37</v>
      </c>
      <c r="E104" s="9" t="s">
        <v>38</v>
      </c>
      <c r="F104" s="6">
        <v>45739</v>
      </c>
      <c r="G104" s="5" t="s">
        <v>52</v>
      </c>
      <c r="H104" s="5" t="s">
        <v>52</v>
      </c>
      <c r="I104" s="14">
        <v>45714</v>
      </c>
      <c r="J104" s="9" t="s">
        <v>84</v>
      </c>
    </row>
    <row r="105" spans="2:11" x14ac:dyDescent="0.25">
      <c r="B105" s="31">
        <v>10</v>
      </c>
      <c r="C105" s="7" t="s">
        <v>55</v>
      </c>
      <c r="D105" s="9" t="s">
        <v>37</v>
      </c>
      <c r="E105" s="9" t="s">
        <v>38</v>
      </c>
      <c r="F105" s="6">
        <v>45740</v>
      </c>
      <c r="G105" s="5" t="s">
        <v>52</v>
      </c>
      <c r="H105" s="5" t="s">
        <v>52</v>
      </c>
      <c r="I105" s="14" t="s">
        <v>54</v>
      </c>
      <c r="J105" s="9" t="s">
        <v>84</v>
      </c>
    </row>
    <row r="106" spans="2:11" x14ac:dyDescent="0.25">
      <c r="B106" s="31">
        <v>9</v>
      </c>
      <c r="C106" s="7" t="s">
        <v>56</v>
      </c>
      <c r="D106" s="9" t="s">
        <v>35</v>
      </c>
      <c r="E106" s="9" t="s">
        <v>36</v>
      </c>
      <c r="F106" s="6">
        <v>45741</v>
      </c>
      <c r="G106" s="5" t="s">
        <v>52</v>
      </c>
      <c r="H106" s="5" t="s">
        <v>53</v>
      </c>
      <c r="I106" s="14" t="s">
        <v>54</v>
      </c>
      <c r="J106" s="9" t="s">
        <v>83</v>
      </c>
    </row>
    <row r="107" spans="2:11" x14ac:dyDescent="0.25">
      <c r="B107" s="31">
        <v>1</v>
      </c>
      <c r="C107" s="7" t="s">
        <v>56</v>
      </c>
      <c r="D107" s="9" t="s">
        <v>16</v>
      </c>
      <c r="E107" s="9" t="s">
        <v>17</v>
      </c>
      <c r="F107" s="6">
        <v>45742</v>
      </c>
      <c r="G107" s="5" t="s">
        <v>52</v>
      </c>
      <c r="H107" s="5" t="s">
        <v>53</v>
      </c>
      <c r="I107" s="14" t="s">
        <v>54</v>
      </c>
      <c r="J107" s="9" t="s">
        <v>82</v>
      </c>
    </row>
    <row r="108" spans="2:11" x14ac:dyDescent="0.25">
      <c r="B108" s="31">
        <v>2</v>
      </c>
      <c r="C108" s="7" t="s">
        <v>56</v>
      </c>
      <c r="D108" s="9" t="s">
        <v>19</v>
      </c>
      <c r="E108" s="9" t="s">
        <v>20</v>
      </c>
      <c r="F108" s="6">
        <v>45743</v>
      </c>
      <c r="G108" s="5" t="s">
        <v>52</v>
      </c>
      <c r="H108" s="5" t="s">
        <v>53</v>
      </c>
      <c r="I108" s="14" t="s">
        <v>54</v>
      </c>
      <c r="J108" s="9" t="s">
        <v>82</v>
      </c>
      <c r="K108" s="35"/>
    </row>
    <row r="109" spans="2:11" x14ac:dyDescent="0.25">
      <c r="B109" s="31">
        <v>4</v>
      </c>
      <c r="C109" s="7" t="s">
        <v>56</v>
      </c>
      <c r="D109" s="9" t="s">
        <v>24</v>
      </c>
      <c r="E109" s="9" t="s">
        <v>25</v>
      </c>
      <c r="F109" s="6">
        <v>45744</v>
      </c>
      <c r="G109" s="5" t="s">
        <v>52</v>
      </c>
      <c r="H109" s="5" t="s">
        <v>53</v>
      </c>
      <c r="I109" s="14" t="s">
        <v>54</v>
      </c>
      <c r="J109" s="9" t="s">
        <v>82</v>
      </c>
      <c r="K109" s="35"/>
    </row>
    <row r="110" spans="2:11" x14ac:dyDescent="0.25">
      <c r="B110" s="31">
        <v>5</v>
      </c>
      <c r="C110" s="7" t="s">
        <v>55</v>
      </c>
      <c r="D110" s="9" t="s">
        <v>26</v>
      </c>
      <c r="E110" s="9" t="s">
        <v>27</v>
      </c>
      <c r="F110" s="6">
        <v>45745</v>
      </c>
      <c r="G110" s="5" t="s">
        <v>57</v>
      </c>
      <c r="H110" s="5" t="s">
        <v>57</v>
      </c>
      <c r="I110" s="14">
        <v>45747</v>
      </c>
      <c r="J110" s="9" t="s">
        <v>84</v>
      </c>
    </row>
    <row r="111" spans="2:11" x14ac:dyDescent="0.25">
      <c r="B111" s="31">
        <v>5</v>
      </c>
      <c r="C111" s="7" t="s">
        <v>55</v>
      </c>
      <c r="D111" s="9" t="s">
        <v>26</v>
      </c>
      <c r="E111" s="9" t="s">
        <v>27</v>
      </c>
      <c r="F111" s="6">
        <v>45746</v>
      </c>
      <c r="G111" s="5" t="s">
        <v>52</v>
      </c>
      <c r="H111" s="5" t="s">
        <v>52</v>
      </c>
      <c r="I111" s="14" t="s">
        <v>54</v>
      </c>
      <c r="J111" s="9" t="s">
        <v>84</v>
      </c>
    </row>
    <row r="112" spans="2:11" x14ac:dyDescent="0.25">
      <c r="B112" s="31">
        <v>7</v>
      </c>
      <c r="C112" s="7" t="s">
        <v>56</v>
      </c>
      <c r="D112" s="9" t="s">
        <v>31</v>
      </c>
      <c r="E112" s="9" t="s">
        <v>32</v>
      </c>
      <c r="F112" s="6">
        <v>45747</v>
      </c>
      <c r="G112" s="5" t="s">
        <v>52</v>
      </c>
      <c r="H112" s="5" t="s">
        <v>53</v>
      </c>
      <c r="I112" s="14" t="s">
        <v>54</v>
      </c>
      <c r="J112" s="9" t="s">
        <v>82</v>
      </c>
    </row>
    <row r="113" spans="2:11" x14ac:dyDescent="0.25">
      <c r="B113" s="31">
        <v>1</v>
      </c>
      <c r="C113" s="7" t="s">
        <v>56</v>
      </c>
      <c r="D113" s="9" t="s">
        <v>16</v>
      </c>
      <c r="E113" s="9" t="s">
        <v>17</v>
      </c>
      <c r="F113" s="6">
        <v>45748</v>
      </c>
      <c r="G113" s="5" t="s">
        <v>52</v>
      </c>
      <c r="H113" s="5" t="s">
        <v>53</v>
      </c>
      <c r="I113" s="14" t="s">
        <v>54</v>
      </c>
      <c r="J113" s="9" t="s">
        <v>82</v>
      </c>
    </row>
    <row r="114" spans="2:11" x14ac:dyDescent="0.25">
      <c r="B114" s="31">
        <v>2</v>
      </c>
      <c r="C114" s="7" t="s">
        <v>56</v>
      </c>
      <c r="D114" s="9" t="s">
        <v>19</v>
      </c>
      <c r="E114" s="9" t="s">
        <v>20</v>
      </c>
      <c r="F114" s="6">
        <v>45749</v>
      </c>
      <c r="G114" s="5" t="s">
        <v>52</v>
      </c>
      <c r="H114" s="5" t="s">
        <v>53</v>
      </c>
      <c r="I114" s="14" t="s">
        <v>54</v>
      </c>
      <c r="J114" s="9" t="s">
        <v>82</v>
      </c>
    </row>
    <row r="115" spans="2:11" x14ac:dyDescent="0.25">
      <c r="B115" s="31">
        <v>4</v>
      </c>
      <c r="C115" s="7" t="s">
        <v>56</v>
      </c>
      <c r="D115" s="9" t="s">
        <v>24</v>
      </c>
      <c r="E115" s="9" t="s">
        <v>25</v>
      </c>
      <c r="F115" s="6">
        <v>45750</v>
      </c>
      <c r="G115" s="5" t="s">
        <v>52</v>
      </c>
      <c r="H115" s="5" t="s">
        <v>53</v>
      </c>
      <c r="I115" s="14" t="s">
        <v>54</v>
      </c>
      <c r="J115" s="9" t="s">
        <v>82</v>
      </c>
    </row>
    <row r="116" spans="2:11" x14ac:dyDescent="0.25">
      <c r="B116" s="31">
        <v>7</v>
      </c>
      <c r="C116" s="7" t="s">
        <v>56</v>
      </c>
      <c r="D116" s="9" t="s">
        <v>31</v>
      </c>
      <c r="E116" s="9" t="s">
        <v>32</v>
      </c>
      <c r="F116" s="6">
        <v>45751</v>
      </c>
      <c r="G116" s="5" t="s">
        <v>52</v>
      </c>
      <c r="H116" s="5" t="s">
        <v>53</v>
      </c>
      <c r="I116" s="14" t="s">
        <v>54</v>
      </c>
      <c r="J116" s="9" t="s">
        <v>82</v>
      </c>
    </row>
    <row r="117" spans="2:11" x14ac:dyDescent="0.25">
      <c r="B117" s="31">
        <v>6</v>
      </c>
      <c r="C117" s="7" t="s">
        <v>55</v>
      </c>
      <c r="D117" s="9" t="s">
        <v>29</v>
      </c>
      <c r="E117" s="9" t="s">
        <v>30</v>
      </c>
      <c r="F117" s="6">
        <v>45752</v>
      </c>
      <c r="G117" s="5" t="s">
        <v>57</v>
      </c>
      <c r="H117" s="5" t="s">
        <v>57</v>
      </c>
      <c r="I117" s="14">
        <v>45754</v>
      </c>
      <c r="J117" s="9" t="s">
        <v>84</v>
      </c>
    </row>
    <row r="118" spans="2:11" x14ac:dyDescent="0.25">
      <c r="B118" s="31">
        <v>6</v>
      </c>
      <c r="C118" s="7" t="s">
        <v>55</v>
      </c>
      <c r="D118" s="9" t="s">
        <v>29</v>
      </c>
      <c r="E118" s="9" t="s">
        <v>30</v>
      </c>
      <c r="F118" s="6">
        <v>45753</v>
      </c>
      <c r="G118" s="5" t="s">
        <v>52</v>
      </c>
      <c r="H118" s="5" t="s">
        <v>52</v>
      </c>
      <c r="I118" s="14" t="s">
        <v>54</v>
      </c>
      <c r="J118" s="9" t="s">
        <v>84</v>
      </c>
    </row>
    <row r="119" spans="2:11" x14ac:dyDescent="0.25">
      <c r="B119" s="31">
        <v>1</v>
      </c>
      <c r="C119" s="7" t="s">
        <v>56</v>
      </c>
      <c r="D119" s="9" t="s">
        <v>16</v>
      </c>
      <c r="E119" s="9" t="s">
        <v>17</v>
      </c>
      <c r="F119" s="6">
        <v>45754</v>
      </c>
      <c r="G119" s="5" t="s">
        <v>52</v>
      </c>
      <c r="H119" s="5" t="s">
        <v>53</v>
      </c>
      <c r="I119" s="14" t="s">
        <v>54</v>
      </c>
      <c r="J119" s="9" t="s">
        <v>82</v>
      </c>
    </row>
    <row r="120" spans="2:11" x14ac:dyDescent="0.25">
      <c r="B120" s="31">
        <v>2</v>
      </c>
      <c r="C120" s="7" t="s">
        <v>56</v>
      </c>
      <c r="D120" s="9" t="s">
        <v>19</v>
      </c>
      <c r="E120" s="9" t="s">
        <v>20</v>
      </c>
      <c r="F120" s="6">
        <v>45755</v>
      </c>
      <c r="G120" s="5" t="s">
        <v>52</v>
      </c>
      <c r="H120" s="5" t="s">
        <v>53</v>
      </c>
      <c r="I120" s="14" t="s">
        <v>54</v>
      </c>
      <c r="J120" s="9" t="s">
        <v>82</v>
      </c>
    </row>
    <row r="121" spans="2:11" x14ac:dyDescent="0.25">
      <c r="B121" s="31">
        <v>4</v>
      </c>
      <c r="C121" s="7" t="s">
        <v>56</v>
      </c>
      <c r="D121" s="9" t="s">
        <v>24</v>
      </c>
      <c r="E121" s="9" t="s">
        <v>25</v>
      </c>
      <c r="F121" s="6">
        <v>45756</v>
      </c>
      <c r="G121" s="5" t="s">
        <v>52</v>
      </c>
      <c r="H121" s="5" t="s">
        <v>53</v>
      </c>
      <c r="I121" s="14" t="s">
        <v>54</v>
      </c>
      <c r="J121" s="9" t="s">
        <v>82</v>
      </c>
    </row>
    <row r="122" spans="2:11" x14ac:dyDescent="0.25">
      <c r="B122" s="31">
        <v>7</v>
      </c>
      <c r="C122" s="7" t="s">
        <v>56</v>
      </c>
      <c r="D122" s="9" t="s">
        <v>31</v>
      </c>
      <c r="E122" s="9" t="s">
        <v>32</v>
      </c>
      <c r="F122" s="6">
        <v>45757</v>
      </c>
      <c r="G122" s="5" t="s">
        <v>52</v>
      </c>
      <c r="H122" s="5" t="s">
        <v>53</v>
      </c>
      <c r="I122" s="14" t="s">
        <v>54</v>
      </c>
      <c r="J122" s="9" t="s">
        <v>82</v>
      </c>
    </row>
    <row r="123" spans="2:11" x14ac:dyDescent="0.25">
      <c r="B123" s="31">
        <v>3</v>
      </c>
      <c r="C123" s="7" t="s">
        <v>56</v>
      </c>
      <c r="D123" s="9" t="s">
        <v>21</v>
      </c>
      <c r="E123" s="9" t="s">
        <v>22</v>
      </c>
      <c r="F123" s="6">
        <v>45758</v>
      </c>
      <c r="G123" s="5" t="s">
        <v>52</v>
      </c>
      <c r="H123" s="5" t="s">
        <v>53</v>
      </c>
      <c r="I123" s="14" t="s">
        <v>54</v>
      </c>
      <c r="J123" s="9" t="s">
        <v>82</v>
      </c>
    </row>
    <row r="124" spans="2:11" x14ac:dyDescent="0.25">
      <c r="B124" s="31">
        <v>3</v>
      </c>
      <c r="C124" s="7" t="s">
        <v>55</v>
      </c>
      <c r="D124" s="9" t="s">
        <v>21</v>
      </c>
      <c r="E124" s="9" t="s">
        <v>22</v>
      </c>
      <c r="F124" s="6">
        <v>45759</v>
      </c>
      <c r="G124" s="5" t="s">
        <v>57</v>
      </c>
      <c r="H124" s="5" t="s">
        <v>57</v>
      </c>
      <c r="I124" s="14" t="s">
        <v>94</v>
      </c>
      <c r="J124" s="9" t="s">
        <v>84</v>
      </c>
      <c r="K124" s="3" t="s">
        <v>59</v>
      </c>
    </row>
    <row r="125" spans="2:11" x14ac:dyDescent="0.25">
      <c r="B125" s="31">
        <v>3</v>
      </c>
      <c r="C125" s="7" t="s">
        <v>55</v>
      </c>
      <c r="D125" s="9" t="s">
        <v>21</v>
      </c>
      <c r="E125" s="9" t="s">
        <v>22</v>
      </c>
      <c r="F125" s="6">
        <v>45760</v>
      </c>
      <c r="G125" s="5" t="s">
        <v>57</v>
      </c>
      <c r="H125" s="5" t="s">
        <v>57</v>
      </c>
      <c r="I125" s="14" t="s">
        <v>94</v>
      </c>
      <c r="J125" s="9" t="s">
        <v>84</v>
      </c>
      <c r="K125" s="3" t="s">
        <v>59</v>
      </c>
    </row>
    <row r="126" spans="2:11" x14ac:dyDescent="0.25">
      <c r="B126" s="31">
        <v>3</v>
      </c>
      <c r="C126" s="7" t="s">
        <v>58</v>
      </c>
      <c r="D126" s="9" t="s">
        <v>21</v>
      </c>
      <c r="E126" s="9" t="s">
        <v>22</v>
      </c>
      <c r="F126" s="6">
        <v>45761</v>
      </c>
      <c r="G126" s="5" t="s">
        <v>57</v>
      </c>
      <c r="H126" s="5" t="s">
        <v>57</v>
      </c>
      <c r="I126" s="14" t="s">
        <v>94</v>
      </c>
      <c r="J126" s="9" t="s">
        <v>84</v>
      </c>
      <c r="K126" s="3" t="s">
        <v>59</v>
      </c>
    </row>
    <row r="127" spans="2:11" x14ac:dyDescent="0.25">
      <c r="B127" s="31">
        <v>3</v>
      </c>
      <c r="C127" s="7" t="s">
        <v>58</v>
      </c>
      <c r="D127" s="9" t="s">
        <v>21</v>
      </c>
      <c r="E127" s="9" t="s">
        <v>22</v>
      </c>
      <c r="F127" s="6">
        <v>45762</v>
      </c>
      <c r="G127" s="5" t="s">
        <v>57</v>
      </c>
      <c r="H127" s="5" t="s">
        <v>57</v>
      </c>
      <c r="I127" s="14" t="s">
        <v>94</v>
      </c>
      <c r="J127" s="9" t="s">
        <v>84</v>
      </c>
      <c r="K127" s="3" t="s">
        <v>59</v>
      </c>
    </row>
    <row r="128" spans="2:11" x14ac:dyDescent="0.25">
      <c r="B128" s="31">
        <v>3</v>
      </c>
      <c r="C128" s="7" t="s">
        <v>58</v>
      </c>
      <c r="D128" s="9" t="s">
        <v>21</v>
      </c>
      <c r="E128" s="9" t="s">
        <v>22</v>
      </c>
      <c r="F128" s="6">
        <v>45763</v>
      </c>
      <c r="G128" s="5" t="s">
        <v>57</v>
      </c>
      <c r="H128" s="5" t="s">
        <v>57</v>
      </c>
      <c r="I128" s="14" t="s">
        <v>94</v>
      </c>
      <c r="J128" s="9" t="s">
        <v>84</v>
      </c>
      <c r="K128" s="3" t="s">
        <v>59</v>
      </c>
    </row>
    <row r="129" spans="2:11" x14ac:dyDescent="0.25">
      <c r="B129" s="31">
        <v>9</v>
      </c>
      <c r="C129" s="7" t="s">
        <v>58</v>
      </c>
      <c r="D129" s="9" t="s">
        <v>35</v>
      </c>
      <c r="E129" s="9" t="s">
        <v>36</v>
      </c>
      <c r="F129" s="6">
        <v>45764</v>
      </c>
      <c r="G129" s="5" t="s">
        <v>57</v>
      </c>
      <c r="H129" s="5" t="s">
        <v>57</v>
      </c>
      <c r="I129" s="14" t="s">
        <v>94</v>
      </c>
      <c r="J129" s="9" t="s">
        <v>84</v>
      </c>
      <c r="K129" s="3" t="s">
        <v>59</v>
      </c>
    </row>
    <row r="130" spans="2:11" x14ac:dyDescent="0.25">
      <c r="B130" s="31">
        <v>9</v>
      </c>
      <c r="C130" s="7" t="s">
        <v>58</v>
      </c>
      <c r="D130" s="9" t="s">
        <v>35</v>
      </c>
      <c r="E130" s="9" t="s">
        <v>36</v>
      </c>
      <c r="F130" s="6">
        <v>45765</v>
      </c>
      <c r="G130" s="5" t="s">
        <v>57</v>
      </c>
      <c r="H130" s="5" t="s">
        <v>57</v>
      </c>
      <c r="I130" s="14" t="s">
        <v>94</v>
      </c>
      <c r="J130" s="9" t="s">
        <v>84</v>
      </c>
      <c r="K130" s="3" t="s">
        <v>59</v>
      </c>
    </row>
    <row r="131" spans="2:11" x14ac:dyDescent="0.25">
      <c r="B131" s="31">
        <v>9</v>
      </c>
      <c r="C131" s="7" t="s">
        <v>58</v>
      </c>
      <c r="D131" s="9" t="s">
        <v>35</v>
      </c>
      <c r="E131" s="9" t="s">
        <v>36</v>
      </c>
      <c r="F131" s="6">
        <v>45766</v>
      </c>
      <c r="G131" s="5" t="s">
        <v>57</v>
      </c>
      <c r="H131" s="5" t="s">
        <v>57</v>
      </c>
      <c r="I131" s="14" t="s">
        <v>94</v>
      </c>
      <c r="J131" s="9" t="s">
        <v>84</v>
      </c>
      <c r="K131" s="3" t="s">
        <v>59</v>
      </c>
    </row>
    <row r="132" spans="2:11" x14ac:dyDescent="0.25">
      <c r="B132" s="31">
        <v>9</v>
      </c>
      <c r="C132" s="7" t="s">
        <v>58</v>
      </c>
      <c r="D132" s="9" t="s">
        <v>35</v>
      </c>
      <c r="E132" s="9" t="s">
        <v>36</v>
      </c>
      <c r="F132" s="6">
        <v>45767</v>
      </c>
      <c r="G132" s="5" t="s">
        <v>57</v>
      </c>
      <c r="H132" s="5" t="s">
        <v>57</v>
      </c>
      <c r="I132" s="14" t="s">
        <v>94</v>
      </c>
      <c r="J132" s="9" t="s">
        <v>84</v>
      </c>
      <c r="K132" s="3" t="s">
        <v>59</v>
      </c>
    </row>
    <row r="133" spans="2:11" x14ac:dyDescent="0.25">
      <c r="B133" s="31">
        <v>1</v>
      </c>
      <c r="C133" s="7" t="s">
        <v>56</v>
      </c>
      <c r="D133" s="9" t="s">
        <v>16</v>
      </c>
      <c r="E133" s="9" t="s">
        <v>17</v>
      </c>
      <c r="F133" s="6">
        <v>45768</v>
      </c>
      <c r="G133" s="5" t="s">
        <v>52</v>
      </c>
      <c r="H133" s="5" t="s">
        <v>53</v>
      </c>
      <c r="I133" s="14" t="s">
        <v>54</v>
      </c>
      <c r="J133" s="9" t="s">
        <v>82</v>
      </c>
    </row>
    <row r="134" spans="2:11" x14ac:dyDescent="0.25">
      <c r="B134" s="31">
        <v>2</v>
      </c>
      <c r="C134" s="7" t="s">
        <v>56</v>
      </c>
      <c r="D134" s="9" t="s">
        <v>19</v>
      </c>
      <c r="E134" s="9" t="s">
        <v>20</v>
      </c>
      <c r="F134" s="6">
        <v>45769</v>
      </c>
      <c r="G134" s="5" t="s">
        <v>52</v>
      </c>
      <c r="H134" s="5" t="s">
        <v>53</v>
      </c>
      <c r="I134" s="14" t="s">
        <v>54</v>
      </c>
      <c r="J134" s="9" t="s">
        <v>82</v>
      </c>
    </row>
    <row r="135" spans="2:11" x14ac:dyDescent="0.25">
      <c r="B135" s="31">
        <v>4</v>
      </c>
      <c r="C135" s="7" t="s">
        <v>56</v>
      </c>
      <c r="D135" s="9" t="s">
        <v>24</v>
      </c>
      <c r="E135" s="9" t="s">
        <v>25</v>
      </c>
      <c r="F135" s="6">
        <v>45770</v>
      </c>
      <c r="G135" s="5" t="s">
        <v>52</v>
      </c>
      <c r="H135" s="5" t="s">
        <v>53</v>
      </c>
      <c r="I135" s="14" t="s">
        <v>54</v>
      </c>
      <c r="J135" s="9" t="s">
        <v>82</v>
      </c>
    </row>
    <row r="136" spans="2:11" x14ac:dyDescent="0.25">
      <c r="B136" s="31">
        <v>7</v>
      </c>
      <c r="C136" s="7" t="s">
        <v>56</v>
      </c>
      <c r="D136" s="9" t="s">
        <v>31</v>
      </c>
      <c r="E136" s="9" t="s">
        <v>32</v>
      </c>
      <c r="F136" s="6">
        <v>45771</v>
      </c>
      <c r="G136" s="5" t="s">
        <v>52</v>
      </c>
      <c r="H136" s="5" t="s">
        <v>53</v>
      </c>
      <c r="I136" s="14" t="s">
        <v>54</v>
      </c>
      <c r="J136" s="9" t="s">
        <v>82</v>
      </c>
    </row>
    <row r="137" spans="2:11" x14ac:dyDescent="0.25">
      <c r="B137" s="31">
        <v>1</v>
      </c>
      <c r="C137" s="7" t="s">
        <v>56</v>
      </c>
      <c r="D137" s="9" t="s">
        <v>16</v>
      </c>
      <c r="E137" s="9" t="s">
        <v>17</v>
      </c>
      <c r="F137" s="6">
        <v>45772</v>
      </c>
      <c r="G137" s="5" t="s">
        <v>52</v>
      </c>
      <c r="H137" s="5" t="s">
        <v>53</v>
      </c>
      <c r="I137" s="14" t="s">
        <v>54</v>
      </c>
      <c r="J137" s="9" t="s">
        <v>82</v>
      </c>
    </row>
    <row r="138" spans="2:11" x14ac:dyDescent="0.25">
      <c r="B138" s="31">
        <v>8</v>
      </c>
      <c r="C138" s="7" t="s">
        <v>55</v>
      </c>
      <c r="D138" s="9" t="s">
        <v>33</v>
      </c>
      <c r="E138" s="9" t="s">
        <v>34</v>
      </c>
      <c r="F138" s="6">
        <v>45773</v>
      </c>
      <c r="G138" s="5" t="s">
        <v>57</v>
      </c>
      <c r="H138" s="5" t="s">
        <v>57</v>
      </c>
      <c r="I138" s="14">
        <v>45775</v>
      </c>
      <c r="J138" s="9" t="s">
        <v>84</v>
      </c>
    </row>
    <row r="139" spans="2:11" x14ac:dyDescent="0.25">
      <c r="B139" s="31">
        <v>8</v>
      </c>
      <c r="C139" s="7" t="s">
        <v>55</v>
      </c>
      <c r="D139" s="9" t="s">
        <v>33</v>
      </c>
      <c r="E139" s="9" t="s">
        <v>34</v>
      </c>
      <c r="F139" s="6">
        <v>45774</v>
      </c>
      <c r="G139" s="5" t="s">
        <v>52</v>
      </c>
      <c r="H139" s="5" t="s">
        <v>52</v>
      </c>
      <c r="I139" s="14" t="s">
        <v>54</v>
      </c>
      <c r="J139" s="9" t="s">
        <v>84</v>
      </c>
    </row>
    <row r="140" spans="2:11" x14ac:dyDescent="0.25">
      <c r="B140" s="31">
        <v>2</v>
      </c>
      <c r="C140" s="7" t="s">
        <v>56</v>
      </c>
      <c r="D140" s="9" t="s">
        <v>19</v>
      </c>
      <c r="E140" s="9" t="s">
        <v>20</v>
      </c>
      <c r="F140" s="6">
        <v>45775</v>
      </c>
      <c r="G140" s="5" t="s">
        <v>52</v>
      </c>
      <c r="H140" s="5" t="s">
        <v>53</v>
      </c>
      <c r="I140" s="14" t="s">
        <v>54</v>
      </c>
      <c r="J140" s="9" t="s">
        <v>82</v>
      </c>
    </row>
    <row r="141" spans="2:11" x14ac:dyDescent="0.25">
      <c r="B141" s="31">
        <v>4</v>
      </c>
      <c r="C141" s="7" t="s">
        <v>56</v>
      </c>
      <c r="D141" s="9" t="s">
        <v>24</v>
      </c>
      <c r="E141" s="9" t="s">
        <v>25</v>
      </c>
      <c r="F141" s="6">
        <v>45776</v>
      </c>
      <c r="G141" s="5" t="s">
        <v>52</v>
      </c>
      <c r="H141" s="5" t="s">
        <v>53</v>
      </c>
      <c r="I141" s="14" t="s">
        <v>54</v>
      </c>
      <c r="J141" s="9" t="s">
        <v>82</v>
      </c>
    </row>
    <row r="142" spans="2:11" x14ac:dyDescent="0.25">
      <c r="B142" s="31">
        <v>7</v>
      </c>
      <c r="C142" s="7" t="s">
        <v>56</v>
      </c>
      <c r="D142" s="9" t="s">
        <v>31</v>
      </c>
      <c r="E142" s="9" t="s">
        <v>32</v>
      </c>
      <c r="F142" s="6">
        <v>45777</v>
      </c>
      <c r="G142" s="5" t="s">
        <v>52</v>
      </c>
      <c r="H142" s="5" t="s">
        <v>53</v>
      </c>
      <c r="I142" s="14" t="s">
        <v>54</v>
      </c>
      <c r="J142" s="9" t="s">
        <v>82</v>
      </c>
    </row>
    <row r="143" spans="2:11" x14ac:dyDescent="0.25">
      <c r="B143" s="31">
        <v>10</v>
      </c>
      <c r="C143" s="7" t="s">
        <v>55</v>
      </c>
      <c r="D143" s="9" t="s">
        <v>37</v>
      </c>
      <c r="E143" s="9" t="s">
        <v>38</v>
      </c>
      <c r="F143" s="6">
        <v>45778</v>
      </c>
      <c r="G143" s="5" t="s">
        <v>57</v>
      </c>
      <c r="H143" s="5" t="s">
        <v>57</v>
      </c>
      <c r="I143" s="14">
        <v>45779</v>
      </c>
      <c r="J143" s="9" t="s">
        <v>84</v>
      </c>
    </row>
    <row r="144" spans="2:11" x14ac:dyDescent="0.25">
      <c r="B144" s="31">
        <v>1</v>
      </c>
      <c r="C144" s="7" t="s">
        <v>56</v>
      </c>
      <c r="D144" s="9" t="s">
        <v>16</v>
      </c>
      <c r="E144" s="9" t="s">
        <v>17</v>
      </c>
      <c r="F144" s="6">
        <v>45779</v>
      </c>
      <c r="G144" s="5" t="s">
        <v>52</v>
      </c>
      <c r="H144" s="5" t="s">
        <v>53</v>
      </c>
      <c r="I144" s="14" t="s">
        <v>54</v>
      </c>
      <c r="J144" s="9" t="s">
        <v>82</v>
      </c>
    </row>
    <row r="145" spans="2:10" x14ac:dyDescent="0.25">
      <c r="B145" s="31">
        <v>3</v>
      </c>
      <c r="C145" s="7" t="s">
        <v>55</v>
      </c>
      <c r="D145" s="9" t="s">
        <v>21</v>
      </c>
      <c r="E145" s="9" t="s">
        <v>22</v>
      </c>
      <c r="F145" s="6">
        <v>45780</v>
      </c>
      <c r="G145" s="5" t="s">
        <v>57</v>
      </c>
      <c r="H145" s="5" t="s">
        <v>57</v>
      </c>
      <c r="I145" s="14">
        <v>45782</v>
      </c>
      <c r="J145" s="9" t="s">
        <v>84</v>
      </c>
    </row>
    <row r="146" spans="2:10" x14ac:dyDescent="0.25">
      <c r="B146" s="31">
        <v>3</v>
      </c>
      <c r="C146" s="7" t="s">
        <v>55</v>
      </c>
      <c r="D146" s="9" t="s">
        <v>21</v>
      </c>
      <c r="E146" s="9" t="s">
        <v>22</v>
      </c>
      <c r="F146" s="6">
        <v>45781</v>
      </c>
      <c r="G146" s="5" t="s">
        <v>52</v>
      </c>
      <c r="H146" s="5" t="s">
        <v>52</v>
      </c>
      <c r="I146" s="14" t="s">
        <v>54</v>
      </c>
      <c r="J146" s="9" t="s">
        <v>84</v>
      </c>
    </row>
    <row r="147" spans="2:10" x14ac:dyDescent="0.25">
      <c r="B147" s="31">
        <v>2</v>
      </c>
      <c r="C147" s="7" t="s">
        <v>56</v>
      </c>
      <c r="D147" s="9" t="s">
        <v>19</v>
      </c>
      <c r="E147" s="9" t="s">
        <v>20</v>
      </c>
      <c r="F147" s="6">
        <v>45782</v>
      </c>
      <c r="G147" s="5" t="s">
        <v>52</v>
      </c>
      <c r="H147" s="5" t="s">
        <v>53</v>
      </c>
      <c r="I147" s="14" t="s">
        <v>54</v>
      </c>
      <c r="J147" s="9" t="s">
        <v>82</v>
      </c>
    </row>
    <row r="148" spans="2:10" x14ac:dyDescent="0.25">
      <c r="B148" s="31">
        <v>4</v>
      </c>
      <c r="C148" s="7" t="s">
        <v>56</v>
      </c>
      <c r="D148" s="9" t="s">
        <v>24</v>
      </c>
      <c r="E148" s="9" t="s">
        <v>25</v>
      </c>
      <c r="F148" s="6">
        <v>45783</v>
      </c>
      <c r="G148" s="5" t="s">
        <v>52</v>
      </c>
      <c r="H148" s="5" t="s">
        <v>53</v>
      </c>
      <c r="I148" s="14" t="s">
        <v>54</v>
      </c>
      <c r="J148" s="9" t="s">
        <v>82</v>
      </c>
    </row>
    <row r="149" spans="2:10" x14ac:dyDescent="0.25">
      <c r="B149" s="31">
        <v>7</v>
      </c>
      <c r="C149" s="7" t="s">
        <v>56</v>
      </c>
      <c r="D149" s="9" t="s">
        <v>31</v>
      </c>
      <c r="E149" s="9" t="s">
        <v>32</v>
      </c>
      <c r="F149" s="6">
        <v>45784</v>
      </c>
      <c r="G149" s="5" t="s">
        <v>52</v>
      </c>
      <c r="H149" s="5" t="s">
        <v>53</v>
      </c>
      <c r="I149" s="14" t="s">
        <v>54</v>
      </c>
      <c r="J149" s="9" t="s">
        <v>82</v>
      </c>
    </row>
    <row r="150" spans="2:10" x14ac:dyDescent="0.25">
      <c r="B150" s="31">
        <v>1</v>
      </c>
      <c r="C150" s="7" t="s">
        <v>56</v>
      </c>
      <c r="D150" s="9" t="s">
        <v>16</v>
      </c>
      <c r="E150" s="9" t="s">
        <v>17</v>
      </c>
      <c r="F150" s="6">
        <v>45785</v>
      </c>
      <c r="G150" s="5" t="s">
        <v>52</v>
      </c>
      <c r="H150" s="5" t="s">
        <v>53</v>
      </c>
      <c r="I150" s="14" t="s">
        <v>54</v>
      </c>
      <c r="J150" s="9" t="s">
        <v>82</v>
      </c>
    </row>
    <row r="151" spans="2:10" x14ac:dyDescent="0.25">
      <c r="B151" s="31">
        <v>2</v>
      </c>
      <c r="C151" s="7" t="s">
        <v>56</v>
      </c>
      <c r="D151" s="9" t="s">
        <v>19</v>
      </c>
      <c r="E151" s="9" t="s">
        <v>20</v>
      </c>
      <c r="F151" s="6">
        <v>45786</v>
      </c>
      <c r="G151" s="5" t="s">
        <v>52</v>
      </c>
      <c r="H151" s="5" t="s">
        <v>53</v>
      </c>
      <c r="I151" s="14" t="s">
        <v>54</v>
      </c>
      <c r="J151" s="9" t="s">
        <v>82</v>
      </c>
    </row>
    <row r="152" spans="2:10" x14ac:dyDescent="0.25">
      <c r="B152" s="31">
        <v>5</v>
      </c>
      <c r="C152" s="7" t="s">
        <v>55</v>
      </c>
      <c r="D152" s="9" t="s">
        <v>26</v>
      </c>
      <c r="E152" s="9" t="s">
        <v>27</v>
      </c>
      <c r="F152" s="6">
        <v>45787</v>
      </c>
      <c r="G152" s="5" t="s">
        <v>57</v>
      </c>
      <c r="H152" s="5" t="s">
        <v>57</v>
      </c>
      <c r="I152" s="14">
        <v>45789</v>
      </c>
      <c r="J152" s="9" t="s">
        <v>84</v>
      </c>
    </row>
    <row r="153" spans="2:10" x14ac:dyDescent="0.25">
      <c r="B153" s="31">
        <v>5</v>
      </c>
      <c r="C153" s="7" t="s">
        <v>55</v>
      </c>
      <c r="D153" s="9" t="s">
        <v>26</v>
      </c>
      <c r="E153" s="9" t="s">
        <v>27</v>
      </c>
      <c r="F153" s="6">
        <v>45788</v>
      </c>
      <c r="G153" s="5" t="s">
        <v>52</v>
      </c>
      <c r="H153" s="5" t="s">
        <v>52</v>
      </c>
      <c r="I153" s="14" t="s">
        <v>54</v>
      </c>
      <c r="J153" s="9" t="s">
        <v>84</v>
      </c>
    </row>
    <row r="154" spans="2:10" x14ac:dyDescent="0.25">
      <c r="B154" s="31">
        <v>4</v>
      </c>
      <c r="C154" s="7" t="s">
        <v>56</v>
      </c>
      <c r="D154" s="9" t="s">
        <v>24</v>
      </c>
      <c r="E154" s="9" t="s">
        <v>25</v>
      </c>
      <c r="F154" s="6">
        <v>45789</v>
      </c>
      <c r="G154" s="5" t="s">
        <v>52</v>
      </c>
      <c r="H154" s="5" t="s">
        <v>53</v>
      </c>
      <c r="I154" s="14" t="s">
        <v>54</v>
      </c>
      <c r="J154" s="9" t="s">
        <v>82</v>
      </c>
    </row>
    <row r="155" spans="2:10" x14ac:dyDescent="0.25">
      <c r="B155" s="31">
        <v>7</v>
      </c>
      <c r="C155" s="7" t="s">
        <v>56</v>
      </c>
      <c r="D155" s="9" t="s">
        <v>31</v>
      </c>
      <c r="E155" s="9" t="s">
        <v>32</v>
      </c>
      <c r="F155" s="6">
        <v>45790</v>
      </c>
      <c r="G155" s="5" t="s">
        <v>52</v>
      </c>
      <c r="H155" s="5" t="s">
        <v>53</v>
      </c>
      <c r="I155" s="14" t="s">
        <v>54</v>
      </c>
      <c r="J155" s="9" t="s">
        <v>82</v>
      </c>
    </row>
    <row r="156" spans="2:10" x14ac:dyDescent="0.25">
      <c r="B156" s="31">
        <v>1</v>
      </c>
      <c r="C156" s="7" t="s">
        <v>56</v>
      </c>
      <c r="D156" s="9" t="s">
        <v>16</v>
      </c>
      <c r="E156" s="9" t="s">
        <v>17</v>
      </c>
      <c r="F156" s="6">
        <v>45791</v>
      </c>
      <c r="G156" s="5" t="s">
        <v>52</v>
      </c>
      <c r="H156" s="5" t="s">
        <v>53</v>
      </c>
      <c r="I156" s="14" t="s">
        <v>54</v>
      </c>
      <c r="J156" s="9" t="s">
        <v>82</v>
      </c>
    </row>
    <row r="157" spans="2:10" x14ac:dyDescent="0.25">
      <c r="B157" s="31">
        <v>2</v>
      </c>
      <c r="C157" s="7" t="s">
        <v>56</v>
      </c>
      <c r="D157" s="9" t="s">
        <v>19</v>
      </c>
      <c r="E157" s="9" t="s">
        <v>20</v>
      </c>
      <c r="F157" s="6">
        <v>45792</v>
      </c>
      <c r="G157" s="5" t="s">
        <v>52</v>
      </c>
      <c r="H157" s="5" t="s">
        <v>53</v>
      </c>
      <c r="I157" s="14" t="s">
        <v>54</v>
      </c>
      <c r="J157" s="9" t="s">
        <v>82</v>
      </c>
    </row>
    <row r="158" spans="2:10" x14ac:dyDescent="0.25">
      <c r="B158" s="31">
        <v>4</v>
      </c>
      <c r="C158" s="7" t="s">
        <v>56</v>
      </c>
      <c r="D158" s="9" t="s">
        <v>24</v>
      </c>
      <c r="E158" s="9" t="s">
        <v>25</v>
      </c>
      <c r="F158" s="6">
        <v>45793</v>
      </c>
      <c r="G158" s="5" t="s">
        <v>52</v>
      </c>
      <c r="H158" s="5" t="s">
        <v>53</v>
      </c>
      <c r="I158" s="14" t="s">
        <v>54</v>
      </c>
      <c r="J158" s="9" t="s">
        <v>82</v>
      </c>
    </row>
    <row r="159" spans="2:10" x14ac:dyDescent="0.25">
      <c r="B159" s="31">
        <v>6</v>
      </c>
      <c r="C159" s="7" t="s">
        <v>55</v>
      </c>
      <c r="D159" s="9" t="s">
        <v>29</v>
      </c>
      <c r="E159" s="9" t="s">
        <v>30</v>
      </c>
      <c r="F159" s="6">
        <v>45794</v>
      </c>
      <c r="G159" s="5" t="s">
        <v>57</v>
      </c>
      <c r="H159" s="5" t="s">
        <v>57</v>
      </c>
      <c r="I159" s="14">
        <v>45796</v>
      </c>
      <c r="J159" s="9" t="s">
        <v>84</v>
      </c>
    </row>
    <row r="160" spans="2:10" x14ac:dyDescent="0.25">
      <c r="B160" s="31">
        <v>6</v>
      </c>
      <c r="C160" s="7" t="s">
        <v>55</v>
      </c>
      <c r="D160" s="9" t="s">
        <v>29</v>
      </c>
      <c r="E160" s="9" t="s">
        <v>30</v>
      </c>
      <c r="F160" s="6">
        <v>45795</v>
      </c>
      <c r="G160" s="5" t="s">
        <v>52</v>
      </c>
      <c r="H160" s="5" t="s">
        <v>52</v>
      </c>
      <c r="I160" s="14" t="s">
        <v>54</v>
      </c>
      <c r="J160" s="9" t="s">
        <v>84</v>
      </c>
    </row>
    <row r="161" spans="2:10" x14ac:dyDescent="0.25">
      <c r="B161" s="31">
        <v>7</v>
      </c>
      <c r="C161" s="7" t="s">
        <v>56</v>
      </c>
      <c r="D161" s="9" t="s">
        <v>31</v>
      </c>
      <c r="E161" s="9" t="s">
        <v>32</v>
      </c>
      <c r="F161" s="6">
        <v>45796</v>
      </c>
      <c r="G161" s="5" t="s">
        <v>52</v>
      </c>
      <c r="H161" s="5" t="s">
        <v>53</v>
      </c>
      <c r="I161" s="14" t="s">
        <v>54</v>
      </c>
      <c r="J161" s="9" t="s">
        <v>82</v>
      </c>
    </row>
    <row r="162" spans="2:10" x14ac:dyDescent="0.25">
      <c r="B162" s="31">
        <v>1</v>
      </c>
      <c r="C162" s="7" t="s">
        <v>56</v>
      </c>
      <c r="D162" s="9" t="s">
        <v>16</v>
      </c>
      <c r="E162" s="9" t="s">
        <v>17</v>
      </c>
      <c r="F162" s="6">
        <v>45797</v>
      </c>
      <c r="G162" s="5" t="s">
        <v>52</v>
      </c>
      <c r="H162" s="5" t="s">
        <v>53</v>
      </c>
      <c r="I162" s="14" t="s">
        <v>54</v>
      </c>
      <c r="J162" s="9" t="s">
        <v>82</v>
      </c>
    </row>
    <row r="163" spans="2:10" x14ac:dyDescent="0.25">
      <c r="B163" s="31">
        <v>2</v>
      </c>
      <c r="C163" s="7" t="s">
        <v>56</v>
      </c>
      <c r="D163" s="9" t="s">
        <v>19</v>
      </c>
      <c r="E163" s="9" t="s">
        <v>20</v>
      </c>
      <c r="F163" s="6">
        <v>45798</v>
      </c>
      <c r="G163" s="5" t="s">
        <v>52</v>
      </c>
      <c r="H163" s="5" t="s">
        <v>53</v>
      </c>
      <c r="I163" s="14" t="s">
        <v>54</v>
      </c>
      <c r="J163" s="9" t="s">
        <v>82</v>
      </c>
    </row>
    <row r="164" spans="2:10" x14ac:dyDescent="0.25">
      <c r="B164" s="31">
        <v>4</v>
      </c>
      <c r="C164" s="7" t="s">
        <v>56</v>
      </c>
      <c r="D164" s="9" t="s">
        <v>24</v>
      </c>
      <c r="E164" s="9" t="s">
        <v>25</v>
      </c>
      <c r="F164" s="6">
        <v>45799</v>
      </c>
      <c r="G164" s="5" t="s">
        <v>52</v>
      </c>
      <c r="H164" s="5" t="s">
        <v>53</v>
      </c>
      <c r="I164" s="14" t="s">
        <v>54</v>
      </c>
      <c r="J164" s="9" t="s">
        <v>82</v>
      </c>
    </row>
    <row r="165" spans="2:10" x14ac:dyDescent="0.25">
      <c r="B165" s="31">
        <v>7</v>
      </c>
      <c r="C165" s="7" t="s">
        <v>56</v>
      </c>
      <c r="D165" s="9" t="s">
        <v>31</v>
      </c>
      <c r="E165" s="9" t="s">
        <v>32</v>
      </c>
      <c r="F165" s="6">
        <v>45800</v>
      </c>
      <c r="G165" s="5" t="s">
        <v>52</v>
      </c>
      <c r="H165" s="5" t="s">
        <v>53</v>
      </c>
      <c r="I165" s="14" t="s">
        <v>54</v>
      </c>
      <c r="J165" s="9" t="s">
        <v>82</v>
      </c>
    </row>
    <row r="166" spans="2:10" x14ac:dyDescent="0.25">
      <c r="B166" s="31">
        <v>8</v>
      </c>
      <c r="C166" s="7" t="s">
        <v>55</v>
      </c>
      <c r="D166" s="9" t="s">
        <v>33</v>
      </c>
      <c r="E166" s="9" t="s">
        <v>34</v>
      </c>
      <c r="F166" s="6">
        <v>45801</v>
      </c>
      <c r="G166" s="5" t="s">
        <v>57</v>
      </c>
      <c r="H166" s="5" t="s">
        <v>57</v>
      </c>
      <c r="I166" s="14">
        <v>45803</v>
      </c>
      <c r="J166" s="9" t="s">
        <v>84</v>
      </c>
    </row>
    <row r="167" spans="2:10" x14ac:dyDescent="0.25">
      <c r="B167" s="31">
        <v>8</v>
      </c>
      <c r="C167" s="7" t="s">
        <v>55</v>
      </c>
      <c r="D167" s="9" t="s">
        <v>33</v>
      </c>
      <c r="E167" s="9" t="s">
        <v>34</v>
      </c>
      <c r="F167" s="6">
        <v>45802</v>
      </c>
      <c r="G167" s="5" t="s">
        <v>52</v>
      </c>
      <c r="H167" s="5" t="s">
        <v>52</v>
      </c>
      <c r="I167" s="14" t="s">
        <v>54</v>
      </c>
      <c r="J167" s="9" t="s">
        <v>84</v>
      </c>
    </row>
    <row r="168" spans="2:10" x14ac:dyDescent="0.25">
      <c r="B168" s="31">
        <v>1</v>
      </c>
      <c r="C168" s="7" t="s">
        <v>56</v>
      </c>
      <c r="D168" s="9" t="s">
        <v>16</v>
      </c>
      <c r="E168" s="9" t="s">
        <v>17</v>
      </c>
      <c r="F168" s="6">
        <v>45803</v>
      </c>
      <c r="G168" s="5" t="s">
        <v>52</v>
      </c>
      <c r="H168" s="5" t="s">
        <v>53</v>
      </c>
      <c r="I168" s="14" t="s">
        <v>54</v>
      </c>
      <c r="J168" s="9" t="s">
        <v>82</v>
      </c>
    </row>
    <row r="169" spans="2:10" x14ac:dyDescent="0.25">
      <c r="B169" s="31">
        <v>2</v>
      </c>
      <c r="C169" s="7" t="s">
        <v>56</v>
      </c>
      <c r="D169" s="9" t="s">
        <v>19</v>
      </c>
      <c r="E169" s="9" t="s">
        <v>20</v>
      </c>
      <c r="F169" s="6">
        <v>45804</v>
      </c>
      <c r="G169" s="5" t="s">
        <v>52</v>
      </c>
      <c r="H169" s="5" t="s">
        <v>53</v>
      </c>
      <c r="I169" s="14" t="s">
        <v>54</v>
      </c>
      <c r="J169" s="9" t="s">
        <v>82</v>
      </c>
    </row>
    <row r="170" spans="2:10" x14ac:dyDescent="0.25">
      <c r="B170" s="31">
        <v>4</v>
      </c>
      <c r="C170" s="7" t="s">
        <v>56</v>
      </c>
      <c r="D170" s="9" t="s">
        <v>24</v>
      </c>
      <c r="E170" s="9" t="s">
        <v>25</v>
      </c>
      <c r="F170" s="6">
        <v>45805</v>
      </c>
      <c r="G170" s="5" t="s">
        <v>52</v>
      </c>
      <c r="H170" s="5" t="s">
        <v>53</v>
      </c>
      <c r="I170" s="14" t="s">
        <v>54</v>
      </c>
      <c r="J170" s="9" t="s">
        <v>82</v>
      </c>
    </row>
    <row r="171" spans="2:10" x14ac:dyDescent="0.25">
      <c r="B171" s="31">
        <v>7</v>
      </c>
      <c r="C171" s="7" t="s">
        <v>56</v>
      </c>
      <c r="D171" s="9" t="s">
        <v>31</v>
      </c>
      <c r="E171" s="9" t="s">
        <v>32</v>
      </c>
      <c r="F171" s="6">
        <v>45806</v>
      </c>
      <c r="G171" s="5" t="s">
        <v>52</v>
      </c>
      <c r="H171" s="5" t="s">
        <v>53</v>
      </c>
      <c r="I171" s="14" t="s">
        <v>54</v>
      </c>
      <c r="J171" s="9" t="s">
        <v>82</v>
      </c>
    </row>
    <row r="172" spans="2:10" x14ac:dyDescent="0.25">
      <c r="B172" s="31">
        <v>1</v>
      </c>
      <c r="C172" s="7" t="s">
        <v>56</v>
      </c>
      <c r="D172" s="9" t="s">
        <v>16</v>
      </c>
      <c r="E172" s="9" t="s">
        <v>17</v>
      </c>
      <c r="F172" s="6">
        <v>45807</v>
      </c>
      <c r="G172" s="5" t="s">
        <v>52</v>
      </c>
      <c r="H172" s="5" t="s">
        <v>53</v>
      </c>
      <c r="I172" s="14" t="s">
        <v>54</v>
      </c>
      <c r="J172" s="9" t="s">
        <v>82</v>
      </c>
    </row>
    <row r="173" spans="2:10" x14ac:dyDescent="0.25">
      <c r="B173" s="31">
        <v>5</v>
      </c>
      <c r="C173" s="7" t="s">
        <v>55</v>
      </c>
      <c r="D173" s="9" t="s">
        <v>26</v>
      </c>
      <c r="E173" s="9" t="s">
        <v>27</v>
      </c>
      <c r="F173" s="6">
        <v>45808</v>
      </c>
      <c r="G173" s="5" t="s">
        <v>57</v>
      </c>
      <c r="H173" s="5" t="s">
        <v>57</v>
      </c>
      <c r="I173" s="14">
        <v>45811</v>
      </c>
      <c r="J173" s="9" t="s">
        <v>84</v>
      </c>
    </row>
    <row r="174" spans="2:10" x14ac:dyDescent="0.25">
      <c r="B174" s="31">
        <v>5</v>
      </c>
      <c r="C174" s="7" t="s">
        <v>55</v>
      </c>
      <c r="D174" s="9" t="s">
        <v>26</v>
      </c>
      <c r="E174" s="9" t="s">
        <v>27</v>
      </c>
      <c r="F174" s="6">
        <v>45809</v>
      </c>
      <c r="G174" s="5" t="s">
        <v>52</v>
      </c>
      <c r="H174" s="5" t="s">
        <v>52</v>
      </c>
      <c r="I174" s="14">
        <v>45812</v>
      </c>
      <c r="J174" s="9" t="s">
        <v>84</v>
      </c>
    </row>
    <row r="175" spans="2:10" x14ac:dyDescent="0.25">
      <c r="B175" s="31">
        <v>5</v>
      </c>
      <c r="C175" s="7" t="s">
        <v>55</v>
      </c>
      <c r="D175" s="9" t="s">
        <v>26</v>
      </c>
      <c r="E175" s="9" t="s">
        <v>27</v>
      </c>
      <c r="F175" s="6">
        <v>45810</v>
      </c>
      <c r="G175" s="5" t="s">
        <v>52</v>
      </c>
      <c r="H175" s="5" t="s">
        <v>52</v>
      </c>
      <c r="I175" s="14" t="s">
        <v>54</v>
      </c>
      <c r="J175" s="9" t="s">
        <v>84</v>
      </c>
    </row>
    <row r="176" spans="2:10" x14ac:dyDescent="0.25">
      <c r="B176" s="31">
        <v>2</v>
      </c>
      <c r="C176" s="7" t="s">
        <v>56</v>
      </c>
      <c r="D176" s="9" t="s">
        <v>19</v>
      </c>
      <c r="E176" s="9" t="s">
        <v>20</v>
      </c>
      <c r="F176" s="6">
        <v>45811</v>
      </c>
      <c r="G176" s="5" t="s">
        <v>52</v>
      </c>
      <c r="H176" s="5" t="s">
        <v>53</v>
      </c>
      <c r="I176" s="14" t="s">
        <v>54</v>
      </c>
      <c r="J176" s="9" t="s">
        <v>82</v>
      </c>
    </row>
    <row r="177" spans="2:10" x14ac:dyDescent="0.25">
      <c r="B177" s="31">
        <v>4</v>
      </c>
      <c r="C177" s="7" t="s">
        <v>56</v>
      </c>
      <c r="D177" s="9" t="s">
        <v>24</v>
      </c>
      <c r="E177" s="9" t="s">
        <v>25</v>
      </c>
      <c r="F177" s="6">
        <v>45812</v>
      </c>
      <c r="G177" s="5" t="s">
        <v>52</v>
      </c>
      <c r="H177" s="5" t="s">
        <v>53</v>
      </c>
      <c r="I177" s="14" t="s">
        <v>54</v>
      </c>
      <c r="J177" s="9" t="s">
        <v>82</v>
      </c>
    </row>
    <row r="178" spans="2:10" x14ac:dyDescent="0.25">
      <c r="B178" s="31">
        <v>7</v>
      </c>
      <c r="C178" s="7" t="s">
        <v>56</v>
      </c>
      <c r="D178" s="9" t="s">
        <v>31</v>
      </c>
      <c r="E178" s="9" t="s">
        <v>32</v>
      </c>
      <c r="F178" s="6">
        <v>45813</v>
      </c>
      <c r="G178" s="5" t="s">
        <v>52</v>
      </c>
      <c r="H178" s="5" t="s">
        <v>53</v>
      </c>
      <c r="I178" s="14" t="s">
        <v>54</v>
      </c>
      <c r="J178" s="9" t="s">
        <v>82</v>
      </c>
    </row>
    <row r="179" spans="2:10" x14ac:dyDescent="0.25">
      <c r="B179" s="31">
        <v>1</v>
      </c>
      <c r="C179" s="7" t="s">
        <v>56</v>
      </c>
      <c r="D179" s="9" t="s">
        <v>16</v>
      </c>
      <c r="E179" s="9" t="s">
        <v>17</v>
      </c>
      <c r="F179" s="6">
        <v>45814</v>
      </c>
      <c r="G179" s="5" t="s">
        <v>52</v>
      </c>
      <c r="H179" s="5" t="s">
        <v>53</v>
      </c>
      <c r="I179" s="14" t="s">
        <v>54</v>
      </c>
      <c r="J179" s="9" t="s">
        <v>82</v>
      </c>
    </row>
    <row r="180" spans="2:10" x14ac:dyDescent="0.25">
      <c r="B180" s="31">
        <v>9</v>
      </c>
      <c r="C180" s="7" t="s">
        <v>55</v>
      </c>
      <c r="D180" s="9" t="s">
        <v>35</v>
      </c>
      <c r="E180" s="9" t="s">
        <v>36</v>
      </c>
      <c r="F180" s="6">
        <v>45815</v>
      </c>
      <c r="G180" s="5" t="s">
        <v>57</v>
      </c>
      <c r="H180" s="5" t="s">
        <v>57</v>
      </c>
      <c r="I180" s="14">
        <v>45817</v>
      </c>
      <c r="J180" s="9" t="s">
        <v>84</v>
      </c>
    </row>
    <row r="181" spans="2:10" x14ac:dyDescent="0.25">
      <c r="B181" s="31">
        <v>9</v>
      </c>
      <c r="C181" s="7" t="s">
        <v>55</v>
      </c>
      <c r="D181" s="9" t="s">
        <v>35</v>
      </c>
      <c r="E181" s="9" t="s">
        <v>36</v>
      </c>
      <c r="F181" s="6">
        <v>45816</v>
      </c>
      <c r="G181" s="5" t="s">
        <v>52</v>
      </c>
      <c r="H181" s="5" t="s">
        <v>52</v>
      </c>
      <c r="I181" s="14" t="s">
        <v>54</v>
      </c>
      <c r="J181" s="9" t="s">
        <v>84</v>
      </c>
    </row>
    <row r="182" spans="2:10" x14ac:dyDescent="0.25">
      <c r="B182" s="31">
        <v>2</v>
      </c>
      <c r="C182" s="7" t="s">
        <v>56</v>
      </c>
      <c r="D182" s="9" t="s">
        <v>19</v>
      </c>
      <c r="E182" s="9" t="s">
        <v>20</v>
      </c>
      <c r="F182" s="6">
        <v>45817</v>
      </c>
      <c r="G182" s="5" t="s">
        <v>52</v>
      </c>
      <c r="H182" s="5" t="s">
        <v>53</v>
      </c>
      <c r="I182" s="14" t="s">
        <v>54</v>
      </c>
      <c r="J182" s="9" t="s">
        <v>82</v>
      </c>
    </row>
    <row r="183" spans="2:10" x14ac:dyDescent="0.25">
      <c r="B183" s="31">
        <v>4</v>
      </c>
      <c r="C183" s="7" t="s">
        <v>56</v>
      </c>
      <c r="D183" s="9" t="s">
        <v>24</v>
      </c>
      <c r="E183" s="9" t="s">
        <v>25</v>
      </c>
      <c r="F183" s="6">
        <v>45818</v>
      </c>
      <c r="G183" s="5" t="s">
        <v>52</v>
      </c>
      <c r="H183" s="5" t="s">
        <v>53</v>
      </c>
      <c r="I183" s="14" t="s">
        <v>54</v>
      </c>
      <c r="J183" s="9" t="s">
        <v>82</v>
      </c>
    </row>
    <row r="184" spans="2:10" x14ac:dyDescent="0.25">
      <c r="B184" s="31">
        <v>7</v>
      </c>
      <c r="C184" s="7" t="s">
        <v>56</v>
      </c>
      <c r="D184" s="9" t="s">
        <v>31</v>
      </c>
      <c r="E184" s="9" t="s">
        <v>32</v>
      </c>
      <c r="F184" s="6">
        <v>45819</v>
      </c>
      <c r="G184" s="5" t="s">
        <v>52</v>
      </c>
      <c r="H184" s="5" t="s">
        <v>53</v>
      </c>
      <c r="I184" s="14" t="s">
        <v>54</v>
      </c>
      <c r="J184" s="9" t="s">
        <v>82</v>
      </c>
    </row>
    <row r="185" spans="2:10" x14ac:dyDescent="0.25">
      <c r="B185" s="31">
        <v>1</v>
      </c>
      <c r="C185" s="7" t="s">
        <v>56</v>
      </c>
      <c r="D185" s="9" t="s">
        <v>16</v>
      </c>
      <c r="E185" s="9" t="s">
        <v>17</v>
      </c>
      <c r="F185" s="6">
        <v>45820</v>
      </c>
      <c r="G185" s="5" t="s">
        <v>52</v>
      </c>
      <c r="H185" s="5" t="s">
        <v>53</v>
      </c>
      <c r="I185" s="14" t="s">
        <v>54</v>
      </c>
      <c r="J185" s="9" t="s">
        <v>82</v>
      </c>
    </row>
    <row r="186" spans="2:10" x14ac:dyDescent="0.25">
      <c r="B186" s="31">
        <v>2</v>
      </c>
      <c r="C186" s="7" t="s">
        <v>56</v>
      </c>
      <c r="D186" s="9" t="s">
        <v>19</v>
      </c>
      <c r="E186" s="9" t="s">
        <v>20</v>
      </c>
      <c r="F186" s="6">
        <v>45821</v>
      </c>
      <c r="G186" s="5" t="s">
        <v>52</v>
      </c>
      <c r="H186" s="5" t="s">
        <v>53</v>
      </c>
      <c r="I186" s="14" t="s">
        <v>54</v>
      </c>
      <c r="J186" s="9" t="s">
        <v>82</v>
      </c>
    </row>
    <row r="187" spans="2:10" x14ac:dyDescent="0.25">
      <c r="B187" s="31">
        <v>10</v>
      </c>
      <c r="C187" s="7" t="s">
        <v>55</v>
      </c>
      <c r="D187" s="9" t="s">
        <v>37</v>
      </c>
      <c r="E187" s="9" t="s">
        <v>38</v>
      </c>
      <c r="F187" s="6">
        <v>45822</v>
      </c>
      <c r="G187" s="5" t="s">
        <v>57</v>
      </c>
      <c r="H187" s="5" t="s">
        <v>57</v>
      </c>
      <c r="I187" s="14">
        <v>45824</v>
      </c>
      <c r="J187" s="9" t="s">
        <v>84</v>
      </c>
    </row>
    <row r="188" spans="2:10" x14ac:dyDescent="0.25">
      <c r="B188" s="31">
        <v>10</v>
      </c>
      <c r="C188" s="7" t="s">
        <v>55</v>
      </c>
      <c r="D188" s="9" t="s">
        <v>37</v>
      </c>
      <c r="E188" s="9" t="s">
        <v>38</v>
      </c>
      <c r="F188" s="6">
        <v>45823</v>
      </c>
      <c r="G188" s="5" t="s">
        <v>52</v>
      </c>
      <c r="H188" s="5" t="s">
        <v>52</v>
      </c>
      <c r="I188" s="14" t="s">
        <v>54</v>
      </c>
      <c r="J188" s="9" t="s">
        <v>84</v>
      </c>
    </row>
    <row r="189" spans="2:10" x14ac:dyDescent="0.25">
      <c r="B189" s="31">
        <v>4</v>
      </c>
      <c r="C189" s="7" t="s">
        <v>56</v>
      </c>
      <c r="D189" s="9" t="s">
        <v>24</v>
      </c>
      <c r="E189" s="9" t="s">
        <v>25</v>
      </c>
      <c r="F189" s="6">
        <v>45824</v>
      </c>
      <c r="G189" s="5" t="s">
        <v>52</v>
      </c>
      <c r="H189" s="5" t="s">
        <v>53</v>
      </c>
      <c r="I189" s="14" t="s">
        <v>54</v>
      </c>
      <c r="J189" s="9" t="s">
        <v>82</v>
      </c>
    </row>
    <row r="190" spans="2:10" x14ac:dyDescent="0.25">
      <c r="B190" s="31">
        <v>7</v>
      </c>
      <c r="C190" s="7" t="s">
        <v>56</v>
      </c>
      <c r="D190" s="9" t="s">
        <v>31</v>
      </c>
      <c r="E190" s="9" t="s">
        <v>32</v>
      </c>
      <c r="F190" s="6">
        <v>45825</v>
      </c>
      <c r="G190" s="5" t="s">
        <v>52</v>
      </c>
      <c r="H190" s="5" t="s">
        <v>53</v>
      </c>
      <c r="I190" s="14" t="s">
        <v>54</v>
      </c>
      <c r="J190" s="9" t="s">
        <v>82</v>
      </c>
    </row>
    <row r="191" spans="2:10" x14ac:dyDescent="0.25">
      <c r="B191" s="31">
        <v>1</v>
      </c>
      <c r="C191" s="7" t="s">
        <v>56</v>
      </c>
      <c r="D191" s="9" t="s">
        <v>16</v>
      </c>
      <c r="E191" s="9" t="s">
        <v>17</v>
      </c>
      <c r="F191" s="6">
        <v>45826</v>
      </c>
      <c r="G191" s="5" t="s">
        <v>52</v>
      </c>
      <c r="H191" s="5" t="s">
        <v>53</v>
      </c>
      <c r="I191" s="14" t="s">
        <v>54</v>
      </c>
      <c r="J191" s="9" t="s">
        <v>82</v>
      </c>
    </row>
    <row r="192" spans="2:10" x14ac:dyDescent="0.25">
      <c r="B192" s="31">
        <v>2</v>
      </c>
      <c r="C192" s="7" t="s">
        <v>56</v>
      </c>
      <c r="D192" s="9" t="s">
        <v>19</v>
      </c>
      <c r="E192" s="9" t="s">
        <v>20</v>
      </c>
      <c r="F192" s="6">
        <v>45827</v>
      </c>
      <c r="G192" s="5" t="s">
        <v>52</v>
      </c>
      <c r="H192" s="5" t="s">
        <v>53</v>
      </c>
      <c r="I192" s="14" t="s">
        <v>54</v>
      </c>
      <c r="J192" s="9" t="s">
        <v>82</v>
      </c>
    </row>
    <row r="193" spans="2:10" x14ac:dyDescent="0.25">
      <c r="B193" s="31">
        <v>4</v>
      </c>
      <c r="C193" s="7" t="s">
        <v>56</v>
      </c>
      <c r="D193" s="9" t="s">
        <v>24</v>
      </c>
      <c r="E193" s="9" t="s">
        <v>25</v>
      </c>
      <c r="F193" s="6">
        <v>45828</v>
      </c>
      <c r="G193" s="5" t="s">
        <v>52</v>
      </c>
      <c r="H193" s="5" t="s">
        <v>53</v>
      </c>
      <c r="I193" s="14" t="s">
        <v>54</v>
      </c>
      <c r="J193" s="9" t="s">
        <v>82</v>
      </c>
    </row>
    <row r="194" spans="2:10" x14ac:dyDescent="0.25">
      <c r="B194" s="31">
        <v>8</v>
      </c>
      <c r="C194" s="7" t="s">
        <v>55</v>
      </c>
      <c r="D194" s="9" t="s">
        <v>33</v>
      </c>
      <c r="E194" s="9" t="s">
        <v>34</v>
      </c>
      <c r="F194" s="6">
        <v>45829</v>
      </c>
      <c r="G194" s="5" t="s">
        <v>57</v>
      </c>
      <c r="H194" s="5" t="s">
        <v>57</v>
      </c>
      <c r="I194" s="14">
        <v>45832</v>
      </c>
      <c r="J194" s="9" t="s">
        <v>84</v>
      </c>
    </row>
    <row r="195" spans="2:10" x14ac:dyDescent="0.25">
      <c r="B195" s="31">
        <v>8</v>
      </c>
      <c r="C195" s="7" t="s">
        <v>55</v>
      </c>
      <c r="D195" s="9" t="s">
        <v>33</v>
      </c>
      <c r="E195" s="9" t="s">
        <v>34</v>
      </c>
      <c r="F195" s="6">
        <v>45830</v>
      </c>
      <c r="G195" s="5" t="s">
        <v>52</v>
      </c>
      <c r="H195" s="5" t="s">
        <v>52</v>
      </c>
      <c r="I195" s="14">
        <v>45833</v>
      </c>
      <c r="J195" s="9" t="s">
        <v>84</v>
      </c>
    </row>
    <row r="196" spans="2:10" x14ac:dyDescent="0.25">
      <c r="B196" s="31">
        <v>8</v>
      </c>
      <c r="C196" s="7" t="s">
        <v>55</v>
      </c>
      <c r="D196" s="9" t="s">
        <v>33</v>
      </c>
      <c r="E196" s="9" t="s">
        <v>34</v>
      </c>
      <c r="F196" s="6">
        <v>45831</v>
      </c>
      <c r="G196" s="5" t="s">
        <v>52</v>
      </c>
      <c r="H196" s="5" t="s">
        <v>52</v>
      </c>
      <c r="I196" s="14" t="s">
        <v>54</v>
      </c>
      <c r="J196" s="9" t="s">
        <v>84</v>
      </c>
    </row>
    <row r="197" spans="2:10" x14ac:dyDescent="0.25">
      <c r="B197" s="31">
        <v>7</v>
      </c>
      <c r="C197" s="7" t="s">
        <v>56</v>
      </c>
      <c r="D197" s="9" t="s">
        <v>31</v>
      </c>
      <c r="E197" s="9" t="s">
        <v>32</v>
      </c>
      <c r="F197" s="6">
        <v>45832</v>
      </c>
      <c r="G197" s="5" t="s">
        <v>52</v>
      </c>
      <c r="H197" s="5" t="s">
        <v>53</v>
      </c>
      <c r="I197" s="14" t="s">
        <v>54</v>
      </c>
      <c r="J197" s="9" t="s">
        <v>82</v>
      </c>
    </row>
    <row r="198" spans="2:10" x14ac:dyDescent="0.25">
      <c r="B198" s="31">
        <v>1</v>
      </c>
      <c r="C198" s="7" t="s">
        <v>56</v>
      </c>
      <c r="D198" s="9" t="s">
        <v>16</v>
      </c>
      <c r="E198" s="9" t="s">
        <v>17</v>
      </c>
      <c r="F198" s="6">
        <v>45833</v>
      </c>
      <c r="G198" s="5" t="s">
        <v>52</v>
      </c>
      <c r="H198" s="5" t="s">
        <v>53</v>
      </c>
      <c r="I198" s="14" t="s">
        <v>54</v>
      </c>
      <c r="J198" s="9" t="s">
        <v>82</v>
      </c>
    </row>
    <row r="199" spans="2:10" x14ac:dyDescent="0.25">
      <c r="B199" s="31">
        <v>2</v>
      </c>
      <c r="C199" s="7" t="s">
        <v>56</v>
      </c>
      <c r="D199" s="9" t="s">
        <v>19</v>
      </c>
      <c r="E199" s="9" t="s">
        <v>20</v>
      </c>
      <c r="F199" s="6">
        <v>45834</v>
      </c>
      <c r="G199" s="5" t="s">
        <v>52</v>
      </c>
      <c r="H199" s="5" t="s">
        <v>53</v>
      </c>
      <c r="I199" s="14" t="s">
        <v>54</v>
      </c>
      <c r="J199" s="9" t="s">
        <v>82</v>
      </c>
    </row>
    <row r="200" spans="2:10" x14ac:dyDescent="0.25">
      <c r="B200" s="31">
        <v>4</v>
      </c>
      <c r="C200" s="7" t="s">
        <v>56</v>
      </c>
      <c r="D200" s="9" t="s">
        <v>24</v>
      </c>
      <c r="E200" s="9" t="s">
        <v>25</v>
      </c>
      <c r="F200" s="6">
        <v>45835</v>
      </c>
      <c r="G200" s="5" t="s">
        <v>52</v>
      </c>
      <c r="H200" s="5" t="s">
        <v>53</v>
      </c>
      <c r="I200" s="14" t="s">
        <v>54</v>
      </c>
      <c r="J200" s="9" t="s">
        <v>82</v>
      </c>
    </row>
    <row r="201" spans="2:10" x14ac:dyDescent="0.25">
      <c r="B201" s="31">
        <v>9</v>
      </c>
      <c r="C201" s="7" t="s">
        <v>55</v>
      </c>
      <c r="D201" s="9" t="s">
        <v>35</v>
      </c>
      <c r="E201" s="9" t="s">
        <v>36</v>
      </c>
      <c r="F201" s="6">
        <v>45836</v>
      </c>
      <c r="G201" s="5" t="s">
        <v>57</v>
      </c>
      <c r="H201" s="5" t="s">
        <v>57</v>
      </c>
      <c r="I201" s="14">
        <v>45839</v>
      </c>
      <c r="J201" s="9" t="s">
        <v>84</v>
      </c>
    </row>
    <row r="202" spans="2:10" x14ac:dyDescent="0.25">
      <c r="B202" s="31">
        <v>9</v>
      </c>
      <c r="C202" s="7" t="s">
        <v>55</v>
      </c>
      <c r="D202" s="9" t="s">
        <v>35</v>
      </c>
      <c r="E202" s="9" t="s">
        <v>36</v>
      </c>
      <c r="F202" s="6">
        <v>45837</v>
      </c>
      <c r="G202" s="5" t="s">
        <v>52</v>
      </c>
      <c r="H202" s="5" t="s">
        <v>52</v>
      </c>
      <c r="I202" s="14">
        <v>45840</v>
      </c>
      <c r="J202" s="9" t="s">
        <v>84</v>
      </c>
    </row>
    <row r="203" spans="2:10" x14ac:dyDescent="0.25">
      <c r="B203" s="31">
        <v>9</v>
      </c>
      <c r="C203" s="7" t="s">
        <v>55</v>
      </c>
      <c r="D203" s="9" t="s">
        <v>35</v>
      </c>
      <c r="E203" s="9" t="s">
        <v>36</v>
      </c>
      <c r="F203" s="6">
        <v>45838</v>
      </c>
      <c r="G203" s="5" t="s">
        <v>52</v>
      </c>
      <c r="H203" s="5" t="s">
        <v>52</v>
      </c>
      <c r="I203" s="14" t="s">
        <v>54</v>
      </c>
      <c r="J203" s="9" t="s">
        <v>84</v>
      </c>
    </row>
    <row r="204" spans="2:10" x14ac:dyDescent="0.25">
      <c r="B204" s="31">
        <v>7</v>
      </c>
      <c r="C204" s="7" t="s">
        <v>56</v>
      </c>
      <c r="D204" s="9" t="s">
        <v>31</v>
      </c>
      <c r="E204" s="9" t="s">
        <v>32</v>
      </c>
      <c r="F204" s="6">
        <v>45839</v>
      </c>
      <c r="G204" s="5" t="s">
        <v>52</v>
      </c>
      <c r="H204" s="5" t="s">
        <v>53</v>
      </c>
      <c r="I204" s="14" t="s">
        <v>54</v>
      </c>
      <c r="J204" s="9" t="s">
        <v>82</v>
      </c>
    </row>
    <row r="205" spans="2:10" x14ac:dyDescent="0.25">
      <c r="B205" s="31">
        <v>1</v>
      </c>
      <c r="C205" s="7" t="s">
        <v>56</v>
      </c>
      <c r="D205" s="9" t="s">
        <v>16</v>
      </c>
      <c r="E205" s="9" t="s">
        <v>17</v>
      </c>
      <c r="F205" s="6">
        <v>45840</v>
      </c>
      <c r="G205" s="5" t="s">
        <v>52</v>
      </c>
      <c r="H205" s="5" t="s">
        <v>53</v>
      </c>
      <c r="I205" s="14" t="s">
        <v>54</v>
      </c>
      <c r="J205" s="9" t="s">
        <v>82</v>
      </c>
    </row>
    <row r="206" spans="2:10" x14ac:dyDescent="0.25">
      <c r="B206" s="31">
        <v>2</v>
      </c>
      <c r="C206" s="7" t="s">
        <v>56</v>
      </c>
      <c r="D206" s="9" t="s">
        <v>19</v>
      </c>
      <c r="E206" s="9" t="s">
        <v>20</v>
      </c>
      <c r="F206" s="6">
        <v>45841</v>
      </c>
      <c r="G206" s="5" t="s">
        <v>52</v>
      </c>
      <c r="H206" s="5" t="s">
        <v>53</v>
      </c>
      <c r="I206" s="14" t="s">
        <v>54</v>
      </c>
      <c r="J206" s="9" t="s">
        <v>82</v>
      </c>
    </row>
    <row r="207" spans="2:10" x14ac:dyDescent="0.25">
      <c r="B207" s="31">
        <v>4</v>
      </c>
      <c r="C207" s="7" t="s">
        <v>56</v>
      </c>
      <c r="D207" s="9" t="s">
        <v>24</v>
      </c>
      <c r="E207" s="9" t="s">
        <v>25</v>
      </c>
      <c r="F207" s="6">
        <v>45842</v>
      </c>
      <c r="G207" s="5" t="s">
        <v>52</v>
      </c>
      <c r="H207" s="5" t="s">
        <v>53</v>
      </c>
      <c r="I207" s="14" t="s">
        <v>54</v>
      </c>
      <c r="J207" s="9" t="s">
        <v>82</v>
      </c>
    </row>
    <row r="208" spans="2:10" x14ac:dyDescent="0.25">
      <c r="B208" s="31">
        <v>3</v>
      </c>
      <c r="C208" s="7" t="s">
        <v>55</v>
      </c>
      <c r="D208" s="9" t="s">
        <v>21</v>
      </c>
      <c r="E208" s="9" t="s">
        <v>22</v>
      </c>
      <c r="F208" s="6">
        <v>45843</v>
      </c>
      <c r="G208" s="5" t="s">
        <v>57</v>
      </c>
      <c r="H208" s="5" t="s">
        <v>57</v>
      </c>
      <c r="I208" s="14">
        <v>45845</v>
      </c>
      <c r="J208" s="9" t="s">
        <v>84</v>
      </c>
    </row>
    <row r="209" spans="2:10" x14ac:dyDescent="0.25">
      <c r="B209" s="31">
        <v>3</v>
      </c>
      <c r="C209" s="7" t="s">
        <v>55</v>
      </c>
      <c r="D209" s="9" t="s">
        <v>21</v>
      </c>
      <c r="E209" s="9" t="s">
        <v>22</v>
      </c>
      <c r="F209" s="6">
        <v>45844</v>
      </c>
      <c r="G209" s="5" t="s">
        <v>52</v>
      </c>
      <c r="H209" s="5" t="s">
        <v>52</v>
      </c>
      <c r="I209" s="14" t="s">
        <v>54</v>
      </c>
      <c r="J209" s="9" t="s">
        <v>84</v>
      </c>
    </row>
    <row r="210" spans="2:10" x14ac:dyDescent="0.25">
      <c r="B210" s="31">
        <v>7</v>
      </c>
      <c r="C210" s="7" t="s">
        <v>56</v>
      </c>
      <c r="D210" s="9" t="s">
        <v>31</v>
      </c>
      <c r="E210" s="9" t="s">
        <v>32</v>
      </c>
      <c r="F210" s="6">
        <v>45845</v>
      </c>
      <c r="G210" s="5" t="s">
        <v>52</v>
      </c>
      <c r="H210" s="5" t="s">
        <v>53</v>
      </c>
      <c r="I210" s="14" t="s">
        <v>54</v>
      </c>
      <c r="J210" s="9" t="s">
        <v>82</v>
      </c>
    </row>
    <row r="211" spans="2:10" x14ac:dyDescent="0.25">
      <c r="B211" s="31">
        <v>1</v>
      </c>
      <c r="C211" s="7" t="s">
        <v>56</v>
      </c>
      <c r="D211" s="9" t="s">
        <v>16</v>
      </c>
      <c r="E211" s="9" t="s">
        <v>17</v>
      </c>
      <c r="F211" s="6">
        <v>45846</v>
      </c>
      <c r="G211" s="5" t="s">
        <v>52</v>
      </c>
      <c r="H211" s="5" t="s">
        <v>53</v>
      </c>
      <c r="I211" s="14" t="s">
        <v>54</v>
      </c>
      <c r="J211" s="9" t="s">
        <v>82</v>
      </c>
    </row>
    <row r="212" spans="2:10" x14ac:dyDescent="0.25">
      <c r="B212" s="31">
        <v>2</v>
      </c>
      <c r="C212" s="7" t="s">
        <v>56</v>
      </c>
      <c r="D212" s="9" t="s">
        <v>19</v>
      </c>
      <c r="E212" s="9" t="s">
        <v>20</v>
      </c>
      <c r="F212" s="6">
        <v>45847</v>
      </c>
      <c r="G212" s="5" t="s">
        <v>52</v>
      </c>
      <c r="H212" s="5" t="s">
        <v>53</v>
      </c>
      <c r="I212" s="14" t="s">
        <v>54</v>
      </c>
      <c r="J212" s="9" t="s">
        <v>82</v>
      </c>
    </row>
    <row r="213" spans="2:10" x14ac:dyDescent="0.25">
      <c r="B213" s="31">
        <v>4</v>
      </c>
      <c r="C213" s="7" t="s">
        <v>56</v>
      </c>
      <c r="D213" s="9" t="s">
        <v>24</v>
      </c>
      <c r="E213" s="9" t="s">
        <v>25</v>
      </c>
      <c r="F213" s="6">
        <v>45848</v>
      </c>
      <c r="G213" s="5" t="s">
        <v>52</v>
      </c>
      <c r="H213" s="5" t="s">
        <v>53</v>
      </c>
      <c r="I213" s="14" t="s">
        <v>54</v>
      </c>
      <c r="J213" s="9" t="s">
        <v>82</v>
      </c>
    </row>
    <row r="214" spans="2:10" x14ac:dyDescent="0.25">
      <c r="B214" s="31">
        <v>7</v>
      </c>
      <c r="C214" s="7" t="s">
        <v>56</v>
      </c>
      <c r="D214" s="9" t="s">
        <v>31</v>
      </c>
      <c r="E214" s="9" t="s">
        <v>32</v>
      </c>
      <c r="F214" s="6">
        <v>45849</v>
      </c>
      <c r="G214" s="5" t="s">
        <v>52</v>
      </c>
      <c r="H214" s="5" t="s">
        <v>53</v>
      </c>
      <c r="I214" s="14" t="s">
        <v>54</v>
      </c>
      <c r="J214" s="9" t="s">
        <v>82</v>
      </c>
    </row>
    <row r="215" spans="2:10" x14ac:dyDescent="0.25">
      <c r="B215" s="31">
        <v>5</v>
      </c>
      <c r="C215" s="7" t="s">
        <v>55</v>
      </c>
      <c r="D215" s="9" t="s">
        <v>26</v>
      </c>
      <c r="E215" s="9" t="s">
        <v>27</v>
      </c>
      <c r="F215" s="6">
        <v>45850</v>
      </c>
      <c r="G215" s="5" t="s">
        <v>57</v>
      </c>
      <c r="H215" s="5" t="s">
        <v>57</v>
      </c>
      <c r="I215" s="14">
        <v>45852</v>
      </c>
      <c r="J215" s="9" t="s">
        <v>84</v>
      </c>
    </row>
    <row r="216" spans="2:10" x14ac:dyDescent="0.25">
      <c r="B216" s="31">
        <v>5</v>
      </c>
      <c r="C216" s="7" t="s">
        <v>55</v>
      </c>
      <c r="D216" s="9" t="s">
        <v>26</v>
      </c>
      <c r="E216" s="9" t="s">
        <v>27</v>
      </c>
      <c r="F216" s="6">
        <v>45851</v>
      </c>
      <c r="G216" s="5" t="s">
        <v>52</v>
      </c>
      <c r="H216" s="5" t="s">
        <v>52</v>
      </c>
      <c r="I216" s="14" t="s">
        <v>54</v>
      </c>
      <c r="J216" s="9" t="s">
        <v>84</v>
      </c>
    </row>
    <row r="217" spans="2:10" x14ac:dyDescent="0.25">
      <c r="B217" s="31">
        <v>1</v>
      </c>
      <c r="C217" s="7" t="s">
        <v>56</v>
      </c>
      <c r="D217" s="9" t="s">
        <v>16</v>
      </c>
      <c r="E217" s="9" t="s">
        <v>17</v>
      </c>
      <c r="F217" s="6">
        <v>45852</v>
      </c>
      <c r="G217" s="5" t="s">
        <v>52</v>
      </c>
      <c r="H217" s="5" t="s">
        <v>53</v>
      </c>
      <c r="I217" s="14" t="s">
        <v>54</v>
      </c>
      <c r="J217" s="9" t="s">
        <v>82</v>
      </c>
    </row>
    <row r="218" spans="2:10" x14ac:dyDescent="0.25">
      <c r="B218" s="31">
        <v>2</v>
      </c>
      <c r="C218" s="7" t="s">
        <v>56</v>
      </c>
      <c r="D218" s="9" t="s">
        <v>19</v>
      </c>
      <c r="E218" s="9" t="s">
        <v>20</v>
      </c>
      <c r="F218" s="6">
        <v>45853</v>
      </c>
      <c r="G218" s="5" t="s">
        <v>52</v>
      </c>
      <c r="H218" s="5" t="s">
        <v>53</v>
      </c>
      <c r="I218" s="14" t="s">
        <v>54</v>
      </c>
      <c r="J218" s="9" t="s">
        <v>82</v>
      </c>
    </row>
    <row r="219" spans="2:10" x14ac:dyDescent="0.25">
      <c r="B219" s="31">
        <v>4</v>
      </c>
      <c r="C219" s="7" t="s">
        <v>56</v>
      </c>
      <c r="D219" s="9" t="s">
        <v>24</v>
      </c>
      <c r="E219" s="9" t="s">
        <v>25</v>
      </c>
      <c r="F219" s="6">
        <v>45854</v>
      </c>
      <c r="G219" s="5" t="s">
        <v>52</v>
      </c>
      <c r="H219" s="5" t="s">
        <v>53</v>
      </c>
      <c r="I219" s="14" t="s">
        <v>54</v>
      </c>
      <c r="J219" s="9" t="s">
        <v>82</v>
      </c>
    </row>
    <row r="220" spans="2:10" x14ac:dyDescent="0.25">
      <c r="B220" s="31">
        <v>7</v>
      </c>
      <c r="C220" s="7" t="s">
        <v>56</v>
      </c>
      <c r="D220" s="9" t="s">
        <v>31</v>
      </c>
      <c r="E220" s="9" t="s">
        <v>32</v>
      </c>
      <c r="F220" s="6">
        <v>45855</v>
      </c>
      <c r="G220" s="5" t="s">
        <v>52</v>
      </c>
      <c r="H220" s="5" t="s">
        <v>53</v>
      </c>
      <c r="I220" s="14" t="s">
        <v>54</v>
      </c>
      <c r="J220" s="9" t="s">
        <v>82</v>
      </c>
    </row>
    <row r="221" spans="2:10" x14ac:dyDescent="0.25">
      <c r="B221" s="31">
        <v>1</v>
      </c>
      <c r="C221" s="7" t="s">
        <v>56</v>
      </c>
      <c r="D221" s="9" t="s">
        <v>16</v>
      </c>
      <c r="E221" s="9" t="s">
        <v>17</v>
      </c>
      <c r="F221" s="6">
        <v>45856</v>
      </c>
      <c r="G221" s="5" t="s">
        <v>52</v>
      </c>
      <c r="H221" s="5" t="s">
        <v>53</v>
      </c>
      <c r="I221" s="14" t="s">
        <v>54</v>
      </c>
      <c r="J221" s="9" t="s">
        <v>82</v>
      </c>
    </row>
    <row r="222" spans="2:10" x14ac:dyDescent="0.25">
      <c r="B222" s="31">
        <v>6</v>
      </c>
      <c r="C222" s="7" t="s">
        <v>55</v>
      </c>
      <c r="D222" s="9" t="s">
        <v>29</v>
      </c>
      <c r="E222" s="9" t="s">
        <v>30</v>
      </c>
      <c r="F222" s="6">
        <v>45857</v>
      </c>
      <c r="G222" s="5" t="s">
        <v>57</v>
      </c>
      <c r="H222" s="5" t="s">
        <v>57</v>
      </c>
      <c r="I222" s="14">
        <v>45859</v>
      </c>
      <c r="J222" s="9" t="s">
        <v>84</v>
      </c>
    </row>
    <row r="223" spans="2:10" x14ac:dyDescent="0.25">
      <c r="B223" s="31">
        <v>6</v>
      </c>
      <c r="C223" s="7" t="s">
        <v>55</v>
      </c>
      <c r="D223" s="9" t="s">
        <v>29</v>
      </c>
      <c r="E223" s="9" t="s">
        <v>30</v>
      </c>
      <c r="F223" s="6">
        <v>45858</v>
      </c>
      <c r="G223" s="5" t="s">
        <v>52</v>
      </c>
      <c r="H223" s="5" t="s">
        <v>52</v>
      </c>
      <c r="I223" s="14" t="s">
        <v>54</v>
      </c>
      <c r="J223" s="9" t="s">
        <v>84</v>
      </c>
    </row>
    <row r="224" spans="2:10" x14ac:dyDescent="0.25">
      <c r="B224" s="31">
        <v>2</v>
      </c>
      <c r="C224" s="7" t="s">
        <v>56</v>
      </c>
      <c r="D224" s="9" t="s">
        <v>19</v>
      </c>
      <c r="E224" s="9" t="s">
        <v>20</v>
      </c>
      <c r="F224" s="6">
        <v>45859</v>
      </c>
      <c r="G224" s="5" t="s">
        <v>52</v>
      </c>
      <c r="H224" s="5" t="s">
        <v>53</v>
      </c>
      <c r="I224" s="14" t="s">
        <v>54</v>
      </c>
      <c r="J224" s="9" t="s">
        <v>82</v>
      </c>
    </row>
    <row r="225" spans="2:10" x14ac:dyDescent="0.25">
      <c r="B225" s="31">
        <v>4</v>
      </c>
      <c r="C225" s="7" t="s">
        <v>56</v>
      </c>
      <c r="D225" s="9" t="s">
        <v>24</v>
      </c>
      <c r="E225" s="9" t="s">
        <v>25</v>
      </c>
      <c r="F225" s="6">
        <v>45860</v>
      </c>
      <c r="G225" s="5" t="s">
        <v>52</v>
      </c>
      <c r="H225" s="5" t="s">
        <v>53</v>
      </c>
      <c r="I225" s="14" t="s">
        <v>54</v>
      </c>
      <c r="J225" s="9" t="s">
        <v>82</v>
      </c>
    </row>
    <row r="226" spans="2:10" x14ac:dyDescent="0.25">
      <c r="B226" s="31">
        <v>7</v>
      </c>
      <c r="C226" s="7" t="s">
        <v>56</v>
      </c>
      <c r="D226" s="9" t="s">
        <v>31</v>
      </c>
      <c r="E226" s="9" t="s">
        <v>32</v>
      </c>
      <c r="F226" s="6">
        <v>45861</v>
      </c>
      <c r="G226" s="5" t="s">
        <v>52</v>
      </c>
      <c r="H226" s="5" t="s">
        <v>53</v>
      </c>
      <c r="I226" s="14" t="s">
        <v>54</v>
      </c>
      <c r="J226" s="9" t="s">
        <v>82</v>
      </c>
    </row>
    <row r="227" spans="2:10" x14ac:dyDescent="0.25">
      <c r="B227" s="31">
        <v>1</v>
      </c>
      <c r="C227" s="7" t="s">
        <v>56</v>
      </c>
      <c r="D227" s="9" t="s">
        <v>16</v>
      </c>
      <c r="E227" s="9" t="s">
        <v>17</v>
      </c>
      <c r="F227" s="6">
        <v>45862</v>
      </c>
      <c r="G227" s="5" t="s">
        <v>52</v>
      </c>
      <c r="H227" s="5" t="s">
        <v>53</v>
      </c>
      <c r="I227" s="14" t="s">
        <v>54</v>
      </c>
      <c r="J227" s="9" t="s">
        <v>82</v>
      </c>
    </row>
    <row r="228" spans="2:10" x14ac:dyDescent="0.25">
      <c r="B228" s="31">
        <v>2</v>
      </c>
      <c r="C228" s="7" t="s">
        <v>56</v>
      </c>
      <c r="D228" s="9" t="s">
        <v>19</v>
      </c>
      <c r="E228" s="9" t="s">
        <v>20</v>
      </c>
      <c r="F228" s="6">
        <v>45863</v>
      </c>
      <c r="G228" s="5" t="s">
        <v>52</v>
      </c>
      <c r="H228" s="5" t="s">
        <v>53</v>
      </c>
      <c r="I228" s="14" t="s">
        <v>54</v>
      </c>
      <c r="J228" s="9" t="s">
        <v>82</v>
      </c>
    </row>
    <row r="229" spans="2:10" x14ac:dyDescent="0.25">
      <c r="B229" s="31">
        <v>8</v>
      </c>
      <c r="C229" s="7" t="s">
        <v>55</v>
      </c>
      <c r="D229" s="9" t="s">
        <v>33</v>
      </c>
      <c r="E229" s="9" t="s">
        <v>34</v>
      </c>
      <c r="F229" s="6">
        <v>45864</v>
      </c>
      <c r="G229" s="5" t="s">
        <v>57</v>
      </c>
      <c r="H229" s="5" t="s">
        <v>57</v>
      </c>
      <c r="I229" s="14">
        <v>45866</v>
      </c>
      <c r="J229" s="9" t="s">
        <v>84</v>
      </c>
    </row>
    <row r="230" spans="2:10" x14ac:dyDescent="0.25">
      <c r="B230" s="31">
        <v>8</v>
      </c>
      <c r="C230" s="7" t="s">
        <v>55</v>
      </c>
      <c r="D230" s="9" t="s">
        <v>33</v>
      </c>
      <c r="E230" s="9" t="s">
        <v>34</v>
      </c>
      <c r="F230" s="6">
        <v>45865</v>
      </c>
      <c r="G230" s="5" t="s">
        <v>52</v>
      </c>
      <c r="H230" s="5" t="s">
        <v>52</v>
      </c>
      <c r="I230" s="14" t="s">
        <v>54</v>
      </c>
      <c r="J230" s="9" t="s">
        <v>84</v>
      </c>
    </row>
    <row r="231" spans="2:10" x14ac:dyDescent="0.25">
      <c r="B231" s="31">
        <v>4</v>
      </c>
      <c r="C231" s="7" t="s">
        <v>56</v>
      </c>
      <c r="D231" s="9" t="s">
        <v>24</v>
      </c>
      <c r="E231" s="9" t="s">
        <v>25</v>
      </c>
      <c r="F231" s="6">
        <v>45866</v>
      </c>
      <c r="G231" s="5" t="s">
        <v>52</v>
      </c>
      <c r="H231" s="5" t="s">
        <v>53</v>
      </c>
      <c r="I231" s="14" t="s">
        <v>54</v>
      </c>
      <c r="J231" s="9" t="s">
        <v>82</v>
      </c>
    </row>
    <row r="232" spans="2:10" x14ac:dyDescent="0.25">
      <c r="B232" s="31">
        <v>7</v>
      </c>
      <c r="C232" s="7" t="s">
        <v>56</v>
      </c>
      <c r="D232" s="9" t="s">
        <v>31</v>
      </c>
      <c r="E232" s="9" t="s">
        <v>32</v>
      </c>
      <c r="F232" s="6">
        <v>45867</v>
      </c>
      <c r="G232" s="5" t="s">
        <v>52</v>
      </c>
      <c r="H232" s="5" t="s">
        <v>53</v>
      </c>
      <c r="I232" s="14" t="s">
        <v>54</v>
      </c>
      <c r="J232" s="9" t="s">
        <v>82</v>
      </c>
    </row>
    <row r="233" spans="2:10" x14ac:dyDescent="0.25">
      <c r="B233" s="31">
        <v>1</v>
      </c>
      <c r="C233" s="7" t="s">
        <v>56</v>
      </c>
      <c r="D233" s="9" t="s">
        <v>16</v>
      </c>
      <c r="E233" s="9" t="s">
        <v>17</v>
      </c>
      <c r="F233" s="6">
        <v>45868</v>
      </c>
      <c r="G233" s="5" t="s">
        <v>52</v>
      </c>
      <c r="H233" s="5" t="s">
        <v>53</v>
      </c>
      <c r="I233" s="14" t="s">
        <v>54</v>
      </c>
      <c r="J233" s="9" t="s">
        <v>82</v>
      </c>
    </row>
    <row r="234" spans="2:10" x14ac:dyDescent="0.25">
      <c r="B234" s="31">
        <v>2</v>
      </c>
      <c r="C234" s="7" t="s">
        <v>56</v>
      </c>
      <c r="D234" s="9" t="s">
        <v>19</v>
      </c>
      <c r="E234" s="9" t="s">
        <v>20</v>
      </c>
      <c r="F234" s="6">
        <v>45869</v>
      </c>
      <c r="G234" s="5" t="s">
        <v>52</v>
      </c>
      <c r="H234" s="5" t="s">
        <v>53</v>
      </c>
      <c r="I234" s="14" t="s">
        <v>54</v>
      </c>
      <c r="J234" s="9" t="s">
        <v>82</v>
      </c>
    </row>
    <row r="235" spans="2:10" x14ac:dyDescent="0.25">
      <c r="B235" s="31">
        <v>4</v>
      </c>
      <c r="C235" s="7" t="s">
        <v>56</v>
      </c>
      <c r="D235" s="9" t="s">
        <v>24</v>
      </c>
      <c r="E235" s="9" t="s">
        <v>25</v>
      </c>
      <c r="F235" s="6">
        <v>45870</v>
      </c>
      <c r="G235" s="5" t="s">
        <v>52</v>
      </c>
      <c r="H235" s="5" t="s">
        <v>53</v>
      </c>
      <c r="I235" s="14" t="s">
        <v>54</v>
      </c>
      <c r="J235" s="9" t="s">
        <v>82</v>
      </c>
    </row>
    <row r="236" spans="2:10" x14ac:dyDescent="0.25">
      <c r="B236" s="31">
        <v>10</v>
      </c>
      <c r="C236" s="7" t="s">
        <v>55</v>
      </c>
      <c r="D236" s="9" t="s">
        <v>37</v>
      </c>
      <c r="E236" s="9" t="s">
        <v>38</v>
      </c>
      <c r="F236" s="6">
        <v>45871</v>
      </c>
      <c r="G236" s="5" t="s">
        <v>57</v>
      </c>
      <c r="H236" s="5" t="s">
        <v>57</v>
      </c>
      <c r="I236" s="14">
        <v>45873</v>
      </c>
      <c r="J236" s="9" t="s">
        <v>84</v>
      </c>
    </row>
    <row r="237" spans="2:10" x14ac:dyDescent="0.25">
      <c r="B237" s="31">
        <v>10</v>
      </c>
      <c r="C237" s="7" t="s">
        <v>55</v>
      </c>
      <c r="D237" s="9" t="s">
        <v>37</v>
      </c>
      <c r="E237" s="9" t="s">
        <v>38</v>
      </c>
      <c r="F237" s="6">
        <v>45872</v>
      </c>
      <c r="G237" s="5" t="s">
        <v>52</v>
      </c>
      <c r="H237" s="5" t="s">
        <v>52</v>
      </c>
      <c r="I237" s="14" t="s">
        <v>54</v>
      </c>
      <c r="J237" s="9" t="s">
        <v>84</v>
      </c>
    </row>
    <row r="238" spans="2:10" x14ac:dyDescent="0.25">
      <c r="B238" s="31">
        <v>7</v>
      </c>
      <c r="C238" s="7" t="s">
        <v>56</v>
      </c>
      <c r="D238" s="9" t="s">
        <v>31</v>
      </c>
      <c r="E238" s="9" t="s">
        <v>32</v>
      </c>
      <c r="F238" s="6">
        <v>45873</v>
      </c>
      <c r="G238" s="5" t="s">
        <v>52</v>
      </c>
      <c r="H238" s="5" t="s">
        <v>53</v>
      </c>
      <c r="I238" s="14" t="s">
        <v>54</v>
      </c>
      <c r="J238" s="9" t="s">
        <v>82</v>
      </c>
    </row>
    <row r="239" spans="2:10" x14ac:dyDescent="0.25">
      <c r="B239" s="31">
        <v>1</v>
      </c>
      <c r="C239" s="7" t="s">
        <v>56</v>
      </c>
      <c r="D239" s="9" t="s">
        <v>16</v>
      </c>
      <c r="E239" s="9" t="s">
        <v>17</v>
      </c>
      <c r="F239" s="6">
        <v>45874</v>
      </c>
      <c r="G239" s="5" t="s">
        <v>52</v>
      </c>
      <c r="H239" s="5" t="s">
        <v>53</v>
      </c>
      <c r="I239" s="14" t="s">
        <v>54</v>
      </c>
      <c r="J239" s="9" t="s">
        <v>82</v>
      </c>
    </row>
    <row r="240" spans="2:10" x14ac:dyDescent="0.25">
      <c r="B240" s="31">
        <v>2</v>
      </c>
      <c r="C240" s="7" t="s">
        <v>56</v>
      </c>
      <c r="D240" s="9" t="s">
        <v>19</v>
      </c>
      <c r="E240" s="9" t="s">
        <v>20</v>
      </c>
      <c r="F240" s="6">
        <v>45875</v>
      </c>
      <c r="G240" s="5" t="s">
        <v>52</v>
      </c>
      <c r="H240" s="5" t="s">
        <v>53</v>
      </c>
      <c r="I240" s="14" t="s">
        <v>54</v>
      </c>
      <c r="J240" s="9" t="s">
        <v>82</v>
      </c>
    </row>
    <row r="241" spans="2:10" x14ac:dyDescent="0.25">
      <c r="B241" s="31">
        <v>5</v>
      </c>
      <c r="C241" s="7" t="s">
        <v>55</v>
      </c>
      <c r="D241" s="9" t="s">
        <v>26</v>
      </c>
      <c r="E241" s="9" t="s">
        <v>27</v>
      </c>
      <c r="F241" s="6">
        <v>45876</v>
      </c>
      <c r="G241" s="5" t="s">
        <v>57</v>
      </c>
      <c r="H241" s="5" t="s">
        <v>57</v>
      </c>
      <c r="I241" s="14">
        <v>45877</v>
      </c>
      <c r="J241" s="9" t="s">
        <v>84</v>
      </c>
    </row>
    <row r="242" spans="2:10" x14ac:dyDescent="0.25">
      <c r="B242" s="31">
        <v>4</v>
      </c>
      <c r="C242" s="7" t="s">
        <v>56</v>
      </c>
      <c r="D242" s="9" t="s">
        <v>24</v>
      </c>
      <c r="E242" s="9" t="s">
        <v>25</v>
      </c>
      <c r="F242" s="6">
        <v>45877</v>
      </c>
      <c r="G242" s="5" t="s">
        <v>52</v>
      </c>
      <c r="H242" s="5" t="s">
        <v>53</v>
      </c>
      <c r="I242" s="14" t="s">
        <v>54</v>
      </c>
      <c r="J242" s="9" t="s">
        <v>82</v>
      </c>
    </row>
    <row r="243" spans="2:10" x14ac:dyDescent="0.25">
      <c r="B243" s="31">
        <v>9</v>
      </c>
      <c r="C243" s="7" t="s">
        <v>55</v>
      </c>
      <c r="D243" s="9" t="s">
        <v>35</v>
      </c>
      <c r="E243" s="9" t="s">
        <v>36</v>
      </c>
      <c r="F243" s="6">
        <v>45878</v>
      </c>
      <c r="G243" s="5" t="s">
        <v>57</v>
      </c>
      <c r="H243" s="5" t="s">
        <v>57</v>
      </c>
      <c r="I243" s="14">
        <v>45880</v>
      </c>
      <c r="J243" s="9" t="s">
        <v>84</v>
      </c>
    </row>
    <row r="244" spans="2:10" x14ac:dyDescent="0.25">
      <c r="B244" s="31">
        <v>9</v>
      </c>
      <c r="C244" s="7" t="s">
        <v>55</v>
      </c>
      <c r="D244" s="9" t="s">
        <v>35</v>
      </c>
      <c r="E244" s="9" t="s">
        <v>36</v>
      </c>
      <c r="F244" s="6">
        <v>45879</v>
      </c>
      <c r="G244" s="5" t="s">
        <v>52</v>
      </c>
      <c r="H244" s="5" t="s">
        <v>52</v>
      </c>
      <c r="I244" s="14" t="s">
        <v>54</v>
      </c>
      <c r="J244" s="9" t="s">
        <v>84</v>
      </c>
    </row>
    <row r="245" spans="2:10" x14ac:dyDescent="0.25">
      <c r="B245" s="31">
        <v>7</v>
      </c>
      <c r="C245" s="7" t="s">
        <v>56</v>
      </c>
      <c r="D245" s="9" t="s">
        <v>31</v>
      </c>
      <c r="E245" s="9" t="s">
        <v>32</v>
      </c>
      <c r="F245" s="6">
        <v>45880</v>
      </c>
      <c r="G245" s="5" t="s">
        <v>52</v>
      </c>
      <c r="H245" s="5" t="s">
        <v>53</v>
      </c>
      <c r="I245" s="14" t="s">
        <v>54</v>
      </c>
      <c r="J245" s="9" t="s">
        <v>82</v>
      </c>
    </row>
    <row r="246" spans="2:10" x14ac:dyDescent="0.25">
      <c r="B246" s="31">
        <v>1</v>
      </c>
      <c r="C246" s="7" t="s">
        <v>56</v>
      </c>
      <c r="D246" s="9" t="s">
        <v>16</v>
      </c>
      <c r="E246" s="9" t="s">
        <v>17</v>
      </c>
      <c r="F246" s="6">
        <v>45881</v>
      </c>
      <c r="G246" s="5" t="s">
        <v>52</v>
      </c>
      <c r="H246" s="5" t="s">
        <v>53</v>
      </c>
      <c r="I246" s="14" t="s">
        <v>54</v>
      </c>
      <c r="J246" s="9" t="s">
        <v>82</v>
      </c>
    </row>
    <row r="247" spans="2:10" x14ac:dyDescent="0.25">
      <c r="B247" s="31">
        <v>2</v>
      </c>
      <c r="C247" s="7" t="s">
        <v>56</v>
      </c>
      <c r="D247" s="9" t="s">
        <v>19</v>
      </c>
      <c r="E247" s="9" t="s">
        <v>20</v>
      </c>
      <c r="F247" s="6">
        <v>45882</v>
      </c>
      <c r="G247" s="5" t="s">
        <v>52</v>
      </c>
      <c r="H247" s="5" t="s">
        <v>53</v>
      </c>
      <c r="I247" s="14" t="s">
        <v>54</v>
      </c>
      <c r="J247" s="9" t="s">
        <v>82</v>
      </c>
    </row>
    <row r="248" spans="2:10" x14ac:dyDescent="0.25">
      <c r="B248" s="31">
        <v>4</v>
      </c>
      <c r="C248" s="7" t="s">
        <v>56</v>
      </c>
      <c r="D248" s="9" t="s">
        <v>24</v>
      </c>
      <c r="E248" s="9" t="s">
        <v>25</v>
      </c>
      <c r="F248" s="6">
        <v>45883</v>
      </c>
      <c r="G248" s="5" t="s">
        <v>52</v>
      </c>
      <c r="H248" s="5" t="s">
        <v>53</v>
      </c>
      <c r="I248" s="14" t="s">
        <v>54</v>
      </c>
      <c r="J248" s="9" t="s">
        <v>82</v>
      </c>
    </row>
    <row r="249" spans="2:10" x14ac:dyDescent="0.25">
      <c r="B249" s="31">
        <v>7</v>
      </c>
      <c r="C249" s="7" t="s">
        <v>56</v>
      </c>
      <c r="D249" s="9" t="s">
        <v>31</v>
      </c>
      <c r="E249" s="9" t="s">
        <v>32</v>
      </c>
      <c r="F249" s="6">
        <v>45884</v>
      </c>
      <c r="G249" s="5" t="s">
        <v>52</v>
      </c>
      <c r="H249" s="5" t="s">
        <v>53</v>
      </c>
      <c r="I249" s="14" t="s">
        <v>54</v>
      </c>
      <c r="J249" s="9" t="s">
        <v>82</v>
      </c>
    </row>
    <row r="250" spans="2:10" x14ac:dyDescent="0.25">
      <c r="B250" s="31">
        <v>10</v>
      </c>
      <c r="C250" s="7" t="s">
        <v>55</v>
      </c>
      <c r="D250" s="9" t="s">
        <v>37</v>
      </c>
      <c r="E250" s="9" t="s">
        <v>38</v>
      </c>
      <c r="F250" s="6">
        <v>45885</v>
      </c>
      <c r="G250" s="5" t="s">
        <v>57</v>
      </c>
      <c r="H250" s="5" t="s">
        <v>57</v>
      </c>
      <c r="I250" s="14">
        <v>45888</v>
      </c>
      <c r="J250" s="9" t="s">
        <v>84</v>
      </c>
    </row>
    <row r="251" spans="2:10" x14ac:dyDescent="0.25">
      <c r="B251" s="31">
        <v>10</v>
      </c>
      <c r="C251" s="7" t="s">
        <v>55</v>
      </c>
      <c r="D251" s="9" t="s">
        <v>37</v>
      </c>
      <c r="E251" s="9" t="s">
        <v>38</v>
      </c>
      <c r="F251" s="6">
        <v>45886</v>
      </c>
      <c r="G251" s="5" t="s">
        <v>52</v>
      </c>
      <c r="H251" s="5" t="s">
        <v>52</v>
      </c>
      <c r="I251" s="14">
        <v>45889</v>
      </c>
      <c r="J251" s="9" t="s">
        <v>84</v>
      </c>
    </row>
    <row r="252" spans="2:10" x14ac:dyDescent="0.25">
      <c r="B252" s="31">
        <v>10</v>
      </c>
      <c r="C252" s="7" t="s">
        <v>55</v>
      </c>
      <c r="D252" s="9" t="s">
        <v>37</v>
      </c>
      <c r="E252" s="9" t="s">
        <v>38</v>
      </c>
      <c r="F252" s="6">
        <v>45887</v>
      </c>
      <c r="G252" s="5" t="s">
        <v>52</v>
      </c>
      <c r="H252" s="5" t="s">
        <v>52</v>
      </c>
      <c r="I252" s="14" t="s">
        <v>54</v>
      </c>
      <c r="J252" s="9" t="s">
        <v>84</v>
      </c>
    </row>
    <row r="253" spans="2:10" x14ac:dyDescent="0.25">
      <c r="B253" s="31">
        <v>1</v>
      </c>
      <c r="C253" s="7" t="s">
        <v>56</v>
      </c>
      <c r="D253" s="9" t="s">
        <v>16</v>
      </c>
      <c r="E253" s="9" t="s">
        <v>17</v>
      </c>
      <c r="F253" s="6">
        <v>45888</v>
      </c>
      <c r="G253" s="5" t="s">
        <v>52</v>
      </c>
      <c r="H253" s="5" t="s">
        <v>53</v>
      </c>
      <c r="I253" s="14" t="s">
        <v>54</v>
      </c>
      <c r="J253" s="9" t="s">
        <v>82</v>
      </c>
    </row>
    <row r="254" spans="2:10" x14ac:dyDescent="0.25">
      <c r="B254" s="31">
        <v>2</v>
      </c>
      <c r="C254" s="7" t="s">
        <v>56</v>
      </c>
      <c r="D254" s="9" t="s">
        <v>19</v>
      </c>
      <c r="E254" s="9" t="s">
        <v>20</v>
      </c>
      <c r="F254" s="6">
        <v>45889</v>
      </c>
      <c r="G254" s="5" t="s">
        <v>52</v>
      </c>
      <c r="H254" s="5" t="s">
        <v>53</v>
      </c>
      <c r="I254" s="14" t="s">
        <v>54</v>
      </c>
      <c r="J254" s="9" t="s">
        <v>82</v>
      </c>
    </row>
    <row r="255" spans="2:10" x14ac:dyDescent="0.25">
      <c r="B255" s="31">
        <v>4</v>
      </c>
      <c r="C255" s="7" t="s">
        <v>56</v>
      </c>
      <c r="D255" s="9" t="s">
        <v>24</v>
      </c>
      <c r="E255" s="9" t="s">
        <v>25</v>
      </c>
      <c r="F255" s="6">
        <v>45890</v>
      </c>
      <c r="G255" s="5" t="s">
        <v>52</v>
      </c>
      <c r="H255" s="5" t="s">
        <v>53</v>
      </c>
      <c r="I255" s="14" t="s">
        <v>54</v>
      </c>
      <c r="J255" s="9" t="s">
        <v>82</v>
      </c>
    </row>
    <row r="256" spans="2:10" x14ac:dyDescent="0.25">
      <c r="B256" s="31">
        <v>7</v>
      </c>
      <c r="C256" s="7" t="s">
        <v>56</v>
      </c>
      <c r="D256" s="9" t="s">
        <v>31</v>
      </c>
      <c r="E256" s="9" t="s">
        <v>32</v>
      </c>
      <c r="F256" s="6">
        <v>45891</v>
      </c>
      <c r="G256" s="5" t="s">
        <v>52</v>
      </c>
      <c r="H256" s="5" t="s">
        <v>53</v>
      </c>
      <c r="I256" s="14" t="s">
        <v>54</v>
      </c>
      <c r="J256" s="9" t="s">
        <v>82</v>
      </c>
    </row>
    <row r="257" spans="2:10" x14ac:dyDescent="0.25">
      <c r="B257" s="31">
        <v>3</v>
      </c>
      <c r="C257" s="7" t="s">
        <v>55</v>
      </c>
      <c r="D257" s="9" t="s">
        <v>21</v>
      </c>
      <c r="E257" s="9" t="s">
        <v>22</v>
      </c>
      <c r="F257" s="6">
        <v>45892</v>
      </c>
      <c r="G257" s="5" t="s">
        <v>57</v>
      </c>
      <c r="H257" s="5" t="s">
        <v>57</v>
      </c>
      <c r="I257" s="14">
        <v>45894</v>
      </c>
      <c r="J257" s="9" t="s">
        <v>84</v>
      </c>
    </row>
    <row r="258" spans="2:10" x14ac:dyDescent="0.25">
      <c r="B258" s="31">
        <v>3</v>
      </c>
      <c r="C258" s="7" t="s">
        <v>55</v>
      </c>
      <c r="D258" s="9" t="s">
        <v>21</v>
      </c>
      <c r="E258" s="9" t="s">
        <v>22</v>
      </c>
      <c r="F258" s="6">
        <v>45893</v>
      </c>
      <c r="G258" s="5" t="s">
        <v>52</v>
      </c>
      <c r="H258" s="5" t="s">
        <v>52</v>
      </c>
      <c r="I258" s="14" t="s">
        <v>54</v>
      </c>
      <c r="J258" s="9" t="s">
        <v>84</v>
      </c>
    </row>
    <row r="259" spans="2:10" x14ac:dyDescent="0.25">
      <c r="B259" s="31">
        <v>1</v>
      </c>
      <c r="C259" s="7" t="s">
        <v>56</v>
      </c>
      <c r="D259" s="9" t="s">
        <v>16</v>
      </c>
      <c r="E259" s="9" t="s">
        <v>17</v>
      </c>
      <c r="F259" s="6">
        <v>45894</v>
      </c>
      <c r="G259" s="5" t="s">
        <v>52</v>
      </c>
      <c r="H259" s="5" t="s">
        <v>53</v>
      </c>
      <c r="I259" s="14" t="s">
        <v>54</v>
      </c>
      <c r="J259" s="9" t="s">
        <v>82</v>
      </c>
    </row>
    <row r="260" spans="2:10" x14ac:dyDescent="0.25">
      <c r="B260" s="31">
        <v>2</v>
      </c>
      <c r="C260" s="7" t="s">
        <v>56</v>
      </c>
      <c r="D260" s="9" t="s">
        <v>19</v>
      </c>
      <c r="E260" s="9" t="s">
        <v>20</v>
      </c>
      <c r="F260" s="6">
        <v>45895</v>
      </c>
      <c r="G260" s="5" t="s">
        <v>52</v>
      </c>
      <c r="H260" s="5" t="s">
        <v>53</v>
      </c>
      <c r="I260" s="14" t="s">
        <v>54</v>
      </c>
      <c r="J260" s="9" t="s">
        <v>82</v>
      </c>
    </row>
    <row r="261" spans="2:10" x14ac:dyDescent="0.25">
      <c r="B261" s="31">
        <v>4</v>
      </c>
      <c r="C261" s="7" t="s">
        <v>56</v>
      </c>
      <c r="D261" s="9" t="s">
        <v>24</v>
      </c>
      <c r="E261" s="9" t="s">
        <v>25</v>
      </c>
      <c r="F261" s="6">
        <v>45896</v>
      </c>
      <c r="G261" s="5" t="s">
        <v>52</v>
      </c>
      <c r="H261" s="5" t="s">
        <v>53</v>
      </c>
      <c r="I261" s="14" t="s">
        <v>54</v>
      </c>
      <c r="J261" s="9" t="s">
        <v>82</v>
      </c>
    </row>
    <row r="262" spans="2:10" x14ac:dyDescent="0.25">
      <c r="B262" s="31">
        <v>7</v>
      </c>
      <c r="C262" s="7" t="s">
        <v>56</v>
      </c>
      <c r="D262" s="9" t="s">
        <v>31</v>
      </c>
      <c r="E262" s="9" t="s">
        <v>32</v>
      </c>
      <c r="F262" s="6">
        <v>45897</v>
      </c>
      <c r="G262" s="5" t="s">
        <v>52</v>
      </c>
      <c r="H262" s="5" t="s">
        <v>53</v>
      </c>
      <c r="I262" s="14" t="s">
        <v>54</v>
      </c>
      <c r="J262" s="9" t="s">
        <v>82</v>
      </c>
    </row>
    <row r="263" spans="2:10" x14ac:dyDescent="0.25">
      <c r="B263" s="31">
        <v>1</v>
      </c>
      <c r="C263" s="7" t="s">
        <v>56</v>
      </c>
      <c r="D263" s="9" t="s">
        <v>16</v>
      </c>
      <c r="E263" s="9" t="s">
        <v>17</v>
      </c>
      <c r="F263" s="6">
        <v>45898</v>
      </c>
      <c r="G263" s="5" t="s">
        <v>52</v>
      </c>
      <c r="H263" s="5" t="s">
        <v>53</v>
      </c>
      <c r="I263" s="14" t="s">
        <v>54</v>
      </c>
      <c r="J263" s="9" t="s">
        <v>82</v>
      </c>
    </row>
    <row r="264" spans="2:10" x14ac:dyDescent="0.25">
      <c r="B264" s="31">
        <v>5</v>
      </c>
      <c r="C264" s="7" t="s">
        <v>55</v>
      </c>
      <c r="D264" s="9" t="s">
        <v>26</v>
      </c>
      <c r="E264" s="9" t="s">
        <v>27</v>
      </c>
      <c r="F264" s="6">
        <v>45899</v>
      </c>
      <c r="G264" s="5" t="s">
        <v>57</v>
      </c>
      <c r="H264" s="5" t="s">
        <v>57</v>
      </c>
      <c r="I264" s="14">
        <v>45901</v>
      </c>
      <c r="J264" s="9" t="s">
        <v>84</v>
      </c>
    </row>
    <row r="265" spans="2:10" x14ac:dyDescent="0.25">
      <c r="B265" s="31">
        <v>5</v>
      </c>
      <c r="C265" s="7" t="s">
        <v>55</v>
      </c>
      <c r="D265" s="9" t="s">
        <v>26</v>
      </c>
      <c r="E265" s="9" t="s">
        <v>27</v>
      </c>
      <c r="F265" s="6">
        <v>45900</v>
      </c>
      <c r="G265" s="5" t="s">
        <v>52</v>
      </c>
      <c r="H265" s="5" t="s">
        <v>52</v>
      </c>
      <c r="I265" s="14" t="s">
        <v>54</v>
      </c>
      <c r="J265" s="9" t="s">
        <v>84</v>
      </c>
    </row>
    <row r="266" spans="2:10" x14ac:dyDescent="0.25">
      <c r="B266" s="31">
        <v>2</v>
      </c>
      <c r="C266" s="7" t="s">
        <v>56</v>
      </c>
      <c r="D266" s="9" t="s">
        <v>19</v>
      </c>
      <c r="E266" s="9" t="s">
        <v>20</v>
      </c>
      <c r="F266" s="6">
        <v>45901</v>
      </c>
      <c r="G266" s="5" t="s">
        <v>52</v>
      </c>
      <c r="H266" s="5" t="s">
        <v>53</v>
      </c>
      <c r="I266" s="14" t="s">
        <v>54</v>
      </c>
      <c r="J266" s="9" t="s">
        <v>82</v>
      </c>
    </row>
    <row r="267" spans="2:10" x14ac:dyDescent="0.25">
      <c r="B267" s="31">
        <v>3</v>
      </c>
      <c r="C267" s="7" t="s">
        <v>56</v>
      </c>
      <c r="D267" s="9" t="s">
        <v>21</v>
      </c>
      <c r="E267" s="9" t="s">
        <v>22</v>
      </c>
      <c r="F267" s="6">
        <v>45902</v>
      </c>
      <c r="G267" s="5" t="s">
        <v>52</v>
      </c>
      <c r="H267" s="5" t="s">
        <v>53</v>
      </c>
      <c r="I267" s="14" t="s">
        <v>54</v>
      </c>
      <c r="J267" s="9" t="s">
        <v>82</v>
      </c>
    </row>
    <row r="268" spans="2:10" x14ac:dyDescent="0.25">
      <c r="B268" s="31">
        <v>4</v>
      </c>
      <c r="C268" s="7" t="s">
        <v>56</v>
      </c>
      <c r="D268" s="9" t="s">
        <v>24</v>
      </c>
      <c r="E268" s="9" t="s">
        <v>25</v>
      </c>
      <c r="F268" s="6">
        <v>45903</v>
      </c>
      <c r="G268" s="5" t="s">
        <v>52</v>
      </c>
      <c r="H268" s="5" t="s">
        <v>53</v>
      </c>
      <c r="I268" s="14" t="s">
        <v>54</v>
      </c>
      <c r="J268" s="9" t="s">
        <v>82</v>
      </c>
    </row>
    <row r="269" spans="2:10" x14ac:dyDescent="0.25">
      <c r="B269" s="31">
        <v>6</v>
      </c>
      <c r="C269" s="7" t="s">
        <v>56</v>
      </c>
      <c r="D269" s="9" t="s">
        <v>29</v>
      </c>
      <c r="E269" s="9" t="s">
        <v>30</v>
      </c>
      <c r="F269" s="6">
        <v>45904</v>
      </c>
      <c r="G269" s="5" t="s">
        <v>52</v>
      </c>
      <c r="H269" s="5" t="s">
        <v>53</v>
      </c>
      <c r="I269" s="14" t="s">
        <v>54</v>
      </c>
      <c r="J269" s="9" t="s">
        <v>81</v>
      </c>
    </row>
    <row r="270" spans="2:10" x14ac:dyDescent="0.25">
      <c r="B270" s="31">
        <v>5</v>
      </c>
      <c r="C270" s="7" t="s">
        <v>56</v>
      </c>
      <c r="D270" s="9" t="s">
        <v>26</v>
      </c>
      <c r="E270" s="9" t="s">
        <v>27</v>
      </c>
      <c r="F270" s="6">
        <v>45905</v>
      </c>
      <c r="G270" s="5" t="s">
        <v>52</v>
      </c>
      <c r="H270" s="5" t="s">
        <v>53</v>
      </c>
      <c r="I270" s="14" t="s">
        <v>54</v>
      </c>
      <c r="J270" s="9" t="s">
        <v>83</v>
      </c>
    </row>
    <row r="271" spans="2:10" x14ac:dyDescent="0.25">
      <c r="B271" s="31">
        <v>6</v>
      </c>
      <c r="C271" s="7" t="s">
        <v>55</v>
      </c>
      <c r="D271" s="9" t="s">
        <v>29</v>
      </c>
      <c r="E271" s="9" t="s">
        <v>30</v>
      </c>
      <c r="F271" s="6">
        <v>45906</v>
      </c>
      <c r="G271" s="5" t="s">
        <v>57</v>
      </c>
      <c r="H271" s="5" t="s">
        <v>57</v>
      </c>
      <c r="I271" s="14">
        <v>45908</v>
      </c>
      <c r="J271" s="9" t="s">
        <v>84</v>
      </c>
    </row>
    <row r="272" spans="2:10" x14ac:dyDescent="0.25">
      <c r="B272" s="31">
        <v>6</v>
      </c>
      <c r="C272" s="7" t="s">
        <v>55</v>
      </c>
      <c r="D272" s="9" t="s">
        <v>29</v>
      </c>
      <c r="E272" s="9" t="s">
        <v>30</v>
      </c>
      <c r="F272" s="6">
        <v>45907</v>
      </c>
      <c r="G272" s="5" t="s">
        <v>52</v>
      </c>
      <c r="H272" s="5" t="s">
        <v>52</v>
      </c>
      <c r="I272" s="14" t="s">
        <v>54</v>
      </c>
      <c r="J272" s="9" t="s">
        <v>84</v>
      </c>
    </row>
    <row r="273" spans="2:10" x14ac:dyDescent="0.25">
      <c r="B273" s="31">
        <v>7</v>
      </c>
      <c r="C273" s="7" t="s">
        <v>56</v>
      </c>
      <c r="D273" s="9" t="s">
        <v>31</v>
      </c>
      <c r="E273" s="9" t="s">
        <v>32</v>
      </c>
      <c r="F273" s="6">
        <v>45908</v>
      </c>
      <c r="G273" s="5" t="s">
        <v>52</v>
      </c>
      <c r="H273" s="5" t="s">
        <v>53</v>
      </c>
      <c r="I273" s="14" t="s">
        <v>54</v>
      </c>
      <c r="J273" s="9" t="s">
        <v>82</v>
      </c>
    </row>
    <row r="274" spans="2:10" x14ac:dyDescent="0.25">
      <c r="B274" s="31">
        <v>8</v>
      </c>
      <c r="C274" s="7" t="s">
        <v>56</v>
      </c>
      <c r="D274" s="9" t="s">
        <v>33</v>
      </c>
      <c r="E274" s="9" t="s">
        <v>34</v>
      </c>
      <c r="F274" s="6">
        <v>45909</v>
      </c>
      <c r="G274" s="5" t="s">
        <v>52</v>
      </c>
      <c r="H274" s="5" t="s">
        <v>53</v>
      </c>
      <c r="I274" s="14" t="s">
        <v>54</v>
      </c>
      <c r="J274" s="9" t="s">
        <v>81</v>
      </c>
    </row>
    <row r="275" spans="2:10" x14ac:dyDescent="0.25">
      <c r="B275" s="31">
        <v>9</v>
      </c>
      <c r="C275" s="7" t="s">
        <v>56</v>
      </c>
      <c r="D275" s="9" t="s">
        <v>35</v>
      </c>
      <c r="E275" s="9" t="s">
        <v>36</v>
      </c>
      <c r="F275" s="6">
        <v>45910</v>
      </c>
      <c r="G275" s="5" t="s">
        <v>52</v>
      </c>
      <c r="H275" s="5" t="s">
        <v>53</v>
      </c>
      <c r="I275" s="14" t="s">
        <v>54</v>
      </c>
      <c r="J275" s="9" t="s">
        <v>83</v>
      </c>
    </row>
    <row r="276" spans="2:10" x14ac:dyDescent="0.25">
      <c r="B276" s="31">
        <v>10</v>
      </c>
      <c r="C276" s="7" t="s">
        <v>56</v>
      </c>
      <c r="D276" s="9" t="s">
        <v>37</v>
      </c>
      <c r="E276" s="9" t="s">
        <v>38</v>
      </c>
      <c r="F276" s="6">
        <v>45911</v>
      </c>
      <c r="G276" s="5" t="s">
        <v>52</v>
      </c>
      <c r="H276" s="5" t="s">
        <v>53</v>
      </c>
      <c r="I276" s="14" t="s">
        <v>54</v>
      </c>
      <c r="J276" s="9" t="s">
        <v>82</v>
      </c>
    </row>
    <row r="277" spans="2:10" x14ac:dyDescent="0.25">
      <c r="B277" s="31">
        <v>1</v>
      </c>
      <c r="C277" s="7" t="s">
        <v>56</v>
      </c>
      <c r="D277" s="9" t="s">
        <v>16</v>
      </c>
      <c r="E277" s="9" t="s">
        <v>17</v>
      </c>
      <c r="F277" s="6">
        <v>45912</v>
      </c>
      <c r="G277" s="5" t="s">
        <v>52</v>
      </c>
      <c r="H277" s="5" t="s">
        <v>53</v>
      </c>
      <c r="I277" s="14" t="s">
        <v>54</v>
      </c>
      <c r="J277" s="9" t="s">
        <v>82</v>
      </c>
    </row>
    <row r="278" spans="2:10" x14ac:dyDescent="0.25">
      <c r="B278" s="31">
        <v>8</v>
      </c>
      <c r="C278" s="7" t="s">
        <v>55</v>
      </c>
      <c r="D278" s="9" t="s">
        <v>33</v>
      </c>
      <c r="E278" s="9" t="s">
        <v>34</v>
      </c>
      <c r="F278" s="6">
        <v>45913</v>
      </c>
      <c r="G278" s="5" t="s">
        <v>57</v>
      </c>
      <c r="H278" s="5" t="s">
        <v>57</v>
      </c>
      <c r="I278" s="14">
        <v>45915</v>
      </c>
      <c r="J278" s="9" t="s">
        <v>84</v>
      </c>
    </row>
    <row r="279" spans="2:10" x14ac:dyDescent="0.25">
      <c r="B279" s="31">
        <v>8</v>
      </c>
      <c r="C279" s="7" t="s">
        <v>55</v>
      </c>
      <c r="D279" s="9" t="s">
        <v>33</v>
      </c>
      <c r="E279" s="9" t="s">
        <v>34</v>
      </c>
      <c r="F279" s="6">
        <v>45914</v>
      </c>
      <c r="G279" s="5" t="s">
        <v>52</v>
      </c>
      <c r="H279" s="5" t="s">
        <v>52</v>
      </c>
      <c r="I279" s="14" t="s">
        <v>54</v>
      </c>
      <c r="J279" s="9" t="s">
        <v>84</v>
      </c>
    </row>
    <row r="280" spans="2:10" x14ac:dyDescent="0.25">
      <c r="B280" s="31">
        <v>2</v>
      </c>
      <c r="C280" s="7" t="s">
        <v>56</v>
      </c>
      <c r="D280" s="9" t="s">
        <v>19</v>
      </c>
      <c r="E280" s="9" t="s">
        <v>20</v>
      </c>
      <c r="F280" s="6">
        <v>45915</v>
      </c>
      <c r="G280" s="5" t="s">
        <v>52</v>
      </c>
      <c r="H280" s="5" t="s">
        <v>53</v>
      </c>
      <c r="I280" s="14" t="s">
        <v>54</v>
      </c>
      <c r="J280" s="9" t="s">
        <v>82</v>
      </c>
    </row>
    <row r="281" spans="2:10" x14ac:dyDescent="0.25">
      <c r="B281" s="31">
        <v>3</v>
      </c>
      <c r="C281" s="7" t="s">
        <v>56</v>
      </c>
      <c r="D281" s="9" t="s">
        <v>21</v>
      </c>
      <c r="E281" s="9" t="s">
        <v>22</v>
      </c>
      <c r="F281" s="6">
        <v>45916</v>
      </c>
      <c r="G281" s="5" t="s">
        <v>52</v>
      </c>
      <c r="H281" s="5" t="s">
        <v>53</v>
      </c>
      <c r="I281" s="14" t="s">
        <v>54</v>
      </c>
      <c r="J281" s="9" t="s">
        <v>82</v>
      </c>
    </row>
    <row r="282" spans="2:10" x14ac:dyDescent="0.25">
      <c r="B282" s="31">
        <v>4</v>
      </c>
      <c r="C282" s="7" t="s">
        <v>56</v>
      </c>
      <c r="D282" s="9" t="s">
        <v>24</v>
      </c>
      <c r="E282" s="9" t="s">
        <v>25</v>
      </c>
      <c r="F282" s="6">
        <v>45917</v>
      </c>
      <c r="G282" s="5" t="s">
        <v>52</v>
      </c>
      <c r="H282" s="5" t="s">
        <v>53</v>
      </c>
      <c r="I282" s="14" t="s">
        <v>54</v>
      </c>
      <c r="J282" s="9" t="s">
        <v>82</v>
      </c>
    </row>
    <row r="283" spans="2:10" x14ac:dyDescent="0.25">
      <c r="B283" s="31">
        <v>5</v>
      </c>
      <c r="C283" s="7" t="s">
        <v>56</v>
      </c>
      <c r="D283" s="9" t="s">
        <v>26</v>
      </c>
      <c r="E283" s="9" t="s">
        <v>27</v>
      </c>
      <c r="F283" s="6">
        <v>45918</v>
      </c>
      <c r="G283" s="5" t="s">
        <v>52</v>
      </c>
      <c r="H283" s="5" t="s">
        <v>53</v>
      </c>
      <c r="I283" s="14" t="s">
        <v>54</v>
      </c>
      <c r="J283" s="9" t="s">
        <v>83</v>
      </c>
    </row>
    <row r="284" spans="2:10" x14ac:dyDescent="0.25">
      <c r="B284" s="31">
        <v>6</v>
      </c>
      <c r="C284" s="7" t="s">
        <v>56</v>
      </c>
      <c r="D284" s="9" t="s">
        <v>29</v>
      </c>
      <c r="E284" s="9" t="s">
        <v>30</v>
      </c>
      <c r="F284" s="6">
        <v>45919</v>
      </c>
      <c r="G284" s="5" t="s">
        <v>52</v>
      </c>
      <c r="H284" s="5" t="s">
        <v>53</v>
      </c>
      <c r="I284" s="14" t="s">
        <v>54</v>
      </c>
      <c r="J284" s="9" t="s">
        <v>81</v>
      </c>
    </row>
    <row r="285" spans="2:10" x14ac:dyDescent="0.25">
      <c r="B285" s="31">
        <v>9</v>
      </c>
      <c r="C285" s="7" t="s">
        <v>55</v>
      </c>
      <c r="D285" s="9" t="s">
        <v>35</v>
      </c>
      <c r="E285" s="9" t="s">
        <v>36</v>
      </c>
      <c r="F285" s="6">
        <v>45920</v>
      </c>
      <c r="G285" s="5" t="s">
        <v>57</v>
      </c>
      <c r="H285" s="5" t="s">
        <v>57</v>
      </c>
      <c r="I285" s="14">
        <v>45922</v>
      </c>
      <c r="J285" s="9" t="s">
        <v>84</v>
      </c>
    </row>
    <row r="286" spans="2:10" x14ac:dyDescent="0.25">
      <c r="B286" s="31">
        <v>9</v>
      </c>
      <c r="C286" s="7" t="s">
        <v>55</v>
      </c>
      <c r="D286" s="9" t="s">
        <v>35</v>
      </c>
      <c r="E286" s="9" t="s">
        <v>36</v>
      </c>
      <c r="F286" s="6">
        <v>45921</v>
      </c>
      <c r="G286" s="5" t="s">
        <v>52</v>
      </c>
      <c r="H286" s="5" t="s">
        <v>52</v>
      </c>
      <c r="I286" s="14" t="s">
        <v>54</v>
      </c>
      <c r="J286" s="9" t="s">
        <v>84</v>
      </c>
    </row>
    <row r="287" spans="2:10" x14ac:dyDescent="0.25">
      <c r="B287" s="31">
        <v>7</v>
      </c>
      <c r="C287" s="7" t="s">
        <v>56</v>
      </c>
      <c r="D287" s="9" t="s">
        <v>31</v>
      </c>
      <c r="E287" s="9" t="s">
        <v>32</v>
      </c>
      <c r="F287" s="6">
        <v>45922</v>
      </c>
      <c r="G287" s="5" t="s">
        <v>52</v>
      </c>
      <c r="H287" s="5" t="s">
        <v>53</v>
      </c>
      <c r="I287" s="14" t="s">
        <v>54</v>
      </c>
      <c r="J287" s="9" t="s">
        <v>82</v>
      </c>
    </row>
    <row r="288" spans="2:10" x14ac:dyDescent="0.25">
      <c r="B288" s="31">
        <v>8</v>
      </c>
      <c r="C288" s="7" t="s">
        <v>56</v>
      </c>
      <c r="D288" s="9" t="s">
        <v>33</v>
      </c>
      <c r="E288" s="9" t="s">
        <v>34</v>
      </c>
      <c r="F288" s="6">
        <v>45923</v>
      </c>
      <c r="G288" s="5" t="s">
        <v>52</v>
      </c>
      <c r="H288" s="5" t="s">
        <v>53</v>
      </c>
      <c r="I288" s="14" t="s">
        <v>54</v>
      </c>
      <c r="J288" s="9" t="s">
        <v>81</v>
      </c>
    </row>
    <row r="289" spans="2:10" x14ac:dyDescent="0.25">
      <c r="B289" s="31">
        <v>9</v>
      </c>
      <c r="C289" s="7" t="s">
        <v>56</v>
      </c>
      <c r="D289" s="9" t="s">
        <v>35</v>
      </c>
      <c r="E289" s="9" t="s">
        <v>36</v>
      </c>
      <c r="F289" s="6">
        <v>45924</v>
      </c>
      <c r="G289" s="5" t="s">
        <v>52</v>
      </c>
      <c r="H289" s="5" t="s">
        <v>53</v>
      </c>
      <c r="I289" s="14" t="s">
        <v>54</v>
      </c>
      <c r="J289" s="9" t="s">
        <v>83</v>
      </c>
    </row>
    <row r="290" spans="2:10" x14ac:dyDescent="0.25">
      <c r="B290" s="31">
        <v>10</v>
      </c>
      <c r="C290" s="7" t="s">
        <v>56</v>
      </c>
      <c r="D290" s="9" t="s">
        <v>37</v>
      </c>
      <c r="E290" s="9" t="s">
        <v>38</v>
      </c>
      <c r="F290" s="6">
        <v>45925</v>
      </c>
      <c r="G290" s="5" t="s">
        <v>52</v>
      </c>
      <c r="H290" s="5" t="s">
        <v>53</v>
      </c>
      <c r="I290" s="14" t="s">
        <v>54</v>
      </c>
      <c r="J290" s="9" t="s">
        <v>82</v>
      </c>
    </row>
    <row r="291" spans="2:10" x14ac:dyDescent="0.25">
      <c r="B291" s="31">
        <v>1</v>
      </c>
      <c r="C291" s="7" t="s">
        <v>56</v>
      </c>
      <c r="D291" s="9" t="s">
        <v>16</v>
      </c>
      <c r="E291" s="9" t="s">
        <v>17</v>
      </c>
      <c r="F291" s="6">
        <v>45926</v>
      </c>
      <c r="G291" s="5" t="s">
        <v>52</v>
      </c>
      <c r="H291" s="5" t="s">
        <v>53</v>
      </c>
      <c r="I291" s="14" t="s">
        <v>54</v>
      </c>
      <c r="J291" s="9" t="s">
        <v>82</v>
      </c>
    </row>
    <row r="292" spans="2:10" x14ac:dyDescent="0.25">
      <c r="B292" s="31">
        <v>5</v>
      </c>
      <c r="C292" s="7" t="s">
        <v>55</v>
      </c>
      <c r="D292" s="9" t="s">
        <v>26</v>
      </c>
      <c r="E292" s="9" t="s">
        <v>27</v>
      </c>
      <c r="F292" s="6">
        <v>45927</v>
      </c>
      <c r="G292" s="5" t="s">
        <v>57</v>
      </c>
      <c r="H292" s="5" t="s">
        <v>57</v>
      </c>
      <c r="I292" s="14">
        <v>45929</v>
      </c>
      <c r="J292" s="9" t="s">
        <v>84</v>
      </c>
    </row>
    <row r="293" spans="2:10" x14ac:dyDescent="0.25">
      <c r="B293" s="31">
        <v>5</v>
      </c>
      <c r="C293" s="7" t="s">
        <v>55</v>
      </c>
      <c r="D293" s="9" t="s">
        <v>26</v>
      </c>
      <c r="E293" s="9" t="s">
        <v>27</v>
      </c>
      <c r="F293" s="6">
        <v>45928</v>
      </c>
      <c r="G293" s="5" t="s">
        <v>52</v>
      </c>
      <c r="H293" s="5" t="s">
        <v>52</v>
      </c>
      <c r="I293" s="14" t="s">
        <v>54</v>
      </c>
      <c r="J293" s="9" t="s">
        <v>84</v>
      </c>
    </row>
    <row r="294" spans="2:10" x14ac:dyDescent="0.25">
      <c r="B294" s="31">
        <v>2</v>
      </c>
      <c r="C294" s="7" t="s">
        <v>56</v>
      </c>
      <c r="D294" s="9" t="s">
        <v>19</v>
      </c>
      <c r="E294" s="9" t="s">
        <v>20</v>
      </c>
      <c r="F294" s="6">
        <v>45929</v>
      </c>
      <c r="G294" s="5" t="s">
        <v>52</v>
      </c>
      <c r="H294" s="5" t="s">
        <v>53</v>
      </c>
      <c r="I294" s="14" t="s">
        <v>54</v>
      </c>
      <c r="J294" s="9" t="s">
        <v>82</v>
      </c>
    </row>
    <row r="295" spans="2:10" x14ac:dyDescent="0.25">
      <c r="B295" s="31">
        <v>3</v>
      </c>
      <c r="C295" s="7" t="s">
        <v>56</v>
      </c>
      <c r="D295" s="9" t="s">
        <v>21</v>
      </c>
      <c r="E295" s="9" t="s">
        <v>22</v>
      </c>
      <c r="F295" s="6">
        <v>45930</v>
      </c>
      <c r="G295" s="5" t="s">
        <v>52</v>
      </c>
      <c r="H295" s="5" t="s">
        <v>53</v>
      </c>
      <c r="I295" s="14" t="s">
        <v>54</v>
      </c>
      <c r="J295" s="9" t="s">
        <v>82</v>
      </c>
    </row>
    <row r="296" spans="2:10" x14ac:dyDescent="0.25">
      <c r="B296" s="31">
        <v>4</v>
      </c>
      <c r="C296" s="7" t="s">
        <v>56</v>
      </c>
      <c r="D296" s="9" t="s">
        <v>24</v>
      </c>
      <c r="E296" s="9" t="s">
        <v>25</v>
      </c>
      <c r="F296" s="6">
        <v>45931</v>
      </c>
      <c r="G296" s="5" t="s">
        <v>52</v>
      </c>
      <c r="H296" s="5" t="s">
        <v>53</v>
      </c>
      <c r="I296" s="14" t="s">
        <v>54</v>
      </c>
      <c r="J296" s="9" t="s">
        <v>82</v>
      </c>
    </row>
    <row r="297" spans="2:10" x14ac:dyDescent="0.25">
      <c r="B297" s="31">
        <v>5</v>
      </c>
      <c r="C297" s="7" t="s">
        <v>56</v>
      </c>
      <c r="D297" s="9" t="s">
        <v>26</v>
      </c>
      <c r="E297" s="9" t="s">
        <v>27</v>
      </c>
      <c r="F297" s="6">
        <v>45932</v>
      </c>
      <c r="G297" s="5" t="s">
        <v>52</v>
      </c>
      <c r="H297" s="5" t="s">
        <v>53</v>
      </c>
      <c r="I297" s="14" t="s">
        <v>54</v>
      </c>
      <c r="J297" s="9" t="s">
        <v>83</v>
      </c>
    </row>
    <row r="298" spans="2:10" x14ac:dyDescent="0.25">
      <c r="B298" s="31">
        <v>6</v>
      </c>
      <c r="C298" s="7" t="s">
        <v>56</v>
      </c>
      <c r="D298" s="9" t="s">
        <v>29</v>
      </c>
      <c r="E298" s="9" t="s">
        <v>30</v>
      </c>
      <c r="F298" s="6">
        <v>45933</v>
      </c>
      <c r="G298" s="5" t="s">
        <v>52</v>
      </c>
      <c r="H298" s="5" t="s">
        <v>53</v>
      </c>
      <c r="I298" s="14" t="s">
        <v>54</v>
      </c>
      <c r="J298" s="9" t="s">
        <v>81</v>
      </c>
    </row>
    <row r="299" spans="2:10" x14ac:dyDescent="0.25">
      <c r="B299" s="31">
        <v>10</v>
      </c>
      <c r="C299" s="7" t="s">
        <v>55</v>
      </c>
      <c r="D299" s="9" t="s">
        <v>37</v>
      </c>
      <c r="E299" s="9" t="s">
        <v>38</v>
      </c>
      <c r="F299" s="6">
        <v>45934</v>
      </c>
      <c r="G299" s="5" t="s">
        <v>57</v>
      </c>
      <c r="H299" s="5" t="s">
        <v>57</v>
      </c>
      <c r="I299" s="14">
        <v>45936</v>
      </c>
      <c r="J299" s="9" t="s">
        <v>84</v>
      </c>
    </row>
    <row r="300" spans="2:10" x14ac:dyDescent="0.25">
      <c r="B300" s="31">
        <v>10</v>
      </c>
      <c r="C300" s="7" t="s">
        <v>55</v>
      </c>
      <c r="D300" s="9" t="s">
        <v>37</v>
      </c>
      <c r="E300" s="9" t="s">
        <v>38</v>
      </c>
      <c r="F300" s="6">
        <v>45935</v>
      </c>
      <c r="G300" s="5" t="s">
        <v>52</v>
      </c>
      <c r="H300" s="5" t="s">
        <v>52</v>
      </c>
      <c r="I300" s="14" t="s">
        <v>54</v>
      </c>
      <c r="J300" s="9" t="s">
        <v>84</v>
      </c>
    </row>
    <row r="301" spans="2:10" x14ac:dyDescent="0.25">
      <c r="B301" s="31">
        <v>7</v>
      </c>
      <c r="C301" s="7" t="s">
        <v>56</v>
      </c>
      <c r="D301" s="9" t="s">
        <v>31</v>
      </c>
      <c r="E301" s="9" t="s">
        <v>32</v>
      </c>
      <c r="F301" s="6">
        <v>45936</v>
      </c>
      <c r="G301" s="5" t="s">
        <v>52</v>
      </c>
      <c r="H301" s="5" t="s">
        <v>53</v>
      </c>
      <c r="I301" s="14" t="s">
        <v>54</v>
      </c>
      <c r="J301" s="9" t="s">
        <v>82</v>
      </c>
    </row>
    <row r="302" spans="2:10" x14ac:dyDescent="0.25">
      <c r="B302" s="31">
        <v>8</v>
      </c>
      <c r="C302" s="7" t="s">
        <v>56</v>
      </c>
      <c r="D302" s="9" t="s">
        <v>33</v>
      </c>
      <c r="E302" s="9" t="s">
        <v>34</v>
      </c>
      <c r="F302" s="6">
        <v>45937</v>
      </c>
      <c r="G302" s="5" t="s">
        <v>52</v>
      </c>
      <c r="H302" s="5" t="s">
        <v>53</v>
      </c>
      <c r="I302" s="14" t="s">
        <v>54</v>
      </c>
      <c r="J302" s="9" t="s">
        <v>81</v>
      </c>
    </row>
    <row r="303" spans="2:10" x14ac:dyDescent="0.25">
      <c r="B303" s="31">
        <v>9</v>
      </c>
      <c r="C303" s="7" t="s">
        <v>56</v>
      </c>
      <c r="D303" s="9" t="s">
        <v>35</v>
      </c>
      <c r="E303" s="9" t="s">
        <v>36</v>
      </c>
      <c r="F303" s="6">
        <v>45938</v>
      </c>
      <c r="G303" s="5" t="s">
        <v>52</v>
      </c>
      <c r="H303" s="5" t="s">
        <v>53</v>
      </c>
      <c r="I303" s="14" t="s">
        <v>54</v>
      </c>
      <c r="J303" s="9" t="s">
        <v>83</v>
      </c>
    </row>
    <row r="304" spans="2:10" x14ac:dyDescent="0.25">
      <c r="B304" s="31">
        <v>10</v>
      </c>
      <c r="C304" s="7" t="s">
        <v>56</v>
      </c>
      <c r="D304" s="9" t="s">
        <v>37</v>
      </c>
      <c r="E304" s="9" t="s">
        <v>38</v>
      </c>
      <c r="F304" s="6">
        <v>45939</v>
      </c>
      <c r="G304" s="5" t="s">
        <v>52</v>
      </c>
      <c r="H304" s="5" t="s">
        <v>53</v>
      </c>
      <c r="I304" s="14" t="s">
        <v>54</v>
      </c>
      <c r="J304" s="9" t="s">
        <v>82</v>
      </c>
    </row>
    <row r="305" spans="2:10" x14ac:dyDescent="0.25">
      <c r="B305" s="31">
        <v>1</v>
      </c>
      <c r="C305" s="7" t="s">
        <v>56</v>
      </c>
      <c r="D305" s="9" t="s">
        <v>16</v>
      </c>
      <c r="E305" s="9" t="s">
        <v>17</v>
      </c>
      <c r="F305" s="6">
        <v>45940</v>
      </c>
      <c r="G305" s="5" t="s">
        <v>52</v>
      </c>
      <c r="H305" s="5" t="s">
        <v>53</v>
      </c>
      <c r="I305" s="14" t="s">
        <v>54</v>
      </c>
      <c r="J305" s="9" t="s">
        <v>82</v>
      </c>
    </row>
    <row r="306" spans="2:10" x14ac:dyDescent="0.25">
      <c r="B306" s="31">
        <v>5</v>
      </c>
      <c r="C306" s="7" t="s">
        <v>55</v>
      </c>
      <c r="D306" s="9" t="s">
        <v>26</v>
      </c>
      <c r="E306" s="9" t="s">
        <v>27</v>
      </c>
      <c r="F306" s="6">
        <v>45941</v>
      </c>
      <c r="G306" s="5" t="s">
        <v>57</v>
      </c>
      <c r="H306" s="5" t="s">
        <v>57</v>
      </c>
      <c r="I306" s="14">
        <v>45944</v>
      </c>
      <c r="J306" s="9" t="s">
        <v>84</v>
      </c>
    </row>
    <row r="307" spans="2:10" x14ac:dyDescent="0.25">
      <c r="B307" s="31">
        <v>5</v>
      </c>
      <c r="C307" s="7" t="s">
        <v>55</v>
      </c>
      <c r="D307" s="9" t="s">
        <v>26</v>
      </c>
      <c r="E307" s="9" t="s">
        <v>27</v>
      </c>
      <c r="F307" s="6">
        <v>45942</v>
      </c>
      <c r="G307" s="5" t="s">
        <v>52</v>
      </c>
      <c r="H307" s="5" t="s">
        <v>52</v>
      </c>
      <c r="I307" s="14">
        <v>45945</v>
      </c>
      <c r="J307" s="9" t="s">
        <v>84</v>
      </c>
    </row>
    <row r="308" spans="2:10" x14ac:dyDescent="0.25">
      <c r="B308" s="31">
        <v>5</v>
      </c>
      <c r="C308" s="7" t="s">
        <v>55</v>
      </c>
      <c r="D308" s="9" t="s">
        <v>26</v>
      </c>
      <c r="E308" s="9" t="s">
        <v>27</v>
      </c>
      <c r="F308" s="6">
        <v>45943</v>
      </c>
      <c r="G308" s="5" t="s">
        <v>52</v>
      </c>
      <c r="H308" s="5" t="s">
        <v>52</v>
      </c>
      <c r="I308" s="14" t="s">
        <v>54</v>
      </c>
      <c r="J308" s="9" t="s">
        <v>84</v>
      </c>
    </row>
    <row r="309" spans="2:10" x14ac:dyDescent="0.25">
      <c r="B309" s="31">
        <v>2</v>
      </c>
      <c r="C309" s="7" t="s">
        <v>56</v>
      </c>
      <c r="D309" s="9" t="s">
        <v>19</v>
      </c>
      <c r="E309" s="9" t="s">
        <v>20</v>
      </c>
      <c r="F309" s="6">
        <v>45944</v>
      </c>
      <c r="G309" s="5" t="s">
        <v>52</v>
      </c>
      <c r="H309" s="5" t="s">
        <v>53</v>
      </c>
      <c r="I309" s="14" t="s">
        <v>54</v>
      </c>
      <c r="J309" s="9" t="s">
        <v>82</v>
      </c>
    </row>
    <row r="310" spans="2:10" x14ac:dyDescent="0.25">
      <c r="B310" s="31">
        <v>3</v>
      </c>
      <c r="C310" s="7" t="s">
        <v>56</v>
      </c>
      <c r="D310" s="9" t="s">
        <v>21</v>
      </c>
      <c r="E310" s="9" t="s">
        <v>22</v>
      </c>
      <c r="F310" s="6">
        <v>45945</v>
      </c>
      <c r="G310" s="5" t="s">
        <v>52</v>
      </c>
      <c r="H310" s="5" t="s">
        <v>53</v>
      </c>
      <c r="I310" s="14" t="s">
        <v>54</v>
      </c>
      <c r="J310" s="9" t="s">
        <v>82</v>
      </c>
    </row>
    <row r="311" spans="2:10" x14ac:dyDescent="0.25">
      <c r="B311" s="31">
        <v>4</v>
      </c>
      <c r="C311" s="7" t="s">
        <v>56</v>
      </c>
      <c r="D311" s="9" t="s">
        <v>24</v>
      </c>
      <c r="E311" s="9" t="s">
        <v>25</v>
      </c>
      <c r="F311" s="6">
        <v>45946</v>
      </c>
      <c r="G311" s="5" t="s">
        <v>52</v>
      </c>
      <c r="H311" s="5" t="s">
        <v>53</v>
      </c>
      <c r="I311" s="14" t="s">
        <v>54</v>
      </c>
      <c r="J311" s="9" t="s">
        <v>82</v>
      </c>
    </row>
    <row r="312" spans="2:10" x14ac:dyDescent="0.25">
      <c r="B312" s="31">
        <v>5</v>
      </c>
      <c r="C312" s="7" t="s">
        <v>56</v>
      </c>
      <c r="D312" s="9" t="s">
        <v>26</v>
      </c>
      <c r="E312" s="9" t="s">
        <v>27</v>
      </c>
      <c r="F312" s="6">
        <v>45947</v>
      </c>
      <c r="G312" s="5" t="s">
        <v>52</v>
      </c>
      <c r="H312" s="5" t="s">
        <v>53</v>
      </c>
      <c r="I312" s="14" t="s">
        <v>54</v>
      </c>
      <c r="J312" s="9" t="s">
        <v>83</v>
      </c>
    </row>
    <row r="313" spans="2:10" x14ac:dyDescent="0.25">
      <c r="B313" s="31">
        <v>8</v>
      </c>
      <c r="C313" s="7" t="s">
        <v>55</v>
      </c>
      <c r="D313" s="9" t="s">
        <v>33</v>
      </c>
      <c r="E313" s="9" t="s">
        <v>34</v>
      </c>
      <c r="F313" s="6">
        <v>45948</v>
      </c>
      <c r="G313" s="5" t="s">
        <v>57</v>
      </c>
      <c r="H313" s="5" t="s">
        <v>57</v>
      </c>
      <c r="I313" s="14">
        <v>45950</v>
      </c>
      <c r="J313" s="9" t="s">
        <v>84</v>
      </c>
    </row>
    <row r="314" spans="2:10" x14ac:dyDescent="0.25">
      <c r="B314" s="31">
        <v>8</v>
      </c>
      <c r="C314" s="7" t="s">
        <v>55</v>
      </c>
      <c r="D314" s="9" t="s">
        <v>33</v>
      </c>
      <c r="E314" s="9" t="s">
        <v>34</v>
      </c>
      <c r="F314" s="6">
        <v>45949</v>
      </c>
      <c r="G314" s="5" t="s">
        <v>52</v>
      </c>
      <c r="H314" s="5" t="s">
        <v>52</v>
      </c>
      <c r="I314" s="14" t="s">
        <v>54</v>
      </c>
      <c r="J314" s="9" t="s">
        <v>84</v>
      </c>
    </row>
    <row r="315" spans="2:10" x14ac:dyDescent="0.25">
      <c r="B315" s="31">
        <v>6</v>
      </c>
      <c r="C315" s="7" t="s">
        <v>56</v>
      </c>
      <c r="D315" s="9" t="s">
        <v>29</v>
      </c>
      <c r="E315" s="9" t="s">
        <v>30</v>
      </c>
      <c r="F315" s="6">
        <v>45950</v>
      </c>
      <c r="G315" s="5" t="s">
        <v>52</v>
      </c>
      <c r="H315" s="5" t="s">
        <v>53</v>
      </c>
      <c r="I315" s="14" t="s">
        <v>54</v>
      </c>
      <c r="J315" s="9" t="s">
        <v>81</v>
      </c>
    </row>
    <row r="316" spans="2:10" x14ac:dyDescent="0.25">
      <c r="B316" s="31">
        <v>7</v>
      </c>
      <c r="C316" s="7" t="s">
        <v>56</v>
      </c>
      <c r="D316" s="9" t="s">
        <v>31</v>
      </c>
      <c r="E316" s="9" t="s">
        <v>32</v>
      </c>
      <c r="F316" s="6">
        <v>45951</v>
      </c>
      <c r="G316" s="5" t="s">
        <v>52</v>
      </c>
      <c r="H316" s="5" t="s">
        <v>53</v>
      </c>
      <c r="I316" s="14" t="s">
        <v>54</v>
      </c>
      <c r="J316" s="9" t="s">
        <v>82</v>
      </c>
    </row>
    <row r="317" spans="2:10" x14ac:dyDescent="0.25">
      <c r="B317" s="31">
        <v>8</v>
      </c>
      <c r="C317" s="7" t="s">
        <v>56</v>
      </c>
      <c r="D317" s="9" t="s">
        <v>33</v>
      </c>
      <c r="E317" s="9" t="s">
        <v>34</v>
      </c>
      <c r="F317" s="6">
        <v>45952</v>
      </c>
      <c r="G317" s="5" t="s">
        <v>52</v>
      </c>
      <c r="H317" s="5" t="s">
        <v>53</v>
      </c>
      <c r="I317" s="14" t="s">
        <v>54</v>
      </c>
      <c r="J317" s="9" t="s">
        <v>81</v>
      </c>
    </row>
    <row r="318" spans="2:10" x14ac:dyDescent="0.25">
      <c r="B318" s="31">
        <v>9</v>
      </c>
      <c r="C318" s="7" t="s">
        <v>56</v>
      </c>
      <c r="D318" s="9" t="s">
        <v>35</v>
      </c>
      <c r="E318" s="9" t="s">
        <v>36</v>
      </c>
      <c r="F318" s="6">
        <v>45953</v>
      </c>
      <c r="G318" s="5" t="s">
        <v>52</v>
      </c>
      <c r="H318" s="5" t="s">
        <v>53</v>
      </c>
      <c r="I318" s="14" t="s">
        <v>54</v>
      </c>
      <c r="J318" s="9" t="s">
        <v>83</v>
      </c>
    </row>
    <row r="319" spans="2:10" x14ac:dyDescent="0.25">
      <c r="B319" s="31">
        <v>10</v>
      </c>
      <c r="C319" s="7" t="s">
        <v>56</v>
      </c>
      <c r="D319" s="9" t="s">
        <v>37</v>
      </c>
      <c r="E319" s="9" t="s">
        <v>38</v>
      </c>
      <c r="F319" s="6">
        <v>45954</v>
      </c>
      <c r="G319" s="5" t="s">
        <v>52</v>
      </c>
      <c r="H319" s="5" t="s">
        <v>53</v>
      </c>
      <c r="I319" s="14" t="s">
        <v>54</v>
      </c>
      <c r="J319" s="9" t="s">
        <v>82</v>
      </c>
    </row>
    <row r="320" spans="2:10" x14ac:dyDescent="0.25">
      <c r="B320" s="31">
        <v>9</v>
      </c>
      <c r="C320" s="7" t="s">
        <v>55</v>
      </c>
      <c r="D320" s="9" t="s">
        <v>35</v>
      </c>
      <c r="E320" s="9" t="s">
        <v>36</v>
      </c>
      <c r="F320" s="6">
        <v>45955</v>
      </c>
      <c r="G320" s="5" t="s">
        <v>57</v>
      </c>
      <c r="H320" s="5" t="s">
        <v>57</v>
      </c>
      <c r="I320" s="14">
        <v>45957</v>
      </c>
      <c r="J320" s="9" t="s">
        <v>84</v>
      </c>
    </row>
    <row r="321" spans="2:10" x14ac:dyDescent="0.25">
      <c r="B321" s="31">
        <v>9</v>
      </c>
      <c r="C321" s="7" t="s">
        <v>55</v>
      </c>
      <c r="D321" s="9" t="s">
        <v>35</v>
      </c>
      <c r="E321" s="9" t="s">
        <v>36</v>
      </c>
      <c r="F321" s="6">
        <v>45956</v>
      </c>
      <c r="G321" s="5" t="s">
        <v>52</v>
      </c>
      <c r="H321" s="5" t="s">
        <v>52</v>
      </c>
      <c r="I321" s="14" t="s">
        <v>54</v>
      </c>
      <c r="J321" s="9" t="s">
        <v>84</v>
      </c>
    </row>
    <row r="322" spans="2:10" x14ac:dyDescent="0.25">
      <c r="B322" s="31">
        <v>1</v>
      </c>
      <c r="C322" s="7" t="s">
        <v>56</v>
      </c>
      <c r="D322" s="9" t="s">
        <v>16</v>
      </c>
      <c r="E322" s="9" t="s">
        <v>17</v>
      </c>
      <c r="F322" s="6">
        <v>45957</v>
      </c>
      <c r="G322" s="5" t="s">
        <v>52</v>
      </c>
      <c r="H322" s="5" t="s">
        <v>53</v>
      </c>
      <c r="I322" s="14" t="s">
        <v>54</v>
      </c>
      <c r="J322" s="9" t="s">
        <v>82</v>
      </c>
    </row>
    <row r="323" spans="2:10" x14ac:dyDescent="0.25">
      <c r="B323" s="31">
        <v>2</v>
      </c>
      <c r="C323" s="7" t="s">
        <v>56</v>
      </c>
      <c r="D323" s="9" t="s">
        <v>19</v>
      </c>
      <c r="E323" s="9" t="s">
        <v>20</v>
      </c>
      <c r="F323" s="6">
        <v>45958</v>
      </c>
      <c r="G323" s="5" t="s">
        <v>52</v>
      </c>
      <c r="H323" s="5" t="s">
        <v>53</v>
      </c>
      <c r="I323" s="14" t="s">
        <v>54</v>
      </c>
      <c r="J323" s="9" t="s">
        <v>82</v>
      </c>
    </row>
    <row r="324" spans="2:10" x14ac:dyDescent="0.25">
      <c r="B324" s="31">
        <v>3</v>
      </c>
      <c r="C324" s="7" t="s">
        <v>56</v>
      </c>
      <c r="D324" s="9" t="s">
        <v>21</v>
      </c>
      <c r="E324" s="9" t="s">
        <v>22</v>
      </c>
      <c r="F324" s="6">
        <v>45959</v>
      </c>
      <c r="G324" s="5" t="s">
        <v>52</v>
      </c>
      <c r="H324" s="5" t="s">
        <v>53</v>
      </c>
      <c r="I324" s="14" t="s">
        <v>54</v>
      </c>
      <c r="J324" s="9" t="s">
        <v>82</v>
      </c>
    </row>
    <row r="325" spans="2:10" x14ac:dyDescent="0.25">
      <c r="B325" s="31">
        <v>4</v>
      </c>
      <c r="C325" s="7" t="s">
        <v>56</v>
      </c>
      <c r="D325" s="9" t="s">
        <v>24</v>
      </c>
      <c r="E325" s="9" t="s">
        <v>25</v>
      </c>
      <c r="F325" s="6">
        <v>45960</v>
      </c>
      <c r="G325" s="5" t="s">
        <v>52</v>
      </c>
      <c r="H325" s="5" t="s">
        <v>53</v>
      </c>
      <c r="I325" s="14" t="s">
        <v>54</v>
      </c>
      <c r="J325" s="9" t="s">
        <v>82</v>
      </c>
    </row>
    <row r="326" spans="2:10" x14ac:dyDescent="0.25">
      <c r="B326" s="31">
        <v>5</v>
      </c>
      <c r="C326" s="7" t="s">
        <v>56</v>
      </c>
      <c r="D326" s="9" t="s">
        <v>26</v>
      </c>
      <c r="E326" s="9" t="s">
        <v>27</v>
      </c>
      <c r="F326" s="6">
        <v>45961</v>
      </c>
      <c r="G326" s="5" t="s">
        <v>52</v>
      </c>
      <c r="H326" s="5" t="s">
        <v>53</v>
      </c>
      <c r="I326" s="14" t="s">
        <v>54</v>
      </c>
      <c r="J326" s="9" t="s">
        <v>83</v>
      </c>
    </row>
    <row r="327" spans="2:10" x14ac:dyDescent="0.25">
      <c r="B327" s="31">
        <v>8</v>
      </c>
      <c r="C327" s="7" t="s">
        <v>55</v>
      </c>
      <c r="D327" s="9" t="s">
        <v>33</v>
      </c>
      <c r="E327" s="9" t="s">
        <v>34</v>
      </c>
      <c r="F327" s="6">
        <v>45962</v>
      </c>
      <c r="G327" s="5" t="s">
        <v>57</v>
      </c>
      <c r="H327" s="5" t="s">
        <v>57</v>
      </c>
      <c r="I327" s="14">
        <v>45965</v>
      </c>
      <c r="J327" s="9" t="s">
        <v>84</v>
      </c>
    </row>
    <row r="328" spans="2:10" x14ac:dyDescent="0.25">
      <c r="B328" s="31">
        <v>8</v>
      </c>
      <c r="C328" s="7" t="s">
        <v>55</v>
      </c>
      <c r="D328" s="9" t="s">
        <v>33</v>
      </c>
      <c r="E328" s="9" t="s">
        <v>34</v>
      </c>
      <c r="F328" s="6">
        <v>45963</v>
      </c>
      <c r="G328" s="5" t="s">
        <v>52</v>
      </c>
      <c r="H328" s="5" t="s">
        <v>52</v>
      </c>
      <c r="I328" s="14">
        <v>45966</v>
      </c>
      <c r="J328" s="9" t="s">
        <v>84</v>
      </c>
    </row>
    <row r="329" spans="2:10" x14ac:dyDescent="0.25">
      <c r="B329" s="31">
        <v>8</v>
      </c>
      <c r="C329" s="7" t="s">
        <v>55</v>
      </c>
      <c r="D329" s="9" t="s">
        <v>33</v>
      </c>
      <c r="E329" s="9" t="s">
        <v>34</v>
      </c>
      <c r="F329" s="6">
        <v>45964</v>
      </c>
      <c r="G329" s="5" t="s">
        <v>52</v>
      </c>
      <c r="H329" s="5" t="s">
        <v>52</v>
      </c>
      <c r="I329" s="14" t="s">
        <v>54</v>
      </c>
      <c r="J329" s="9" t="s">
        <v>84</v>
      </c>
    </row>
    <row r="330" spans="2:10" x14ac:dyDescent="0.25">
      <c r="B330" s="31">
        <v>6</v>
      </c>
      <c r="C330" s="7" t="s">
        <v>56</v>
      </c>
      <c r="D330" s="9" t="s">
        <v>29</v>
      </c>
      <c r="E330" s="9" t="s">
        <v>30</v>
      </c>
      <c r="F330" s="6">
        <v>45965</v>
      </c>
      <c r="G330" s="5" t="s">
        <v>52</v>
      </c>
      <c r="H330" s="5" t="s">
        <v>53</v>
      </c>
      <c r="I330" s="14" t="s">
        <v>54</v>
      </c>
      <c r="J330" s="9" t="s">
        <v>81</v>
      </c>
    </row>
    <row r="331" spans="2:10" x14ac:dyDescent="0.25">
      <c r="B331" s="31">
        <v>7</v>
      </c>
      <c r="C331" s="7" t="s">
        <v>56</v>
      </c>
      <c r="D331" s="9" t="s">
        <v>31</v>
      </c>
      <c r="E331" s="9" t="s">
        <v>32</v>
      </c>
      <c r="F331" s="6">
        <v>45966</v>
      </c>
      <c r="G331" s="5" t="s">
        <v>52</v>
      </c>
      <c r="H331" s="5" t="s">
        <v>53</v>
      </c>
      <c r="I331" s="14" t="s">
        <v>54</v>
      </c>
      <c r="J331" s="9" t="s">
        <v>82</v>
      </c>
    </row>
    <row r="332" spans="2:10" x14ac:dyDescent="0.25">
      <c r="B332" s="31">
        <v>10</v>
      </c>
      <c r="C332" s="7" t="s">
        <v>56</v>
      </c>
      <c r="D332" s="9" t="s">
        <v>37</v>
      </c>
      <c r="E332" s="9" t="s">
        <v>38</v>
      </c>
      <c r="F332" s="6">
        <v>45967</v>
      </c>
      <c r="G332" s="5" t="s">
        <v>52</v>
      </c>
      <c r="H332" s="5" t="s">
        <v>53</v>
      </c>
      <c r="I332" s="14" t="s">
        <v>54</v>
      </c>
      <c r="J332" s="9" t="s">
        <v>82</v>
      </c>
    </row>
    <row r="333" spans="2:10" x14ac:dyDescent="0.25">
      <c r="B333" s="31">
        <v>8</v>
      </c>
      <c r="C333" s="7" t="s">
        <v>56</v>
      </c>
      <c r="D333" s="9" t="s">
        <v>33</v>
      </c>
      <c r="E333" s="9" t="s">
        <v>34</v>
      </c>
      <c r="F333" s="6">
        <v>45968</v>
      </c>
      <c r="G333" s="5" t="s">
        <v>52</v>
      </c>
      <c r="H333" s="5" t="s">
        <v>53</v>
      </c>
      <c r="I333" s="14" t="s">
        <v>54</v>
      </c>
      <c r="J333" s="9" t="s">
        <v>81</v>
      </c>
    </row>
    <row r="334" spans="2:10" x14ac:dyDescent="0.25">
      <c r="B334" s="31">
        <v>10</v>
      </c>
      <c r="C334" s="7" t="s">
        <v>55</v>
      </c>
      <c r="D334" s="9" t="s">
        <v>37</v>
      </c>
      <c r="E334" s="9" t="s">
        <v>38</v>
      </c>
      <c r="F334" s="6">
        <v>45969</v>
      </c>
      <c r="G334" s="5" t="s">
        <v>57</v>
      </c>
      <c r="H334" s="5" t="s">
        <v>57</v>
      </c>
      <c r="I334" s="14">
        <v>45971</v>
      </c>
      <c r="J334" s="9" t="s">
        <v>84</v>
      </c>
    </row>
    <row r="335" spans="2:10" x14ac:dyDescent="0.25">
      <c r="B335" s="31">
        <v>10</v>
      </c>
      <c r="C335" s="7" t="s">
        <v>55</v>
      </c>
      <c r="D335" s="9" t="s">
        <v>37</v>
      </c>
      <c r="E335" s="9" t="s">
        <v>38</v>
      </c>
      <c r="F335" s="6">
        <v>45970</v>
      </c>
      <c r="G335" s="5" t="s">
        <v>52</v>
      </c>
      <c r="H335" s="5" t="s">
        <v>52</v>
      </c>
      <c r="I335" s="14" t="s">
        <v>54</v>
      </c>
      <c r="J335" s="9" t="s">
        <v>84</v>
      </c>
    </row>
    <row r="336" spans="2:10" x14ac:dyDescent="0.25">
      <c r="B336" s="31">
        <v>9</v>
      </c>
      <c r="C336" s="7" t="s">
        <v>56</v>
      </c>
      <c r="D336" s="9" t="s">
        <v>35</v>
      </c>
      <c r="E336" s="9" t="s">
        <v>36</v>
      </c>
      <c r="F336" s="6">
        <v>45971</v>
      </c>
      <c r="G336" s="5" t="s">
        <v>52</v>
      </c>
      <c r="H336" s="5" t="s">
        <v>53</v>
      </c>
      <c r="I336" s="14" t="s">
        <v>54</v>
      </c>
      <c r="J336" s="9" t="s">
        <v>83</v>
      </c>
    </row>
    <row r="337" spans="2:10" x14ac:dyDescent="0.25">
      <c r="B337" s="31">
        <v>1</v>
      </c>
      <c r="C337" s="7" t="s">
        <v>56</v>
      </c>
      <c r="D337" s="9" t="s">
        <v>16</v>
      </c>
      <c r="E337" s="9" t="s">
        <v>17</v>
      </c>
      <c r="F337" s="6">
        <v>45972</v>
      </c>
      <c r="G337" s="5" t="s">
        <v>52</v>
      </c>
      <c r="H337" s="5" t="s">
        <v>53</v>
      </c>
      <c r="I337" s="14" t="s">
        <v>54</v>
      </c>
      <c r="J337" s="9" t="s">
        <v>82</v>
      </c>
    </row>
    <row r="338" spans="2:10" x14ac:dyDescent="0.25">
      <c r="B338" s="31">
        <v>2</v>
      </c>
      <c r="C338" s="7" t="s">
        <v>56</v>
      </c>
      <c r="D338" s="9" t="s">
        <v>19</v>
      </c>
      <c r="E338" s="9" t="s">
        <v>20</v>
      </c>
      <c r="F338" s="6">
        <v>45973</v>
      </c>
      <c r="G338" s="5" t="s">
        <v>52</v>
      </c>
      <c r="H338" s="5" t="s">
        <v>53</v>
      </c>
      <c r="I338" s="14" t="s">
        <v>54</v>
      </c>
      <c r="J338" s="9" t="s">
        <v>82</v>
      </c>
    </row>
    <row r="339" spans="2:10" x14ac:dyDescent="0.25">
      <c r="B339" s="31">
        <v>3</v>
      </c>
      <c r="C339" s="7" t="s">
        <v>56</v>
      </c>
      <c r="D339" s="9" t="s">
        <v>21</v>
      </c>
      <c r="E339" s="9" t="s">
        <v>22</v>
      </c>
      <c r="F339" s="6">
        <v>45974</v>
      </c>
      <c r="G339" s="5" t="s">
        <v>52</v>
      </c>
      <c r="H339" s="5" t="s">
        <v>53</v>
      </c>
      <c r="I339" s="14" t="s">
        <v>54</v>
      </c>
      <c r="J339" s="9" t="s">
        <v>82</v>
      </c>
    </row>
    <row r="340" spans="2:10" x14ac:dyDescent="0.25">
      <c r="B340" s="31">
        <v>4</v>
      </c>
      <c r="C340" s="7" t="s">
        <v>56</v>
      </c>
      <c r="D340" s="9" t="s">
        <v>24</v>
      </c>
      <c r="E340" s="9" t="s">
        <v>25</v>
      </c>
      <c r="F340" s="6">
        <v>45975</v>
      </c>
      <c r="G340" s="5" t="s">
        <v>52</v>
      </c>
      <c r="H340" s="5" t="s">
        <v>53</v>
      </c>
      <c r="I340" s="14" t="s">
        <v>54</v>
      </c>
      <c r="J340" s="9" t="s">
        <v>82</v>
      </c>
    </row>
    <row r="341" spans="2:10" x14ac:dyDescent="0.25">
      <c r="B341" s="31">
        <v>9</v>
      </c>
      <c r="C341" s="7" t="s">
        <v>55</v>
      </c>
      <c r="D341" s="9" t="s">
        <v>35</v>
      </c>
      <c r="E341" s="9" t="s">
        <v>36</v>
      </c>
      <c r="F341" s="6">
        <v>45976</v>
      </c>
      <c r="G341" s="5" t="s">
        <v>57</v>
      </c>
      <c r="H341" s="5" t="s">
        <v>57</v>
      </c>
      <c r="I341" s="14">
        <v>45979</v>
      </c>
      <c r="J341" s="9" t="s">
        <v>84</v>
      </c>
    </row>
    <row r="342" spans="2:10" x14ac:dyDescent="0.25">
      <c r="B342" s="31">
        <v>9</v>
      </c>
      <c r="C342" s="7" t="s">
        <v>55</v>
      </c>
      <c r="D342" s="9" t="s">
        <v>35</v>
      </c>
      <c r="E342" s="9" t="s">
        <v>36</v>
      </c>
      <c r="F342" s="6">
        <v>45977</v>
      </c>
      <c r="G342" s="5" t="s">
        <v>52</v>
      </c>
      <c r="H342" s="5" t="s">
        <v>52</v>
      </c>
      <c r="I342" s="14">
        <v>45980</v>
      </c>
      <c r="J342" s="9" t="s">
        <v>84</v>
      </c>
    </row>
    <row r="343" spans="2:10" x14ac:dyDescent="0.25">
      <c r="B343" s="31">
        <v>9</v>
      </c>
      <c r="C343" s="7" t="s">
        <v>55</v>
      </c>
      <c r="D343" s="9" t="s">
        <v>35</v>
      </c>
      <c r="E343" s="9" t="s">
        <v>36</v>
      </c>
      <c r="F343" s="6">
        <v>45978</v>
      </c>
      <c r="G343" s="5" t="s">
        <v>52</v>
      </c>
      <c r="H343" s="5" t="s">
        <v>52</v>
      </c>
      <c r="I343" s="14" t="s">
        <v>54</v>
      </c>
      <c r="J343" s="9" t="s">
        <v>84</v>
      </c>
    </row>
    <row r="344" spans="2:10" x14ac:dyDescent="0.25">
      <c r="B344" s="31">
        <v>5</v>
      </c>
      <c r="C344" s="7" t="s">
        <v>56</v>
      </c>
      <c r="D344" s="9" t="s">
        <v>26</v>
      </c>
      <c r="E344" s="9" t="s">
        <v>27</v>
      </c>
      <c r="F344" s="6">
        <v>45979</v>
      </c>
      <c r="G344" s="5" t="s">
        <v>52</v>
      </c>
      <c r="H344" s="5" t="s">
        <v>53</v>
      </c>
      <c r="I344" s="14" t="s">
        <v>54</v>
      </c>
      <c r="J344" s="9" t="s">
        <v>83</v>
      </c>
    </row>
    <row r="345" spans="2:10" x14ac:dyDescent="0.25">
      <c r="B345" s="31">
        <v>6</v>
      </c>
      <c r="C345" s="7" t="s">
        <v>56</v>
      </c>
      <c r="D345" s="9" t="s">
        <v>29</v>
      </c>
      <c r="E345" s="9" t="s">
        <v>30</v>
      </c>
      <c r="F345" s="6">
        <v>45980</v>
      </c>
      <c r="G345" s="5" t="s">
        <v>52</v>
      </c>
      <c r="H345" s="5" t="s">
        <v>53</v>
      </c>
      <c r="I345" s="14" t="s">
        <v>54</v>
      </c>
      <c r="J345" s="9" t="s">
        <v>81</v>
      </c>
    </row>
    <row r="346" spans="2:10" x14ac:dyDescent="0.25">
      <c r="B346" s="31">
        <v>7</v>
      </c>
      <c r="C346" s="7" t="s">
        <v>56</v>
      </c>
      <c r="D346" s="9" t="s">
        <v>31</v>
      </c>
      <c r="E346" s="9" t="s">
        <v>32</v>
      </c>
      <c r="F346" s="6">
        <v>45981</v>
      </c>
      <c r="G346" s="5" t="s">
        <v>52</v>
      </c>
      <c r="H346" s="5" t="s">
        <v>53</v>
      </c>
      <c r="I346" s="14" t="s">
        <v>54</v>
      </c>
      <c r="J346" s="9" t="s">
        <v>82</v>
      </c>
    </row>
    <row r="347" spans="2:10" x14ac:dyDescent="0.25">
      <c r="B347" s="31">
        <v>8</v>
      </c>
      <c r="C347" s="7" t="s">
        <v>56</v>
      </c>
      <c r="D347" s="9" t="s">
        <v>33</v>
      </c>
      <c r="E347" s="9" t="s">
        <v>34</v>
      </c>
      <c r="F347" s="6">
        <v>45982</v>
      </c>
      <c r="G347" s="5" t="s">
        <v>52</v>
      </c>
      <c r="H347" s="5" t="s">
        <v>53</v>
      </c>
      <c r="I347" s="14" t="s">
        <v>54</v>
      </c>
      <c r="J347" s="9" t="s">
        <v>81</v>
      </c>
    </row>
    <row r="348" spans="2:10" x14ac:dyDescent="0.25">
      <c r="B348" s="31">
        <v>6</v>
      </c>
      <c r="C348" s="7" t="s">
        <v>55</v>
      </c>
      <c r="D348" s="9" t="s">
        <v>29</v>
      </c>
      <c r="E348" s="9" t="s">
        <v>30</v>
      </c>
      <c r="F348" s="6">
        <v>45983</v>
      </c>
      <c r="G348" s="5" t="s">
        <v>57</v>
      </c>
      <c r="H348" s="5" t="s">
        <v>57</v>
      </c>
      <c r="I348" s="14">
        <v>45985</v>
      </c>
      <c r="J348" s="9" t="s">
        <v>84</v>
      </c>
    </row>
    <row r="349" spans="2:10" x14ac:dyDescent="0.25">
      <c r="B349" s="31">
        <v>6</v>
      </c>
      <c r="C349" s="7" t="s">
        <v>55</v>
      </c>
      <c r="D349" s="9" t="s">
        <v>29</v>
      </c>
      <c r="E349" s="9" t="s">
        <v>30</v>
      </c>
      <c r="F349" s="6">
        <v>45984</v>
      </c>
      <c r="G349" s="5" t="s">
        <v>52</v>
      </c>
      <c r="H349" s="5" t="s">
        <v>52</v>
      </c>
      <c r="I349" s="14" t="s">
        <v>54</v>
      </c>
      <c r="J349" s="9" t="s">
        <v>84</v>
      </c>
    </row>
    <row r="350" spans="2:10" x14ac:dyDescent="0.25">
      <c r="B350" s="31">
        <v>9</v>
      </c>
      <c r="C350" s="7" t="s">
        <v>56</v>
      </c>
      <c r="D350" s="9" t="s">
        <v>35</v>
      </c>
      <c r="E350" s="9" t="s">
        <v>36</v>
      </c>
      <c r="F350" s="6">
        <v>45985</v>
      </c>
      <c r="G350" s="5" t="s">
        <v>52</v>
      </c>
      <c r="H350" s="5" t="s">
        <v>53</v>
      </c>
      <c r="I350" s="14" t="s">
        <v>54</v>
      </c>
      <c r="J350" s="9" t="s">
        <v>83</v>
      </c>
    </row>
    <row r="351" spans="2:10" x14ac:dyDescent="0.25">
      <c r="B351" s="31">
        <v>10</v>
      </c>
      <c r="C351" s="7" t="s">
        <v>56</v>
      </c>
      <c r="D351" s="9" t="s">
        <v>37</v>
      </c>
      <c r="E351" s="9" t="s">
        <v>38</v>
      </c>
      <c r="F351" s="6">
        <v>45986</v>
      </c>
      <c r="G351" s="5" t="s">
        <v>52</v>
      </c>
      <c r="H351" s="5" t="s">
        <v>53</v>
      </c>
      <c r="I351" s="14" t="s">
        <v>54</v>
      </c>
      <c r="J351" s="9" t="s">
        <v>82</v>
      </c>
    </row>
    <row r="352" spans="2:10" x14ac:dyDescent="0.25">
      <c r="B352" s="31">
        <v>1</v>
      </c>
      <c r="C352" s="7" t="s">
        <v>56</v>
      </c>
      <c r="D352" s="9" t="s">
        <v>16</v>
      </c>
      <c r="E352" s="9" t="s">
        <v>17</v>
      </c>
      <c r="F352" s="6">
        <v>45987</v>
      </c>
      <c r="G352" s="5" t="s">
        <v>52</v>
      </c>
      <c r="H352" s="5" t="s">
        <v>53</v>
      </c>
      <c r="I352" s="14" t="s">
        <v>54</v>
      </c>
      <c r="J352" s="9" t="s">
        <v>82</v>
      </c>
    </row>
    <row r="353" spans="2:10" x14ac:dyDescent="0.25">
      <c r="B353" s="31">
        <v>3</v>
      </c>
      <c r="C353" s="7" t="s">
        <v>56</v>
      </c>
      <c r="D353" s="9" t="s">
        <v>21</v>
      </c>
      <c r="E353" s="9" t="s">
        <v>22</v>
      </c>
      <c r="F353" s="6">
        <v>45988</v>
      </c>
      <c r="G353" s="5" t="s">
        <v>52</v>
      </c>
      <c r="H353" s="5" t="s">
        <v>53</v>
      </c>
      <c r="I353" s="14" t="s">
        <v>54</v>
      </c>
      <c r="J353" s="9" t="s">
        <v>82</v>
      </c>
    </row>
    <row r="354" spans="2:10" x14ac:dyDescent="0.25">
      <c r="B354" s="31">
        <v>2</v>
      </c>
      <c r="C354" s="7" t="s">
        <v>56</v>
      </c>
      <c r="D354" s="9" t="s">
        <v>19</v>
      </c>
      <c r="E354" s="9" t="s">
        <v>20</v>
      </c>
      <c r="F354" s="6">
        <v>45989</v>
      </c>
      <c r="G354" s="5" t="s">
        <v>52</v>
      </c>
      <c r="H354" s="5" t="s">
        <v>53</v>
      </c>
      <c r="I354" s="14" t="s">
        <v>54</v>
      </c>
      <c r="J354" s="9" t="s">
        <v>82</v>
      </c>
    </row>
    <row r="355" spans="2:10" x14ac:dyDescent="0.25">
      <c r="B355" s="31">
        <v>3</v>
      </c>
      <c r="C355" s="7" t="s">
        <v>55</v>
      </c>
      <c r="D355" s="9" t="s">
        <v>21</v>
      </c>
      <c r="E355" s="9" t="s">
        <v>22</v>
      </c>
      <c r="F355" s="6">
        <v>45990</v>
      </c>
      <c r="G355" s="5" t="s">
        <v>57</v>
      </c>
      <c r="H355" s="5" t="s">
        <v>57</v>
      </c>
      <c r="I355" s="14">
        <v>45992</v>
      </c>
      <c r="J355" s="9" t="s">
        <v>84</v>
      </c>
    </row>
    <row r="356" spans="2:10" x14ac:dyDescent="0.25">
      <c r="B356" s="31">
        <v>3</v>
      </c>
      <c r="C356" s="7" t="s">
        <v>55</v>
      </c>
      <c r="D356" s="9" t="s">
        <v>21</v>
      </c>
      <c r="E356" s="9" t="s">
        <v>22</v>
      </c>
      <c r="F356" s="6">
        <v>45991</v>
      </c>
      <c r="G356" s="5" t="s">
        <v>52</v>
      </c>
      <c r="H356" s="5" t="s">
        <v>52</v>
      </c>
      <c r="I356" s="14" t="s">
        <v>54</v>
      </c>
      <c r="J356" s="9" t="s">
        <v>84</v>
      </c>
    </row>
    <row r="357" spans="2:10" x14ac:dyDescent="0.25">
      <c r="B357" s="31">
        <v>4</v>
      </c>
      <c r="C357" s="7" t="s">
        <v>56</v>
      </c>
      <c r="D357" s="9" t="s">
        <v>24</v>
      </c>
      <c r="E357" s="9" t="s">
        <v>25</v>
      </c>
      <c r="F357" s="6">
        <v>45992</v>
      </c>
      <c r="G357" s="5" t="s">
        <v>52</v>
      </c>
      <c r="H357" s="5" t="s">
        <v>53</v>
      </c>
      <c r="I357" s="14" t="s">
        <v>54</v>
      </c>
      <c r="J357" s="9" t="s">
        <v>82</v>
      </c>
    </row>
    <row r="358" spans="2:10" x14ac:dyDescent="0.25">
      <c r="B358" s="31">
        <v>5</v>
      </c>
      <c r="C358" s="7" t="s">
        <v>56</v>
      </c>
      <c r="D358" s="9" t="s">
        <v>26</v>
      </c>
      <c r="E358" s="9" t="s">
        <v>27</v>
      </c>
      <c r="F358" s="6">
        <v>45993</v>
      </c>
      <c r="G358" s="5" t="s">
        <v>52</v>
      </c>
      <c r="H358" s="5" t="s">
        <v>53</v>
      </c>
      <c r="I358" s="14" t="s">
        <v>54</v>
      </c>
      <c r="J358" s="9" t="s">
        <v>83</v>
      </c>
    </row>
    <row r="359" spans="2:10" x14ac:dyDescent="0.25">
      <c r="B359" s="31">
        <v>6</v>
      </c>
      <c r="C359" s="7" t="s">
        <v>56</v>
      </c>
      <c r="D359" s="9" t="s">
        <v>29</v>
      </c>
      <c r="E359" s="9" t="s">
        <v>30</v>
      </c>
      <c r="F359" s="6">
        <v>45994</v>
      </c>
      <c r="G359" s="5" t="s">
        <v>52</v>
      </c>
      <c r="H359" s="5" t="s">
        <v>53</v>
      </c>
      <c r="I359" s="14" t="s">
        <v>54</v>
      </c>
      <c r="J359" s="9" t="s">
        <v>81</v>
      </c>
    </row>
    <row r="360" spans="2:10" x14ac:dyDescent="0.25">
      <c r="B360" s="31">
        <v>7</v>
      </c>
      <c r="C360" s="7" t="s">
        <v>56</v>
      </c>
      <c r="D360" s="9" t="s">
        <v>31</v>
      </c>
      <c r="E360" s="9" t="s">
        <v>32</v>
      </c>
      <c r="F360" s="6">
        <v>45995</v>
      </c>
      <c r="G360" s="5" t="s">
        <v>52</v>
      </c>
      <c r="H360" s="5" t="s">
        <v>53</v>
      </c>
      <c r="I360" s="14" t="s">
        <v>54</v>
      </c>
      <c r="J360" s="9" t="s">
        <v>82</v>
      </c>
    </row>
    <row r="361" spans="2:10" x14ac:dyDescent="0.25">
      <c r="B361" s="31">
        <v>8</v>
      </c>
      <c r="C361" s="7" t="s">
        <v>56</v>
      </c>
      <c r="D361" s="9" t="s">
        <v>33</v>
      </c>
      <c r="E361" s="9" t="s">
        <v>34</v>
      </c>
      <c r="F361" s="6">
        <v>45996</v>
      </c>
      <c r="G361" s="5" t="s">
        <v>52</v>
      </c>
      <c r="H361" s="5" t="s">
        <v>53</v>
      </c>
      <c r="I361" s="14" t="s">
        <v>54</v>
      </c>
      <c r="J361" s="9" t="s">
        <v>81</v>
      </c>
    </row>
    <row r="362" spans="2:10" x14ac:dyDescent="0.25">
      <c r="B362" s="31">
        <v>10</v>
      </c>
      <c r="C362" s="7" t="s">
        <v>55</v>
      </c>
      <c r="D362" s="9" t="s">
        <v>37</v>
      </c>
      <c r="E362" s="9" t="s">
        <v>38</v>
      </c>
      <c r="F362" s="6">
        <v>45997</v>
      </c>
      <c r="G362" s="5" t="s">
        <v>57</v>
      </c>
      <c r="H362" s="5" t="s">
        <v>57</v>
      </c>
      <c r="I362" s="14">
        <v>46000</v>
      </c>
      <c r="J362" s="9" t="s">
        <v>84</v>
      </c>
    </row>
    <row r="363" spans="2:10" x14ac:dyDescent="0.25">
      <c r="B363" s="31">
        <v>10</v>
      </c>
      <c r="C363" s="7" t="s">
        <v>55</v>
      </c>
      <c r="D363" s="9" t="s">
        <v>37</v>
      </c>
      <c r="E363" s="9" t="s">
        <v>38</v>
      </c>
      <c r="F363" s="6">
        <v>45998</v>
      </c>
      <c r="G363" s="5" t="s">
        <v>52</v>
      </c>
      <c r="H363" s="5" t="s">
        <v>52</v>
      </c>
      <c r="I363" s="14">
        <v>46001</v>
      </c>
      <c r="J363" s="9" t="s">
        <v>84</v>
      </c>
    </row>
    <row r="364" spans="2:10" x14ac:dyDescent="0.25">
      <c r="B364" s="31">
        <v>10</v>
      </c>
      <c r="C364" s="7" t="s">
        <v>55</v>
      </c>
      <c r="D364" s="9" t="s">
        <v>37</v>
      </c>
      <c r="E364" s="9" t="s">
        <v>38</v>
      </c>
      <c r="F364" s="6">
        <v>45999</v>
      </c>
      <c r="G364" s="5" t="s">
        <v>52</v>
      </c>
      <c r="H364" s="5" t="s">
        <v>52</v>
      </c>
      <c r="I364" s="14" t="s">
        <v>54</v>
      </c>
      <c r="J364" s="9" t="s">
        <v>84</v>
      </c>
    </row>
    <row r="365" spans="2:10" x14ac:dyDescent="0.25">
      <c r="B365" s="31">
        <v>9</v>
      </c>
      <c r="C365" s="7" t="s">
        <v>56</v>
      </c>
      <c r="D365" s="9" t="s">
        <v>35</v>
      </c>
      <c r="E365" s="9" t="s">
        <v>36</v>
      </c>
      <c r="F365" s="6">
        <v>46000</v>
      </c>
      <c r="G365" s="5" t="s">
        <v>52</v>
      </c>
      <c r="H365" s="5" t="s">
        <v>53</v>
      </c>
      <c r="I365" s="14" t="s">
        <v>54</v>
      </c>
      <c r="J365" s="9" t="s">
        <v>83</v>
      </c>
    </row>
    <row r="366" spans="2:10" x14ac:dyDescent="0.25">
      <c r="B366" s="31">
        <v>10</v>
      </c>
      <c r="C366" s="7" t="s">
        <v>56</v>
      </c>
      <c r="D366" s="9" t="s">
        <v>37</v>
      </c>
      <c r="E366" s="9" t="s">
        <v>38</v>
      </c>
      <c r="F366" s="6">
        <v>46001</v>
      </c>
      <c r="G366" s="5" t="s">
        <v>52</v>
      </c>
      <c r="H366" s="5" t="s">
        <v>53</v>
      </c>
      <c r="I366" s="14" t="s">
        <v>54</v>
      </c>
      <c r="J366" s="9" t="s">
        <v>82</v>
      </c>
    </row>
    <row r="367" spans="2:10" x14ac:dyDescent="0.25">
      <c r="B367" s="31">
        <v>6</v>
      </c>
      <c r="C367" s="7" t="s">
        <v>56</v>
      </c>
      <c r="D367" s="9" t="s">
        <v>29</v>
      </c>
      <c r="E367" s="9" t="s">
        <v>30</v>
      </c>
      <c r="F367" s="6">
        <v>46002</v>
      </c>
      <c r="G367" s="5" t="s">
        <v>52</v>
      </c>
      <c r="H367" s="5" t="s">
        <v>53</v>
      </c>
      <c r="I367" s="14" t="s">
        <v>54</v>
      </c>
      <c r="J367" s="9" t="s">
        <v>81</v>
      </c>
    </row>
    <row r="368" spans="2:10" x14ac:dyDescent="0.25">
      <c r="B368" s="31">
        <v>8</v>
      </c>
      <c r="C368" s="7" t="s">
        <v>56</v>
      </c>
      <c r="D368" s="9" t="s">
        <v>33</v>
      </c>
      <c r="E368" s="9" t="s">
        <v>34</v>
      </c>
      <c r="F368" s="6">
        <v>46003</v>
      </c>
      <c r="G368" s="5" t="s">
        <v>52</v>
      </c>
      <c r="H368" s="5" t="s">
        <v>53</v>
      </c>
      <c r="I368" s="14" t="s">
        <v>54</v>
      </c>
      <c r="J368" s="9" t="s">
        <v>81</v>
      </c>
    </row>
    <row r="369" spans="2:10" x14ac:dyDescent="0.25">
      <c r="B369" s="31">
        <v>6</v>
      </c>
      <c r="C369" s="7" t="s">
        <v>55</v>
      </c>
      <c r="D369" s="9" t="s">
        <v>29</v>
      </c>
      <c r="E369" s="9" t="s">
        <v>30</v>
      </c>
      <c r="F369" s="6">
        <v>46004</v>
      </c>
      <c r="G369" s="5" t="s">
        <v>57</v>
      </c>
      <c r="H369" s="5" t="s">
        <v>57</v>
      </c>
      <c r="I369" s="14">
        <v>46006</v>
      </c>
      <c r="J369" s="9" t="s">
        <v>84</v>
      </c>
    </row>
    <row r="370" spans="2:10" x14ac:dyDescent="0.25">
      <c r="B370" s="31">
        <v>6</v>
      </c>
      <c r="C370" s="7" t="s">
        <v>55</v>
      </c>
      <c r="D370" s="9" t="s">
        <v>29</v>
      </c>
      <c r="E370" s="9" t="s">
        <v>30</v>
      </c>
      <c r="F370" s="6">
        <v>46005</v>
      </c>
      <c r="G370" s="5" t="s">
        <v>52</v>
      </c>
      <c r="H370" s="5" t="s">
        <v>52</v>
      </c>
      <c r="I370" s="14" t="s">
        <v>54</v>
      </c>
      <c r="J370" s="9" t="s">
        <v>84</v>
      </c>
    </row>
    <row r="371" spans="2:10" x14ac:dyDescent="0.25">
      <c r="B371" s="31">
        <v>1</v>
      </c>
      <c r="C371" s="7" t="s">
        <v>56</v>
      </c>
      <c r="D371" s="9" t="s">
        <v>16</v>
      </c>
      <c r="E371" s="9" t="s">
        <v>17</v>
      </c>
      <c r="F371" s="6">
        <v>46006</v>
      </c>
      <c r="G371" s="5" t="s">
        <v>52</v>
      </c>
      <c r="H371" s="5" t="s">
        <v>53</v>
      </c>
      <c r="I371" s="14" t="s">
        <v>54</v>
      </c>
      <c r="J371" s="9" t="s">
        <v>82</v>
      </c>
    </row>
    <row r="372" spans="2:10" x14ac:dyDescent="0.25">
      <c r="B372" s="31">
        <v>2</v>
      </c>
      <c r="C372" s="7" t="s">
        <v>56</v>
      </c>
      <c r="D372" s="9" t="s">
        <v>19</v>
      </c>
      <c r="E372" s="9" t="s">
        <v>20</v>
      </c>
      <c r="F372" s="6">
        <v>46007</v>
      </c>
      <c r="G372" s="5" t="s">
        <v>52</v>
      </c>
      <c r="H372" s="5" t="s">
        <v>53</v>
      </c>
      <c r="I372" s="14" t="s">
        <v>54</v>
      </c>
      <c r="J372" s="9" t="s">
        <v>82</v>
      </c>
    </row>
    <row r="373" spans="2:10" x14ac:dyDescent="0.25">
      <c r="B373" s="31">
        <v>8</v>
      </c>
      <c r="C373" s="7" t="s">
        <v>55</v>
      </c>
      <c r="D373" s="9" t="s">
        <v>33</v>
      </c>
      <c r="E373" s="9" t="s">
        <v>34</v>
      </c>
      <c r="F373" s="6">
        <v>46008</v>
      </c>
      <c r="G373" s="5" t="s">
        <v>57</v>
      </c>
      <c r="H373" s="5" t="s">
        <v>57</v>
      </c>
      <c r="I373" s="14">
        <v>46009</v>
      </c>
      <c r="J373" s="9" t="s">
        <v>84</v>
      </c>
    </row>
    <row r="374" spans="2:10" x14ac:dyDescent="0.25">
      <c r="B374" s="31">
        <v>5</v>
      </c>
      <c r="C374" s="7" t="s">
        <v>56</v>
      </c>
      <c r="D374" s="9" t="s">
        <v>26</v>
      </c>
      <c r="E374" s="9" t="s">
        <v>27</v>
      </c>
      <c r="F374" s="6">
        <v>46009</v>
      </c>
      <c r="G374" s="5" t="s">
        <v>52</v>
      </c>
      <c r="H374" s="5" t="s">
        <v>53</v>
      </c>
      <c r="I374" s="14" t="s">
        <v>54</v>
      </c>
      <c r="J374" s="9" t="s">
        <v>83</v>
      </c>
    </row>
    <row r="375" spans="2:10" x14ac:dyDescent="0.25">
      <c r="B375" s="31">
        <v>3</v>
      </c>
      <c r="C375" s="7" t="s">
        <v>56</v>
      </c>
      <c r="D375" s="9" t="s">
        <v>21</v>
      </c>
      <c r="E375" s="9" t="s">
        <v>22</v>
      </c>
      <c r="F375" s="6">
        <v>46010</v>
      </c>
      <c r="G375" s="5" t="s">
        <v>52</v>
      </c>
      <c r="H375" s="5" t="s">
        <v>53</v>
      </c>
      <c r="I375" s="14" t="s">
        <v>54</v>
      </c>
      <c r="J375" s="9" t="s">
        <v>82</v>
      </c>
    </row>
    <row r="379" spans="2:10" hidden="1" x14ac:dyDescent="0.25">
      <c r="E379" s="3" t="s">
        <v>7</v>
      </c>
      <c r="F379" s="6" t="s">
        <v>85</v>
      </c>
      <c r="G379" s="5" t="s">
        <v>86</v>
      </c>
    </row>
    <row r="380" spans="2:10" hidden="1" x14ac:dyDescent="0.25">
      <c r="E380" s="1">
        <v>1</v>
      </c>
      <c r="F380" s="1">
        <f>COUNTIF(Tabla24['#],E380)</f>
        <v>37</v>
      </c>
      <c r="G380" s="47">
        <f>$F$394-F380</f>
        <v>-0.5</v>
      </c>
    </row>
    <row r="381" spans="2:10" hidden="1" x14ac:dyDescent="0.25">
      <c r="E381" s="1">
        <v>2</v>
      </c>
      <c r="F381" s="1">
        <f>COUNTIF(Tabla24['#],E381)</f>
        <v>37</v>
      </c>
      <c r="G381" s="47">
        <f>$F$394-F381</f>
        <v>-0.5</v>
      </c>
    </row>
    <row r="382" spans="2:10" hidden="1" x14ac:dyDescent="0.25">
      <c r="E382" s="1">
        <v>3</v>
      </c>
      <c r="F382" s="1">
        <f>COUNTIF(Tabla24['#],E382)</f>
        <v>36</v>
      </c>
      <c r="G382" s="47">
        <f>$F$391-F382</f>
        <v>0</v>
      </c>
    </row>
    <row r="383" spans="2:10" hidden="1" x14ac:dyDescent="0.25">
      <c r="D383" s="1"/>
      <c r="E383" s="1">
        <v>4</v>
      </c>
      <c r="F383" s="1">
        <f>COUNTIF(Tabla24['#],E383)</f>
        <v>36</v>
      </c>
      <c r="G383" s="47">
        <f>$F$394-F383</f>
        <v>0.5</v>
      </c>
    </row>
    <row r="384" spans="2:10" hidden="1" x14ac:dyDescent="0.25">
      <c r="D384" s="1"/>
      <c r="E384" s="1">
        <v>5</v>
      </c>
      <c r="F384" s="1">
        <f>COUNTIF(Tabla24['#],E384)</f>
        <v>37</v>
      </c>
      <c r="G384" s="47">
        <f>$F$392-F384</f>
        <v>-0.39999999999999858</v>
      </c>
    </row>
    <row r="385" spans="4:7" hidden="1" x14ac:dyDescent="0.25">
      <c r="D385" s="1"/>
      <c r="E385" s="1">
        <v>6</v>
      </c>
      <c r="F385" s="1">
        <f>COUNTIF(Tabla24['#],E385)</f>
        <v>37</v>
      </c>
      <c r="G385" s="47">
        <f>$F$392-F385</f>
        <v>-0.39999999999999858</v>
      </c>
    </row>
    <row r="386" spans="4:7" hidden="1" x14ac:dyDescent="0.25">
      <c r="D386" s="1"/>
      <c r="E386" s="1">
        <v>7</v>
      </c>
      <c r="F386" s="1">
        <f>COUNTIF(Tabla24['#],E386)</f>
        <v>36</v>
      </c>
      <c r="G386" s="47">
        <f>$F$394-F386</f>
        <v>0.5</v>
      </c>
    </row>
    <row r="387" spans="4:7" hidden="1" x14ac:dyDescent="0.25">
      <c r="D387" s="1"/>
      <c r="E387" s="1">
        <v>8</v>
      </c>
      <c r="F387" s="1">
        <f>COUNTIF(Tabla24['#],E387)</f>
        <v>37</v>
      </c>
      <c r="G387" s="47">
        <f>$F$392-F387</f>
        <v>-0.39999999999999858</v>
      </c>
    </row>
    <row r="388" spans="4:7" hidden="1" x14ac:dyDescent="0.25">
      <c r="D388" s="1"/>
      <c r="E388" s="1">
        <v>9</v>
      </c>
      <c r="F388" s="1">
        <f>COUNTIF(Tabla24['#],E388)</f>
        <v>36</v>
      </c>
      <c r="G388" s="47">
        <f>$F$392-F388</f>
        <v>0.60000000000000142</v>
      </c>
    </row>
    <row r="389" spans="4:7" hidden="1" x14ac:dyDescent="0.25">
      <c r="D389" s="1"/>
      <c r="E389" s="1">
        <v>10</v>
      </c>
      <c r="F389" s="1">
        <f>COUNTIF(Tabla24['#],E389)</f>
        <v>36</v>
      </c>
      <c r="G389" s="47">
        <f>$F$392-F389</f>
        <v>0.60000000000000142</v>
      </c>
    </row>
    <row r="390" spans="4:7" hidden="1" x14ac:dyDescent="0.25"/>
    <row r="391" spans="4:7" hidden="1" x14ac:dyDescent="0.25">
      <c r="D391" s="3" t="s">
        <v>87</v>
      </c>
      <c r="E391" s="46">
        <v>3</v>
      </c>
      <c r="F391" s="12">
        <f>AVERAGE(F382)</f>
        <v>36</v>
      </c>
    </row>
    <row r="392" spans="4:7" hidden="1" x14ac:dyDescent="0.25">
      <c r="D392" s="3" t="s">
        <v>88</v>
      </c>
      <c r="E392" s="46" t="s">
        <v>92</v>
      </c>
      <c r="F392" s="12">
        <f>AVERAGE(F384,F385,F387,F388,F389)</f>
        <v>36.6</v>
      </c>
    </row>
    <row r="393" spans="4:7" hidden="1" x14ac:dyDescent="0.25">
      <c r="D393" s="3" t="s">
        <v>89</v>
      </c>
      <c r="E393" s="46" t="s">
        <v>93</v>
      </c>
      <c r="F393" s="12"/>
    </row>
    <row r="394" spans="4:7" hidden="1" x14ac:dyDescent="0.25">
      <c r="D394" s="3" t="s">
        <v>90</v>
      </c>
      <c r="E394" s="46" t="s">
        <v>91</v>
      </c>
      <c r="F394" s="12">
        <f>AVERAGE(F380,F381,F383,F386)</f>
        <v>36.5</v>
      </c>
    </row>
    <row r="395" spans="4:7" x14ac:dyDescent="0.25">
      <c r="E395" s="46"/>
    </row>
  </sheetData>
  <sheetProtection algorithmName="SHA-512" hashValue="FL4FaiGgnwwhYS4PS3+6OgUvWOLWCp+Ji/b84NTDeSJEmXoeINFuAmCy0QKpmTQZ8M4DpoZ1BcgrYkqTrmmGLg==" saltValue="lMc89nIxdm3wgu9RQM59/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2:G386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D5" sqref="D5"/>
    </sheetView>
  </sheetViews>
  <sheetFormatPr baseColWidth="10" defaultColWidth="11.42578125" defaultRowHeight="15" customHeight="1" x14ac:dyDescent="0.25"/>
  <cols>
    <col min="1" max="1" width="3.7109375" style="21" customWidth="1"/>
    <col min="2" max="2" width="47.7109375" style="21" customWidth="1"/>
    <col min="3" max="4" width="3.7109375" style="21" customWidth="1"/>
    <col min="5" max="11" width="4.7109375" style="21" customWidth="1"/>
    <col min="12" max="12" width="3.7109375" style="21" customWidth="1"/>
    <col min="13" max="19" width="4.7109375" style="21" customWidth="1"/>
    <col min="20" max="20" width="3.7109375" style="21" customWidth="1"/>
    <col min="21" max="27" width="4.7109375" style="21" customWidth="1"/>
    <col min="28" max="28" width="3.7109375" style="21" customWidth="1"/>
    <col min="29" max="30" width="11.42578125" style="21"/>
    <col min="31" max="31" width="12" style="21" bestFit="1" customWidth="1"/>
    <col min="32" max="16384" width="11.42578125" style="21"/>
  </cols>
  <sheetData>
    <row r="2" spans="2:29" ht="15" customHeight="1" x14ac:dyDescent="0.25">
      <c r="B2" s="20" t="s">
        <v>60</v>
      </c>
      <c r="D2" s="76" t="s">
        <v>60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2:29" ht="15" customHeight="1" x14ac:dyDescent="0.25">
      <c r="B3" s="22" t="s">
        <v>38</v>
      </c>
      <c r="D3" s="75" t="str">
        <f>B3</f>
        <v>Juzgado 01 Promiscuo Municipal de Tena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5" spans="2:29" ht="15" customHeight="1" thickBot="1" x14ac:dyDescent="0.3"/>
    <row r="6" spans="2:29" ht="15" customHeight="1" x14ac:dyDescent="0.25">
      <c r="B6" s="23" t="s">
        <v>61</v>
      </c>
      <c r="D6" s="15"/>
      <c r="E6" s="80" t="s">
        <v>62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  <c r="T6" s="15"/>
      <c r="U6" s="77" t="str">
        <f>UPPER(TEXT(DATEVALUE(2023&amp;"-"&amp;12&amp;"-1"),"[$-es-CO]mmmm yyyy"))</f>
        <v>DICIEMBRE 2023</v>
      </c>
      <c r="V6" s="78"/>
      <c r="W6" s="78"/>
      <c r="X6" s="78"/>
      <c r="Y6" s="78"/>
      <c r="Z6" s="78"/>
      <c r="AA6" s="79"/>
      <c r="AB6" s="15"/>
      <c r="AC6" s="15"/>
    </row>
    <row r="7" spans="2:29" ht="15" customHeight="1" x14ac:dyDescent="0.25">
      <c r="B7" s="28" t="s">
        <v>63</v>
      </c>
      <c r="D7" s="15"/>
      <c r="E7" s="66" t="s">
        <v>64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8"/>
      <c r="T7" s="15"/>
      <c r="U7" s="19" t="s">
        <v>65</v>
      </c>
      <c r="V7" s="19" t="s">
        <v>66</v>
      </c>
      <c r="W7" s="19" t="s">
        <v>67</v>
      </c>
      <c r="X7" s="19" t="s">
        <v>68</v>
      </c>
      <c r="Y7" s="19" t="s">
        <v>69</v>
      </c>
      <c r="Z7" s="19" t="s">
        <v>70</v>
      </c>
      <c r="AA7" s="19" t="s">
        <v>71</v>
      </c>
      <c r="AB7" s="15"/>
      <c r="AC7" s="15"/>
    </row>
    <row r="8" spans="2:29" ht="15" hidden="1" customHeight="1" x14ac:dyDescent="0.25">
      <c r="D8" s="15"/>
      <c r="E8" s="3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39"/>
      <c r="T8" s="15"/>
      <c r="U8" s="17">
        <f>DATEVALUE(2023&amp;"-"&amp;12&amp;"-1")-WEEKDAY(DATEVALUE(2023&amp;"-"&amp;12&amp;"-1"),3)</f>
        <v>45257</v>
      </c>
      <c r="V8" s="17">
        <f>U8+1</f>
        <v>45258</v>
      </c>
      <c r="W8" s="17">
        <f t="shared" ref="W8" si="0">V8+1</f>
        <v>45259</v>
      </c>
      <c r="X8" s="17">
        <f t="shared" ref="X8" si="1">W8+1</f>
        <v>45260</v>
      </c>
      <c r="Y8" s="17">
        <f t="shared" ref="Y8" si="2">X8+1</f>
        <v>45261</v>
      </c>
      <c r="Z8" s="17">
        <f t="shared" ref="Z8" si="3">Y8+1</f>
        <v>45262</v>
      </c>
      <c r="AA8" s="17">
        <f t="shared" ref="AA8" si="4">Z8+1</f>
        <v>45263</v>
      </c>
      <c r="AB8" s="15"/>
      <c r="AC8" s="15"/>
    </row>
    <row r="9" spans="2:29" ht="15" hidden="1" customHeight="1" x14ac:dyDescent="0.25">
      <c r="D9" s="15"/>
      <c r="E9" s="3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39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3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39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38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9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39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39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39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39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39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39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39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39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29" t="s">
        <v>72</v>
      </c>
      <c r="D20" s="15"/>
      <c r="E20" s="66" t="s">
        <v>73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38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39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38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39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3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9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0" t="s">
        <v>56</v>
      </c>
      <c r="D24" s="15"/>
      <c r="E24" s="69" t="s">
        <v>74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38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9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38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39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3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39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38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39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38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9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38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39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27" t="s">
        <v>75</v>
      </c>
      <c r="D31" s="15"/>
      <c r="E31" s="72" t="s">
        <v>43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15"/>
      <c r="U31" s="37" t="str">
        <f>IF(OR(W21&lt;&gt;$B$3,X21&lt;&gt;$B$3,Y21&lt;&gt;$B$3,V25&lt;&gt;$B$3,W25&lt;&gt;$B$3,X25&lt;&gt;$B$3,Y25&lt;&gt;$B$3),"(*)","")</f>
        <v>(*)</v>
      </c>
      <c r="V31" s="37" t="str">
        <f>IF(OR(Z21=$B$3,AA21=$B$3,U25=$B$3,Z25=$B$3,AA25=$B$3),"(***)","")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6" t="s">
        <v>76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37"/>
      <c r="V32" s="37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5" t="s">
        <v>77</v>
      </c>
    </row>
    <row r="34" spans="2:27" ht="15" customHeight="1" x14ac:dyDescent="0.25">
      <c r="C34" s="24"/>
      <c r="E34" s="83" t="str">
        <f>UPPER(TEXT(DATEVALUE(2024&amp;"-"&amp;1&amp;"-1"),"[$-es-CO]mmmm yyyy"))</f>
        <v>ENERO 2024</v>
      </c>
      <c r="F34" s="84"/>
      <c r="G34" s="84"/>
      <c r="H34" s="84"/>
      <c r="I34" s="84"/>
      <c r="J34" s="84"/>
      <c r="K34" s="85"/>
      <c r="M34" s="77" t="str">
        <f>UPPER(TEXT(DATEVALUE(2024&amp;"-"&amp;2&amp;"-1"),"[$-es-CO]mmmm yyyy"))</f>
        <v>FEBRERO 2024</v>
      </c>
      <c r="N34" s="78"/>
      <c r="O34" s="78"/>
      <c r="P34" s="78"/>
      <c r="Q34" s="78"/>
      <c r="R34" s="78"/>
      <c r="S34" s="79"/>
      <c r="U34" s="77" t="str">
        <f>UPPER(TEXT(DATEVALUE(2024&amp;"-"&amp;3&amp;"-1"),"[$-es-CO]mmmm yyyy"))</f>
        <v>MARZO 2024</v>
      </c>
      <c r="V34" s="78"/>
      <c r="W34" s="78"/>
      <c r="X34" s="78"/>
      <c r="Y34" s="78"/>
      <c r="Z34" s="78"/>
      <c r="AA34" s="79"/>
    </row>
    <row r="35" spans="2:27" ht="15" customHeight="1" x14ac:dyDescent="0.25">
      <c r="E35" s="19" t="s">
        <v>65</v>
      </c>
      <c r="F35" s="19" t="s">
        <v>66</v>
      </c>
      <c r="G35" s="19" t="s">
        <v>67</v>
      </c>
      <c r="H35" s="19" t="s">
        <v>68</v>
      </c>
      <c r="I35" s="19" t="s">
        <v>69</v>
      </c>
      <c r="J35" s="19" t="s">
        <v>70</v>
      </c>
      <c r="K35" s="19" t="s">
        <v>71</v>
      </c>
      <c r="L35" s="18"/>
      <c r="M35" s="19" t="s">
        <v>65</v>
      </c>
      <c r="N35" s="19" t="s">
        <v>66</v>
      </c>
      <c r="O35" s="19" t="s">
        <v>67</v>
      </c>
      <c r="P35" s="19" t="s">
        <v>68</v>
      </c>
      <c r="Q35" s="19" t="s">
        <v>69</v>
      </c>
      <c r="R35" s="19" t="s">
        <v>70</v>
      </c>
      <c r="S35" s="19" t="s">
        <v>71</v>
      </c>
      <c r="T35" s="18"/>
      <c r="U35" s="19" t="s">
        <v>65</v>
      </c>
      <c r="V35" s="19" t="s">
        <v>66</v>
      </c>
      <c r="W35" s="19" t="s">
        <v>67</v>
      </c>
      <c r="X35" s="19" t="s">
        <v>68</v>
      </c>
      <c r="Y35" s="19" t="s">
        <v>69</v>
      </c>
      <c r="Z35" s="19" t="s">
        <v>70</v>
      </c>
      <c r="AA35" s="19" t="s">
        <v>71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B48" s="36" t="s">
        <v>78</v>
      </c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34" t="s">
        <v>79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30" customHeight="1" x14ac:dyDescent="0.25">
      <c r="B59" s="40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2" t="str">
        <f>IF(OR(F37&lt;&gt;$B$3,G37&lt;&gt;$B$3,H37&lt;&gt;$B$3,I37&lt;&gt;$B$3,F41&lt;&gt;$B$3,G41&lt;&gt;$B$3),"(*)","")</f>
        <v>(*)</v>
      </c>
      <c r="F59" s="42" t="str">
        <f>IF(OR(E37=$B$3,J37=$B$3,K37=$B$3,E41=$B$3),"(***)","")</f>
        <v/>
      </c>
      <c r="G59" s="37"/>
      <c r="H59" s="37"/>
      <c r="I59" s="37"/>
      <c r="U59" s="42" t="str">
        <f>IF(OR(V53&lt;&gt;$B$3,W53&lt;&gt;$B$3),"(*)","")</f>
        <v>(*)</v>
      </c>
      <c r="V59" s="42" t="str">
        <f>IF(OR(V53=$B$3,W53=$B$3,X53=$B$3,Y53=$B$3,Z53=$B$3,AA53=$B$3),"(***)","")</f>
        <v/>
      </c>
      <c r="W59" s="37"/>
      <c r="Y59" s="37"/>
      <c r="Z59" s="37"/>
      <c r="AA59" s="37"/>
    </row>
    <row r="60" spans="2:27" ht="15" customHeight="1" x14ac:dyDescent="0.25">
      <c r="B60" s="41" t="s">
        <v>80</v>
      </c>
      <c r="E60" s="77" t="str">
        <f>UPPER(TEXT(DATEVALUE(2024&amp;"-"&amp;4&amp;"-1"),"[$-es-CO]mmmm yyyy"))</f>
        <v>ABRIL 2024</v>
      </c>
      <c r="F60" s="78"/>
      <c r="G60" s="78"/>
      <c r="H60" s="78"/>
      <c r="I60" s="78"/>
      <c r="J60" s="78"/>
      <c r="K60" s="79"/>
      <c r="M60" s="77" t="str">
        <f>UPPER(TEXT(DATEVALUE(2024&amp;"-"&amp;5&amp;"-1"),"[$-es-CO]mmmm yyyy"))</f>
        <v>MAYO 2024</v>
      </c>
      <c r="N60" s="78"/>
      <c r="O60" s="78"/>
      <c r="P60" s="78"/>
      <c r="Q60" s="78"/>
      <c r="R60" s="78"/>
      <c r="S60" s="79"/>
      <c r="U60" s="77" t="str">
        <f>UPPER(TEXT(DATEVALUE(2024&amp;"-"&amp;6&amp;"-1"),"[$-es-CO]mmmm yyyy"))</f>
        <v>JUNIO 2024</v>
      </c>
      <c r="V60" s="78"/>
      <c r="W60" s="78"/>
      <c r="X60" s="78"/>
      <c r="Y60" s="78"/>
      <c r="Z60" s="78"/>
      <c r="AA60" s="79"/>
    </row>
    <row r="61" spans="2:27" ht="15" customHeight="1" x14ac:dyDescent="0.25">
      <c r="B61" s="40" t="str">
        <f>IF(OR($V$59="(***)",$F$59="(***)",$V$31="(***)"),"(***) En Disponibilidad en días no hábiles de Vacancia Judicial y Semana Santa.","")</f>
        <v/>
      </c>
      <c r="E61" s="19" t="s">
        <v>65</v>
      </c>
      <c r="F61" s="19" t="s">
        <v>66</v>
      </c>
      <c r="G61" s="19" t="s">
        <v>67</v>
      </c>
      <c r="H61" s="19" t="s">
        <v>68</v>
      </c>
      <c r="I61" s="19" t="s">
        <v>69</v>
      </c>
      <c r="J61" s="19" t="s">
        <v>70</v>
      </c>
      <c r="K61" s="19" t="s">
        <v>71</v>
      </c>
      <c r="L61" s="18"/>
      <c r="M61" s="19" t="s">
        <v>65</v>
      </c>
      <c r="N61" s="19" t="s">
        <v>66</v>
      </c>
      <c r="O61" s="19" t="s">
        <v>67</v>
      </c>
      <c r="P61" s="19" t="s">
        <v>68</v>
      </c>
      <c r="Q61" s="19" t="s">
        <v>69</v>
      </c>
      <c r="R61" s="19" t="s">
        <v>70</v>
      </c>
      <c r="S61" s="19" t="s">
        <v>71</v>
      </c>
      <c r="T61" s="18"/>
      <c r="U61" s="19" t="s">
        <v>65</v>
      </c>
      <c r="V61" s="19" t="s">
        <v>66</v>
      </c>
      <c r="W61" s="19" t="s">
        <v>67</v>
      </c>
      <c r="X61" s="19" t="s">
        <v>68</v>
      </c>
      <c r="Y61" s="19" t="s">
        <v>69</v>
      </c>
      <c r="Z61" s="19" t="s">
        <v>70</v>
      </c>
      <c r="AA61" s="19" t="s">
        <v>71</v>
      </c>
    </row>
    <row r="62" spans="2:27" ht="15" customHeight="1" x14ac:dyDescent="0.25">
      <c r="E62" s="16">
        <f>DATEVALUE(2024&amp;"-"&amp;4&amp;"-1")-WEEKDAY(DATEVALUE(2024&amp;"-"&amp;4&amp;"-1"),3)</f>
        <v>45383</v>
      </c>
      <c r="F62" s="16">
        <f>E62+1</f>
        <v>45384</v>
      </c>
      <c r="G62" s="16">
        <f t="shared" ref="G62:K62" si="36">F62+1</f>
        <v>45385</v>
      </c>
      <c r="H62" s="16">
        <f t="shared" si="36"/>
        <v>45386</v>
      </c>
      <c r="I62" s="16">
        <f t="shared" si="36"/>
        <v>45387</v>
      </c>
      <c r="J62" s="16">
        <f t="shared" si="36"/>
        <v>45388</v>
      </c>
      <c r="K62" s="16">
        <f t="shared" si="36"/>
        <v>45389</v>
      </c>
      <c r="L62" s="15"/>
      <c r="M62" s="16">
        <f>DATEVALUE(2024&amp;"-"&amp;5&amp;"-1")-WEEKDAY(DATEVALUE(2024&amp;"-"&amp;5&amp;"-1"),3)</f>
        <v>45411</v>
      </c>
      <c r="N62" s="16">
        <f>M62+1</f>
        <v>45412</v>
      </c>
      <c r="O62" s="16">
        <f t="shared" ref="O62:S62" si="37">N62+1</f>
        <v>45413</v>
      </c>
      <c r="P62" s="16">
        <f t="shared" si="37"/>
        <v>45414</v>
      </c>
      <c r="Q62" s="16">
        <f t="shared" si="37"/>
        <v>45415</v>
      </c>
      <c r="R62" s="16">
        <f t="shared" si="37"/>
        <v>45416</v>
      </c>
      <c r="S62" s="16">
        <f t="shared" si="37"/>
        <v>45417</v>
      </c>
      <c r="T62" s="15"/>
      <c r="U62" s="16">
        <f>DATEVALUE(2024&amp;"-"&amp;6&amp;"-1")-WEEKDAY(DATEVALUE(2024&amp;"-"&amp;6&amp;"-1"),3)</f>
        <v>45439</v>
      </c>
      <c r="V62" s="16">
        <f>U62+1</f>
        <v>45440</v>
      </c>
      <c r="W62" s="16">
        <f t="shared" ref="W62:AA62" si="38">V62+1</f>
        <v>45441</v>
      </c>
      <c r="X62" s="16">
        <f t="shared" si="38"/>
        <v>45442</v>
      </c>
      <c r="Y62" s="16">
        <f t="shared" si="38"/>
        <v>45443</v>
      </c>
      <c r="Z62" s="16">
        <f t="shared" si="38"/>
        <v>45444</v>
      </c>
      <c r="AA62" s="16">
        <f t="shared" si="38"/>
        <v>45445</v>
      </c>
    </row>
    <row r="63" spans="2:27" ht="15" hidden="1" customHeight="1" x14ac:dyDescent="0.25">
      <c r="E63" s="16" t="str">
        <f>_xlfn.XLOOKUP(E62,Tabla24[Día],Tabla24[Despacho Judicial],"ND",0,1)</f>
        <v>ND</v>
      </c>
      <c r="F63" s="16" t="str">
        <f>_xlfn.XLOOKUP(F62,Tabla24[Día],Tabla24[Despacho Judicial],"ND",0,1)</f>
        <v>ND</v>
      </c>
      <c r="G63" s="16" t="str">
        <f>_xlfn.XLOOKUP(G62,Tabla24[Día],Tabla24[Despacho Judicial],"ND",0,1)</f>
        <v>ND</v>
      </c>
      <c r="H63" s="16" t="str">
        <f>_xlfn.XLOOKUP(H62,Tabla24[Día],Tabla24[Despacho Judicial],"ND",0,1)</f>
        <v>ND</v>
      </c>
      <c r="I63" s="16" t="str">
        <f>_xlfn.XLOOKUP(I62,Tabla24[Día],Tabla24[Despacho Judicial],"ND",0,1)</f>
        <v>ND</v>
      </c>
      <c r="J63" s="16" t="str">
        <f>_xlfn.XLOOKUP(J62,Tabla24[Día],Tabla24[Despacho Judicial],"ND",0,1)</f>
        <v>ND</v>
      </c>
      <c r="K63" s="16" t="str">
        <f>_xlfn.XLOOKUP(K62,Tabla24[Día],Tabla24[Despacho Judicial],"ND",0,1)</f>
        <v>ND</v>
      </c>
      <c r="L63" s="15"/>
      <c r="M63" s="16" t="str">
        <f>_xlfn.XLOOKUP(M62,Tabla24[Día],Tabla24[Despacho Judicial],"ND",0,1)</f>
        <v>ND</v>
      </c>
      <c r="N63" s="16" t="str">
        <f>_xlfn.XLOOKUP(N62,Tabla24[Día],Tabla24[Despacho Judicial],"ND",0,1)</f>
        <v>ND</v>
      </c>
      <c r="O63" s="16" t="str">
        <f>_xlfn.XLOOKUP(O62,Tabla24[Día],Tabla24[Despacho Judicial],"ND",0,1)</f>
        <v>ND</v>
      </c>
      <c r="P63" s="16" t="str">
        <f>_xlfn.XLOOKUP(P62,Tabla24[Día],Tabla24[Despacho Judicial],"ND",0,1)</f>
        <v>ND</v>
      </c>
      <c r="Q63" s="16" t="str">
        <f>_xlfn.XLOOKUP(Q62,Tabla24[Día],Tabla24[Despacho Judicial],"ND",0,1)</f>
        <v>ND</v>
      </c>
      <c r="R63" s="16" t="str">
        <f>_xlfn.XLOOKUP(R62,Tabla24[Día],Tabla24[Despacho Judicial],"ND",0,1)</f>
        <v>ND</v>
      </c>
      <c r="S63" s="16" t="str">
        <f>_xlfn.XLOOKUP(S62,Tabla24[Día],Tabla24[Despacho Judicial],"ND",0,1)</f>
        <v>ND</v>
      </c>
      <c r="T63" s="15"/>
      <c r="U63" s="16" t="str">
        <f>_xlfn.XLOOKUP(U62,Tabla24[Día],Tabla24[Despacho Judicial],"ND",0,1)</f>
        <v>ND</v>
      </c>
      <c r="V63" s="16" t="str">
        <f>_xlfn.XLOOKUP(V62,Tabla24[Día],Tabla24[Despacho Judicial],"ND",0,1)</f>
        <v>ND</v>
      </c>
      <c r="W63" s="16" t="str">
        <f>_xlfn.XLOOKUP(W62,Tabla24[Día],Tabla24[Despacho Judicial],"ND",0,1)</f>
        <v>ND</v>
      </c>
      <c r="X63" s="16" t="str">
        <f>_xlfn.XLOOKUP(X62,Tabla24[Día],Tabla24[Despacho Judicial],"ND",0,1)</f>
        <v>ND</v>
      </c>
      <c r="Y63" s="16" t="str">
        <f>_xlfn.XLOOKUP(Y62,Tabla24[Día],Tabla24[Despacho Judicial],"ND",0,1)</f>
        <v>ND</v>
      </c>
      <c r="Z63" s="16" t="str">
        <f>_xlfn.XLOOKUP(Z62,Tabla24[Día],Tabla24[Despacho Judicial],"ND",0,1)</f>
        <v>ND</v>
      </c>
      <c r="AA63" s="16" t="str">
        <f>_xlfn.XLOOKUP(AA62,Tabla24[Día],Tabla24[Despacho Judicial],"ND",0,1)</f>
        <v>ND</v>
      </c>
    </row>
    <row r="64" spans="2:27" ht="15" hidden="1" customHeight="1" x14ac:dyDescent="0.25">
      <c r="E64" s="16" t="str">
        <f>_xlfn.XLOOKUP(E62,Tabla24[Día],Tabla24[Tipo de día],"ND",0,1)</f>
        <v>ND</v>
      </c>
      <c r="F64" s="16" t="str">
        <f>_xlfn.XLOOKUP(F62,Tabla24[Día],Tabla24[Tipo de día],"ND",0,1)</f>
        <v>ND</v>
      </c>
      <c r="G64" s="16" t="str">
        <f>_xlfn.XLOOKUP(G62,Tabla24[Día],Tabla24[Tipo de día],"ND",0,1)</f>
        <v>ND</v>
      </c>
      <c r="H64" s="16" t="str">
        <f>_xlfn.XLOOKUP(H62,Tabla24[Día],Tabla24[Tipo de día],"ND",0,1)</f>
        <v>ND</v>
      </c>
      <c r="I64" s="16" t="str">
        <f>_xlfn.XLOOKUP(I62,Tabla24[Día],Tabla24[Tipo de día],"ND",0,1)</f>
        <v>ND</v>
      </c>
      <c r="J64" s="16" t="str">
        <f>_xlfn.XLOOKUP(J62,Tabla24[Día],Tabla24[Tipo de día],"ND",0,1)</f>
        <v>ND</v>
      </c>
      <c r="K64" s="16" t="str">
        <f>_xlfn.XLOOKUP(K62,Tabla24[Día],Tabla24[Tipo de día],"ND",0,1)</f>
        <v>ND</v>
      </c>
      <c r="L64" s="15"/>
      <c r="M64" s="16" t="str">
        <f>_xlfn.XLOOKUP(M62,Tabla24[Día],Tabla24[Tipo de día],"ND",0,1)</f>
        <v>ND</v>
      </c>
      <c r="N64" s="16" t="str">
        <f>_xlfn.XLOOKUP(N62,Tabla24[Día],Tabla24[Tipo de día],"ND",0,1)</f>
        <v>ND</v>
      </c>
      <c r="O64" s="16" t="str">
        <f>_xlfn.XLOOKUP(O62,Tabla24[Día],Tabla24[Tipo de día],"ND",0,1)</f>
        <v>ND</v>
      </c>
      <c r="P64" s="16" t="str">
        <f>_xlfn.XLOOKUP(P62,Tabla24[Día],Tabla24[Tipo de día],"ND",0,1)</f>
        <v>ND</v>
      </c>
      <c r="Q64" s="16" t="str">
        <f>_xlfn.XLOOKUP(Q62,Tabla24[Día],Tabla24[Tipo de día],"ND",0,1)</f>
        <v>ND</v>
      </c>
      <c r="R64" s="16" t="str">
        <f>_xlfn.XLOOKUP(R62,Tabla24[Día],Tabla24[Tipo de día],"ND",0,1)</f>
        <v>ND</v>
      </c>
      <c r="S64" s="16" t="str">
        <f>_xlfn.XLOOKUP(S62,Tabla24[Día],Tabla24[Tipo de día],"ND",0,1)</f>
        <v>ND</v>
      </c>
      <c r="T64" s="15"/>
      <c r="U64" s="16" t="str">
        <f>_xlfn.XLOOKUP(U62,Tabla24[Día],Tabla24[Tipo de día],"ND",0,1)</f>
        <v>ND</v>
      </c>
      <c r="V64" s="16" t="str">
        <f>_xlfn.XLOOKUP(V62,Tabla24[Día],Tabla24[Tipo de día],"ND",0,1)</f>
        <v>ND</v>
      </c>
      <c r="W64" s="16" t="str">
        <f>_xlfn.XLOOKUP(W62,Tabla24[Día],Tabla24[Tipo de día],"ND",0,1)</f>
        <v>ND</v>
      </c>
      <c r="X64" s="16" t="str">
        <f>_xlfn.XLOOKUP(X62,Tabla24[Día],Tabla24[Tipo de día],"ND",0,1)</f>
        <v>ND</v>
      </c>
      <c r="Y64" s="16" t="str">
        <f>_xlfn.XLOOKUP(Y62,Tabla24[Día],Tabla24[Tipo de día],"ND",0,1)</f>
        <v>ND</v>
      </c>
      <c r="Z64" s="16" t="str">
        <f>_xlfn.XLOOKUP(Z62,Tabla24[Día],Tabla24[Tipo de día],"ND",0,1)</f>
        <v>ND</v>
      </c>
      <c r="AA64" s="16" t="str">
        <f>_xlfn.XLOOKUP(AA62,Tabla24[Día],Tabla24[Tipo de día],"ND",0,1)</f>
        <v>ND</v>
      </c>
    </row>
    <row r="65" spans="5:27" ht="15" hidden="1" customHeight="1" x14ac:dyDescent="0.25">
      <c r="E65" s="16" t="str">
        <f>IF(AND(MONTH(E62)=MONTH($H$70),E63=$B$3),_xlfn.XLOOKUP(E62,Tabla24[Día],Tabla24[Día compensatorio],"ND",0,1),"")</f>
        <v/>
      </c>
      <c r="F65" s="16" t="str">
        <f>IF(AND(MONTH(F62)=MONTH($H$70),F63=$B$3),_xlfn.XLOOKUP(F62,Tabla24[Día],Tabla24[Día compensatorio],"ND",0,1),"")</f>
        <v/>
      </c>
      <c r="G65" s="16" t="str">
        <f>IF(AND(MONTH(G62)=MONTH($H$70),G63=$B$3),_xlfn.XLOOKUP(G62,Tabla24[Día],Tabla24[Día compensatorio],"ND",0,1),"")</f>
        <v/>
      </c>
      <c r="H65" s="16" t="str">
        <f>IF(AND(MONTH(H62)=MONTH($H$70),H63=$B$3),_xlfn.XLOOKUP(H62,Tabla24[Día],Tabla24[Día compensatorio],"ND",0,1),"")</f>
        <v/>
      </c>
      <c r="I65" s="16" t="str">
        <f>IF(AND(MONTH(I62)=MONTH($H$70),I63=$B$3),_xlfn.XLOOKUP(I62,Tabla24[Día],Tabla24[Día compensatorio],"ND",0,1),"")</f>
        <v/>
      </c>
      <c r="J65" s="16" t="str">
        <f>IF(AND(MONTH(J62)=MONTH($H$70),J63=$B$3),_xlfn.XLOOKUP(J62,Tabla24[Día],Tabla24[Día compensatorio],"ND",0,1),"")</f>
        <v/>
      </c>
      <c r="K65" s="16" t="str">
        <f>IF(AND(MONTH(K62)=MONTH($H$70),K63=$B$3),_xlfn.XLOOKUP(K62,Tabla24[Día],Tabla24[Día compensatorio],"ND",0,1),"")</f>
        <v/>
      </c>
      <c r="L65" s="15"/>
      <c r="M65" s="16" t="str">
        <f>IF(AND(MONTH(M62)=MONTH($P$70),M63=$B$3),_xlfn.XLOOKUP(M62,Tabla24[Día],Tabla24[Día compensatorio],"ND",0,1),"")</f>
        <v/>
      </c>
      <c r="N65" s="16" t="str">
        <f>IF(AND(MONTH(N62)=MONTH($P$70),N63=$B$3),_xlfn.XLOOKUP(N62,Tabla24[Día],Tabla24[Día compensatorio],"ND",0,1),"")</f>
        <v/>
      </c>
      <c r="O65" s="16" t="str">
        <f>IF(AND(MONTH(O62)=MONTH($P$70),O63=$B$3),_xlfn.XLOOKUP(O62,Tabla24[Día],Tabla24[Día compensatorio],"ND",0,1),"")</f>
        <v/>
      </c>
      <c r="P65" s="16" t="str">
        <f>IF(AND(MONTH(P62)=MONTH($P$70),P63=$B$3),_xlfn.XLOOKUP(P62,Tabla24[Día],Tabla24[Día compensatorio],"ND",0,1),"")</f>
        <v/>
      </c>
      <c r="Q65" s="16" t="str">
        <f>IF(AND(MONTH(Q62)=MONTH($P$70),Q63=$B$3),_xlfn.XLOOKUP(Q62,Tabla24[Día],Tabla24[Día compensatorio],"ND",0,1),"")</f>
        <v/>
      </c>
      <c r="R65" s="16" t="str">
        <f>IF(AND(MONTH(R62)=MONTH($P$70),R63=$B$3),_xlfn.XLOOKUP(R62,Tabla24[Día],Tabla24[Día compensatorio],"ND",0,1),"")</f>
        <v/>
      </c>
      <c r="S65" s="16" t="str">
        <f>IF(AND(MONTH(S62)=MONTH($P$70),S63=$B$3),_xlfn.XLOOKUP(S62,Tabla24[Día],Tabla24[Día compensatorio],"ND",0,1),"")</f>
        <v/>
      </c>
      <c r="T65" s="15"/>
      <c r="U65" s="16" t="str">
        <f>IF(AND(MONTH(U62)=MONTH($X$70),U63=$B$3),_xlfn.XLOOKUP(U62,Tabla24[Día],Tabla24[Día compensatorio],"ND",0,1),"")</f>
        <v/>
      </c>
      <c r="V65" s="16" t="str">
        <f>IF(AND(MONTH(V62)=MONTH($X$70),V63=$B$3),_xlfn.XLOOKUP(V62,Tabla24[Día],Tabla24[Día compensatorio],"ND",0,1),"")</f>
        <v/>
      </c>
      <c r="W65" s="16" t="str">
        <f>IF(AND(MONTH(W62)=MONTH($X$70),W63=$B$3),_xlfn.XLOOKUP(W62,Tabla24[Día],Tabla24[Día compensatorio],"ND",0,1),"")</f>
        <v/>
      </c>
      <c r="X65" s="16" t="str">
        <f>IF(AND(MONTH(X62)=MONTH($X$70),X63=$B$3),_xlfn.XLOOKUP(X62,Tabla24[Día],Tabla24[Día compensatorio],"ND",0,1),"")</f>
        <v/>
      </c>
      <c r="Y65" s="16" t="str">
        <f>IF(AND(MONTH(Y62)=MONTH($X$70),Y63=$B$3),_xlfn.XLOOKUP(Y62,Tabla24[Día],Tabla24[Día compensatorio],"ND",0,1),"")</f>
        <v/>
      </c>
      <c r="Z65" s="16" t="str">
        <f>IF(AND(MONTH(Z62)=MONTH($X$70),Z63=$B$3),_xlfn.XLOOKUP(Z62,Tabla24[Día],Tabla24[Día compensatorio],"ND",0,1),"")</f>
        <v/>
      </c>
      <c r="AA65" s="16" t="str">
        <f>IF(AND(MONTH(AA62)=MONTH($X$70),AA63=$B$3),_xlfn.XLOOKUP(AA62,Tabla24[Día],Tabla24[Día compensatorio],"ND",0,1),"")</f>
        <v/>
      </c>
    </row>
    <row r="66" spans="5:27" ht="15" customHeight="1" x14ac:dyDescent="0.25">
      <c r="E66" s="16">
        <f>E62+7</f>
        <v>45390</v>
      </c>
      <c r="F66" s="16">
        <f t="shared" ref="F66:K66" si="39">F62+7</f>
        <v>45391</v>
      </c>
      <c r="G66" s="16">
        <f t="shared" si="39"/>
        <v>45392</v>
      </c>
      <c r="H66" s="16">
        <f t="shared" si="39"/>
        <v>45393</v>
      </c>
      <c r="I66" s="16">
        <f t="shared" si="39"/>
        <v>45394</v>
      </c>
      <c r="J66" s="16">
        <f t="shared" si="39"/>
        <v>45395</v>
      </c>
      <c r="K66" s="16">
        <f t="shared" si="39"/>
        <v>45396</v>
      </c>
      <c r="L66" s="15"/>
      <c r="M66" s="16">
        <f>M62+7</f>
        <v>45418</v>
      </c>
      <c r="N66" s="16">
        <f t="shared" ref="N66:S66" si="40">N62+7</f>
        <v>45419</v>
      </c>
      <c r="O66" s="16">
        <f t="shared" si="40"/>
        <v>45420</v>
      </c>
      <c r="P66" s="16">
        <f t="shared" si="40"/>
        <v>45421</v>
      </c>
      <c r="Q66" s="16">
        <f t="shared" si="40"/>
        <v>45422</v>
      </c>
      <c r="R66" s="16">
        <f t="shared" si="40"/>
        <v>45423</v>
      </c>
      <c r="S66" s="16">
        <f t="shared" si="40"/>
        <v>45424</v>
      </c>
      <c r="T66" s="15"/>
      <c r="U66" s="16">
        <f>U62+7</f>
        <v>45446</v>
      </c>
      <c r="V66" s="16">
        <f t="shared" ref="V66:AA66" si="41">V62+7</f>
        <v>45447</v>
      </c>
      <c r="W66" s="16">
        <f t="shared" si="41"/>
        <v>45448</v>
      </c>
      <c r="X66" s="16">
        <f t="shared" si="41"/>
        <v>45449</v>
      </c>
      <c r="Y66" s="16">
        <f t="shared" si="41"/>
        <v>45450</v>
      </c>
      <c r="Z66" s="16">
        <f t="shared" si="41"/>
        <v>45451</v>
      </c>
      <c r="AA66" s="16">
        <f t="shared" si="41"/>
        <v>45452</v>
      </c>
    </row>
    <row r="67" spans="5:27" s="15" customFormat="1" ht="15" hidden="1" customHeight="1" x14ac:dyDescent="0.25">
      <c r="E67" s="16" t="str">
        <f>_xlfn.XLOOKUP(E66,Tabla24[Día],Tabla24[Despacho Judicial],"ND",0,1)</f>
        <v>ND</v>
      </c>
      <c r="F67" s="16" t="str">
        <f>_xlfn.XLOOKUP(F66,Tabla24[Día],Tabla24[Despacho Judicial],"ND",0,1)</f>
        <v>ND</v>
      </c>
      <c r="G67" s="16" t="str">
        <f>_xlfn.XLOOKUP(G66,Tabla24[Día],Tabla24[Despacho Judicial],"ND",0,1)</f>
        <v>ND</v>
      </c>
      <c r="H67" s="16" t="str">
        <f>_xlfn.XLOOKUP(H66,Tabla24[Día],Tabla24[Despacho Judicial],"ND",0,1)</f>
        <v>ND</v>
      </c>
      <c r="I67" s="16" t="str">
        <f>_xlfn.XLOOKUP(I66,Tabla24[Día],Tabla24[Despacho Judicial],"ND",0,1)</f>
        <v>ND</v>
      </c>
      <c r="J67" s="16" t="str">
        <f>_xlfn.XLOOKUP(J66,Tabla24[Día],Tabla24[Despacho Judicial],"ND",0,1)</f>
        <v>ND</v>
      </c>
      <c r="K67" s="16" t="str">
        <f>_xlfn.XLOOKUP(K66,Tabla24[Día],Tabla24[Despacho Judicial],"ND",0,1)</f>
        <v>ND</v>
      </c>
      <c r="M67" s="16" t="str">
        <f>_xlfn.XLOOKUP(M66,Tabla24[Día],Tabla24[Despacho Judicial],"ND",0,1)</f>
        <v>ND</v>
      </c>
      <c r="N67" s="16" t="str">
        <f>_xlfn.XLOOKUP(N66,Tabla24[Día],Tabla24[Despacho Judicial],"ND",0,1)</f>
        <v>ND</v>
      </c>
      <c r="O67" s="16" t="str">
        <f>_xlfn.XLOOKUP(O66,Tabla24[Día],Tabla24[Despacho Judicial],"ND",0,1)</f>
        <v>ND</v>
      </c>
      <c r="P67" s="16" t="str">
        <f>_xlfn.XLOOKUP(P66,Tabla24[Día],Tabla24[Despacho Judicial],"ND",0,1)</f>
        <v>ND</v>
      </c>
      <c r="Q67" s="16" t="str">
        <f>_xlfn.XLOOKUP(Q66,Tabla24[Día],Tabla24[Despacho Judicial],"ND",0,1)</f>
        <v>ND</v>
      </c>
      <c r="R67" s="16" t="str">
        <f>_xlfn.XLOOKUP(R66,Tabla24[Día],Tabla24[Despacho Judicial],"ND",0,1)</f>
        <v>ND</v>
      </c>
      <c r="S67" s="16" t="str">
        <f>_xlfn.XLOOKUP(S66,Tabla24[Día],Tabla24[Despacho Judicial],"ND",0,1)</f>
        <v>ND</v>
      </c>
      <c r="U67" s="16" t="str">
        <f>_xlfn.XLOOKUP(U66,Tabla24[Día],Tabla24[Despacho Judicial],"ND",0,1)</f>
        <v>ND</v>
      </c>
      <c r="V67" s="16" t="str">
        <f>_xlfn.XLOOKUP(V66,Tabla24[Día],Tabla24[Despacho Judicial],"ND",0,1)</f>
        <v>ND</v>
      </c>
      <c r="W67" s="16" t="str">
        <f>_xlfn.XLOOKUP(W66,Tabla24[Día],Tabla24[Despacho Judicial],"ND",0,1)</f>
        <v>ND</v>
      </c>
      <c r="X67" s="16" t="str">
        <f>_xlfn.XLOOKUP(X66,Tabla24[Día],Tabla24[Despacho Judicial],"ND",0,1)</f>
        <v>ND</v>
      </c>
      <c r="Y67" s="16" t="str">
        <f>_xlfn.XLOOKUP(Y66,Tabla24[Día],Tabla24[Despacho Judicial],"ND",0,1)</f>
        <v>ND</v>
      </c>
      <c r="Z67" s="16" t="str">
        <f>_xlfn.XLOOKUP(Z66,Tabla24[Día],Tabla24[Despacho Judicial],"ND",0,1)</f>
        <v>ND</v>
      </c>
      <c r="AA67" s="16" t="str">
        <f>_xlfn.XLOOKUP(AA66,Tabla24[Día],Tabla24[Despacho Judicial],"ND",0,1)</f>
        <v>ND</v>
      </c>
    </row>
    <row r="68" spans="5:27" s="15" customFormat="1" ht="15" hidden="1" customHeight="1" x14ac:dyDescent="0.25">
      <c r="E68" s="16" t="str">
        <f>_xlfn.XLOOKUP(E66,Tabla24[Día],Tabla24[Tipo de día],"ND",0,1)</f>
        <v>ND</v>
      </c>
      <c r="F68" s="16" t="str">
        <f>_xlfn.XLOOKUP(F66,Tabla24[Día],Tabla24[Tipo de día],"ND",0,1)</f>
        <v>ND</v>
      </c>
      <c r="G68" s="16" t="str">
        <f>_xlfn.XLOOKUP(G66,Tabla24[Día],Tabla24[Tipo de día],"ND",0,1)</f>
        <v>ND</v>
      </c>
      <c r="H68" s="16" t="str">
        <f>_xlfn.XLOOKUP(H66,Tabla24[Día],Tabla24[Tipo de día],"ND",0,1)</f>
        <v>ND</v>
      </c>
      <c r="I68" s="16" t="str">
        <f>_xlfn.XLOOKUP(I66,Tabla24[Día],Tabla24[Tipo de día],"ND",0,1)</f>
        <v>ND</v>
      </c>
      <c r="J68" s="16" t="str">
        <f>_xlfn.XLOOKUP(J66,Tabla24[Día],Tabla24[Tipo de día],"ND",0,1)</f>
        <v>ND</v>
      </c>
      <c r="K68" s="16" t="str">
        <f>_xlfn.XLOOKUP(K66,Tabla24[Día],Tabla24[Tipo de día],"ND",0,1)</f>
        <v>ND</v>
      </c>
      <c r="M68" s="16" t="str">
        <f>_xlfn.XLOOKUP(M66,Tabla24[Día],Tabla24[Tipo de día],"ND",0,1)</f>
        <v>ND</v>
      </c>
      <c r="N68" s="16" t="str">
        <f>_xlfn.XLOOKUP(N66,Tabla24[Día],Tabla24[Tipo de día],"ND",0,1)</f>
        <v>ND</v>
      </c>
      <c r="O68" s="16" t="str">
        <f>_xlfn.XLOOKUP(O66,Tabla24[Día],Tabla24[Tipo de día],"ND",0,1)</f>
        <v>ND</v>
      </c>
      <c r="P68" s="16" t="str">
        <f>_xlfn.XLOOKUP(P66,Tabla24[Día],Tabla24[Tipo de día],"ND",0,1)</f>
        <v>ND</v>
      </c>
      <c r="Q68" s="16" t="str">
        <f>_xlfn.XLOOKUP(Q66,Tabla24[Día],Tabla24[Tipo de día],"ND",0,1)</f>
        <v>ND</v>
      </c>
      <c r="R68" s="16" t="str">
        <f>_xlfn.XLOOKUP(R66,Tabla24[Día],Tabla24[Tipo de día],"ND",0,1)</f>
        <v>ND</v>
      </c>
      <c r="S68" s="16" t="str">
        <f>_xlfn.XLOOKUP(S66,Tabla24[Día],Tabla24[Tipo de día],"ND",0,1)</f>
        <v>ND</v>
      </c>
      <c r="U68" s="16" t="str">
        <f>_xlfn.XLOOKUP(U66,Tabla24[Día],Tabla24[Tipo de día],"ND",0,1)</f>
        <v>ND</v>
      </c>
      <c r="V68" s="16" t="str">
        <f>_xlfn.XLOOKUP(V66,Tabla24[Día],Tabla24[Tipo de día],"ND",0,1)</f>
        <v>ND</v>
      </c>
      <c r="W68" s="16" t="str">
        <f>_xlfn.XLOOKUP(W66,Tabla24[Día],Tabla24[Tipo de día],"ND",0,1)</f>
        <v>ND</v>
      </c>
      <c r="X68" s="16" t="str">
        <f>_xlfn.XLOOKUP(X66,Tabla24[Día],Tabla24[Tipo de día],"ND",0,1)</f>
        <v>ND</v>
      </c>
      <c r="Y68" s="16" t="str">
        <f>_xlfn.XLOOKUP(Y66,Tabla24[Día],Tabla24[Tipo de día],"ND",0,1)</f>
        <v>ND</v>
      </c>
      <c r="Z68" s="16" t="str">
        <f>_xlfn.XLOOKUP(Z66,Tabla24[Día],Tabla24[Tipo de día],"ND",0,1)</f>
        <v>ND</v>
      </c>
      <c r="AA68" s="16" t="str">
        <f>_xlfn.XLOOKUP(AA66,Tabla24[Día],Tabla24[Tipo de día],"ND",0,1)</f>
        <v>ND</v>
      </c>
    </row>
    <row r="69" spans="5:27" s="15" customFormat="1" ht="15" hidden="1" customHeight="1" x14ac:dyDescent="0.25">
      <c r="E69" s="16" t="str">
        <f>IF(AND(MONTH(E66)=MONTH($H$70),E67=$B$3),_xlfn.XLOOKUP(E66,Tabla24[Día],Tabla24[Día compensatorio],"ND",0,1),"")</f>
        <v/>
      </c>
      <c r="F69" s="16" t="str">
        <f>IF(AND(MONTH(F66)=MONTH($H$70),F67=$B$3),_xlfn.XLOOKUP(F66,Tabla24[Día],Tabla24[Día compensatorio],"ND",0,1),"")</f>
        <v/>
      </c>
      <c r="G69" s="16" t="str">
        <f>IF(AND(MONTH(G66)=MONTH($H$70),G67=$B$3),_xlfn.XLOOKUP(G66,Tabla24[Día],Tabla24[Día compensatorio],"ND",0,1),"")</f>
        <v/>
      </c>
      <c r="H69" s="16" t="str">
        <f>IF(AND(MONTH(H66)=MONTH($H$70),H67=$B$3),_xlfn.XLOOKUP(H66,Tabla24[Día],Tabla24[Día compensatorio],"ND",0,1),"")</f>
        <v/>
      </c>
      <c r="I69" s="16" t="str">
        <f>IF(AND(MONTH(I66)=MONTH($H$70),I67=$B$3),_xlfn.XLOOKUP(I66,Tabla24[Día],Tabla24[Día compensatorio],"ND",0,1),"")</f>
        <v/>
      </c>
      <c r="J69" s="16" t="str">
        <f>IF(AND(MONTH(J66)=MONTH($H$70),J67=$B$3),_xlfn.XLOOKUP(J66,Tabla24[Día],Tabla24[Día compensatorio],"ND",0,1),"")</f>
        <v/>
      </c>
      <c r="K69" s="16" t="str">
        <f>IF(AND(MONTH(K66)=MONTH($H$70),K67=$B$3),_xlfn.XLOOKUP(K66,Tabla24[Día],Tabla24[Día compensatorio],"ND",0,1),"")</f>
        <v/>
      </c>
      <c r="M69" s="16" t="str">
        <f>IF(AND(MONTH(M66)=MONTH($P$70),M67=$B$3),_xlfn.XLOOKUP(M66,Tabla24[Día],Tabla24[Día compensatorio],"ND",0,1),"")</f>
        <v/>
      </c>
      <c r="N69" s="16" t="str">
        <f>IF(AND(MONTH(N66)=MONTH($P$70),N67=$B$3),_xlfn.XLOOKUP(N66,Tabla24[Día],Tabla24[Día compensatorio],"ND",0,1),"")</f>
        <v/>
      </c>
      <c r="O69" s="16" t="str">
        <f>IF(AND(MONTH(O66)=MONTH($P$70),O67=$B$3),_xlfn.XLOOKUP(O66,Tabla24[Día],Tabla24[Día compensatorio],"ND",0,1),"")</f>
        <v/>
      </c>
      <c r="P69" s="16" t="str">
        <f>IF(AND(MONTH(P66)=MONTH($P$70),P67=$B$3),_xlfn.XLOOKUP(P66,Tabla24[Día],Tabla24[Día compensatorio],"ND",0,1),"")</f>
        <v/>
      </c>
      <c r="Q69" s="16" t="str">
        <f>IF(AND(MONTH(Q66)=MONTH($P$70),Q67=$B$3),_xlfn.XLOOKUP(Q66,Tabla24[Día],Tabla24[Día compensatorio],"ND",0,1),"")</f>
        <v/>
      </c>
      <c r="R69" s="16" t="str">
        <f>IF(AND(MONTH(R66)=MONTH($P$70),R67=$B$3),_xlfn.XLOOKUP(R66,Tabla24[Día],Tabla24[Día compensatorio],"ND",0,1),"")</f>
        <v/>
      </c>
      <c r="S69" s="16" t="str">
        <f>IF(AND(MONTH(S66)=MONTH($P$70),S67=$B$3),_xlfn.XLOOKUP(S66,Tabla24[Día],Tabla24[Día compensatorio],"ND",0,1),"")</f>
        <v/>
      </c>
      <c r="U69" s="16" t="str">
        <f>IF(AND(MONTH(U66)=MONTH($X$70),U67=$B$3),_xlfn.XLOOKUP(U66,Tabla24[Día],Tabla24[Día compensatorio],"ND",0,1),"")</f>
        <v/>
      </c>
      <c r="V69" s="16" t="str">
        <f>IF(AND(MONTH(V66)=MONTH($X$70),V67=$B$3),_xlfn.XLOOKUP(V66,Tabla24[Día],Tabla24[Día compensatorio],"ND",0,1),"")</f>
        <v/>
      </c>
      <c r="W69" s="16" t="str">
        <f>IF(AND(MONTH(W66)=MONTH($X$70),W67=$B$3),_xlfn.XLOOKUP(W66,Tabla24[Día],Tabla24[Día compensatorio],"ND",0,1),"")</f>
        <v/>
      </c>
      <c r="X69" s="16" t="str">
        <f>IF(AND(MONTH(X66)=MONTH($X$70),X67=$B$3),_xlfn.XLOOKUP(X66,Tabla24[Día],Tabla24[Día compensatorio],"ND",0,1),"")</f>
        <v/>
      </c>
      <c r="Y69" s="16" t="str">
        <f>IF(AND(MONTH(Y66)=MONTH($X$70),Y67=$B$3),_xlfn.XLOOKUP(Y66,Tabla24[Día],Tabla24[Día compensatorio],"ND",0,1),"")</f>
        <v/>
      </c>
      <c r="Z69" s="16" t="str">
        <f>IF(AND(MONTH(Z66)=MONTH($X$70),Z67=$B$3),_xlfn.XLOOKUP(Z66,Tabla24[Día],Tabla24[Día compensatorio],"ND",0,1),"")</f>
        <v/>
      </c>
      <c r="AA69" s="16" t="str">
        <f>IF(AND(MONTH(AA66)=MONTH($X$70),AA67=$B$3),_xlfn.XLOOKUP(AA66,Tabla24[Día],Tabla24[Día compensatorio],"ND",0,1),"")</f>
        <v/>
      </c>
    </row>
    <row r="70" spans="5:27" s="15" customFormat="1" ht="15" customHeight="1" x14ac:dyDescent="0.25">
      <c r="E70" s="16">
        <f t="shared" ref="E70:K70" si="42">E66+7</f>
        <v>45397</v>
      </c>
      <c r="F70" s="16">
        <f t="shared" si="42"/>
        <v>45398</v>
      </c>
      <c r="G70" s="16">
        <f t="shared" si="42"/>
        <v>45399</v>
      </c>
      <c r="H70" s="16">
        <f t="shared" si="42"/>
        <v>45400</v>
      </c>
      <c r="I70" s="16">
        <f t="shared" si="42"/>
        <v>45401</v>
      </c>
      <c r="J70" s="16">
        <f t="shared" si="42"/>
        <v>45402</v>
      </c>
      <c r="K70" s="16">
        <f t="shared" si="42"/>
        <v>45403</v>
      </c>
      <c r="M70" s="16">
        <f t="shared" ref="M70:S70" si="43">M66+7</f>
        <v>45425</v>
      </c>
      <c r="N70" s="16">
        <f t="shared" si="43"/>
        <v>45426</v>
      </c>
      <c r="O70" s="16">
        <f t="shared" si="43"/>
        <v>45427</v>
      </c>
      <c r="P70" s="16">
        <f t="shared" si="43"/>
        <v>45428</v>
      </c>
      <c r="Q70" s="16">
        <f t="shared" si="43"/>
        <v>45429</v>
      </c>
      <c r="R70" s="16">
        <f t="shared" si="43"/>
        <v>45430</v>
      </c>
      <c r="S70" s="16">
        <f t="shared" si="43"/>
        <v>45431</v>
      </c>
      <c r="U70" s="16">
        <f t="shared" ref="U70:AA70" si="44">U66+7</f>
        <v>45453</v>
      </c>
      <c r="V70" s="16">
        <f t="shared" si="44"/>
        <v>45454</v>
      </c>
      <c r="W70" s="16">
        <f t="shared" si="44"/>
        <v>45455</v>
      </c>
      <c r="X70" s="16">
        <f t="shared" si="44"/>
        <v>45456</v>
      </c>
      <c r="Y70" s="16">
        <f t="shared" si="44"/>
        <v>45457</v>
      </c>
      <c r="Z70" s="16">
        <f t="shared" si="44"/>
        <v>45458</v>
      </c>
      <c r="AA70" s="16">
        <f t="shared" si="44"/>
        <v>45459</v>
      </c>
    </row>
    <row r="71" spans="5:27" s="15" customFormat="1" ht="15" hidden="1" customHeight="1" x14ac:dyDescent="0.25">
      <c r="E71" s="16" t="str">
        <f>_xlfn.XLOOKUP(E70,Tabla24[Día],Tabla24[Despacho Judicial],"ND",0,1)</f>
        <v>ND</v>
      </c>
      <c r="F71" s="16" t="str">
        <f>_xlfn.XLOOKUP(F70,Tabla24[Día],Tabla24[Despacho Judicial],"ND",0,1)</f>
        <v>ND</v>
      </c>
      <c r="G71" s="16" t="str">
        <f>_xlfn.XLOOKUP(G70,Tabla24[Día],Tabla24[Despacho Judicial],"ND",0,1)</f>
        <v>ND</v>
      </c>
      <c r="H71" s="16" t="str">
        <f>_xlfn.XLOOKUP(H70,Tabla24[Día],Tabla24[Despacho Judicial],"ND",0,1)</f>
        <v>ND</v>
      </c>
      <c r="I71" s="16" t="str">
        <f>_xlfn.XLOOKUP(I70,Tabla24[Día],Tabla24[Despacho Judicial],"ND",0,1)</f>
        <v>ND</v>
      </c>
      <c r="J71" s="16" t="str">
        <f>_xlfn.XLOOKUP(J70,Tabla24[Día],Tabla24[Despacho Judicial],"ND",0,1)</f>
        <v>ND</v>
      </c>
      <c r="K71" s="16" t="str">
        <f>_xlfn.XLOOKUP(K70,Tabla24[Día],Tabla24[Despacho Judicial],"ND",0,1)</f>
        <v>ND</v>
      </c>
      <c r="M71" s="16" t="str">
        <f>_xlfn.XLOOKUP(M70,Tabla24[Día],Tabla24[Despacho Judicial],"ND",0,1)</f>
        <v>ND</v>
      </c>
      <c r="N71" s="16" t="str">
        <f>_xlfn.XLOOKUP(N70,Tabla24[Día],Tabla24[Despacho Judicial],"ND",0,1)</f>
        <v>ND</v>
      </c>
      <c r="O71" s="16" t="str">
        <f>_xlfn.XLOOKUP(O70,Tabla24[Día],Tabla24[Despacho Judicial],"ND",0,1)</f>
        <v>ND</v>
      </c>
      <c r="P71" s="16" t="str">
        <f>_xlfn.XLOOKUP(P70,Tabla24[Día],Tabla24[Despacho Judicial],"ND",0,1)</f>
        <v>ND</v>
      </c>
      <c r="Q71" s="16" t="str">
        <f>_xlfn.XLOOKUP(Q70,Tabla24[Día],Tabla24[Despacho Judicial],"ND",0,1)</f>
        <v>ND</v>
      </c>
      <c r="R71" s="16" t="str">
        <f>_xlfn.XLOOKUP(R70,Tabla24[Día],Tabla24[Despacho Judicial],"ND",0,1)</f>
        <v>ND</v>
      </c>
      <c r="S71" s="16" t="str">
        <f>_xlfn.XLOOKUP(S70,Tabla24[Día],Tabla24[Despacho Judicial],"ND",0,1)</f>
        <v>ND</v>
      </c>
      <c r="U71" s="16" t="str">
        <f>_xlfn.XLOOKUP(U70,Tabla24[Día],Tabla24[Despacho Judicial],"ND",0,1)</f>
        <v>ND</v>
      </c>
      <c r="V71" s="16" t="str">
        <f>_xlfn.XLOOKUP(V70,Tabla24[Día],Tabla24[Despacho Judicial],"ND",0,1)</f>
        <v>ND</v>
      </c>
      <c r="W71" s="16" t="str">
        <f>_xlfn.XLOOKUP(W70,Tabla24[Día],Tabla24[Despacho Judicial],"ND",0,1)</f>
        <v>ND</v>
      </c>
      <c r="X71" s="16" t="str">
        <f>_xlfn.XLOOKUP(X70,Tabla24[Día],Tabla24[Despacho Judicial],"ND",0,1)</f>
        <v>ND</v>
      </c>
      <c r="Y71" s="16" t="str">
        <f>_xlfn.XLOOKUP(Y70,Tabla24[Día],Tabla24[Despacho Judicial],"ND",0,1)</f>
        <v>ND</v>
      </c>
      <c r="Z71" s="16" t="str">
        <f>_xlfn.XLOOKUP(Z70,Tabla24[Día],Tabla24[Despacho Judicial],"ND",0,1)</f>
        <v>ND</v>
      </c>
      <c r="AA71" s="16" t="str">
        <f>_xlfn.XLOOKUP(AA70,Tabla24[Día],Tabla24[Despacho Judicial],"ND",0,1)</f>
        <v>ND</v>
      </c>
    </row>
    <row r="72" spans="5:27" s="15" customFormat="1" ht="15" hidden="1" customHeight="1" x14ac:dyDescent="0.25">
      <c r="E72" s="16" t="str">
        <f>_xlfn.XLOOKUP(E70,Tabla24[Día],Tabla24[Tipo de día],"ND",0,1)</f>
        <v>ND</v>
      </c>
      <c r="F72" s="16" t="str">
        <f>_xlfn.XLOOKUP(F70,Tabla24[Día],Tabla24[Tipo de día],"ND",0,1)</f>
        <v>ND</v>
      </c>
      <c r="G72" s="16" t="str">
        <f>_xlfn.XLOOKUP(G70,Tabla24[Día],Tabla24[Tipo de día],"ND",0,1)</f>
        <v>ND</v>
      </c>
      <c r="H72" s="16" t="str">
        <f>_xlfn.XLOOKUP(H70,Tabla24[Día],Tabla24[Tipo de día],"ND",0,1)</f>
        <v>ND</v>
      </c>
      <c r="I72" s="16" t="str">
        <f>_xlfn.XLOOKUP(I70,Tabla24[Día],Tabla24[Tipo de día],"ND",0,1)</f>
        <v>ND</v>
      </c>
      <c r="J72" s="16" t="str">
        <f>_xlfn.XLOOKUP(J70,Tabla24[Día],Tabla24[Tipo de día],"ND",0,1)</f>
        <v>ND</v>
      </c>
      <c r="K72" s="16" t="str">
        <f>_xlfn.XLOOKUP(K70,Tabla24[Día],Tabla24[Tipo de día],"ND",0,1)</f>
        <v>ND</v>
      </c>
      <c r="M72" s="16" t="str">
        <f>_xlfn.XLOOKUP(M70,Tabla24[Día],Tabla24[Tipo de día],"ND",0,1)</f>
        <v>ND</v>
      </c>
      <c r="N72" s="16" t="str">
        <f>_xlfn.XLOOKUP(N70,Tabla24[Día],Tabla24[Tipo de día],"ND",0,1)</f>
        <v>ND</v>
      </c>
      <c r="O72" s="16" t="str">
        <f>_xlfn.XLOOKUP(O70,Tabla24[Día],Tabla24[Tipo de día],"ND",0,1)</f>
        <v>ND</v>
      </c>
      <c r="P72" s="16" t="str">
        <f>_xlfn.XLOOKUP(P70,Tabla24[Día],Tabla24[Tipo de día],"ND",0,1)</f>
        <v>ND</v>
      </c>
      <c r="Q72" s="16" t="str">
        <f>_xlfn.XLOOKUP(Q70,Tabla24[Día],Tabla24[Tipo de día],"ND",0,1)</f>
        <v>ND</v>
      </c>
      <c r="R72" s="16" t="str">
        <f>_xlfn.XLOOKUP(R70,Tabla24[Día],Tabla24[Tipo de día],"ND",0,1)</f>
        <v>ND</v>
      </c>
      <c r="S72" s="16" t="str">
        <f>_xlfn.XLOOKUP(S70,Tabla24[Día],Tabla24[Tipo de día],"ND",0,1)</f>
        <v>ND</v>
      </c>
      <c r="U72" s="16" t="str">
        <f>_xlfn.XLOOKUP(U70,Tabla24[Día],Tabla24[Tipo de día],"ND",0,1)</f>
        <v>ND</v>
      </c>
      <c r="V72" s="16" t="str">
        <f>_xlfn.XLOOKUP(V70,Tabla24[Día],Tabla24[Tipo de día],"ND",0,1)</f>
        <v>ND</v>
      </c>
      <c r="W72" s="16" t="str">
        <f>_xlfn.XLOOKUP(W70,Tabla24[Día],Tabla24[Tipo de día],"ND",0,1)</f>
        <v>ND</v>
      </c>
      <c r="X72" s="16" t="str">
        <f>_xlfn.XLOOKUP(X70,Tabla24[Día],Tabla24[Tipo de día],"ND",0,1)</f>
        <v>ND</v>
      </c>
      <c r="Y72" s="16" t="str">
        <f>_xlfn.XLOOKUP(Y70,Tabla24[Día],Tabla24[Tipo de día],"ND",0,1)</f>
        <v>ND</v>
      </c>
      <c r="Z72" s="16" t="str">
        <f>_xlfn.XLOOKUP(Z70,Tabla24[Día],Tabla24[Tipo de día],"ND",0,1)</f>
        <v>ND</v>
      </c>
      <c r="AA72" s="16" t="str">
        <f>_xlfn.XLOOKUP(AA70,Tabla24[Día],Tabla24[Tipo de día],"ND",0,1)</f>
        <v>ND</v>
      </c>
    </row>
    <row r="73" spans="5:27" s="15" customFormat="1" ht="15" hidden="1" customHeight="1" x14ac:dyDescent="0.25">
      <c r="E73" s="16" t="str">
        <f>IF(AND(MONTH(E70)=MONTH($H$70),E71=$B$3),_xlfn.XLOOKUP(E70,Tabla24[Día],Tabla24[Día compensatorio],"ND",0,1),"")</f>
        <v/>
      </c>
      <c r="F73" s="16" t="str">
        <f>IF(AND(MONTH(F70)=MONTH($H$70),F71=$B$3),_xlfn.XLOOKUP(F70,Tabla24[Día],Tabla24[Día compensatorio],"ND",0,1),"")</f>
        <v/>
      </c>
      <c r="G73" s="16" t="str">
        <f>IF(AND(MONTH(G70)=MONTH($H$70),G71=$B$3),_xlfn.XLOOKUP(G70,Tabla24[Día],Tabla24[Día compensatorio],"ND",0,1),"")</f>
        <v/>
      </c>
      <c r="H73" s="16" t="str">
        <f>IF(AND(MONTH(H70)=MONTH($H$70),H71=$B$3),_xlfn.XLOOKUP(H70,Tabla24[Día],Tabla24[Día compensatorio],"ND",0,1),"")</f>
        <v/>
      </c>
      <c r="I73" s="16" t="str">
        <f>IF(AND(MONTH(I70)=MONTH($H$70),I71=$B$3),_xlfn.XLOOKUP(I70,Tabla24[Día],Tabla24[Día compensatorio],"ND",0,1),"")</f>
        <v/>
      </c>
      <c r="J73" s="16" t="str">
        <f>IF(AND(MONTH(J70)=MONTH($H$70),J71=$B$3),_xlfn.XLOOKUP(J70,Tabla24[Día],Tabla24[Día compensatorio],"ND",0,1),"")</f>
        <v/>
      </c>
      <c r="K73" s="16" t="str">
        <f>IF(AND(MONTH(K70)=MONTH($H$70),K71=$B$3),_xlfn.XLOOKUP(K70,Tabla24[Día],Tabla24[Día compensatorio],"ND",0,1),"")</f>
        <v/>
      </c>
      <c r="M73" s="16" t="str">
        <f>IF(AND(MONTH(M70)=MONTH($P$70),M71=$B$3),_xlfn.XLOOKUP(M70,Tabla24[Día],Tabla24[Día compensatorio],"ND",0,1),"")</f>
        <v/>
      </c>
      <c r="N73" s="16" t="str">
        <f>IF(AND(MONTH(N70)=MONTH($P$70),N71=$B$3),_xlfn.XLOOKUP(N70,Tabla24[Día],Tabla24[Día compensatorio],"ND",0,1),"")</f>
        <v/>
      </c>
      <c r="O73" s="16" t="str">
        <f>IF(AND(MONTH(O70)=MONTH($P$70),O71=$B$3),_xlfn.XLOOKUP(O70,Tabla24[Día],Tabla24[Día compensatorio],"ND",0,1),"")</f>
        <v/>
      </c>
      <c r="P73" s="16" t="str">
        <f>IF(AND(MONTH(P70)=MONTH($P$70),P71=$B$3),_xlfn.XLOOKUP(P70,Tabla24[Día],Tabla24[Día compensatorio],"ND",0,1),"")</f>
        <v/>
      </c>
      <c r="Q73" s="16" t="str">
        <f>IF(AND(MONTH(Q70)=MONTH($P$70),Q71=$B$3),_xlfn.XLOOKUP(Q70,Tabla24[Día],Tabla24[Día compensatorio],"ND",0,1),"")</f>
        <v/>
      </c>
      <c r="R73" s="16" t="str">
        <f>IF(AND(MONTH(R70)=MONTH($P$70),R71=$B$3),_xlfn.XLOOKUP(R70,Tabla24[Día],Tabla24[Día compensatorio],"ND",0,1),"")</f>
        <v/>
      </c>
      <c r="S73" s="16" t="str">
        <f>IF(AND(MONTH(S70)=MONTH($P$70),S71=$B$3),_xlfn.XLOOKUP(S70,Tabla24[Día],Tabla24[Día compensatorio],"ND",0,1),"")</f>
        <v/>
      </c>
      <c r="U73" s="16" t="str">
        <f>IF(AND(MONTH(U70)=MONTH($X$70),U71=$B$3),_xlfn.XLOOKUP(U70,Tabla24[Día],Tabla24[Día compensatorio],"ND",0,1),"")</f>
        <v/>
      </c>
      <c r="V73" s="16" t="str">
        <f>IF(AND(MONTH(V70)=MONTH($X$70),V71=$B$3),_xlfn.XLOOKUP(V70,Tabla24[Día],Tabla24[Día compensatorio],"ND",0,1),"")</f>
        <v/>
      </c>
      <c r="W73" s="16" t="str">
        <f>IF(AND(MONTH(W70)=MONTH($X$70),W71=$B$3),_xlfn.XLOOKUP(W70,Tabla24[Día],Tabla24[Día compensatorio],"ND",0,1),"")</f>
        <v/>
      </c>
      <c r="X73" s="16" t="str">
        <f>IF(AND(MONTH(X70)=MONTH($X$70),X71=$B$3),_xlfn.XLOOKUP(X70,Tabla24[Día],Tabla24[Día compensatorio],"ND",0,1),"")</f>
        <v/>
      </c>
      <c r="Y73" s="16" t="str">
        <f>IF(AND(MONTH(Y70)=MONTH($X$70),Y71=$B$3),_xlfn.XLOOKUP(Y70,Tabla24[Día],Tabla24[Día compensatorio],"ND",0,1),"")</f>
        <v/>
      </c>
      <c r="Z73" s="16" t="str">
        <f>IF(AND(MONTH(Z70)=MONTH($X$70),Z71=$B$3),_xlfn.XLOOKUP(Z70,Tabla24[Día],Tabla24[Día compensatorio],"ND",0,1),"")</f>
        <v/>
      </c>
      <c r="AA73" s="16" t="str">
        <f>IF(AND(MONTH(AA70)=MONTH($X$70),AA71=$B$3),_xlfn.XLOOKUP(AA70,Tabla24[Día],Tabla24[Día compensatorio],"ND",0,1),"")</f>
        <v/>
      </c>
    </row>
    <row r="74" spans="5:27" s="15" customFormat="1" ht="15" customHeight="1" x14ac:dyDescent="0.25">
      <c r="E74" s="16">
        <f t="shared" ref="E74:K74" si="45">E70+7</f>
        <v>45404</v>
      </c>
      <c r="F74" s="16">
        <f t="shared" si="45"/>
        <v>45405</v>
      </c>
      <c r="G74" s="16">
        <f t="shared" si="45"/>
        <v>45406</v>
      </c>
      <c r="H74" s="16">
        <f t="shared" si="45"/>
        <v>45407</v>
      </c>
      <c r="I74" s="16">
        <f t="shared" si="45"/>
        <v>45408</v>
      </c>
      <c r="J74" s="16">
        <f t="shared" si="45"/>
        <v>45409</v>
      </c>
      <c r="K74" s="16">
        <f t="shared" si="45"/>
        <v>45410</v>
      </c>
      <c r="M74" s="16">
        <f t="shared" ref="M74:S74" si="46">M70+7</f>
        <v>45432</v>
      </c>
      <c r="N74" s="16">
        <f t="shared" si="46"/>
        <v>45433</v>
      </c>
      <c r="O74" s="16">
        <f t="shared" si="46"/>
        <v>45434</v>
      </c>
      <c r="P74" s="16">
        <f t="shared" si="46"/>
        <v>45435</v>
      </c>
      <c r="Q74" s="16">
        <f t="shared" si="46"/>
        <v>45436</v>
      </c>
      <c r="R74" s="16">
        <f t="shared" si="46"/>
        <v>45437</v>
      </c>
      <c r="S74" s="16">
        <f t="shared" si="46"/>
        <v>45438</v>
      </c>
      <c r="U74" s="16">
        <f t="shared" ref="U74:AA74" si="47">U70+7</f>
        <v>45460</v>
      </c>
      <c r="V74" s="16">
        <f t="shared" si="47"/>
        <v>45461</v>
      </c>
      <c r="W74" s="16">
        <f t="shared" si="47"/>
        <v>45462</v>
      </c>
      <c r="X74" s="16">
        <f t="shared" si="47"/>
        <v>45463</v>
      </c>
      <c r="Y74" s="16">
        <f t="shared" si="47"/>
        <v>45464</v>
      </c>
      <c r="Z74" s="16">
        <f t="shared" si="47"/>
        <v>45465</v>
      </c>
      <c r="AA74" s="16">
        <f t="shared" si="47"/>
        <v>45466</v>
      </c>
    </row>
    <row r="75" spans="5:27" s="15" customFormat="1" ht="15" hidden="1" customHeight="1" x14ac:dyDescent="0.25">
      <c r="E75" s="16" t="str">
        <f>_xlfn.XLOOKUP(E74,Tabla24[Día],Tabla24[Despacho Judicial],"ND",0,1)</f>
        <v>ND</v>
      </c>
      <c r="F75" s="16" t="str">
        <f>_xlfn.XLOOKUP(F74,Tabla24[Día],Tabla24[Despacho Judicial],"ND",0,1)</f>
        <v>ND</v>
      </c>
      <c r="G75" s="16" t="str">
        <f>_xlfn.XLOOKUP(G74,Tabla24[Día],Tabla24[Despacho Judicial],"ND",0,1)</f>
        <v>ND</v>
      </c>
      <c r="H75" s="16" t="str">
        <f>_xlfn.XLOOKUP(H74,Tabla24[Día],Tabla24[Despacho Judicial],"ND",0,1)</f>
        <v>ND</v>
      </c>
      <c r="I75" s="16" t="str">
        <f>_xlfn.XLOOKUP(I74,Tabla24[Día],Tabla24[Despacho Judicial],"ND",0,1)</f>
        <v>ND</v>
      </c>
      <c r="J75" s="16" t="str">
        <f>_xlfn.XLOOKUP(J74,Tabla24[Día],Tabla24[Despacho Judicial],"ND",0,1)</f>
        <v>ND</v>
      </c>
      <c r="K75" s="16" t="str">
        <f>_xlfn.XLOOKUP(K74,Tabla24[Día],Tabla24[Despacho Judicial],"ND",0,1)</f>
        <v>ND</v>
      </c>
      <c r="M75" s="16" t="str">
        <f>_xlfn.XLOOKUP(M74,Tabla24[Día],Tabla24[Despacho Judicial],"ND",0,1)</f>
        <v>ND</v>
      </c>
      <c r="N75" s="16" t="str">
        <f>_xlfn.XLOOKUP(N74,Tabla24[Día],Tabla24[Despacho Judicial],"ND",0,1)</f>
        <v>ND</v>
      </c>
      <c r="O75" s="16" t="str">
        <f>_xlfn.XLOOKUP(O74,Tabla24[Día],Tabla24[Despacho Judicial],"ND",0,1)</f>
        <v>ND</v>
      </c>
      <c r="P75" s="16" t="str">
        <f>_xlfn.XLOOKUP(P74,Tabla24[Día],Tabla24[Despacho Judicial],"ND",0,1)</f>
        <v>ND</v>
      </c>
      <c r="Q75" s="16" t="str">
        <f>_xlfn.XLOOKUP(Q74,Tabla24[Día],Tabla24[Despacho Judicial],"ND",0,1)</f>
        <v>ND</v>
      </c>
      <c r="R75" s="16" t="str">
        <f>_xlfn.XLOOKUP(R74,Tabla24[Día],Tabla24[Despacho Judicial],"ND",0,1)</f>
        <v>ND</v>
      </c>
      <c r="S75" s="16" t="str">
        <f>_xlfn.XLOOKUP(S74,Tabla24[Día],Tabla24[Despacho Judicial],"ND",0,1)</f>
        <v>ND</v>
      </c>
      <c r="U75" s="16" t="str">
        <f>_xlfn.XLOOKUP(U74,Tabla24[Día],Tabla24[Despacho Judicial],"ND",0,1)</f>
        <v>ND</v>
      </c>
      <c r="V75" s="16" t="str">
        <f>_xlfn.XLOOKUP(V74,Tabla24[Día],Tabla24[Despacho Judicial],"ND",0,1)</f>
        <v>ND</v>
      </c>
      <c r="W75" s="16" t="str">
        <f>_xlfn.XLOOKUP(W74,Tabla24[Día],Tabla24[Despacho Judicial],"ND",0,1)</f>
        <v>ND</v>
      </c>
      <c r="X75" s="16" t="str">
        <f>_xlfn.XLOOKUP(X74,Tabla24[Día],Tabla24[Despacho Judicial],"ND",0,1)</f>
        <v>ND</v>
      </c>
      <c r="Y75" s="16" t="str">
        <f>_xlfn.XLOOKUP(Y74,Tabla24[Día],Tabla24[Despacho Judicial],"ND",0,1)</f>
        <v>ND</v>
      </c>
      <c r="Z75" s="16" t="str">
        <f>_xlfn.XLOOKUP(Z74,Tabla24[Día],Tabla24[Despacho Judicial],"ND",0,1)</f>
        <v>ND</v>
      </c>
      <c r="AA75" s="16" t="str">
        <f>_xlfn.XLOOKUP(AA74,Tabla24[Día],Tabla24[Despacho Judicial],"ND",0,1)</f>
        <v>ND</v>
      </c>
    </row>
    <row r="76" spans="5:27" s="15" customFormat="1" ht="15" hidden="1" customHeight="1" x14ac:dyDescent="0.25">
      <c r="E76" s="16" t="str">
        <f>_xlfn.XLOOKUP(E74,Tabla24[Día],Tabla24[Tipo de día],"ND",0,1)</f>
        <v>ND</v>
      </c>
      <c r="F76" s="16" t="str">
        <f>_xlfn.XLOOKUP(F74,Tabla24[Día],Tabla24[Tipo de día],"ND",0,1)</f>
        <v>ND</v>
      </c>
      <c r="G76" s="16" t="str">
        <f>_xlfn.XLOOKUP(G74,Tabla24[Día],Tabla24[Tipo de día],"ND",0,1)</f>
        <v>ND</v>
      </c>
      <c r="H76" s="16" t="str">
        <f>_xlfn.XLOOKUP(H74,Tabla24[Día],Tabla24[Tipo de día],"ND",0,1)</f>
        <v>ND</v>
      </c>
      <c r="I76" s="16" t="str">
        <f>_xlfn.XLOOKUP(I74,Tabla24[Día],Tabla24[Tipo de día],"ND",0,1)</f>
        <v>ND</v>
      </c>
      <c r="J76" s="16" t="str">
        <f>_xlfn.XLOOKUP(J74,Tabla24[Día],Tabla24[Tipo de día],"ND",0,1)</f>
        <v>ND</v>
      </c>
      <c r="K76" s="16" t="str">
        <f>_xlfn.XLOOKUP(K74,Tabla24[Día],Tabla24[Tipo de día],"ND",0,1)</f>
        <v>ND</v>
      </c>
      <c r="M76" s="16" t="str">
        <f>_xlfn.XLOOKUP(M74,Tabla24[Día],Tabla24[Tipo de día],"ND",0,1)</f>
        <v>ND</v>
      </c>
      <c r="N76" s="16" t="str">
        <f>_xlfn.XLOOKUP(N74,Tabla24[Día],Tabla24[Tipo de día],"ND",0,1)</f>
        <v>ND</v>
      </c>
      <c r="O76" s="16" t="str">
        <f>_xlfn.XLOOKUP(O74,Tabla24[Día],Tabla24[Tipo de día],"ND",0,1)</f>
        <v>ND</v>
      </c>
      <c r="P76" s="16" t="str">
        <f>_xlfn.XLOOKUP(P74,Tabla24[Día],Tabla24[Tipo de día],"ND",0,1)</f>
        <v>ND</v>
      </c>
      <c r="Q76" s="16" t="str">
        <f>_xlfn.XLOOKUP(Q74,Tabla24[Día],Tabla24[Tipo de día],"ND",0,1)</f>
        <v>ND</v>
      </c>
      <c r="R76" s="16" t="str">
        <f>_xlfn.XLOOKUP(R74,Tabla24[Día],Tabla24[Tipo de día],"ND",0,1)</f>
        <v>ND</v>
      </c>
      <c r="S76" s="16" t="str">
        <f>_xlfn.XLOOKUP(S74,Tabla24[Día],Tabla24[Tipo de día],"ND",0,1)</f>
        <v>ND</v>
      </c>
      <c r="U76" s="16" t="str">
        <f>_xlfn.XLOOKUP(U74,Tabla24[Día],Tabla24[Tipo de día],"ND",0,1)</f>
        <v>ND</v>
      </c>
      <c r="V76" s="16" t="str">
        <f>_xlfn.XLOOKUP(V74,Tabla24[Día],Tabla24[Tipo de día],"ND",0,1)</f>
        <v>ND</v>
      </c>
      <c r="W76" s="16" t="str">
        <f>_xlfn.XLOOKUP(W74,Tabla24[Día],Tabla24[Tipo de día],"ND",0,1)</f>
        <v>ND</v>
      </c>
      <c r="X76" s="16" t="str">
        <f>_xlfn.XLOOKUP(X74,Tabla24[Día],Tabla24[Tipo de día],"ND",0,1)</f>
        <v>ND</v>
      </c>
      <c r="Y76" s="16" t="str">
        <f>_xlfn.XLOOKUP(Y74,Tabla24[Día],Tabla24[Tipo de día],"ND",0,1)</f>
        <v>ND</v>
      </c>
      <c r="Z76" s="16" t="str">
        <f>_xlfn.XLOOKUP(Z74,Tabla24[Día],Tabla24[Tipo de día],"ND",0,1)</f>
        <v>ND</v>
      </c>
      <c r="AA76" s="16" t="str">
        <f>_xlfn.XLOOKUP(AA74,Tabla24[Día],Tabla24[Tipo de día],"ND",0,1)</f>
        <v>ND</v>
      </c>
    </row>
    <row r="77" spans="5:27" s="15" customFormat="1" ht="15" hidden="1" customHeight="1" x14ac:dyDescent="0.25">
      <c r="E77" s="16" t="str">
        <f>IF(AND(MONTH(E74)=MONTH($H$70),E75=$B$3),_xlfn.XLOOKUP(E74,Tabla24[Día],Tabla24[Día compensatorio],"ND",0,1),"")</f>
        <v/>
      </c>
      <c r="F77" s="16" t="str">
        <f>IF(AND(MONTH(F74)=MONTH($H$70),F75=$B$3),_xlfn.XLOOKUP(F74,Tabla24[Día],Tabla24[Día compensatorio],"ND",0,1),"")</f>
        <v/>
      </c>
      <c r="G77" s="16" t="str">
        <f>IF(AND(MONTH(G74)=MONTH($H$70),G75=$B$3),_xlfn.XLOOKUP(G74,Tabla24[Día],Tabla24[Día compensatorio],"ND",0,1),"")</f>
        <v/>
      </c>
      <c r="H77" s="16" t="str">
        <f>IF(AND(MONTH(H74)=MONTH($H$70),H75=$B$3),_xlfn.XLOOKUP(H74,Tabla24[Día],Tabla24[Día compensatorio],"ND",0,1),"")</f>
        <v/>
      </c>
      <c r="I77" s="16" t="str">
        <f>IF(AND(MONTH(I74)=MONTH($H$70),I75=$B$3),_xlfn.XLOOKUP(I74,Tabla24[Día],Tabla24[Día compensatorio],"ND",0,1),"")</f>
        <v/>
      </c>
      <c r="J77" s="16" t="str">
        <f>IF(AND(MONTH(J74)=MONTH($H$70),J75=$B$3),_xlfn.XLOOKUP(J74,Tabla24[Día],Tabla24[Día compensatorio],"ND",0,1),"")</f>
        <v/>
      </c>
      <c r="K77" s="16" t="str">
        <f>IF(AND(MONTH(K74)=MONTH($H$70),K75=$B$3),_xlfn.XLOOKUP(K74,Tabla24[Día],Tabla24[Día compensatorio],"ND",0,1),"")</f>
        <v/>
      </c>
      <c r="M77" s="16" t="str">
        <f>IF(AND(MONTH(M74)=MONTH($P$70),M75=$B$3),_xlfn.XLOOKUP(M74,Tabla24[Día],Tabla24[Día compensatorio],"ND",0,1),"")</f>
        <v/>
      </c>
      <c r="N77" s="16" t="str">
        <f>IF(AND(MONTH(N74)=MONTH($P$70),N75=$B$3),_xlfn.XLOOKUP(N74,Tabla24[Día],Tabla24[Día compensatorio],"ND",0,1),"")</f>
        <v/>
      </c>
      <c r="O77" s="16" t="str">
        <f>IF(AND(MONTH(O74)=MONTH($P$70),O75=$B$3),_xlfn.XLOOKUP(O74,Tabla24[Día],Tabla24[Día compensatorio],"ND",0,1),"")</f>
        <v/>
      </c>
      <c r="P77" s="16" t="str">
        <f>IF(AND(MONTH(P74)=MONTH($P$70),P75=$B$3),_xlfn.XLOOKUP(P74,Tabla24[Día],Tabla24[Día compensatorio],"ND",0,1),"")</f>
        <v/>
      </c>
      <c r="Q77" s="16" t="str">
        <f>IF(AND(MONTH(Q74)=MONTH($P$70),Q75=$B$3),_xlfn.XLOOKUP(Q74,Tabla24[Día],Tabla24[Día compensatorio],"ND",0,1),"")</f>
        <v/>
      </c>
      <c r="R77" s="16" t="str">
        <f>IF(AND(MONTH(R74)=MONTH($P$70),R75=$B$3),_xlfn.XLOOKUP(R74,Tabla24[Día],Tabla24[Día compensatorio],"ND",0,1),"")</f>
        <v/>
      </c>
      <c r="S77" s="16" t="str">
        <f>IF(AND(MONTH(S74)=MONTH($P$70),S75=$B$3),_xlfn.XLOOKUP(S74,Tabla24[Día],Tabla24[Día compensatorio],"ND",0,1),"")</f>
        <v/>
      </c>
      <c r="U77" s="16" t="str">
        <f>IF(AND(MONTH(U74)=MONTH($X$70),U75=$B$3),_xlfn.XLOOKUP(U74,Tabla24[Día],Tabla24[Día compensatorio],"ND",0,1),"")</f>
        <v/>
      </c>
      <c r="V77" s="16" t="str">
        <f>IF(AND(MONTH(V74)=MONTH($X$70),V75=$B$3),_xlfn.XLOOKUP(V74,Tabla24[Día],Tabla24[Día compensatorio],"ND",0,1),"")</f>
        <v/>
      </c>
      <c r="W77" s="16" t="str">
        <f>IF(AND(MONTH(W74)=MONTH($X$70),W75=$B$3),_xlfn.XLOOKUP(W74,Tabla24[Día],Tabla24[Día compensatorio],"ND",0,1),"")</f>
        <v/>
      </c>
      <c r="X77" s="16" t="str">
        <f>IF(AND(MONTH(X74)=MONTH($X$70),X75=$B$3),_xlfn.XLOOKUP(X74,Tabla24[Día],Tabla24[Día compensatorio],"ND",0,1),"")</f>
        <v/>
      </c>
      <c r="Y77" s="16" t="str">
        <f>IF(AND(MONTH(Y74)=MONTH($X$70),Y75=$B$3),_xlfn.XLOOKUP(Y74,Tabla24[Día],Tabla24[Día compensatorio],"ND",0,1),"")</f>
        <v/>
      </c>
      <c r="Z77" s="16" t="str">
        <f>IF(AND(MONTH(Z74)=MONTH($X$70),Z75=$B$3),_xlfn.XLOOKUP(Z74,Tabla24[Día],Tabla24[Día compensatorio],"ND",0,1),"")</f>
        <v/>
      </c>
      <c r="AA77" s="16" t="str">
        <f>IF(AND(MONTH(AA74)=MONTH($X$70),AA75=$B$3),_xlfn.XLOOKUP(AA74,Tabla24[Día],Tabla24[Día compensatorio],"ND",0,1),"")</f>
        <v/>
      </c>
    </row>
    <row r="78" spans="5:27" s="15" customFormat="1" ht="15" customHeight="1" x14ac:dyDescent="0.25">
      <c r="E78" s="16">
        <f t="shared" ref="E78:K78" si="48">E74+7</f>
        <v>45411</v>
      </c>
      <c r="F78" s="16">
        <f t="shared" si="48"/>
        <v>45412</v>
      </c>
      <c r="G78" s="16">
        <f t="shared" si="48"/>
        <v>45413</v>
      </c>
      <c r="H78" s="16">
        <f t="shared" si="48"/>
        <v>45414</v>
      </c>
      <c r="I78" s="16">
        <f t="shared" si="48"/>
        <v>45415</v>
      </c>
      <c r="J78" s="16">
        <f t="shared" si="48"/>
        <v>45416</v>
      </c>
      <c r="K78" s="16">
        <f t="shared" si="48"/>
        <v>45417</v>
      </c>
      <c r="M78" s="16">
        <f t="shared" ref="M78:S78" si="49">M74+7</f>
        <v>45439</v>
      </c>
      <c r="N78" s="16">
        <f t="shared" si="49"/>
        <v>45440</v>
      </c>
      <c r="O78" s="16">
        <f t="shared" si="49"/>
        <v>45441</v>
      </c>
      <c r="P78" s="16">
        <f t="shared" si="49"/>
        <v>45442</v>
      </c>
      <c r="Q78" s="16">
        <f t="shared" si="49"/>
        <v>45443</v>
      </c>
      <c r="R78" s="16">
        <f t="shared" si="49"/>
        <v>45444</v>
      </c>
      <c r="S78" s="16">
        <f t="shared" si="49"/>
        <v>45445</v>
      </c>
      <c r="U78" s="16">
        <f t="shared" ref="U78:AA78" si="50">U74+7</f>
        <v>45467</v>
      </c>
      <c r="V78" s="16">
        <f t="shared" si="50"/>
        <v>45468</v>
      </c>
      <c r="W78" s="16">
        <f t="shared" si="50"/>
        <v>45469</v>
      </c>
      <c r="X78" s="16">
        <f t="shared" si="50"/>
        <v>45470</v>
      </c>
      <c r="Y78" s="16">
        <f t="shared" si="50"/>
        <v>45471</v>
      </c>
      <c r="Z78" s="16">
        <f t="shared" si="50"/>
        <v>45472</v>
      </c>
      <c r="AA78" s="16">
        <f t="shared" si="50"/>
        <v>45473</v>
      </c>
    </row>
    <row r="79" spans="5:27" s="15" customFormat="1" ht="15" hidden="1" customHeight="1" x14ac:dyDescent="0.25">
      <c r="E79" s="16" t="str">
        <f>_xlfn.XLOOKUP(E78,Tabla24[Día],Tabla24[Despacho Judicial],"ND",0,1)</f>
        <v>ND</v>
      </c>
      <c r="F79" s="16" t="str">
        <f>_xlfn.XLOOKUP(F78,Tabla24[Día],Tabla24[Despacho Judicial],"ND",0,1)</f>
        <v>ND</v>
      </c>
      <c r="G79" s="16" t="str">
        <f>_xlfn.XLOOKUP(G78,Tabla24[Día],Tabla24[Despacho Judicial],"ND",0,1)</f>
        <v>ND</v>
      </c>
      <c r="H79" s="16" t="str">
        <f>_xlfn.XLOOKUP(H78,Tabla24[Día],Tabla24[Despacho Judicial],"ND",0,1)</f>
        <v>ND</v>
      </c>
      <c r="I79" s="16" t="str">
        <f>_xlfn.XLOOKUP(I78,Tabla24[Día],Tabla24[Despacho Judicial],"ND",0,1)</f>
        <v>ND</v>
      </c>
      <c r="J79" s="16" t="str">
        <f>_xlfn.XLOOKUP(J78,Tabla24[Día],Tabla24[Despacho Judicial],"ND",0,1)</f>
        <v>ND</v>
      </c>
      <c r="K79" s="16" t="str">
        <f>_xlfn.XLOOKUP(K78,Tabla24[Día],Tabla24[Despacho Judicial],"ND",0,1)</f>
        <v>ND</v>
      </c>
      <c r="M79" s="16" t="str">
        <f>_xlfn.XLOOKUP(M78,Tabla24[Día],Tabla24[Despacho Judicial],"ND",0,1)</f>
        <v>ND</v>
      </c>
      <c r="N79" s="16" t="str">
        <f>_xlfn.XLOOKUP(N78,Tabla24[Día],Tabla24[Despacho Judicial],"ND",0,1)</f>
        <v>ND</v>
      </c>
      <c r="O79" s="16" t="str">
        <f>_xlfn.XLOOKUP(O78,Tabla24[Día],Tabla24[Despacho Judicial],"ND",0,1)</f>
        <v>ND</v>
      </c>
      <c r="P79" s="16" t="str">
        <f>_xlfn.XLOOKUP(P78,Tabla24[Día],Tabla24[Despacho Judicial],"ND",0,1)</f>
        <v>ND</v>
      </c>
      <c r="Q79" s="16" t="str">
        <f>_xlfn.XLOOKUP(Q78,Tabla24[Día],Tabla24[Despacho Judicial],"ND",0,1)</f>
        <v>ND</v>
      </c>
      <c r="R79" s="16" t="str">
        <f>_xlfn.XLOOKUP(R78,Tabla24[Día],Tabla24[Despacho Judicial],"ND",0,1)</f>
        <v>ND</v>
      </c>
      <c r="S79" s="16" t="str">
        <f>_xlfn.XLOOKUP(S78,Tabla24[Día],Tabla24[Despacho Judicial],"ND",0,1)</f>
        <v>ND</v>
      </c>
      <c r="U79" s="16" t="str">
        <f>_xlfn.XLOOKUP(U78,Tabla24[Día],Tabla24[Despacho Judicial],"ND",0,1)</f>
        <v>ND</v>
      </c>
      <c r="V79" s="16" t="str">
        <f>_xlfn.XLOOKUP(V78,Tabla24[Día],Tabla24[Despacho Judicial],"ND",0,1)</f>
        <v>ND</v>
      </c>
      <c r="W79" s="16" t="str">
        <f>_xlfn.XLOOKUP(W78,Tabla24[Día],Tabla24[Despacho Judicial],"ND",0,1)</f>
        <v>ND</v>
      </c>
      <c r="X79" s="16" t="str">
        <f>_xlfn.XLOOKUP(X78,Tabla24[Día],Tabla24[Despacho Judicial],"ND",0,1)</f>
        <v>ND</v>
      </c>
      <c r="Y79" s="16" t="str">
        <f>_xlfn.XLOOKUP(Y78,Tabla24[Día],Tabla24[Despacho Judicial],"ND",0,1)</f>
        <v>ND</v>
      </c>
      <c r="Z79" s="16" t="str">
        <f>_xlfn.XLOOKUP(Z78,Tabla24[Día],Tabla24[Despacho Judicial],"ND",0,1)</f>
        <v>ND</v>
      </c>
      <c r="AA79" s="16" t="str">
        <f>_xlfn.XLOOKUP(AA78,Tabla24[Día],Tabla24[Despacho Judicial],"ND",0,1)</f>
        <v>ND</v>
      </c>
    </row>
    <row r="80" spans="5:27" s="15" customFormat="1" ht="15" hidden="1" customHeight="1" x14ac:dyDescent="0.25">
      <c r="E80" s="16" t="str">
        <f>_xlfn.XLOOKUP(E78,Tabla24[Día],Tabla24[Tipo de día],"ND",0,1)</f>
        <v>ND</v>
      </c>
      <c r="F80" s="16" t="str">
        <f>_xlfn.XLOOKUP(F78,Tabla24[Día],Tabla24[Tipo de día],"ND",0,1)</f>
        <v>ND</v>
      </c>
      <c r="G80" s="16" t="str">
        <f>_xlfn.XLOOKUP(G78,Tabla24[Día],Tabla24[Tipo de día],"ND",0,1)</f>
        <v>ND</v>
      </c>
      <c r="H80" s="16" t="str">
        <f>_xlfn.XLOOKUP(H78,Tabla24[Día],Tabla24[Tipo de día],"ND",0,1)</f>
        <v>ND</v>
      </c>
      <c r="I80" s="16" t="str">
        <f>_xlfn.XLOOKUP(I78,Tabla24[Día],Tabla24[Tipo de día],"ND",0,1)</f>
        <v>ND</v>
      </c>
      <c r="J80" s="16" t="str">
        <f>_xlfn.XLOOKUP(J78,Tabla24[Día],Tabla24[Tipo de día],"ND",0,1)</f>
        <v>ND</v>
      </c>
      <c r="K80" s="16" t="str">
        <f>_xlfn.XLOOKUP(K78,Tabla24[Día],Tabla24[Tipo de día],"ND",0,1)</f>
        <v>ND</v>
      </c>
      <c r="M80" s="16" t="str">
        <f>_xlfn.XLOOKUP(M78,Tabla24[Día],Tabla24[Tipo de día],"ND",0,1)</f>
        <v>ND</v>
      </c>
      <c r="N80" s="16" t="str">
        <f>_xlfn.XLOOKUP(N78,Tabla24[Día],Tabla24[Tipo de día],"ND",0,1)</f>
        <v>ND</v>
      </c>
      <c r="O80" s="16" t="str">
        <f>_xlfn.XLOOKUP(O78,Tabla24[Día],Tabla24[Tipo de día],"ND",0,1)</f>
        <v>ND</v>
      </c>
      <c r="P80" s="16" t="str">
        <f>_xlfn.XLOOKUP(P78,Tabla24[Día],Tabla24[Tipo de día],"ND",0,1)</f>
        <v>ND</v>
      </c>
      <c r="Q80" s="16" t="str">
        <f>_xlfn.XLOOKUP(Q78,Tabla24[Día],Tabla24[Tipo de día],"ND",0,1)</f>
        <v>ND</v>
      </c>
      <c r="R80" s="16" t="str">
        <f>_xlfn.XLOOKUP(R78,Tabla24[Día],Tabla24[Tipo de día],"ND",0,1)</f>
        <v>ND</v>
      </c>
      <c r="S80" s="16" t="str">
        <f>_xlfn.XLOOKUP(S78,Tabla24[Día],Tabla24[Tipo de día],"ND",0,1)</f>
        <v>ND</v>
      </c>
      <c r="U80" s="16" t="str">
        <f>_xlfn.XLOOKUP(U78,Tabla24[Día],Tabla24[Tipo de día],"ND",0,1)</f>
        <v>ND</v>
      </c>
      <c r="V80" s="16" t="str">
        <f>_xlfn.XLOOKUP(V78,Tabla24[Día],Tabla24[Tipo de día],"ND",0,1)</f>
        <v>ND</v>
      </c>
      <c r="W80" s="16" t="str">
        <f>_xlfn.XLOOKUP(W78,Tabla24[Día],Tabla24[Tipo de día],"ND",0,1)</f>
        <v>ND</v>
      </c>
      <c r="X80" s="16" t="str">
        <f>_xlfn.XLOOKUP(X78,Tabla24[Día],Tabla24[Tipo de día],"ND",0,1)</f>
        <v>ND</v>
      </c>
      <c r="Y80" s="16" t="str">
        <f>_xlfn.XLOOKUP(Y78,Tabla24[Día],Tabla24[Tipo de día],"ND",0,1)</f>
        <v>ND</v>
      </c>
      <c r="Z80" s="16" t="str">
        <f>_xlfn.XLOOKUP(Z78,Tabla24[Día],Tabla24[Tipo de día],"ND",0,1)</f>
        <v>ND</v>
      </c>
      <c r="AA80" s="16" t="str">
        <f>_xlfn.XLOOKUP(AA78,Tabla24[Día],Tabla24[Tipo de día],"ND",0,1)</f>
        <v>ND</v>
      </c>
    </row>
    <row r="81" spans="5:27" s="15" customFormat="1" ht="15" hidden="1" customHeight="1" x14ac:dyDescent="0.25">
      <c r="E81" s="16" t="str">
        <f>IF(AND(MONTH(E78)=MONTH($H$70),E79=$B$3),_xlfn.XLOOKUP(E78,Tabla24[Día],Tabla24[Día compensatorio],"ND",0,1),"")</f>
        <v/>
      </c>
      <c r="F81" s="16" t="str">
        <f>IF(AND(MONTH(F78)=MONTH($H$70),F79=$B$3),_xlfn.XLOOKUP(F78,Tabla24[Día],Tabla24[Día compensatorio],"ND",0,1),"")</f>
        <v/>
      </c>
      <c r="G81" s="16" t="str">
        <f>IF(AND(MONTH(G78)=MONTH($H$70),G79=$B$3),_xlfn.XLOOKUP(G78,Tabla24[Día],Tabla24[Día compensatorio],"ND",0,1),"")</f>
        <v/>
      </c>
      <c r="H81" s="16" t="str">
        <f>IF(AND(MONTH(H78)=MONTH($H$70),H79=$B$3),_xlfn.XLOOKUP(H78,Tabla24[Día],Tabla24[Día compensatorio],"ND",0,1),"")</f>
        <v/>
      </c>
      <c r="I81" s="16" t="str">
        <f>IF(AND(MONTH(I78)=MONTH($H$70),I79=$B$3),_xlfn.XLOOKUP(I78,Tabla24[Día],Tabla24[Día compensatorio],"ND",0,1),"")</f>
        <v/>
      </c>
      <c r="J81" s="16" t="str">
        <f>IF(AND(MONTH(J78)=MONTH($H$70),J79=$B$3),_xlfn.XLOOKUP(J78,Tabla24[Día],Tabla24[Día compensatorio],"ND",0,1),"")</f>
        <v/>
      </c>
      <c r="K81" s="16" t="str">
        <f>IF(AND(MONTH(K78)=MONTH($H$70),K79=$B$3),_xlfn.XLOOKUP(K78,Tabla24[Día],Tabla24[Día compensatorio],"ND",0,1),"")</f>
        <v/>
      </c>
      <c r="M81" s="16" t="str">
        <f>IF(AND(MONTH(M78)=MONTH($P$70),M79=$B$3),_xlfn.XLOOKUP(M78,Tabla24[Día],Tabla24[Día compensatorio],"ND",0,1),"")</f>
        <v/>
      </c>
      <c r="N81" s="16" t="str">
        <f>IF(AND(MONTH(N78)=MONTH($P$70),N79=$B$3),_xlfn.XLOOKUP(N78,Tabla24[Día],Tabla24[Día compensatorio],"ND",0,1),"")</f>
        <v/>
      </c>
      <c r="O81" s="16" t="str">
        <f>IF(AND(MONTH(O78)=MONTH($P$70),O79=$B$3),_xlfn.XLOOKUP(O78,Tabla24[Día],Tabla24[Día compensatorio],"ND",0,1),"")</f>
        <v/>
      </c>
      <c r="P81" s="16" t="str">
        <f>IF(AND(MONTH(P78)=MONTH($P$70),P79=$B$3),_xlfn.XLOOKUP(P78,Tabla24[Día],Tabla24[Día compensatorio],"ND",0,1),"")</f>
        <v/>
      </c>
      <c r="Q81" s="16" t="str">
        <f>IF(AND(MONTH(Q78)=MONTH($P$70),Q79=$B$3),_xlfn.XLOOKUP(Q78,Tabla24[Día],Tabla24[Día compensatorio],"ND",0,1),"")</f>
        <v/>
      </c>
      <c r="R81" s="16" t="str">
        <f>IF(AND(MONTH(R78)=MONTH($P$70),R79=$B$3),_xlfn.XLOOKUP(R78,Tabla24[Día],Tabla24[Día compensatorio],"ND",0,1),"")</f>
        <v/>
      </c>
      <c r="S81" s="16" t="str">
        <f>IF(AND(MONTH(S78)=MONTH($P$70),S79=$B$3),_xlfn.XLOOKUP(S78,Tabla24[Día],Tabla24[Día compensatorio],"ND",0,1),"")</f>
        <v/>
      </c>
      <c r="U81" s="16" t="str">
        <f>IF(AND(MONTH(U78)=MONTH($X$70),U79=$B$3),_xlfn.XLOOKUP(U78,Tabla24[Día],Tabla24[Día compensatorio],"ND",0,1),"")</f>
        <v/>
      </c>
      <c r="V81" s="16" t="str">
        <f>IF(AND(MONTH(V78)=MONTH($X$70),V79=$B$3),_xlfn.XLOOKUP(V78,Tabla24[Día],Tabla24[Día compensatorio],"ND",0,1),"")</f>
        <v/>
      </c>
      <c r="W81" s="16" t="str">
        <f>IF(AND(MONTH(W78)=MONTH($X$70),W79=$B$3),_xlfn.XLOOKUP(W78,Tabla24[Día],Tabla24[Día compensatorio],"ND",0,1),"")</f>
        <v/>
      </c>
      <c r="X81" s="16" t="str">
        <f>IF(AND(MONTH(X78)=MONTH($X$70),X79=$B$3),_xlfn.XLOOKUP(X78,Tabla24[Día],Tabla24[Día compensatorio],"ND",0,1),"")</f>
        <v/>
      </c>
      <c r="Y81" s="16" t="str">
        <f>IF(AND(MONTH(Y78)=MONTH($X$70),Y79=$B$3),_xlfn.XLOOKUP(Y78,Tabla24[Día],Tabla24[Día compensatorio],"ND",0,1),"")</f>
        <v/>
      </c>
      <c r="Z81" s="16" t="str">
        <f>IF(AND(MONTH(Z78)=MONTH($X$70),Z79=$B$3),_xlfn.XLOOKUP(Z78,Tabla24[Día],Tabla24[Día compensatorio],"ND",0,1),"")</f>
        <v/>
      </c>
      <c r="AA81" s="16" t="str">
        <f>IF(AND(MONTH(AA78)=MONTH($X$70),AA79=$B$3),_xlfn.XLOOKUP(AA78,Tabla24[Día],Tabla24[Día compensatorio],"ND",0,1),"")</f>
        <v/>
      </c>
    </row>
    <row r="82" spans="5:27" s="15" customFormat="1" ht="15" hidden="1" customHeight="1" x14ac:dyDescent="0.25">
      <c r="E82" s="16">
        <f t="shared" ref="E82:K82" si="51">E78+7</f>
        <v>45418</v>
      </c>
      <c r="F82" s="16">
        <f t="shared" si="51"/>
        <v>45419</v>
      </c>
      <c r="G82" s="16">
        <f t="shared" si="51"/>
        <v>45420</v>
      </c>
      <c r="H82" s="16">
        <f t="shared" si="51"/>
        <v>45421</v>
      </c>
      <c r="I82" s="16">
        <f t="shared" si="51"/>
        <v>45422</v>
      </c>
      <c r="J82" s="16">
        <f t="shared" si="51"/>
        <v>45423</v>
      </c>
      <c r="K82" s="16">
        <f t="shared" si="51"/>
        <v>45424</v>
      </c>
      <c r="M82" s="16">
        <f t="shared" ref="M82:S82" si="52">M78+7</f>
        <v>45446</v>
      </c>
      <c r="N82" s="16">
        <f t="shared" si="52"/>
        <v>45447</v>
      </c>
      <c r="O82" s="16">
        <f t="shared" si="52"/>
        <v>45448</v>
      </c>
      <c r="P82" s="16">
        <f t="shared" si="52"/>
        <v>45449</v>
      </c>
      <c r="Q82" s="16">
        <f t="shared" si="52"/>
        <v>45450</v>
      </c>
      <c r="R82" s="16">
        <f t="shared" si="52"/>
        <v>45451</v>
      </c>
      <c r="S82" s="16">
        <f t="shared" si="52"/>
        <v>45452</v>
      </c>
      <c r="U82" s="16">
        <f t="shared" ref="U82:AA82" si="53">U78+7</f>
        <v>45474</v>
      </c>
      <c r="V82" s="16">
        <f t="shared" si="53"/>
        <v>45475</v>
      </c>
      <c r="W82" s="16">
        <f t="shared" si="53"/>
        <v>45476</v>
      </c>
      <c r="X82" s="16">
        <f t="shared" si="53"/>
        <v>45477</v>
      </c>
      <c r="Y82" s="16">
        <f t="shared" si="53"/>
        <v>45478</v>
      </c>
      <c r="Z82" s="16">
        <f t="shared" si="53"/>
        <v>45479</v>
      </c>
      <c r="AA82" s="16">
        <f t="shared" si="53"/>
        <v>45480</v>
      </c>
    </row>
    <row r="83" spans="5:27" s="15" customFormat="1" ht="15" hidden="1" customHeight="1" x14ac:dyDescent="0.25">
      <c r="E83" s="15" t="str">
        <f>_xlfn.XLOOKUP(E82,Tabla24[Día],Tabla24[Despacho Judicial],"ND",0,1)</f>
        <v>ND</v>
      </c>
      <c r="F83" s="15" t="str">
        <f>_xlfn.XLOOKUP(F82,Tabla24[Día],Tabla24[Despacho Judicial],"ND",0,1)</f>
        <v>ND</v>
      </c>
      <c r="G83" s="15" t="str">
        <f>_xlfn.XLOOKUP(G82,Tabla24[Día],Tabla24[Despacho Judicial],"ND",0,1)</f>
        <v>ND</v>
      </c>
      <c r="H83" s="15" t="str">
        <f>_xlfn.XLOOKUP(H82,Tabla24[Día],Tabla24[Despacho Judicial],"ND",0,1)</f>
        <v>ND</v>
      </c>
      <c r="I83" s="15" t="str">
        <f>_xlfn.XLOOKUP(I82,Tabla24[Día],Tabla24[Despacho Judicial],"ND",0,1)</f>
        <v>ND</v>
      </c>
      <c r="J83" s="15" t="str">
        <f>_xlfn.XLOOKUP(J82,Tabla24[Día],Tabla24[Despacho Judicial],"ND",0,1)</f>
        <v>ND</v>
      </c>
      <c r="K83" s="15" t="str">
        <f>_xlfn.XLOOKUP(K82,Tabla24[Día],Tabla24[Despacho Judicial],"ND",0,1)</f>
        <v>ND</v>
      </c>
      <c r="M83" s="15" t="str">
        <f>_xlfn.XLOOKUP(M82,Tabla24[Día],Tabla24[Despacho Judicial],"ND",0,1)</f>
        <v>ND</v>
      </c>
      <c r="N83" s="15" t="str">
        <f>_xlfn.XLOOKUP(N82,Tabla24[Día],Tabla24[Despacho Judicial],"ND",0,1)</f>
        <v>ND</v>
      </c>
      <c r="O83" s="15" t="str">
        <f>_xlfn.XLOOKUP(O82,Tabla24[Día],Tabla24[Despacho Judicial],"ND",0,1)</f>
        <v>ND</v>
      </c>
      <c r="P83" s="15" t="str">
        <f>_xlfn.XLOOKUP(P82,Tabla24[Día],Tabla24[Despacho Judicial],"ND",0,1)</f>
        <v>ND</v>
      </c>
      <c r="Q83" s="15" t="str">
        <f>_xlfn.XLOOKUP(Q82,Tabla24[Día],Tabla24[Despacho Judicial],"ND",0,1)</f>
        <v>ND</v>
      </c>
      <c r="R83" s="15" t="str">
        <f>_xlfn.XLOOKUP(R82,Tabla24[Día],Tabla24[Despacho Judicial],"ND",0,1)</f>
        <v>ND</v>
      </c>
      <c r="S83" s="15" t="str">
        <f>_xlfn.XLOOKUP(S82,Tabla24[Día],Tabla24[Despacho Judicial],"ND",0,1)</f>
        <v>ND</v>
      </c>
      <c r="U83" s="15" t="str">
        <f>_xlfn.XLOOKUP(U82,Tabla24[Día],Tabla24[Despacho Judicial],"ND",0,1)</f>
        <v>ND</v>
      </c>
      <c r="V83" s="15" t="str">
        <f>_xlfn.XLOOKUP(V82,Tabla24[Día],Tabla24[Despacho Judicial],"ND",0,1)</f>
        <v>ND</v>
      </c>
      <c r="W83" s="15" t="str">
        <f>_xlfn.XLOOKUP(W82,Tabla24[Día],Tabla24[Despacho Judicial],"ND",0,1)</f>
        <v>ND</v>
      </c>
      <c r="X83" s="15" t="str">
        <f>_xlfn.XLOOKUP(X82,Tabla24[Día],Tabla24[Despacho Judicial],"ND",0,1)</f>
        <v>ND</v>
      </c>
      <c r="Y83" s="15" t="str">
        <f>_xlfn.XLOOKUP(Y82,Tabla24[Día],Tabla24[Despacho Judicial],"ND",0,1)</f>
        <v>ND</v>
      </c>
      <c r="Z83" s="15" t="str">
        <f>_xlfn.XLOOKUP(Z82,Tabla24[Día],Tabla24[Despacho Judicial],"ND",0,1)</f>
        <v>ND</v>
      </c>
      <c r="AA83" s="15" t="str">
        <f>_xlfn.XLOOKUP(AA82,Tabla24[Día],Tabla24[Despacho Judicial],"ND",0,1)</f>
        <v>ND</v>
      </c>
    </row>
    <row r="84" spans="5:27" s="15" customFormat="1" ht="15" hidden="1" customHeight="1" x14ac:dyDescent="0.25">
      <c r="E84" s="15" t="str">
        <f>_xlfn.XLOOKUP(E82,Tabla24[Día],Tabla24[Tipo de día],"ND",0,1)</f>
        <v>ND</v>
      </c>
      <c r="F84" s="15" t="str">
        <f>_xlfn.XLOOKUP(F82,Tabla24[Día],Tabla24[Tipo de día],"ND",0,1)</f>
        <v>ND</v>
      </c>
      <c r="G84" s="15" t="str">
        <f>_xlfn.XLOOKUP(G82,Tabla24[Día],Tabla24[Tipo de día],"ND",0,1)</f>
        <v>ND</v>
      </c>
      <c r="H84" s="15" t="str">
        <f>_xlfn.XLOOKUP(H82,Tabla24[Día],Tabla24[Tipo de día],"ND",0,1)</f>
        <v>ND</v>
      </c>
      <c r="I84" s="15" t="str">
        <f>_xlfn.XLOOKUP(I82,Tabla24[Día],Tabla24[Tipo de día],"ND",0,1)</f>
        <v>ND</v>
      </c>
      <c r="J84" s="15" t="str">
        <f>_xlfn.XLOOKUP(J82,Tabla24[Día],Tabla24[Tipo de día],"ND",0,1)</f>
        <v>ND</v>
      </c>
      <c r="K84" s="15" t="str">
        <f>_xlfn.XLOOKUP(K82,Tabla24[Día],Tabla24[Tipo de día],"ND",0,1)</f>
        <v>ND</v>
      </c>
      <c r="M84" s="15" t="str">
        <f>_xlfn.XLOOKUP(M82,Tabla24[Día],Tabla24[Tipo de día],"ND",0,1)</f>
        <v>ND</v>
      </c>
      <c r="N84" s="15" t="str">
        <f>_xlfn.XLOOKUP(N82,Tabla24[Día],Tabla24[Tipo de día],"ND",0,1)</f>
        <v>ND</v>
      </c>
      <c r="O84" s="15" t="str">
        <f>_xlfn.XLOOKUP(O82,Tabla24[Día],Tabla24[Tipo de día],"ND",0,1)</f>
        <v>ND</v>
      </c>
      <c r="P84" s="15" t="str">
        <f>_xlfn.XLOOKUP(P82,Tabla24[Día],Tabla24[Tipo de día],"ND",0,1)</f>
        <v>ND</v>
      </c>
      <c r="Q84" s="15" t="str">
        <f>_xlfn.XLOOKUP(Q82,Tabla24[Día],Tabla24[Tipo de día],"ND",0,1)</f>
        <v>ND</v>
      </c>
      <c r="R84" s="15" t="str">
        <f>_xlfn.XLOOKUP(R82,Tabla24[Día],Tabla24[Tipo de día],"ND",0,1)</f>
        <v>ND</v>
      </c>
      <c r="S84" s="15" t="str">
        <f>_xlfn.XLOOKUP(S82,Tabla24[Día],Tabla24[Tipo de día],"ND",0,1)</f>
        <v>ND</v>
      </c>
      <c r="U84" s="15" t="str">
        <f>_xlfn.XLOOKUP(U82,Tabla24[Día],Tabla24[Tipo de día],"ND",0,1)</f>
        <v>ND</v>
      </c>
      <c r="V84" s="15" t="str">
        <f>_xlfn.XLOOKUP(V82,Tabla24[Día],Tabla24[Tipo de día],"ND",0,1)</f>
        <v>ND</v>
      </c>
      <c r="W84" s="15" t="str">
        <f>_xlfn.XLOOKUP(W82,Tabla24[Día],Tabla24[Tipo de día],"ND",0,1)</f>
        <v>ND</v>
      </c>
      <c r="X84" s="15" t="str">
        <f>_xlfn.XLOOKUP(X82,Tabla24[Día],Tabla24[Tipo de día],"ND",0,1)</f>
        <v>ND</v>
      </c>
      <c r="Y84" s="15" t="str">
        <f>_xlfn.XLOOKUP(Y82,Tabla24[Día],Tabla24[Tipo de día],"ND",0,1)</f>
        <v>ND</v>
      </c>
      <c r="Z84" s="15" t="str">
        <f>_xlfn.XLOOKUP(Z82,Tabla24[Día],Tabla24[Tipo de día],"ND",0,1)</f>
        <v>ND</v>
      </c>
      <c r="AA84" s="15" t="str">
        <f>_xlfn.XLOOKUP(AA82,Tabla24[Día],Tabla24[Tipo de día],"ND",0,1)</f>
        <v>ND</v>
      </c>
    </row>
    <row r="85" spans="5:27" s="15" customFormat="1" ht="15" customHeight="1" x14ac:dyDescent="0.25"/>
    <row r="86" spans="5:27" s="15" customFormat="1" ht="15" customHeight="1" x14ac:dyDescent="0.25"/>
    <row r="87" spans="5:27" ht="15" customHeight="1" x14ac:dyDescent="0.25">
      <c r="E87" s="77" t="str">
        <f>UPPER(TEXT(DATEVALUE(2024&amp;"-"&amp;7&amp;"-1"),"[$-es-CO]mmmm yyyy"))</f>
        <v>JULIO 2024</v>
      </c>
      <c r="F87" s="78"/>
      <c r="G87" s="78"/>
      <c r="H87" s="78"/>
      <c r="I87" s="78"/>
      <c r="J87" s="78"/>
      <c r="K87" s="79"/>
      <c r="M87" s="77" t="str">
        <f>UPPER(TEXT(DATEVALUE(2024&amp;"-"&amp;8&amp;"-1"),"[$-es-CO]mmmm yyyy"))</f>
        <v>AGOSTO 2024</v>
      </c>
      <c r="N87" s="78"/>
      <c r="O87" s="78"/>
      <c r="P87" s="78"/>
      <c r="Q87" s="78"/>
      <c r="R87" s="78"/>
      <c r="S87" s="79"/>
      <c r="U87" s="77" t="str">
        <f>UPPER(TEXT(DATEVALUE(2024&amp;"-"&amp;9&amp;"-1"),"[$-es-CO]mmmm yyyy"))</f>
        <v>SEPTIEMBRE 2024</v>
      </c>
      <c r="V87" s="78"/>
      <c r="W87" s="78"/>
      <c r="X87" s="78"/>
      <c r="Y87" s="78"/>
      <c r="Z87" s="78"/>
      <c r="AA87" s="79"/>
    </row>
    <row r="88" spans="5:27" ht="15" customHeight="1" x14ac:dyDescent="0.25">
      <c r="E88" s="19" t="s">
        <v>65</v>
      </c>
      <c r="F88" s="19" t="s">
        <v>66</v>
      </c>
      <c r="G88" s="19" t="s">
        <v>67</v>
      </c>
      <c r="H88" s="19" t="s">
        <v>68</v>
      </c>
      <c r="I88" s="19" t="s">
        <v>69</v>
      </c>
      <c r="J88" s="19" t="s">
        <v>70</v>
      </c>
      <c r="K88" s="19" t="s">
        <v>71</v>
      </c>
      <c r="L88" s="18"/>
      <c r="M88" s="19" t="s">
        <v>65</v>
      </c>
      <c r="N88" s="19" t="s">
        <v>66</v>
      </c>
      <c r="O88" s="19" t="s">
        <v>67</v>
      </c>
      <c r="P88" s="19" t="s">
        <v>68</v>
      </c>
      <c r="Q88" s="19" t="s">
        <v>69</v>
      </c>
      <c r="R88" s="19" t="s">
        <v>70</v>
      </c>
      <c r="S88" s="19" t="s">
        <v>71</v>
      </c>
      <c r="T88" s="18"/>
      <c r="U88" s="19" t="s">
        <v>65</v>
      </c>
      <c r="V88" s="19" t="s">
        <v>66</v>
      </c>
      <c r="W88" s="19" t="s">
        <v>67</v>
      </c>
      <c r="X88" s="19" t="s">
        <v>68</v>
      </c>
      <c r="Y88" s="19" t="s">
        <v>69</v>
      </c>
      <c r="Z88" s="19" t="s">
        <v>70</v>
      </c>
      <c r="AA88" s="19" t="s">
        <v>71</v>
      </c>
    </row>
    <row r="89" spans="5:27" ht="15" customHeight="1" x14ac:dyDescent="0.25">
      <c r="E89" s="17">
        <f>DATEVALUE(2024&amp;"-"&amp;7&amp;"-1")-WEEKDAY(DATEVALUE(2024&amp;"-"&amp;7&amp;"-1"),3)</f>
        <v>45474</v>
      </c>
      <c r="F89" s="17">
        <f>E89+1</f>
        <v>45475</v>
      </c>
      <c r="G89" s="17">
        <f t="shared" ref="G89:K89" si="54">F89+1</f>
        <v>45476</v>
      </c>
      <c r="H89" s="17">
        <f t="shared" si="54"/>
        <v>45477</v>
      </c>
      <c r="I89" s="17">
        <f t="shared" si="54"/>
        <v>45478</v>
      </c>
      <c r="J89" s="17">
        <f t="shared" si="54"/>
        <v>45479</v>
      </c>
      <c r="K89" s="17">
        <f t="shared" si="54"/>
        <v>45480</v>
      </c>
      <c r="L89" s="15"/>
      <c r="M89" s="17">
        <f>DATEVALUE(2024&amp;"-"&amp;8&amp;"-1")-WEEKDAY(DATEVALUE(2024&amp;"-"&amp;8&amp;"-1"),3)</f>
        <v>45502</v>
      </c>
      <c r="N89" s="17">
        <f>M89+1</f>
        <v>45503</v>
      </c>
      <c r="O89" s="17">
        <f t="shared" ref="O89:S89" si="55">N89+1</f>
        <v>45504</v>
      </c>
      <c r="P89" s="17">
        <f t="shared" si="55"/>
        <v>45505</v>
      </c>
      <c r="Q89" s="17">
        <f t="shared" si="55"/>
        <v>45506</v>
      </c>
      <c r="R89" s="17">
        <f t="shared" si="55"/>
        <v>45507</v>
      </c>
      <c r="S89" s="17">
        <f t="shared" si="55"/>
        <v>45508</v>
      </c>
      <c r="T89" s="15"/>
      <c r="U89" s="17">
        <f>DATEVALUE(2024&amp;"-"&amp;9&amp;"-1")-WEEKDAY(DATEVALUE(2024&amp;"-"&amp;9&amp;"-1"),3)</f>
        <v>45530</v>
      </c>
      <c r="V89" s="17">
        <f>U89+1</f>
        <v>45531</v>
      </c>
      <c r="W89" s="17">
        <f t="shared" ref="W89:AA89" si="56">V89+1</f>
        <v>45532</v>
      </c>
      <c r="X89" s="17">
        <f t="shared" si="56"/>
        <v>45533</v>
      </c>
      <c r="Y89" s="17">
        <f t="shared" si="56"/>
        <v>45534</v>
      </c>
      <c r="Z89" s="17">
        <f t="shared" si="56"/>
        <v>45535</v>
      </c>
      <c r="AA89" s="17">
        <f t="shared" si="56"/>
        <v>45536</v>
      </c>
    </row>
    <row r="90" spans="5:27" ht="15" hidden="1" customHeight="1" x14ac:dyDescent="0.25">
      <c r="E90" s="16" t="str">
        <f>_xlfn.XLOOKUP(E89,Tabla24[Día],Tabla24[Despacho Judicial],"ND",0,1)</f>
        <v>ND</v>
      </c>
      <c r="F90" s="16" t="str">
        <f>_xlfn.XLOOKUP(F89,Tabla24[Día],Tabla24[Despacho Judicial],"ND",0,1)</f>
        <v>ND</v>
      </c>
      <c r="G90" s="16" t="str">
        <f>_xlfn.XLOOKUP(G89,Tabla24[Día],Tabla24[Despacho Judicial],"ND",0,1)</f>
        <v>ND</v>
      </c>
      <c r="H90" s="16" t="str">
        <f>_xlfn.XLOOKUP(H89,Tabla24[Día],Tabla24[Despacho Judicial],"ND",0,1)</f>
        <v>ND</v>
      </c>
      <c r="I90" s="16" t="str">
        <f>_xlfn.XLOOKUP(I89,Tabla24[Día],Tabla24[Despacho Judicial],"ND",0,1)</f>
        <v>ND</v>
      </c>
      <c r="J90" s="16" t="str">
        <f>_xlfn.XLOOKUP(J89,Tabla24[Día],Tabla24[Despacho Judicial],"ND",0,1)</f>
        <v>ND</v>
      </c>
      <c r="K90" s="16" t="str">
        <f>_xlfn.XLOOKUP(K89,Tabla24[Día],Tabla24[Despacho Judicial],"ND",0,1)</f>
        <v>ND</v>
      </c>
      <c r="L90" s="15"/>
      <c r="M90" s="16" t="str">
        <f>_xlfn.XLOOKUP(M89,Tabla24[Día],Tabla24[Despacho Judicial],"ND",0,1)</f>
        <v>ND</v>
      </c>
      <c r="N90" s="16" t="str">
        <f>_xlfn.XLOOKUP(N89,Tabla24[Día],Tabla24[Despacho Judicial],"ND",0,1)</f>
        <v>ND</v>
      </c>
      <c r="O90" s="16" t="str">
        <f>_xlfn.XLOOKUP(O89,Tabla24[Día],Tabla24[Despacho Judicial],"ND",0,1)</f>
        <v>ND</v>
      </c>
      <c r="P90" s="16" t="str">
        <f>_xlfn.XLOOKUP(P89,Tabla24[Día],Tabla24[Despacho Judicial],"ND",0,1)</f>
        <v>ND</v>
      </c>
      <c r="Q90" s="16" t="str">
        <f>_xlfn.XLOOKUP(Q89,Tabla24[Día],Tabla24[Despacho Judicial],"ND",0,1)</f>
        <v>ND</v>
      </c>
      <c r="R90" s="16" t="str">
        <f>_xlfn.XLOOKUP(R89,Tabla24[Día],Tabla24[Despacho Judicial],"ND",0,1)</f>
        <v>ND</v>
      </c>
      <c r="S90" s="16" t="str">
        <f>_xlfn.XLOOKUP(S89,Tabla24[Día],Tabla24[Despacho Judicial],"ND",0,1)</f>
        <v>ND</v>
      </c>
      <c r="T90" s="15"/>
      <c r="U90" s="16" t="str">
        <f>_xlfn.XLOOKUP(U89,Tabla24[Día],Tabla24[Despacho Judicial],"ND",0,1)</f>
        <v>ND</v>
      </c>
      <c r="V90" s="16" t="str">
        <f>_xlfn.XLOOKUP(V89,Tabla24[Día],Tabla24[Despacho Judicial],"ND",0,1)</f>
        <v>ND</v>
      </c>
      <c r="W90" s="16" t="str">
        <f>_xlfn.XLOOKUP(W89,Tabla24[Día],Tabla24[Despacho Judicial],"ND",0,1)</f>
        <v>ND</v>
      </c>
      <c r="X90" s="16" t="str">
        <f>_xlfn.XLOOKUP(X89,Tabla24[Día],Tabla24[Despacho Judicial],"ND",0,1)</f>
        <v>ND</v>
      </c>
      <c r="Y90" s="16" t="str">
        <f>_xlfn.XLOOKUP(Y89,Tabla24[Día],Tabla24[Despacho Judicial],"ND",0,1)</f>
        <v>ND</v>
      </c>
      <c r="Z90" s="16" t="str">
        <f>_xlfn.XLOOKUP(Z89,Tabla24[Día],Tabla24[Despacho Judicial],"ND",0,1)</f>
        <v>ND</v>
      </c>
      <c r="AA90" s="16" t="str">
        <f>_xlfn.XLOOKUP(AA89,Tabla24[Día],Tabla24[Despacho Judicial],"ND",0,1)</f>
        <v>ND</v>
      </c>
    </row>
    <row r="91" spans="5:27" ht="15" hidden="1" customHeight="1" x14ac:dyDescent="0.25">
      <c r="E91" s="16" t="str">
        <f>_xlfn.XLOOKUP(E89,Tabla24[Día],Tabla24[Tipo de día],"ND",0,1)</f>
        <v>ND</v>
      </c>
      <c r="F91" s="16" t="str">
        <f>_xlfn.XLOOKUP(F89,Tabla24[Día],Tabla24[Tipo de día],"ND",0,1)</f>
        <v>ND</v>
      </c>
      <c r="G91" s="16" t="str">
        <f>_xlfn.XLOOKUP(G89,Tabla24[Día],Tabla24[Tipo de día],"ND",0,1)</f>
        <v>ND</v>
      </c>
      <c r="H91" s="16" t="str">
        <f>_xlfn.XLOOKUP(H89,Tabla24[Día],Tabla24[Tipo de día],"ND",0,1)</f>
        <v>ND</v>
      </c>
      <c r="I91" s="16" t="str">
        <f>_xlfn.XLOOKUP(I89,Tabla24[Día],Tabla24[Tipo de día],"ND",0,1)</f>
        <v>ND</v>
      </c>
      <c r="J91" s="16" t="str">
        <f>_xlfn.XLOOKUP(J89,Tabla24[Día],Tabla24[Tipo de día],"ND",0,1)</f>
        <v>ND</v>
      </c>
      <c r="K91" s="16" t="str">
        <f>_xlfn.XLOOKUP(K89,Tabla24[Día],Tabla24[Tipo de día],"ND",0,1)</f>
        <v>ND</v>
      </c>
      <c r="L91" s="15"/>
      <c r="M91" s="16" t="str">
        <f>_xlfn.XLOOKUP(M89,Tabla24[Día],Tabla24[Tipo de día],"ND",0,1)</f>
        <v>ND</v>
      </c>
      <c r="N91" s="16" t="str">
        <f>_xlfn.XLOOKUP(N89,Tabla24[Día],Tabla24[Tipo de día],"ND",0,1)</f>
        <v>ND</v>
      </c>
      <c r="O91" s="16" t="str">
        <f>_xlfn.XLOOKUP(O89,Tabla24[Día],Tabla24[Tipo de día],"ND",0,1)</f>
        <v>ND</v>
      </c>
      <c r="P91" s="16" t="str">
        <f>_xlfn.XLOOKUP(P89,Tabla24[Día],Tabla24[Tipo de día],"ND",0,1)</f>
        <v>ND</v>
      </c>
      <c r="Q91" s="16" t="str">
        <f>_xlfn.XLOOKUP(Q89,Tabla24[Día],Tabla24[Tipo de día],"ND",0,1)</f>
        <v>ND</v>
      </c>
      <c r="R91" s="16" t="str">
        <f>_xlfn.XLOOKUP(R89,Tabla24[Día],Tabla24[Tipo de día],"ND",0,1)</f>
        <v>ND</v>
      </c>
      <c r="S91" s="16" t="str">
        <f>_xlfn.XLOOKUP(S89,Tabla24[Día],Tabla24[Tipo de día],"ND",0,1)</f>
        <v>ND</v>
      </c>
      <c r="T91" s="15"/>
      <c r="U91" s="16" t="str">
        <f>_xlfn.XLOOKUP(U89,Tabla24[Día],Tabla24[Tipo de día],"ND",0,1)</f>
        <v>ND</v>
      </c>
      <c r="V91" s="16" t="str">
        <f>_xlfn.XLOOKUP(V89,Tabla24[Día],Tabla24[Tipo de día],"ND",0,1)</f>
        <v>ND</v>
      </c>
      <c r="W91" s="16" t="str">
        <f>_xlfn.XLOOKUP(W89,Tabla24[Día],Tabla24[Tipo de día],"ND",0,1)</f>
        <v>ND</v>
      </c>
      <c r="X91" s="16" t="str">
        <f>_xlfn.XLOOKUP(X89,Tabla24[Día],Tabla24[Tipo de día],"ND",0,1)</f>
        <v>ND</v>
      </c>
      <c r="Y91" s="16" t="str">
        <f>_xlfn.XLOOKUP(Y89,Tabla24[Día],Tabla24[Tipo de día],"ND",0,1)</f>
        <v>ND</v>
      </c>
      <c r="Z91" s="16" t="str">
        <f>_xlfn.XLOOKUP(Z89,Tabla24[Día],Tabla24[Tipo de día],"ND",0,1)</f>
        <v>ND</v>
      </c>
      <c r="AA91" s="16" t="str">
        <f>_xlfn.XLOOKUP(AA89,Tabla24[Día],Tabla24[Tipo de día],"ND",0,1)</f>
        <v>ND</v>
      </c>
    </row>
    <row r="92" spans="5:27" ht="15" hidden="1" customHeight="1" x14ac:dyDescent="0.25">
      <c r="E92" s="16" t="str">
        <f>IF(AND(MONTH(E89)=MONTH($H$97),E90=$B$3),_xlfn.XLOOKUP(E89,Tabla24[Día],Tabla24[Día compensatorio],"ND",0,1),"")</f>
        <v/>
      </c>
      <c r="F92" s="16" t="str">
        <f>IF(AND(MONTH(F89)=MONTH($H$97),F90=$B$3),_xlfn.XLOOKUP(F89,Tabla24[Día],Tabla24[Día compensatorio],"ND",0,1),"")</f>
        <v/>
      </c>
      <c r="G92" s="16" t="str">
        <f>IF(AND(MONTH(G89)=MONTH($H$97),G90=$B$3),_xlfn.XLOOKUP(G89,Tabla24[Día],Tabla24[Día compensatorio],"ND",0,1),"")</f>
        <v/>
      </c>
      <c r="H92" s="16" t="str">
        <f>IF(AND(MONTH(H89)=MONTH($H$97),H90=$B$3),_xlfn.XLOOKUP(H89,Tabla24[Día],Tabla24[Día compensatorio],"ND",0,1),"")</f>
        <v/>
      </c>
      <c r="I92" s="16" t="str">
        <f>IF(AND(MONTH(I89)=MONTH($H$97),I90=$B$3),_xlfn.XLOOKUP(I89,Tabla24[Día],Tabla24[Día compensatorio],"ND",0,1),"")</f>
        <v/>
      </c>
      <c r="J92" s="16" t="str">
        <f>IF(AND(MONTH(J89)=MONTH($H$97),J90=$B$3),_xlfn.XLOOKUP(J89,Tabla24[Día],Tabla24[Día compensatorio],"ND",0,1),"")</f>
        <v/>
      </c>
      <c r="K92" s="16" t="str">
        <f>IF(AND(MONTH(K89)=MONTH($H$97),K90=$B$3),_xlfn.XLOOKUP(K89,Tabla24[Día],Tabla24[Día compensatorio],"ND",0,1),"")</f>
        <v/>
      </c>
      <c r="L92" s="15"/>
      <c r="M92" s="16" t="str">
        <f>IF(AND(MONTH(M89)=MONTH($P$97),M90=$B$3),_xlfn.XLOOKUP(M89,Tabla24[Día],Tabla24[Día compensatorio],"ND",0,1),"")</f>
        <v/>
      </c>
      <c r="N92" s="16" t="str">
        <f>IF(AND(MONTH(N89)=MONTH($P$97),N90=$B$3),_xlfn.XLOOKUP(N89,Tabla24[Día],Tabla24[Día compensatorio],"ND",0,1),"")</f>
        <v/>
      </c>
      <c r="O92" s="16" t="str">
        <f>IF(AND(MONTH(O89)=MONTH($P$97),O90=$B$3),_xlfn.XLOOKUP(O89,Tabla24[Día],Tabla24[Día compensatorio],"ND",0,1),"")</f>
        <v/>
      </c>
      <c r="P92" s="16" t="str">
        <f>IF(AND(MONTH(P89)=MONTH($P$97),P90=$B$3),_xlfn.XLOOKUP(P89,Tabla24[Día],Tabla24[Día compensatorio],"ND",0,1),"")</f>
        <v/>
      </c>
      <c r="Q92" s="16" t="str">
        <f>IF(AND(MONTH(Q89)=MONTH($P$97),Q90=$B$3),_xlfn.XLOOKUP(Q89,Tabla24[Día],Tabla24[Día compensatorio],"ND",0,1),"")</f>
        <v/>
      </c>
      <c r="R92" s="16" t="str">
        <f>IF(AND(MONTH(R89)=MONTH($P$97),R90=$B$3),_xlfn.XLOOKUP(R89,Tabla24[Día],Tabla24[Día compensatorio],"ND",0,1),"")</f>
        <v/>
      </c>
      <c r="S92" s="16" t="str">
        <f>IF(AND(MONTH(S89)=MONTH($P$97),S90=$B$3),_xlfn.XLOOKUP(S89,Tabla24[Día],Tabla24[Día compensatorio],"ND",0,1),"")</f>
        <v/>
      </c>
      <c r="T92" s="15"/>
      <c r="U92" s="16" t="str">
        <f>IF(AND(MONTH(U89)=MONTH($X$97),U90=$B$3),_xlfn.XLOOKUP(U89,Tabla24[Día],Tabla24[Día compensatorio],"ND",0,1),"")</f>
        <v/>
      </c>
      <c r="V92" s="16" t="str">
        <f>IF(AND(MONTH(V89)=MONTH($X$97),V90=$B$3),_xlfn.XLOOKUP(V89,Tabla24[Día],Tabla24[Día compensatorio],"ND",0,1),"")</f>
        <v/>
      </c>
      <c r="W92" s="16" t="str">
        <f>IF(AND(MONTH(W89)=MONTH($X$97),W90=$B$3),_xlfn.XLOOKUP(W89,Tabla24[Día],Tabla24[Día compensatorio],"ND",0,1),"")</f>
        <v/>
      </c>
      <c r="X92" s="16" t="str">
        <f>IF(AND(MONTH(X89)=MONTH($X$97),X90=$B$3),_xlfn.XLOOKUP(X89,Tabla24[Día],Tabla24[Día compensatorio],"ND",0,1),"")</f>
        <v/>
      </c>
      <c r="Y92" s="16" t="str">
        <f>IF(AND(MONTH(Y89)=MONTH($X$97),Y90=$B$3),_xlfn.XLOOKUP(Y89,Tabla24[Día],Tabla24[Día compensatorio],"ND",0,1),"")</f>
        <v/>
      </c>
      <c r="Z92" s="16" t="str">
        <f>IF(AND(MONTH(Z89)=MONTH($X$97),Z90=$B$3),_xlfn.XLOOKUP(Z89,Tabla24[Día],Tabla24[Día compensatorio],"ND",0,1),"")</f>
        <v/>
      </c>
      <c r="AA92" s="16" t="str">
        <f>IF(AND(MONTH(AA89)=MONTH($X$97),AA90=$B$3),_xlfn.XLOOKUP(AA89,Tabla24[Día],Tabla24[Día compensatorio],"ND",0,1),"")</f>
        <v/>
      </c>
    </row>
    <row r="93" spans="5:27" ht="15" customHeight="1" x14ac:dyDescent="0.25">
      <c r="E93" s="16">
        <f>E89+7</f>
        <v>45481</v>
      </c>
      <c r="F93" s="16">
        <f t="shared" ref="F93:K93" si="57">F89+7</f>
        <v>45482</v>
      </c>
      <c r="G93" s="16">
        <f t="shared" si="57"/>
        <v>45483</v>
      </c>
      <c r="H93" s="16">
        <f t="shared" si="57"/>
        <v>45484</v>
      </c>
      <c r="I93" s="16">
        <f t="shared" si="57"/>
        <v>45485</v>
      </c>
      <c r="J93" s="16">
        <f t="shared" si="57"/>
        <v>45486</v>
      </c>
      <c r="K93" s="16">
        <f t="shared" si="57"/>
        <v>45487</v>
      </c>
      <c r="L93" s="15"/>
      <c r="M93" s="16">
        <f>M89+7</f>
        <v>45509</v>
      </c>
      <c r="N93" s="16">
        <f t="shared" ref="N93:S93" si="58">N89+7</f>
        <v>45510</v>
      </c>
      <c r="O93" s="16">
        <f t="shared" si="58"/>
        <v>45511</v>
      </c>
      <c r="P93" s="16">
        <f t="shared" si="58"/>
        <v>45512</v>
      </c>
      <c r="Q93" s="16">
        <f t="shared" si="58"/>
        <v>45513</v>
      </c>
      <c r="R93" s="16">
        <f t="shared" si="58"/>
        <v>45514</v>
      </c>
      <c r="S93" s="16">
        <f t="shared" si="58"/>
        <v>45515</v>
      </c>
      <c r="T93" s="15"/>
      <c r="U93" s="16">
        <f>U89+7</f>
        <v>45537</v>
      </c>
      <c r="V93" s="16">
        <f t="shared" ref="V93:AA93" si="59">V89+7</f>
        <v>45538</v>
      </c>
      <c r="W93" s="16">
        <f t="shared" si="59"/>
        <v>45539</v>
      </c>
      <c r="X93" s="16">
        <f t="shared" si="59"/>
        <v>45540</v>
      </c>
      <c r="Y93" s="16">
        <f t="shared" si="59"/>
        <v>45541</v>
      </c>
      <c r="Z93" s="16">
        <f t="shared" si="59"/>
        <v>45542</v>
      </c>
      <c r="AA93" s="16">
        <f t="shared" si="59"/>
        <v>45543</v>
      </c>
    </row>
    <row r="94" spans="5:27" ht="15" hidden="1" customHeight="1" x14ac:dyDescent="0.25">
      <c r="E94" s="16" t="str">
        <f>_xlfn.XLOOKUP(E93,Tabla24[Día],Tabla24[Despacho Judicial],"ND",0,1)</f>
        <v>ND</v>
      </c>
      <c r="F94" s="16" t="str">
        <f>_xlfn.XLOOKUP(F93,Tabla24[Día],Tabla24[Despacho Judicial],"ND",0,1)</f>
        <v>ND</v>
      </c>
      <c r="G94" s="16" t="str">
        <f>_xlfn.XLOOKUP(G93,Tabla24[Día],Tabla24[Despacho Judicial],"ND",0,1)</f>
        <v>ND</v>
      </c>
      <c r="H94" s="16" t="str">
        <f>_xlfn.XLOOKUP(H93,Tabla24[Día],Tabla24[Despacho Judicial],"ND",0,1)</f>
        <v>ND</v>
      </c>
      <c r="I94" s="16" t="str">
        <f>_xlfn.XLOOKUP(I93,Tabla24[Día],Tabla24[Despacho Judicial],"ND",0,1)</f>
        <v>ND</v>
      </c>
      <c r="J94" s="16" t="str">
        <f>_xlfn.XLOOKUP(J93,Tabla24[Día],Tabla24[Despacho Judicial],"ND",0,1)</f>
        <v>ND</v>
      </c>
      <c r="K94" s="16" t="str">
        <f>_xlfn.XLOOKUP(K93,Tabla24[Día],Tabla24[Despacho Judicial],"ND",0,1)</f>
        <v>ND</v>
      </c>
      <c r="L94" s="15"/>
      <c r="M94" s="16" t="str">
        <f>_xlfn.XLOOKUP(M93,Tabla24[Día],Tabla24[Despacho Judicial],"ND",0,1)</f>
        <v>ND</v>
      </c>
      <c r="N94" s="16" t="str">
        <f>_xlfn.XLOOKUP(N93,Tabla24[Día],Tabla24[Despacho Judicial],"ND",0,1)</f>
        <v>ND</v>
      </c>
      <c r="O94" s="16" t="str">
        <f>_xlfn.XLOOKUP(O93,Tabla24[Día],Tabla24[Despacho Judicial],"ND",0,1)</f>
        <v>ND</v>
      </c>
      <c r="P94" s="16" t="str">
        <f>_xlfn.XLOOKUP(P93,Tabla24[Día],Tabla24[Despacho Judicial],"ND",0,1)</f>
        <v>ND</v>
      </c>
      <c r="Q94" s="16" t="str">
        <f>_xlfn.XLOOKUP(Q93,Tabla24[Día],Tabla24[Despacho Judicial],"ND",0,1)</f>
        <v>ND</v>
      </c>
      <c r="R94" s="16" t="str">
        <f>_xlfn.XLOOKUP(R93,Tabla24[Día],Tabla24[Despacho Judicial],"ND",0,1)</f>
        <v>ND</v>
      </c>
      <c r="S94" s="16" t="str">
        <f>_xlfn.XLOOKUP(S93,Tabla24[Día],Tabla24[Despacho Judicial],"ND",0,1)</f>
        <v>ND</v>
      </c>
      <c r="T94" s="15"/>
      <c r="U94" s="16" t="str">
        <f>_xlfn.XLOOKUP(U93,Tabla24[Día],Tabla24[Despacho Judicial],"ND",0,1)</f>
        <v>ND</v>
      </c>
      <c r="V94" s="16" t="str">
        <f>_xlfn.XLOOKUP(V93,Tabla24[Día],Tabla24[Despacho Judicial],"ND",0,1)</f>
        <v>ND</v>
      </c>
      <c r="W94" s="16" t="str">
        <f>_xlfn.XLOOKUP(W93,Tabla24[Día],Tabla24[Despacho Judicial],"ND",0,1)</f>
        <v>ND</v>
      </c>
      <c r="X94" s="16" t="str">
        <f>_xlfn.XLOOKUP(X93,Tabla24[Día],Tabla24[Despacho Judicial],"ND",0,1)</f>
        <v>ND</v>
      </c>
      <c r="Y94" s="16" t="str">
        <f>_xlfn.XLOOKUP(Y93,Tabla24[Día],Tabla24[Despacho Judicial],"ND",0,1)</f>
        <v>ND</v>
      </c>
      <c r="Z94" s="16" t="str">
        <f>_xlfn.XLOOKUP(Z93,Tabla24[Día],Tabla24[Despacho Judicial],"ND",0,1)</f>
        <v>ND</v>
      </c>
      <c r="AA94" s="16" t="str">
        <f>_xlfn.XLOOKUP(AA93,Tabla24[Día],Tabla24[Despacho Judicial],"ND",0,1)</f>
        <v>ND</v>
      </c>
    </row>
    <row r="95" spans="5:27" ht="15" hidden="1" customHeight="1" x14ac:dyDescent="0.25">
      <c r="E95" s="16" t="str">
        <f>_xlfn.XLOOKUP(E93,Tabla24[Día],Tabla24[Tipo de día],"ND",0,1)</f>
        <v>ND</v>
      </c>
      <c r="F95" s="16" t="str">
        <f>_xlfn.XLOOKUP(F93,Tabla24[Día],Tabla24[Tipo de día],"ND",0,1)</f>
        <v>ND</v>
      </c>
      <c r="G95" s="16" t="str">
        <f>_xlfn.XLOOKUP(G93,Tabla24[Día],Tabla24[Tipo de día],"ND",0,1)</f>
        <v>ND</v>
      </c>
      <c r="H95" s="16" t="str">
        <f>_xlfn.XLOOKUP(H93,Tabla24[Día],Tabla24[Tipo de día],"ND",0,1)</f>
        <v>ND</v>
      </c>
      <c r="I95" s="16" t="str">
        <f>_xlfn.XLOOKUP(I93,Tabla24[Día],Tabla24[Tipo de día],"ND",0,1)</f>
        <v>ND</v>
      </c>
      <c r="J95" s="16" t="str">
        <f>_xlfn.XLOOKUP(J93,Tabla24[Día],Tabla24[Tipo de día],"ND",0,1)</f>
        <v>ND</v>
      </c>
      <c r="K95" s="16" t="str">
        <f>_xlfn.XLOOKUP(K93,Tabla24[Día],Tabla24[Tipo de día],"ND",0,1)</f>
        <v>ND</v>
      </c>
      <c r="L95" s="15"/>
      <c r="M95" s="16" t="str">
        <f>_xlfn.XLOOKUP(M93,Tabla24[Día],Tabla24[Tipo de día],"ND",0,1)</f>
        <v>ND</v>
      </c>
      <c r="N95" s="16" t="str">
        <f>_xlfn.XLOOKUP(N93,Tabla24[Día],Tabla24[Tipo de día],"ND",0,1)</f>
        <v>ND</v>
      </c>
      <c r="O95" s="16" t="str">
        <f>_xlfn.XLOOKUP(O93,Tabla24[Día],Tabla24[Tipo de día],"ND",0,1)</f>
        <v>ND</v>
      </c>
      <c r="P95" s="16" t="str">
        <f>_xlfn.XLOOKUP(P93,Tabla24[Día],Tabla24[Tipo de día],"ND",0,1)</f>
        <v>ND</v>
      </c>
      <c r="Q95" s="16" t="str">
        <f>_xlfn.XLOOKUP(Q93,Tabla24[Día],Tabla24[Tipo de día],"ND",0,1)</f>
        <v>ND</v>
      </c>
      <c r="R95" s="16" t="str">
        <f>_xlfn.XLOOKUP(R93,Tabla24[Día],Tabla24[Tipo de día],"ND",0,1)</f>
        <v>ND</v>
      </c>
      <c r="S95" s="16" t="str">
        <f>_xlfn.XLOOKUP(S93,Tabla24[Día],Tabla24[Tipo de día],"ND",0,1)</f>
        <v>ND</v>
      </c>
      <c r="T95" s="15"/>
      <c r="U95" s="16" t="str">
        <f>_xlfn.XLOOKUP(U93,Tabla24[Día],Tabla24[Tipo de día],"ND",0,1)</f>
        <v>ND</v>
      </c>
      <c r="V95" s="16" t="str">
        <f>_xlfn.XLOOKUP(V93,Tabla24[Día],Tabla24[Tipo de día],"ND",0,1)</f>
        <v>ND</v>
      </c>
      <c r="W95" s="16" t="str">
        <f>_xlfn.XLOOKUP(W93,Tabla24[Día],Tabla24[Tipo de día],"ND",0,1)</f>
        <v>ND</v>
      </c>
      <c r="X95" s="16" t="str">
        <f>_xlfn.XLOOKUP(X93,Tabla24[Día],Tabla24[Tipo de día],"ND",0,1)</f>
        <v>ND</v>
      </c>
      <c r="Y95" s="16" t="str">
        <f>_xlfn.XLOOKUP(Y93,Tabla24[Día],Tabla24[Tipo de día],"ND",0,1)</f>
        <v>ND</v>
      </c>
      <c r="Z95" s="16" t="str">
        <f>_xlfn.XLOOKUP(Z93,Tabla24[Día],Tabla24[Tipo de día],"ND",0,1)</f>
        <v>ND</v>
      </c>
      <c r="AA95" s="16" t="str">
        <f>_xlfn.XLOOKUP(AA93,Tabla24[Día],Tabla24[Tipo de día],"ND",0,1)</f>
        <v>ND</v>
      </c>
    </row>
    <row r="96" spans="5:27" ht="15" hidden="1" customHeight="1" x14ac:dyDescent="0.25">
      <c r="E96" s="16" t="str">
        <f>IF(AND(MONTH(E93)=MONTH($H$97),E94=$B$3),_xlfn.XLOOKUP(E93,Tabla24[Día],Tabla24[Día compensatorio],"ND",0,1),"")</f>
        <v/>
      </c>
      <c r="F96" s="16" t="str">
        <f>IF(AND(MONTH(F93)=MONTH($H$97),F94=$B$3),_xlfn.XLOOKUP(F93,Tabla24[Día],Tabla24[Día compensatorio],"ND",0,1),"")</f>
        <v/>
      </c>
      <c r="G96" s="16" t="str">
        <f>IF(AND(MONTH(G93)=MONTH($H$97),G94=$B$3),_xlfn.XLOOKUP(G93,Tabla24[Día],Tabla24[Día compensatorio],"ND",0,1),"")</f>
        <v/>
      </c>
      <c r="H96" s="16" t="str">
        <f>IF(AND(MONTH(H93)=MONTH($H$97),H94=$B$3),_xlfn.XLOOKUP(H93,Tabla24[Día],Tabla24[Día compensatorio],"ND",0,1),"")</f>
        <v/>
      </c>
      <c r="I96" s="16" t="str">
        <f>IF(AND(MONTH(I93)=MONTH($H$97),I94=$B$3),_xlfn.XLOOKUP(I93,Tabla24[Día],Tabla24[Día compensatorio],"ND",0,1),"")</f>
        <v/>
      </c>
      <c r="J96" s="16" t="str">
        <f>IF(AND(MONTH(J93)=MONTH($H$97),J94=$B$3),_xlfn.XLOOKUP(J93,Tabla24[Día],Tabla24[Día compensatorio],"ND",0,1),"")</f>
        <v/>
      </c>
      <c r="K96" s="16" t="str">
        <f>IF(AND(MONTH(K93)=MONTH($H$97),K94=$B$3),_xlfn.XLOOKUP(K93,Tabla24[Día],Tabla24[Día compensatorio],"ND",0,1),"")</f>
        <v/>
      </c>
      <c r="L96" s="15"/>
      <c r="M96" s="16" t="str">
        <f>IF(AND(MONTH(M93)=MONTH($P$97),M94=$B$3),_xlfn.XLOOKUP(M93,Tabla24[Día],Tabla24[Día compensatorio],"ND",0,1),"")</f>
        <v/>
      </c>
      <c r="N96" s="16" t="str">
        <f>IF(AND(MONTH(N93)=MONTH($P$97),N94=$B$3),_xlfn.XLOOKUP(N93,Tabla24[Día],Tabla24[Día compensatorio],"ND",0,1),"")</f>
        <v/>
      </c>
      <c r="O96" s="16" t="str">
        <f>IF(AND(MONTH(O93)=MONTH($P$97),O94=$B$3),_xlfn.XLOOKUP(O93,Tabla24[Día],Tabla24[Día compensatorio],"ND",0,1),"")</f>
        <v/>
      </c>
      <c r="P96" s="16" t="str">
        <f>IF(AND(MONTH(P93)=MONTH($P$97),P94=$B$3),_xlfn.XLOOKUP(P93,Tabla24[Día],Tabla24[Día compensatorio],"ND",0,1),"")</f>
        <v/>
      </c>
      <c r="Q96" s="16" t="str">
        <f>IF(AND(MONTH(Q93)=MONTH($P$97),Q94=$B$3),_xlfn.XLOOKUP(Q93,Tabla24[Día],Tabla24[Día compensatorio],"ND",0,1),"")</f>
        <v/>
      </c>
      <c r="R96" s="16" t="str">
        <f>IF(AND(MONTH(R93)=MONTH($P$97),R94=$B$3),_xlfn.XLOOKUP(R93,Tabla24[Día],Tabla24[Día compensatorio],"ND",0,1),"")</f>
        <v/>
      </c>
      <c r="S96" s="16" t="str">
        <f>IF(AND(MONTH(S93)=MONTH($P$97),S94=$B$3),_xlfn.XLOOKUP(S93,Tabla24[Día],Tabla24[Día compensatorio],"ND",0,1),"")</f>
        <v/>
      </c>
      <c r="T96" s="15"/>
      <c r="U96" s="16" t="str">
        <f>IF(AND(MONTH(U93)=MONTH($X$97),U94=$B$3),_xlfn.XLOOKUP(U93,Tabla24[Día],Tabla24[Día compensatorio],"ND",0,1),"")</f>
        <v/>
      </c>
      <c r="V96" s="16" t="str">
        <f>IF(AND(MONTH(V93)=MONTH($X$97),V94=$B$3),_xlfn.XLOOKUP(V93,Tabla24[Día],Tabla24[Día compensatorio],"ND",0,1),"")</f>
        <v/>
      </c>
      <c r="W96" s="16" t="str">
        <f>IF(AND(MONTH(W93)=MONTH($X$97),W94=$B$3),_xlfn.XLOOKUP(W93,Tabla24[Día],Tabla24[Día compensatorio],"ND",0,1),"")</f>
        <v/>
      </c>
      <c r="X96" s="16" t="str">
        <f>IF(AND(MONTH(X93)=MONTH($X$97),X94=$B$3),_xlfn.XLOOKUP(X93,Tabla24[Día],Tabla24[Día compensatorio],"ND",0,1),"")</f>
        <v/>
      </c>
      <c r="Y96" s="16" t="str">
        <f>IF(AND(MONTH(Y93)=MONTH($X$97),Y94=$B$3),_xlfn.XLOOKUP(Y93,Tabla24[Día],Tabla24[Día compensatorio],"ND",0,1),"")</f>
        <v/>
      </c>
      <c r="Z96" s="16" t="str">
        <f>IF(AND(MONTH(Z93)=MONTH($X$97),Z94=$B$3),_xlfn.XLOOKUP(Z93,Tabla24[Día],Tabla24[Día compensatorio],"ND",0,1),"")</f>
        <v/>
      </c>
      <c r="AA96" s="16" t="str">
        <f>IF(AND(MONTH(AA93)=MONTH($X$97),AA94=$B$3),_xlfn.XLOOKUP(AA93,Tabla24[Día],Tabla24[Día compensatorio],"ND",0,1),"")</f>
        <v/>
      </c>
    </row>
    <row r="97" spans="5:27" ht="15" customHeight="1" x14ac:dyDescent="0.25">
      <c r="E97" s="16">
        <f t="shared" ref="E97:K97" si="60">E93+7</f>
        <v>45488</v>
      </c>
      <c r="F97" s="16">
        <f t="shared" si="60"/>
        <v>45489</v>
      </c>
      <c r="G97" s="16">
        <f t="shared" si="60"/>
        <v>45490</v>
      </c>
      <c r="H97" s="16">
        <f t="shared" si="60"/>
        <v>45491</v>
      </c>
      <c r="I97" s="16">
        <f t="shared" si="60"/>
        <v>45492</v>
      </c>
      <c r="J97" s="16">
        <f t="shared" si="60"/>
        <v>45493</v>
      </c>
      <c r="K97" s="16">
        <f t="shared" si="60"/>
        <v>45494</v>
      </c>
      <c r="L97" s="15"/>
      <c r="M97" s="16">
        <f t="shared" ref="M97:S97" si="61">M93+7</f>
        <v>45516</v>
      </c>
      <c r="N97" s="16">
        <f t="shared" si="61"/>
        <v>45517</v>
      </c>
      <c r="O97" s="16">
        <f t="shared" si="61"/>
        <v>45518</v>
      </c>
      <c r="P97" s="16">
        <f t="shared" si="61"/>
        <v>45519</v>
      </c>
      <c r="Q97" s="16">
        <f t="shared" si="61"/>
        <v>45520</v>
      </c>
      <c r="R97" s="16">
        <f t="shared" si="61"/>
        <v>45521</v>
      </c>
      <c r="S97" s="16">
        <f t="shared" si="61"/>
        <v>45522</v>
      </c>
      <c r="T97" s="15"/>
      <c r="U97" s="16">
        <f t="shared" ref="U97:AA97" si="62">U93+7</f>
        <v>45544</v>
      </c>
      <c r="V97" s="16">
        <f t="shared" si="62"/>
        <v>45545</v>
      </c>
      <c r="W97" s="16">
        <f t="shared" si="62"/>
        <v>45546</v>
      </c>
      <c r="X97" s="16">
        <f t="shared" si="62"/>
        <v>45547</v>
      </c>
      <c r="Y97" s="16">
        <f t="shared" si="62"/>
        <v>45548</v>
      </c>
      <c r="Z97" s="16">
        <f t="shared" si="62"/>
        <v>45549</v>
      </c>
      <c r="AA97" s="16">
        <f t="shared" si="62"/>
        <v>45550</v>
      </c>
    </row>
    <row r="98" spans="5:27" ht="15" hidden="1" customHeight="1" x14ac:dyDescent="0.25">
      <c r="E98" s="16" t="str">
        <f>_xlfn.XLOOKUP(E97,Tabla24[Día],Tabla24[Despacho Judicial],"ND",0,1)</f>
        <v>ND</v>
      </c>
      <c r="F98" s="16" t="str">
        <f>_xlfn.XLOOKUP(F97,Tabla24[Día],Tabla24[Despacho Judicial],"ND",0,1)</f>
        <v>ND</v>
      </c>
      <c r="G98" s="16" t="str">
        <f>_xlfn.XLOOKUP(G97,Tabla24[Día],Tabla24[Despacho Judicial],"ND",0,1)</f>
        <v>ND</v>
      </c>
      <c r="H98" s="16" t="str">
        <f>_xlfn.XLOOKUP(H97,Tabla24[Día],Tabla24[Despacho Judicial],"ND",0,1)</f>
        <v>ND</v>
      </c>
      <c r="I98" s="16" t="str">
        <f>_xlfn.XLOOKUP(I97,Tabla24[Día],Tabla24[Despacho Judicial],"ND",0,1)</f>
        <v>ND</v>
      </c>
      <c r="J98" s="16" t="str">
        <f>_xlfn.XLOOKUP(J97,Tabla24[Día],Tabla24[Despacho Judicial],"ND",0,1)</f>
        <v>ND</v>
      </c>
      <c r="K98" s="16" t="str">
        <f>_xlfn.XLOOKUP(K97,Tabla24[Día],Tabla24[Despacho Judicial],"ND",0,1)</f>
        <v>ND</v>
      </c>
      <c r="L98" s="15"/>
      <c r="M98" s="16" t="str">
        <f>_xlfn.XLOOKUP(M97,Tabla24[Día],Tabla24[Despacho Judicial],"ND",0,1)</f>
        <v>ND</v>
      </c>
      <c r="N98" s="16" t="str">
        <f>_xlfn.XLOOKUP(N97,Tabla24[Día],Tabla24[Despacho Judicial],"ND",0,1)</f>
        <v>ND</v>
      </c>
      <c r="O98" s="16" t="str">
        <f>_xlfn.XLOOKUP(O97,Tabla24[Día],Tabla24[Despacho Judicial],"ND",0,1)</f>
        <v>ND</v>
      </c>
      <c r="P98" s="16" t="str">
        <f>_xlfn.XLOOKUP(P97,Tabla24[Día],Tabla24[Despacho Judicial],"ND",0,1)</f>
        <v>ND</v>
      </c>
      <c r="Q98" s="16" t="str">
        <f>_xlfn.XLOOKUP(Q97,Tabla24[Día],Tabla24[Despacho Judicial],"ND",0,1)</f>
        <v>ND</v>
      </c>
      <c r="R98" s="16" t="str">
        <f>_xlfn.XLOOKUP(R97,Tabla24[Día],Tabla24[Despacho Judicial],"ND",0,1)</f>
        <v>ND</v>
      </c>
      <c r="S98" s="16" t="str">
        <f>_xlfn.XLOOKUP(S97,Tabla24[Día],Tabla24[Despacho Judicial],"ND",0,1)</f>
        <v>ND</v>
      </c>
      <c r="T98" s="15"/>
      <c r="U98" s="16" t="str">
        <f>_xlfn.XLOOKUP(U97,Tabla24[Día],Tabla24[Despacho Judicial],"ND",0,1)</f>
        <v>ND</v>
      </c>
      <c r="V98" s="16" t="str">
        <f>_xlfn.XLOOKUP(V97,Tabla24[Día],Tabla24[Despacho Judicial],"ND",0,1)</f>
        <v>ND</v>
      </c>
      <c r="W98" s="16" t="str">
        <f>_xlfn.XLOOKUP(W97,Tabla24[Día],Tabla24[Despacho Judicial],"ND",0,1)</f>
        <v>ND</v>
      </c>
      <c r="X98" s="16" t="str">
        <f>_xlfn.XLOOKUP(X97,Tabla24[Día],Tabla24[Despacho Judicial],"ND",0,1)</f>
        <v>ND</v>
      </c>
      <c r="Y98" s="16" t="str">
        <f>_xlfn.XLOOKUP(Y97,Tabla24[Día],Tabla24[Despacho Judicial],"ND",0,1)</f>
        <v>ND</v>
      </c>
      <c r="Z98" s="16" t="str">
        <f>_xlfn.XLOOKUP(Z97,Tabla24[Día],Tabla24[Despacho Judicial],"ND",0,1)</f>
        <v>ND</v>
      </c>
      <c r="AA98" s="16" t="str">
        <f>_xlfn.XLOOKUP(AA97,Tabla24[Día],Tabla24[Despacho Judicial],"ND",0,1)</f>
        <v>ND</v>
      </c>
    </row>
    <row r="99" spans="5:27" ht="15" hidden="1" customHeight="1" x14ac:dyDescent="0.25">
      <c r="E99" s="16" t="str">
        <f>_xlfn.XLOOKUP(E97,Tabla24[Día],Tabla24[Tipo de día],"ND",0,1)</f>
        <v>ND</v>
      </c>
      <c r="F99" s="16" t="str">
        <f>_xlfn.XLOOKUP(F97,Tabla24[Día],Tabla24[Tipo de día],"ND",0,1)</f>
        <v>ND</v>
      </c>
      <c r="G99" s="16" t="str">
        <f>_xlfn.XLOOKUP(G97,Tabla24[Día],Tabla24[Tipo de día],"ND",0,1)</f>
        <v>ND</v>
      </c>
      <c r="H99" s="16" t="str">
        <f>_xlfn.XLOOKUP(H97,Tabla24[Día],Tabla24[Tipo de día],"ND",0,1)</f>
        <v>ND</v>
      </c>
      <c r="I99" s="16" t="str">
        <f>_xlfn.XLOOKUP(I97,Tabla24[Día],Tabla24[Tipo de día],"ND",0,1)</f>
        <v>ND</v>
      </c>
      <c r="J99" s="16" t="str">
        <f>_xlfn.XLOOKUP(J97,Tabla24[Día],Tabla24[Tipo de día],"ND",0,1)</f>
        <v>ND</v>
      </c>
      <c r="K99" s="16" t="str">
        <f>_xlfn.XLOOKUP(K97,Tabla24[Día],Tabla24[Tipo de día],"ND",0,1)</f>
        <v>ND</v>
      </c>
      <c r="L99" s="15"/>
      <c r="M99" s="16" t="str">
        <f>_xlfn.XLOOKUP(M97,Tabla24[Día],Tabla24[Tipo de día],"ND",0,1)</f>
        <v>ND</v>
      </c>
      <c r="N99" s="16" t="str">
        <f>_xlfn.XLOOKUP(N97,Tabla24[Día],Tabla24[Tipo de día],"ND",0,1)</f>
        <v>ND</v>
      </c>
      <c r="O99" s="16" t="str">
        <f>_xlfn.XLOOKUP(O97,Tabla24[Día],Tabla24[Tipo de día],"ND",0,1)</f>
        <v>ND</v>
      </c>
      <c r="P99" s="16" t="str">
        <f>_xlfn.XLOOKUP(P97,Tabla24[Día],Tabla24[Tipo de día],"ND",0,1)</f>
        <v>ND</v>
      </c>
      <c r="Q99" s="16" t="str">
        <f>_xlfn.XLOOKUP(Q97,Tabla24[Día],Tabla24[Tipo de día],"ND",0,1)</f>
        <v>ND</v>
      </c>
      <c r="R99" s="16" t="str">
        <f>_xlfn.XLOOKUP(R97,Tabla24[Día],Tabla24[Tipo de día],"ND",0,1)</f>
        <v>ND</v>
      </c>
      <c r="S99" s="16" t="str">
        <f>_xlfn.XLOOKUP(S97,Tabla24[Día],Tabla24[Tipo de día],"ND",0,1)</f>
        <v>ND</v>
      </c>
      <c r="T99" s="15"/>
      <c r="U99" s="16" t="str">
        <f>_xlfn.XLOOKUP(U97,Tabla24[Día],Tabla24[Tipo de día],"ND",0,1)</f>
        <v>ND</v>
      </c>
      <c r="V99" s="16" t="str">
        <f>_xlfn.XLOOKUP(V97,Tabla24[Día],Tabla24[Tipo de día],"ND",0,1)</f>
        <v>ND</v>
      </c>
      <c r="W99" s="16" t="str">
        <f>_xlfn.XLOOKUP(W97,Tabla24[Día],Tabla24[Tipo de día],"ND",0,1)</f>
        <v>ND</v>
      </c>
      <c r="X99" s="16" t="str">
        <f>_xlfn.XLOOKUP(X97,Tabla24[Día],Tabla24[Tipo de día],"ND",0,1)</f>
        <v>ND</v>
      </c>
      <c r="Y99" s="16" t="str">
        <f>_xlfn.XLOOKUP(Y97,Tabla24[Día],Tabla24[Tipo de día],"ND",0,1)</f>
        <v>ND</v>
      </c>
      <c r="Z99" s="16" t="str">
        <f>_xlfn.XLOOKUP(Z97,Tabla24[Día],Tabla24[Tipo de día],"ND",0,1)</f>
        <v>ND</v>
      </c>
      <c r="AA99" s="16" t="str">
        <f>_xlfn.XLOOKUP(AA97,Tabla24[Día],Tabla24[Tipo de día],"ND",0,1)</f>
        <v>ND</v>
      </c>
    </row>
    <row r="100" spans="5:27" ht="15" hidden="1" customHeight="1" x14ac:dyDescent="0.25">
      <c r="E100" s="16" t="str">
        <f>IF(AND(MONTH(E97)=MONTH($H$97),E98=$B$3),_xlfn.XLOOKUP(E97,Tabla24[Día],Tabla24[Día compensatorio],"ND",0,1),"")</f>
        <v/>
      </c>
      <c r="F100" s="16" t="str">
        <f>IF(AND(MONTH(F97)=MONTH($H$97),F98=$B$3),_xlfn.XLOOKUP(F97,Tabla24[Día],Tabla24[Día compensatorio],"ND",0,1),"")</f>
        <v/>
      </c>
      <c r="G100" s="16" t="str">
        <f>IF(AND(MONTH(G97)=MONTH($H$97),G98=$B$3),_xlfn.XLOOKUP(G97,Tabla24[Día],Tabla24[Día compensatorio],"ND",0,1),"")</f>
        <v/>
      </c>
      <c r="H100" s="16" t="str">
        <f>IF(AND(MONTH(H97)=MONTH($H$97),H98=$B$3),_xlfn.XLOOKUP(H97,Tabla24[Día],Tabla24[Día compensatorio],"ND",0,1),"")</f>
        <v/>
      </c>
      <c r="I100" s="16" t="str">
        <f>IF(AND(MONTH(I97)=MONTH($H$97),I98=$B$3),_xlfn.XLOOKUP(I97,Tabla24[Día],Tabla24[Día compensatorio],"ND",0,1),"")</f>
        <v/>
      </c>
      <c r="J100" s="16" t="str">
        <f>IF(AND(MONTH(J97)=MONTH($H$97),J98=$B$3),_xlfn.XLOOKUP(J97,Tabla24[Día],Tabla24[Día compensatorio],"ND",0,1),"")</f>
        <v/>
      </c>
      <c r="K100" s="16" t="str">
        <f>IF(AND(MONTH(K97)=MONTH($H$97),K98=$B$3),_xlfn.XLOOKUP(K97,Tabla24[Día],Tabla24[Día compensatorio],"ND",0,1),"")</f>
        <v/>
      </c>
      <c r="L100" s="15"/>
      <c r="M100" s="16" t="str">
        <f>IF(AND(MONTH(M97)=MONTH($P$97),M98=$B$3),_xlfn.XLOOKUP(M97,Tabla24[Día],Tabla24[Día compensatorio],"ND",0,1),"")</f>
        <v/>
      </c>
      <c r="N100" s="16" t="str">
        <f>IF(AND(MONTH(N97)=MONTH($P$97),N98=$B$3),_xlfn.XLOOKUP(N97,Tabla24[Día],Tabla24[Día compensatorio],"ND",0,1),"")</f>
        <v/>
      </c>
      <c r="O100" s="16" t="str">
        <f>IF(AND(MONTH(O97)=MONTH($P$97),O98=$B$3),_xlfn.XLOOKUP(O97,Tabla24[Día],Tabla24[Día compensatorio],"ND",0,1),"")</f>
        <v/>
      </c>
      <c r="P100" s="16" t="str">
        <f>IF(AND(MONTH(P97)=MONTH($P$97),P98=$B$3),_xlfn.XLOOKUP(P97,Tabla24[Día],Tabla24[Día compensatorio],"ND",0,1),"")</f>
        <v/>
      </c>
      <c r="Q100" s="16" t="str">
        <f>IF(AND(MONTH(Q97)=MONTH($P$97),Q98=$B$3),_xlfn.XLOOKUP(Q97,Tabla24[Día],Tabla24[Día compensatorio],"ND",0,1),"")</f>
        <v/>
      </c>
      <c r="R100" s="16" t="str">
        <f>IF(AND(MONTH(R97)=MONTH($P$97),R98=$B$3),_xlfn.XLOOKUP(R97,Tabla24[Día],Tabla24[Día compensatorio],"ND",0,1),"")</f>
        <v/>
      </c>
      <c r="S100" s="16" t="str">
        <f>IF(AND(MONTH(S97)=MONTH($P$97),S98=$B$3),_xlfn.XLOOKUP(S97,Tabla24[Día],Tabla24[Día compensatorio],"ND",0,1),"")</f>
        <v/>
      </c>
      <c r="T100" s="15"/>
      <c r="U100" s="16" t="str">
        <f>IF(AND(MONTH(U97)=MONTH($X$97),U98=$B$3),_xlfn.XLOOKUP(U97,Tabla24[Día],Tabla24[Día compensatorio],"ND",0,1),"")</f>
        <v/>
      </c>
      <c r="V100" s="16" t="str">
        <f>IF(AND(MONTH(V97)=MONTH($X$97),V98=$B$3),_xlfn.XLOOKUP(V97,Tabla24[Día],Tabla24[Día compensatorio],"ND",0,1),"")</f>
        <v/>
      </c>
      <c r="W100" s="16" t="str">
        <f>IF(AND(MONTH(W97)=MONTH($X$97),W98=$B$3),_xlfn.XLOOKUP(W97,Tabla24[Día],Tabla24[Día compensatorio],"ND",0,1),"")</f>
        <v/>
      </c>
      <c r="X100" s="16" t="str">
        <f>IF(AND(MONTH(X97)=MONTH($X$97),X98=$B$3),_xlfn.XLOOKUP(X97,Tabla24[Día],Tabla24[Día compensatorio],"ND",0,1),"")</f>
        <v/>
      </c>
      <c r="Y100" s="16" t="str">
        <f>IF(AND(MONTH(Y97)=MONTH($X$97),Y98=$B$3),_xlfn.XLOOKUP(Y97,Tabla24[Día],Tabla24[Día compensatorio],"ND",0,1),"")</f>
        <v/>
      </c>
      <c r="Z100" s="16" t="str">
        <f>IF(AND(MONTH(Z97)=MONTH($X$97),Z98=$B$3),_xlfn.XLOOKUP(Z97,Tabla24[Día],Tabla24[Día compensatorio],"ND",0,1),"")</f>
        <v/>
      </c>
      <c r="AA100" s="16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6">
        <f t="shared" ref="E101:K101" si="63">E97+7</f>
        <v>45495</v>
      </c>
      <c r="F101" s="16">
        <f t="shared" si="63"/>
        <v>45496</v>
      </c>
      <c r="G101" s="16">
        <f t="shared" si="63"/>
        <v>45497</v>
      </c>
      <c r="H101" s="16">
        <f t="shared" si="63"/>
        <v>45498</v>
      </c>
      <c r="I101" s="16">
        <f t="shared" si="63"/>
        <v>45499</v>
      </c>
      <c r="J101" s="16">
        <f t="shared" si="63"/>
        <v>45500</v>
      </c>
      <c r="K101" s="16">
        <f t="shared" si="63"/>
        <v>45501</v>
      </c>
      <c r="L101" s="15"/>
      <c r="M101" s="16">
        <f t="shared" ref="M101:S101" si="64">M97+7</f>
        <v>45523</v>
      </c>
      <c r="N101" s="16">
        <f t="shared" si="64"/>
        <v>45524</v>
      </c>
      <c r="O101" s="16">
        <f t="shared" si="64"/>
        <v>45525</v>
      </c>
      <c r="P101" s="16">
        <f t="shared" si="64"/>
        <v>45526</v>
      </c>
      <c r="Q101" s="16">
        <f t="shared" si="64"/>
        <v>45527</v>
      </c>
      <c r="R101" s="16">
        <f t="shared" si="64"/>
        <v>45528</v>
      </c>
      <c r="S101" s="16">
        <f t="shared" si="64"/>
        <v>45529</v>
      </c>
      <c r="T101" s="15"/>
      <c r="U101" s="16">
        <f t="shared" ref="U101:AA101" si="65">U97+7</f>
        <v>45551</v>
      </c>
      <c r="V101" s="16">
        <f t="shared" si="65"/>
        <v>45552</v>
      </c>
      <c r="W101" s="16">
        <f t="shared" si="65"/>
        <v>45553</v>
      </c>
      <c r="X101" s="16">
        <f t="shared" si="65"/>
        <v>45554</v>
      </c>
      <c r="Y101" s="16">
        <f t="shared" si="65"/>
        <v>45555</v>
      </c>
      <c r="Z101" s="16">
        <f t="shared" si="65"/>
        <v>45556</v>
      </c>
      <c r="AA101" s="16">
        <f t="shared" si="65"/>
        <v>45557</v>
      </c>
    </row>
    <row r="102" spans="5:27" ht="15" hidden="1" customHeight="1" x14ac:dyDescent="0.25">
      <c r="E102" s="16" t="str">
        <f>_xlfn.XLOOKUP(E101,Tabla24[Día],Tabla24[Despacho Judicial],"ND",0,1)</f>
        <v>ND</v>
      </c>
      <c r="F102" s="16" t="str">
        <f>_xlfn.XLOOKUP(F101,Tabla24[Día],Tabla24[Despacho Judicial],"ND",0,1)</f>
        <v>ND</v>
      </c>
      <c r="G102" s="16" t="str">
        <f>_xlfn.XLOOKUP(G101,Tabla24[Día],Tabla24[Despacho Judicial],"ND",0,1)</f>
        <v>ND</v>
      </c>
      <c r="H102" s="16" t="str">
        <f>_xlfn.XLOOKUP(H101,Tabla24[Día],Tabla24[Despacho Judicial],"ND",0,1)</f>
        <v>ND</v>
      </c>
      <c r="I102" s="16" t="str">
        <f>_xlfn.XLOOKUP(I101,Tabla24[Día],Tabla24[Despacho Judicial],"ND",0,1)</f>
        <v>ND</v>
      </c>
      <c r="J102" s="16" t="str">
        <f>_xlfn.XLOOKUP(J101,Tabla24[Día],Tabla24[Despacho Judicial],"ND",0,1)</f>
        <v>ND</v>
      </c>
      <c r="K102" s="16" t="str">
        <f>_xlfn.XLOOKUP(K101,Tabla24[Día],Tabla24[Despacho Judicial],"ND",0,1)</f>
        <v>ND</v>
      </c>
      <c r="L102" s="15"/>
      <c r="M102" s="16" t="str">
        <f>_xlfn.XLOOKUP(M101,Tabla24[Día],Tabla24[Despacho Judicial],"ND",0,1)</f>
        <v>ND</v>
      </c>
      <c r="N102" s="16" t="str">
        <f>_xlfn.XLOOKUP(N101,Tabla24[Día],Tabla24[Despacho Judicial],"ND",0,1)</f>
        <v>ND</v>
      </c>
      <c r="O102" s="16" t="str">
        <f>_xlfn.XLOOKUP(O101,Tabla24[Día],Tabla24[Despacho Judicial],"ND",0,1)</f>
        <v>ND</v>
      </c>
      <c r="P102" s="16" t="str">
        <f>_xlfn.XLOOKUP(P101,Tabla24[Día],Tabla24[Despacho Judicial],"ND",0,1)</f>
        <v>ND</v>
      </c>
      <c r="Q102" s="16" t="str">
        <f>_xlfn.XLOOKUP(Q101,Tabla24[Día],Tabla24[Despacho Judicial],"ND",0,1)</f>
        <v>ND</v>
      </c>
      <c r="R102" s="16" t="str">
        <f>_xlfn.XLOOKUP(R101,Tabla24[Día],Tabla24[Despacho Judicial],"ND",0,1)</f>
        <v>ND</v>
      </c>
      <c r="S102" s="16" t="str">
        <f>_xlfn.XLOOKUP(S101,Tabla24[Día],Tabla24[Despacho Judicial],"ND",0,1)</f>
        <v>ND</v>
      </c>
      <c r="T102" s="15"/>
      <c r="U102" s="16" t="str">
        <f>_xlfn.XLOOKUP(U101,Tabla24[Día],Tabla24[Despacho Judicial],"ND",0,1)</f>
        <v>ND</v>
      </c>
      <c r="V102" s="16" t="str">
        <f>_xlfn.XLOOKUP(V101,Tabla24[Día],Tabla24[Despacho Judicial],"ND",0,1)</f>
        <v>ND</v>
      </c>
      <c r="W102" s="16" t="str">
        <f>_xlfn.XLOOKUP(W101,Tabla24[Día],Tabla24[Despacho Judicial],"ND",0,1)</f>
        <v>ND</v>
      </c>
      <c r="X102" s="16" t="str">
        <f>_xlfn.XLOOKUP(X101,Tabla24[Día],Tabla24[Despacho Judicial],"ND",0,1)</f>
        <v>ND</v>
      </c>
      <c r="Y102" s="16" t="str">
        <f>_xlfn.XLOOKUP(Y101,Tabla24[Día],Tabla24[Despacho Judicial],"ND",0,1)</f>
        <v>ND</v>
      </c>
      <c r="Z102" s="16" t="str">
        <f>_xlfn.XLOOKUP(Z101,Tabla24[Día],Tabla24[Despacho Judicial],"ND",0,1)</f>
        <v>ND</v>
      </c>
      <c r="AA102" s="16" t="str">
        <f>_xlfn.XLOOKUP(AA101,Tabla24[Día],Tabla24[Despacho Judicial],"ND",0,1)</f>
        <v>ND</v>
      </c>
    </row>
    <row r="103" spans="5:27" ht="15" hidden="1" customHeight="1" x14ac:dyDescent="0.25">
      <c r="E103" s="16" t="str">
        <f>_xlfn.XLOOKUP(E101,Tabla24[Día],Tabla24[Tipo de día],"ND",0,1)</f>
        <v>ND</v>
      </c>
      <c r="F103" s="16" t="str">
        <f>_xlfn.XLOOKUP(F101,Tabla24[Día],Tabla24[Tipo de día],"ND",0,1)</f>
        <v>ND</v>
      </c>
      <c r="G103" s="16" t="str">
        <f>_xlfn.XLOOKUP(G101,Tabla24[Día],Tabla24[Tipo de día],"ND",0,1)</f>
        <v>ND</v>
      </c>
      <c r="H103" s="16" t="str">
        <f>_xlfn.XLOOKUP(H101,Tabla24[Día],Tabla24[Tipo de día],"ND",0,1)</f>
        <v>ND</v>
      </c>
      <c r="I103" s="16" t="str">
        <f>_xlfn.XLOOKUP(I101,Tabla24[Día],Tabla24[Tipo de día],"ND",0,1)</f>
        <v>ND</v>
      </c>
      <c r="J103" s="16" t="str">
        <f>_xlfn.XLOOKUP(J101,Tabla24[Día],Tabla24[Tipo de día],"ND",0,1)</f>
        <v>ND</v>
      </c>
      <c r="K103" s="16" t="str">
        <f>_xlfn.XLOOKUP(K101,Tabla24[Día],Tabla24[Tipo de día],"ND",0,1)</f>
        <v>ND</v>
      </c>
      <c r="L103" s="15"/>
      <c r="M103" s="16" t="str">
        <f>_xlfn.XLOOKUP(M101,Tabla24[Día],Tabla24[Tipo de día],"ND",0,1)</f>
        <v>ND</v>
      </c>
      <c r="N103" s="16" t="str">
        <f>_xlfn.XLOOKUP(N101,Tabla24[Día],Tabla24[Tipo de día],"ND",0,1)</f>
        <v>ND</v>
      </c>
      <c r="O103" s="16" t="str">
        <f>_xlfn.XLOOKUP(O101,Tabla24[Día],Tabla24[Tipo de día],"ND",0,1)</f>
        <v>ND</v>
      </c>
      <c r="P103" s="16" t="str">
        <f>_xlfn.XLOOKUP(P101,Tabla24[Día],Tabla24[Tipo de día],"ND",0,1)</f>
        <v>ND</v>
      </c>
      <c r="Q103" s="16" t="str">
        <f>_xlfn.XLOOKUP(Q101,Tabla24[Día],Tabla24[Tipo de día],"ND",0,1)</f>
        <v>ND</v>
      </c>
      <c r="R103" s="16" t="str">
        <f>_xlfn.XLOOKUP(R101,Tabla24[Día],Tabla24[Tipo de día],"ND",0,1)</f>
        <v>ND</v>
      </c>
      <c r="S103" s="16" t="str">
        <f>_xlfn.XLOOKUP(S101,Tabla24[Día],Tabla24[Tipo de día],"ND",0,1)</f>
        <v>ND</v>
      </c>
      <c r="T103" s="15"/>
      <c r="U103" s="16" t="str">
        <f>_xlfn.XLOOKUP(U101,Tabla24[Día],Tabla24[Tipo de día],"ND",0,1)</f>
        <v>ND</v>
      </c>
      <c r="V103" s="16" t="str">
        <f>_xlfn.XLOOKUP(V101,Tabla24[Día],Tabla24[Tipo de día],"ND",0,1)</f>
        <v>ND</v>
      </c>
      <c r="W103" s="16" t="str">
        <f>_xlfn.XLOOKUP(W101,Tabla24[Día],Tabla24[Tipo de día],"ND",0,1)</f>
        <v>ND</v>
      </c>
      <c r="X103" s="16" t="str">
        <f>_xlfn.XLOOKUP(X101,Tabla24[Día],Tabla24[Tipo de día],"ND",0,1)</f>
        <v>ND</v>
      </c>
      <c r="Y103" s="16" t="str">
        <f>_xlfn.XLOOKUP(Y101,Tabla24[Día],Tabla24[Tipo de día],"ND",0,1)</f>
        <v>ND</v>
      </c>
      <c r="Z103" s="16" t="str">
        <f>_xlfn.XLOOKUP(Z101,Tabla24[Día],Tabla24[Tipo de día],"ND",0,1)</f>
        <v>ND</v>
      </c>
      <c r="AA103" s="16" t="str">
        <f>_xlfn.XLOOKUP(AA101,Tabla24[Día],Tabla24[Tipo de día],"ND",0,1)</f>
        <v>ND</v>
      </c>
    </row>
    <row r="104" spans="5:27" ht="15" hidden="1" customHeight="1" x14ac:dyDescent="0.25">
      <c r="E104" s="16" t="str">
        <f>IF(AND(MONTH(E101)=MONTH($H$97),E102=$B$3),_xlfn.XLOOKUP(E101,Tabla24[Día],Tabla24[Día compensatorio],"ND",0,1),"")</f>
        <v/>
      </c>
      <c r="F104" s="16" t="str">
        <f>IF(AND(MONTH(F101)=MONTH($H$97),F102=$B$3),_xlfn.XLOOKUP(F101,Tabla24[Día],Tabla24[Día compensatorio],"ND",0,1),"")</f>
        <v/>
      </c>
      <c r="G104" s="16" t="str">
        <f>IF(AND(MONTH(G101)=MONTH($H$97),G102=$B$3),_xlfn.XLOOKUP(G101,Tabla24[Día],Tabla24[Día compensatorio],"ND",0,1),"")</f>
        <v/>
      </c>
      <c r="H104" s="16" t="str">
        <f>IF(AND(MONTH(H101)=MONTH($H$97),H102=$B$3),_xlfn.XLOOKUP(H101,Tabla24[Día],Tabla24[Día compensatorio],"ND",0,1),"")</f>
        <v/>
      </c>
      <c r="I104" s="16" t="str">
        <f>IF(AND(MONTH(I101)=MONTH($H$97),I102=$B$3),_xlfn.XLOOKUP(I101,Tabla24[Día],Tabla24[Día compensatorio],"ND",0,1),"")</f>
        <v/>
      </c>
      <c r="J104" s="16" t="str">
        <f>IF(AND(MONTH(J101)=MONTH($H$97),J102=$B$3),_xlfn.XLOOKUP(J101,Tabla24[Día],Tabla24[Día compensatorio],"ND",0,1),"")</f>
        <v/>
      </c>
      <c r="K104" s="16" t="str">
        <f>IF(AND(MONTH(K101)=MONTH($H$97),K102=$B$3),_xlfn.XLOOKUP(K101,Tabla24[Día],Tabla24[Día compensatorio],"ND",0,1),"")</f>
        <v/>
      </c>
      <c r="L104" s="15"/>
      <c r="M104" s="16" t="str">
        <f>IF(AND(MONTH(M101)=MONTH($P$97),M102=$B$3),_xlfn.XLOOKUP(M101,Tabla24[Día],Tabla24[Día compensatorio],"ND",0,1),"")</f>
        <v/>
      </c>
      <c r="N104" s="16" t="str">
        <f>IF(AND(MONTH(N101)=MONTH($P$97),N102=$B$3),_xlfn.XLOOKUP(N101,Tabla24[Día],Tabla24[Día compensatorio],"ND",0,1),"")</f>
        <v/>
      </c>
      <c r="O104" s="16" t="str">
        <f>IF(AND(MONTH(O101)=MONTH($P$97),O102=$B$3),_xlfn.XLOOKUP(O101,Tabla24[Día],Tabla24[Día compensatorio],"ND",0,1),"")</f>
        <v/>
      </c>
      <c r="P104" s="16" t="str">
        <f>IF(AND(MONTH(P101)=MONTH($P$97),P102=$B$3),_xlfn.XLOOKUP(P101,Tabla24[Día],Tabla24[Día compensatorio],"ND",0,1),"")</f>
        <v/>
      </c>
      <c r="Q104" s="16" t="str">
        <f>IF(AND(MONTH(Q101)=MONTH($P$97),Q102=$B$3),_xlfn.XLOOKUP(Q101,Tabla24[Día],Tabla24[Día compensatorio],"ND",0,1),"")</f>
        <v/>
      </c>
      <c r="R104" s="16" t="str">
        <f>IF(AND(MONTH(R101)=MONTH($P$97),R102=$B$3),_xlfn.XLOOKUP(R101,Tabla24[Día],Tabla24[Día compensatorio],"ND",0,1),"")</f>
        <v/>
      </c>
      <c r="S104" s="16" t="str">
        <f>IF(AND(MONTH(S101)=MONTH($P$97),S102=$B$3),_xlfn.XLOOKUP(S101,Tabla24[Día],Tabla24[Día compensatorio],"ND",0,1),"")</f>
        <v/>
      </c>
      <c r="T104" s="15"/>
      <c r="U104" s="16" t="str">
        <f>IF(AND(MONTH(U101)=MONTH($X$97),U102=$B$3),_xlfn.XLOOKUP(U101,Tabla24[Día],Tabla24[Día compensatorio],"ND",0,1),"")</f>
        <v/>
      </c>
      <c r="V104" s="16" t="str">
        <f>IF(AND(MONTH(V101)=MONTH($X$97),V102=$B$3),_xlfn.XLOOKUP(V101,Tabla24[Día],Tabla24[Día compensatorio],"ND",0,1),"")</f>
        <v/>
      </c>
      <c r="W104" s="16" t="str">
        <f>IF(AND(MONTH(W101)=MONTH($X$97),W102=$B$3),_xlfn.XLOOKUP(W101,Tabla24[Día],Tabla24[Día compensatorio],"ND",0,1),"")</f>
        <v/>
      </c>
      <c r="X104" s="16" t="str">
        <f>IF(AND(MONTH(X101)=MONTH($X$97),X102=$B$3),_xlfn.XLOOKUP(X101,Tabla24[Día],Tabla24[Día compensatorio],"ND",0,1),"")</f>
        <v/>
      </c>
      <c r="Y104" s="16" t="str">
        <f>IF(AND(MONTH(Y101)=MONTH($X$97),Y102=$B$3),_xlfn.XLOOKUP(Y101,Tabla24[Día],Tabla24[Día compensatorio],"ND",0,1),"")</f>
        <v/>
      </c>
      <c r="Z104" s="16" t="str">
        <f>IF(AND(MONTH(Z101)=MONTH($X$97),Z102=$B$3),_xlfn.XLOOKUP(Z101,Tabla24[Día],Tabla24[Día compensatorio],"ND",0,1),"")</f>
        <v/>
      </c>
      <c r="AA104" s="16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6">
        <f t="shared" ref="E105:K105" si="66">E101+7</f>
        <v>45502</v>
      </c>
      <c r="F105" s="16">
        <f t="shared" si="66"/>
        <v>45503</v>
      </c>
      <c r="G105" s="16">
        <f t="shared" si="66"/>
        <v>45504</v>
      </c>
      <c r="H105" s="16">
        <f t="shared" si="66"/>
        <v>45505</v>
      </c>
      <c r="I105" s="16">
        <f t="shared" si="66"/>
        <v>45506</v>
      </c>
      <c r="J105" s="16">
        <f t="shared" si="66"/>
        <v>45507</v>
      </c>
      <c r="K105" s="16">
        <f t="shared" si="66"/>
        <v>45508</v>
      </c>
      <c r="L105" s="15"/>
      <c r="M105" s="16">
        <f t="shared" ref="M105:S105" si="67">M101+7</f>
        <v>45530</v>
      </c>
      <c r="N105" s="16">
        <f t="shared" si="67"/>
        <v>45531</v>
      </c>
      <c r="O105" s="16">
        <f t="shared" si="67"/>
        <v>45532</v>
      </c>
      <c r="P105" s="16">
        <f t="shared" si="67"/>
        <v>45533</v>
      </c>
      <c r="Q105" s="16">
        <f t="shared" si="67"/>
        <v>45534</v>
      </c>
      <c r="R105" s="16">
        <f t="shared" si="67"/>
        <v>45535</v>
      </c>
      <c r="S105" s="16">
        <f t="shared" si="67"/>
        <v>45536</v>
      </c>
      <c r="T105" s="15"/>
      <c r="U105" s="16">
        <f t="shared" ref="U105:AA105" si="68">U101+7</f>
        <v>45558</v>
      </c>
      <c r="V105" s="16">
        <f t="shared" si="68"/>
        <v>45559</v>
      </c>
      <c r="W105" s="16">
        <f t="shared" si="68"/>
        <v>45560</v>
      </c>
      <c r="X105" s="16">
        <f t="shared" si="68"/>
        <v>45561</v>
      </c>
      <c r="Y105" s="16">
        <f t="shared" si="68"/>
        <v>45562</v>
      </c>
      <c r="Z105" s="16">
        <f t="shared" si="68"/>
        <v>45563</v>
      </c>
      <c r="AA105" s="16">
        <f t="shared" si="68"/>
        <v>45564</v>
      </c>
    </row>
    <row r="106" spans="5:27" s="15" customFormat="1" ht="15" hidden="1" customHeight="1" x14ac:dyDescent="0.25">
      <c r="E106" s="16" t="str">
        <f>_xlfn.XLOOKUP(E105,Tabla24[Día],Tabla24[Despacho Judicial],"ND",0,1)</f>
        <v>ND</v>
      </c>
      <c r="F106" s="16" t="str">
        <f>_xlfn.XLOOKUP(F105,Tabla24[Día],Tabla24[Despacho Judicial],"ND",0,1)</f>
        <v>ND</v>
      </c>
      <c r="G106" s="16" t="str">
        <f>_xlfn.XLOOKUP(G105,Tabla24[Día],Tabla24[Despacho Judicial],"ND",0,1)</f>
        <v>ND</v>
      </c>
      <c r="H106" s="16" t="str">
        <f>_xlfn.XLOOKUP(H105,Tabla24[Día],Tabla24[Despacho Judicial],"ND",0,1)</f>
        <v>ND</v>
      </c>
      <c r="I106" s="16" t="str">
        <f>_xlfn.XLOOKUP(I105,Tabla24[Día],Tabla24[Despacho Judicial],"ND",0,1)</f>
        <v>ND</v>
      </c>
      <c r="J106" s="16" t="str">
        <f>_xlfn.XLOOKUP(J105,Tabla24[Día],Tabla24[Despacho Judicial],"ND",0,1)</f>
        <v>ND</v>
      </c>
      <c r="K106" s="16" t="str">
        <f>_xlfn.XLOOKUP(K105,Tabla24[Día],Tabla24[Despacho Judicial],"ND",0,1)</f>
        <v>ND</v>
      </c>
      <c r="M106" s="16" t="str">
        <f>_xlfn.XLOOKUP(M105,Tabla24[Día],Tabla24[Despacho Judicial],"ND",0,1)</f>
        <v>ND</v>
      </c>
      <c r="N106" s="16" t="str">
        <f>_xlfn.XLOOKUP(N105,Tabla24[Día],Tabla24[Despacho Judicial],"ND",0,1)</f>
        <v>ND</v>
      </c>
      <c r="O106" s="16" t="str">
        <f>_xlfn.XLOOKUP(O105,Tabla24[Día],Tabla24[Despacho Judicial],"ND",0,1)</f>
        <v>ND</v>
      </c>
      <c r="P106" s="16" t="str">
        <f>_xlfn.XLOOKUP(P105,Tabla24[Día],Tabla24[Despacho Judicial],"ND",0,1)</f>
        <v>ND</v>
      </c>
      <c r="Q106" s="16" t="str">
        <f>_xlfn.XLOOKUP(Q105,Tabla24[Día],Tabla24[Despacho Judicial],"ND",0,1)</f>
        <v>ND</v>
      </c>
      <c r="R106" s="16" t="str">
        <f>_xlfn.XLOOKUP(R105,Tabla24[Día],Tabla24[Despacho Judicial],"ND",0,1)</f>
        <v>ND</v>
      </c>
      <c r="S106" s="16" t="str">
        <f>_xlfn.XLOOKUP(S105,Tabla24[Día],Tabla24[Despacho Judicial],"ND",0,1)</f>
        <v>ND</v>
      </c>
      <c r="U106" s="16" t="str">
        <f>_xlfn.XLOOKUP(U105,Tabla24[Día],Tabla24[Despacho Judicial],"ND",0,1)</f>
        <v>ND</v>
      </c>
      <c r="V106" s="16" t="str">
        <f>_xlfn.XLOOKUP(V105,Tabla24[Día],Tabla24[Despacho Judicial],"ND",0,1)</f>
        <v>ND</v>
      </c>
      <c r="W106" s="16" t="str">
        <f>_xlfn.XLOOKUP(W105,Tabla24[Día],Tabla24[Despacho Judicial],"ND",0,1)</f>
        <v>ND</v>
      </c>
      <c r="X106" s="16" t="str">
        <f>_xlfn.XLOOKUP(X105,Tabla24[Día],Tabla24[Despacho Judicial],"ND",0,1)</f>
        <v>ND</v>
      </c>
      <c r="Y106" s="16" t="str">
        <f>_xlfn.XLOOKUP(Y105,Tabla24[Día],Tabla24[Despacho Judicial],"ND",0,1)</f>
        <v>ND</v>
      </c>
      <c r="Z106" s="16" t="str">
        <f>_xlfn.XLOOKUP(Z105,Tabla24[Día],Tabla24[Despacho Judicial],"ND",0,1)</f>
        <v>ND</v>
      </c>
      <c r="AA106" s="16" t="str">
        <f>_xlfn.XLOOKUP(AA105,Tabla24[Día],Tabla24[Despacho Judicial],"ND",0,1)</f>
        <v>ND</v>
      </c>
    </row>
    <row r="107" spans="5:27" s="15" customFormat="1" ht="15" hidden="1" customHeight="1" x14ac:dyDescent="0.25">
      <c r="E107" s="16" t="str">
        <f>_xlfn.XLOOKUP(E105,Tabla24[Día],Tabla24[Tipo de día],"ND",0,1)</f>
        <v>ND</v>
      </c>
      <c r="F107" s="16" t="str">
        <f>_xlfn.XLOOKUP(F105,Tabla24[Día],Tabla24[Tipo de día],"ND",0,1)</f>
        <v>ND</v>
      </c>
      <c r="G107" s="16" t="str">
        <f>_xlfn.XLOOKUP(G105,Tabla24[Día],Tabla24[Tipo de día],"ND",0,1)</f>
        <v>ND</v>
      </c>
      <c r="H107" s="16" t="str">
        <f>_xlfn.XLOOKUP(H105,Tabla24[Día],Tabla24[Tipo de día],"ND",0,1)</f>
        <v>ND</v>
      </c>
      <c r="I107" s="16" t="str">
        <f>_xlfn.XLOOKUP(I105,Tabla24[Día],Tabla24[Tipo de día],"ND",0,1)</f>
        <v>ND</v>
      </c>
      <c r="J107" s="16" t="str">
        <f>_xlfn.XLOOKUP(J105,Tabla24[Día],Tabla24[Tipo de día],"ND",0,1)</f>
        <v>ND</v>
      </c>
      <c r="K107" s="16" t="str">
        <f>_xlfn.XLOOKUP(K105,Tabla24[Día],Tabla24[Tipo de día],"ND",0,1)</f>
        <v>ND</v>
      </c>
      <c r="M107" s="16" t="str">
        <f>_xlfn.XLOOKUP(M105,Tabla24[Día],Tabla24[Tipo de día],"ND",0,1)</f>
        <v>ND</v>
      </c>
      <c r="N107" s="16" t="str">
        <f>_xlfn.XLOOKUP(N105,Tabla24[Día],Tabla24[Tipo de día],"ND",0,1)</f>
        <v>ND</v>
      </c>
      <c r="O107" s="16" t="str">
        <f>_xlfn.XLOOKUP(O105,Tabla24[Día],Tabla24[Tipo de día],"ND",0,1)</f>
        <v>ND</v>
      </c>
      <c r="P107" s="16" t="str">
        <f>_xlfn.XLOOKUP(P105,Tabla24[Día],Tabla24[Tipo de día],"ND",0,1)</f>
        <v>ND</v>
      </c>
      <c r="Q107" s="16" t="str">
        <f>_xlfn.XLOOKUP(Q105,Tabla24[Día],Tabla24[Tipo de día],"ND",0,1)</f>
        <v>ND</v>
      </c>
      <c r="R107" s="16" t="str">
        <f>_xlfn.XLOOKUP(R105,Tabla24[Día],Tabla24[Tipo de día],"ND",0,1)</f>
        <v>ND</v>
      </c>
      <c r="S107" s="16" t="str">
        <f>_xlfn.XLOOKUP(S105,Tabla24[Día],Tabla24[Tipo de día],"ND",0,1)</f>
        <v>ND</v>
      </c>
      <c r="U107" s="16" t="str">
        <f>_xlfn.XLOOKUP(U105,Tabla24[Día],Tabla24[Tipo de día],"ND",0,1)</f>
        <v>ND</v>
      </c>
      <c r="V107" s="16" t="str">
        <f>_xlfn.XLOOKUP(V105,Tabla24[Día],Tabla24[Tipo de día],"ND",0,1)</f>
        <v>ND</v>
      </c>
      <c r="W107" s="16" t="str">
        <f>_xlfn.XLOOKUP(W105,Tabla24[Día],Tabla24[Tipo de día],"ND",0,1)</f>
        <v>ND</v>
      </c>
      <c r="X107" s="16" t="str">
        <f>_xlfn.XLOOKUP(X105,Tabla24[Día],Tabla24[Tipo de día],"ND",0,1)</f>
        <v>ND</v>
      </c>
      <c r="Y107" s="16" t="str">
        <f>_xlfn.XLOOKUP(Y105,Tabla24[Día],Tabla24[Tipo de día],"ND",0,1)</f>
        <v>ND</v>
      </c>
      <c r="Z107" s="16" t="str">
        <f>_xlfn.XLOOKUP(Z105,Tabla24[Día],Tabla24[Tipo de día],"ND",0,1)</f>
        <v>ND</v>
      </c>
      <c r="AA107" s="16" t="str">
        <f>_xlfn.XLOOKUP(AA105,Tabla24[Día],Tabla24[Tipo de día],"ND",0,1)</f>
        <v>ND</v>
      </c>
    </row>
    <row r="108" spans="5:27" s="15" customFormat="1" ht="15" hidden="1" customHeight="1" x14ac:dyDescent="0.25">
      <c r="E108" s="16" t="str">
        <f>IF(AND(MONTH(E105)=MONTH($H$97),E106=$B$3),_xlfn.XLOOKUP(E105,Tabla24[Día],Tabla24[Día compensatorio],"ND",0,1),"")</f>
        <v/>
      </c>
      <c r="F108" s="16" t="str">
        <f>IF(AND(MONTH(F105)=MONTH($H$97),F106=$B$3),_xlfn.XLOOKUP(F105,Tabla24[Día],Tabla24[Día compensatorio],"ND",0,1),"")</f>
        <v/>
      </c>
      <c r="G108" s="16" t="str">
        <f>IF(AND(MONTH(G105)=MONTH($H$97),G106=$B$3),_xlfn.XLOOKUP(G105,Tabla24[Día],Tabla24[Día compensatorio],"ND",0,1),"")</f>
        <v/>
      </c>
      <c r="H108" s="16" t="str">
        <f>IF(AND(MONTH(H105)=MONTH($H$97),H106=$B$3),_xlfn.XLOOKUP(H105,Tabla24[Día],Tabla24[Día compensatorio],"ND",0,1),"")</f>
        <v/>
      </c>
      <c r="I108" s="16" t="str">
        <f>IF(AND(MONTH(I105)=MONTH($H$97),I106=$B$3),_xlfn.XLOOKUP(I105,Tabla24[Día],Tabla24[Día compensatorio],"ND",0,1),"")</f>
        <v/>
      </c>
      <c r="J108" s="16" t="str">
        <f>IF(AND(MONTH(J105)=MONTH($H$97),J106=$B$3),_xlfn.XLOOKUP(J105,Tabla24[Día],Tabla24[Día compensatorio],"ND",0,1),"")</f>
        <v/>
      </c>
      <c r="K108" s="16" t="str">
        <f>IF(AND(MONTH(K105)=MONTH($H$97),K106=$B$3),_xlfn.XLOOKUP(K105,Tabla24[Día],Tabla24[Día compensatorio],"ND",0,1),"")</f>
        <v/>
      </c>
      <c r="M108" s="16" t="str">
        <f>IF(AND(MONTH(M105)=MONTH($P$97),M106=$B$3),_xlfn.XLOOKUP(M105,Tabla24[Día],Tabla24[Día compensatorio],"ND",0,1),"")</f>
        <v/>
      </c>
      <c r="N108" s="16" t="str">
        <f>IF(AND(MONTH(N105)=MONTH($P$97),N106=$B$3),_xlfn.XLOOKUP(N105,Tabla24[Día],Tabla24[Día compensatorio],"ND",0,1),"")</f>
        <v/>
      </c>
      <c r="O108" s="16" t="str">
        <f>IF(AND(MONTH(O105)=MONTH($P$97),O106=$B$3),_xlfn.XLOOKUP(O105,Tabla24[Día],Tabla24[Día compensatorio],"ND",0,1),"")</f>
        <v/>
      </c>
      <c r="P108" s="16" t="str">
        <f>IF(AND(MONTH(P105)=MONTH($P$97),P106=$B$3),_xlfn.XLOOKUP(P105,Tabla24[Día],Tabla24[Día compensatorio],"ND",0,1),"")</f>
        <v/>
      </c>
      <c r="Q108" s="16" t="str">
        <f>IF(AND(MONTH(Q105)=MONTH($P$97),Q106=$B$3),_xlfn.XLOOKUP(Q105,Tabla24[Día],Tabla24[Día compensatorio],"ND",0,1),"")</f>
        <v/>
      </c>
      <c r="R108" s="16" t="str">
        <f>IF(AND(MONTH(R105)=MONTH($P$97),R106=$B$3),_xlfn.XLOOKUP(R105,Tabla24[Día],Tabla24[Día compensatorio],"ND",0,1),"")</f>
        <v/>
      </c>
      <c r="S108" s="16" t="str">
        <f>IF(AND(MONTH(S105)=MONTH($P$97),S106=$B$3),_xlfn.XLOOKUP(S105,Tabla24[Día],Tabla24[Día compensatorio],"ND",0,1),"")</f>
        <v/>
      </c>
      <c r="U108" s="16" t="str">
        <f>IF(AND(MONTH(U105)=MONTH($X$97),U106=$B$3),_xlfn.XLOOKUP(U105,Tabla24[Día],Tabla24[Día compensatorio],"ND",0,1),"")</f>
        <v/>
      </c>
      <c r="V108" s="16" t="str">
        <f>IF(AND(MONTH(V105)=MONTH($X$97),V106=$B$3),_xlfn.XLOOKUP(V105,Tabla24[Día],Tabla24[Día compensatorio],"ND",0,1),"")</f>
        <v/>
      </c>
      <c r="W108" s="16" t="str">
        <f>IF(AND(MONTH(W105)=MONTH($X$97),W106=$B$3),_xlfn.XLOOKUP(W105,Tabla24[Día],Tabla24[Día compensatorio],"ND",0,1),"")</f>
        <v/>
      </c>
      <c r="X108" s="16" t="str">
        <f>IF(AND(MONTH(X105)=MONTH($X$97),X106=$B$3),_xlfn.XLOOKUP(X105,Tabla24[Día],Tabla24[Día compensatorio],"ND",0,1),"")</f>
        <v/>
      </c>
      <c r="Y108" s="16" t="str">
        <f>IF(AND(MONTH(Y105)=MONTH($X$97),Y106=$B$3),_xlfn.XLOOKUP(Y105,Tabla24[Día],Tabla24[Día compensatorio],"ND",0,1),"")</f>
        <v/>
      </c>
      <c r="Z108" s="16" t="str">
        <f>IF(AND(MONTH(Z105)=MONTH($X$97),Z106=$B$3),_xlfn.XLOOKUP(Z105,Tabla24[Día],Tabla24[Día compensatorio],"ND",0,1),"")</f>
        <v/>
      </c>
      <c r="AA108" s="16" t="str">
        <f>IF(AND(MONTH(AA105)=MONTH($X$97),AA106=$B$3),_xlfn.XLOOKUP(AA105,Tabla24[Día],Tabla24[Día compensatorio],"ND",0,1),"")</f>
        <v/>
      </c>
    </row>
    <row r="109" spans="5:27" s="15" customFormat="1" ht="15" customHeight="1" x14ac:dyDescent="0.25">
      <c r="E109" s="16">
        <f t="shared" ref="E109:K109" si="69">E105+7</f>
        <v>45509</v>
      </c>
      <c r="F109" s="16">
        <f t="shared" si="69"/>
        <v>45510</v>
      </c>
      <c r="G109" s="16">
        <f t="shared" si="69"/>
        <v>45511</v>
      </c>
      <c r="H109" s="16">
        <f t="shared" si="69"/>
        <v>45512</v>
      </c>
      <c r="I109" s="16">
        <f t="shared" si="69"/>
        <v>45513</v>
      </c>
      <c r="J109" s="16">
        <f t="shared" si="69"/>
        <v>45514</v>
      </c>
      <c r="K109" s="16">
        <f t="shared" si="69"/>
        <v>45515</v>
      </c>
      <c r="M109" s="16">
        <f t="shared" ref="M109:S109" si="70">M105+7</f>
        <v>45537</v>
      </c>
      <c r="N109" s="16">
        <f t="shared" si="70"/>
        <v>45538</v>
      </c>
      <c r="O109" s="16">
        <f t="shared" si="70"/>
        <v>45539</v>
      </c>
      <c r="P109" s="16">
        <f t="shared" si="70"/>
        <v>45540</v>
      </c>
      <c r="Q109" s="16">
        <f t="shared" si="70"/>
        <v>45541</v>
      </c>
      <c r="R109" s="16">
        <f t="shared" si="70"/>
        <v>45542</v>
      </c>
      <c r="S109" s="16">
        <f t="shared" si="70"/>
        <v>45543</v>
      </c>
      <c r="U109" s="16">
        <f t="shared" ref="U109:AA109" si="71">U105+7</f>
        <v>45565</v>
      </c>
      <c r="V109" s="16">
        <f t="shared" si="71"/>
        <v>45566</v>
      </c>
      <c r="W109" s="16">
        <f t="shared" si="71"/>
        <v>45567</v>
      </c>
      <c r="X109" s="16">
        <f t="shared" si="71"/>
        <v>45568</v>
      </c>
      <c r="Y109" s="16">
        <f t="shared" si="71"/>
        <v>45569</v>
      </c>
      <c r="Z109" s="16">
        <f t="shared" si="71"/>
        <v>45570</v>
      </c>
      <c r="AA109" s="16">
        <f t="shared" si="71"/>
        <v>45571</v>
      </c>
    </row>
    <row r="110" spans="5:27" s="15" customFormat="1" ht="15" hidden="1" customHeight="1" x14ac:dyDescent="0.25">
      <c r="E110" s="15" t="str">
        <f>_xlfn.XLOOKUP(E109,Tabla24[Día],Tabla24[Despacho Judicial],"ND",0,1)</f>
        <v>ND</v>
      </c>
      <c r="F110" s="15" t="str">
        <f>_xlfn.XLOOKUP(F109,Tabla24[Día],Tabla24[Despacho Judicial],"ND",0,1)</f>
        <v>ND</v>
      </c>
      <c r="G110" s="15" t="str">
        <f>_xlfn.XLOOKUP(G109,Tabla24[Día],Tabla24[Despacho Judicial],"ND",0,1)</f>
        <v>ND</v>
      </c>
      <c r="H110" s="15" t="str">
        <f>_xlfn.XLOOKUP(H109,Tabla24[Día],Tabla24[Despacho Judicial],"ND",0,1)</f>
        <v>ND</v>
      </c>
      <c r="I110" s="15" t="str">
        <f>_xlfn.XLOOKUP(I109,Tabla24[Día],Tabla24[Despacho Judicial],"ND",0,1)</f>
        <v>ND</v>
      </c>
      <c r="J110" s="15" t="str">
        <f>_xlfn.XLOOKUP(J109,Tabla24[Día],Tabla24[Despacho Judicial],"ND",0,1)</f>
        <v>ND</v>
      </c>
      <c r="K110" s="15" t="str">
        <f>_xlfn.XLOOKUP(K109,Tabla24[Día],Tabla24[Despacho Judicial],"ND",0,1)</f>
        <v>ND</v>
      </c>
      <c r="M110" s="15" t="str">
        <f>_xlfn.XLOOKUP(M109,Tabla24[Día],Tabla24[Despacho Judicial],"ND",0,1)</f>
        <v>ND</v>
      </c>
      <c r="N110" s="15" t="str">
        <f>_xlfn.XLOOKUP(N109,Tabla24[Día],Tabla24[Despacho Judicial],"ND",0,1)</f>
        <v>ND</v>
      </c>
      <c r="O110" s="15" t="str">
        <f>_xlfn.XLOOKUP(O109,Tabla24[Día],Tabla24[Despacho Judicial],"ND",0,1)</f>
        <v>ND</v>
      </c>
      <c r="P110" s="15" t="str">
        <f>_xlfn.XLOOKUP(P109,Tabla24[Día],Tabla24[Despacho Judicial],"ND",0,1)</f>
        <v>ND</v>
      </c>
      <c r="Q110" s="15" t="str">
        <f>_xlfn.XLOOKUP(Q109,Tabla24[Día],Tabla24[Despacho Judicial],"ND",0,1)</f>
        <v>ND</v>
      </c>
      <c r="R110" s="15" t="str">
        <f>_xlfn.XLOOKUP(R109,Tabla24[Día],Tabla24[Despacho Judicial],"ND",0,1)</f>
        <v>ND</v>
      </c>
      <c r="S110" s="15" t="str">
        <f>_xlfn.XLOOKUP(S109,Tabla24[Día],Tabla24[Despacho Judicial],"ND",0,1)</f>
        <v>ND</v>
      </c>
      <c r="U110" s="15" t="str">
        <f>_xlfn.XLOOKUP(U109,Tabla24[Día],Tabla24[Despacho Judicial],"ND",0,1)</f>
        <v>ND</v>
      </c>
      <c r="V110" s="15" t="str">
        <f>_xlfn.XLOOKUP(V109,Tabla24[Día],Tabla24[Despacho Judicial],"ND",0,1)</f>
        <v>ND</v>
      </c>
      <c r="W110" s="15" t="str">
        <f>_xlfn.XLOOKUP(W109,Tabla24[Día],Tabla24[Despacho Judicial],"ND",0,1)</f>
        <v>ND</v>
      </c>
      <c r="X110" s="15" t="str">
        <f>_xlfn.XLOOKUP(X109,Tabla24[Día],Tabla24[Despacho Judicial],"ND",0,1)</f>
        <v>ND</v>
      </c>
      <c r="Y110" s="15" t="str">
        <f>_xlfn.XLOOKUP(Y109,Tabla24[Día],Tabla24[Despacho Judicial],"ND",0,1)</f>
        <v>ND</v>
      </c>
      <c r="Z110" s="15" t="str">
        <f>_xlfn.XLOOKUP(Z109,Tabla24[Día],Tabla24[Despacho Judicial],"ND",0,1)</f>
        <v>ND</v>
      </c>
      <c r="AA110" s="15" t="str">
        <f>_xlfn.XLOOKUP(AA109,Tabla24[Día],Tabla24[Despacho Judicial],"ND",0,1)</f>
        <v>ND</v>
      </c>
    </row>
    <row r="111" spans="5:27" s="15" customFormat="1" ht="15" hidden="1" customHeight="1" x14ac:dyDescent="0.25">
      <c r="E111" s="15" t="str">
        <f>_xlfn.XLOOKUP(E109,Tabla24[Día],Tabla24[Tipo de día],"ND",0,1)</f>
        <v>ND</v>
      </c>
      <c r="F111" s="15" t="str">
        <f>_xlfn.XLOOKUP(F109,Tabla24[Día],Tabla24[Tipo de día],"ND",0,1)</f>
        <v>ND</v>
      </c>
      <c r="G111" s="15" t="str">
        <f>_xlfn.XLOOKUP(G109,Tabla24[Día],Tabla24[Tipo de día],"ND",0,1)</f>
        <v>ND</v>
      </c>
      <c r="H111" s="15" t="str">
        <f>_xlfn.XLOOKUP(H109,Tabla24[Día],Tabla24[Tipo de día],"ND",0,1)</f>
        <v>ND</v>
      </c>
      <c r="I111" s="15" t="str">
        <f>_xlfn.XLOOKUP(I109,Tabla24[Día],Tabla24[Tipo de día],"ND",0,1)</f>
        <v>ND</v>
      </c>
      <c r="J111" s="15" t="str">
        <f>_xlfn.XLOOKUP(J109,Tabla24[Día],Tabla24[Tipo de día],"ND",0,1)</f>
        <v>ND</v>
      </c>
      <c r="K111" s="15" t="str">
        <f>_xlfn.XLOOKUP(K109,Tabla24[Día],Tabla24[Tipo de día],"ND",0,1)</f>
        <v>ND</v>
      </c>
      <c r="M111" s="15" t="str">
        <f>_xlfn.XLOOKUP(M109,Tabla24[Día],Tabla24[Tipo de día],"ND",0,1)</f>
        <v>ND</v>
      </c>
      <c r="N111" s="15" t="str">
        <f>_xlfn.XLOOKUP(N109,Tabla24[Día],Tabla24[Tipo de día],"ND",0,1)</f>
        <v>ND</v>
      </c>
      <c r="O111" s="15" t="str">
        <f>_xlfn.XLOOKUP(O109,Tabla24[Día],Tabla24[Tipo de día],"ND",0,1)</f>
        <v>ND</v>
      </c>
      <c r="P111" s="15" t="str">
        <f>_xlfn.XLOOKUP(P109,Tabla24[Día],Tabla24[Tipo de día],"ND",0,1)</f>
        <v>ND</v>
      </c>
      <c r="Q111" s="15" t="str">
        <f>_xlfn.XLOOKUP(Q109,Tabla24[Día],Tabla24[Tipo de día],"ND",0,1)</f>
        <v>ND</v>
      </c>
      <c r="R111" s="15" t="str">
        <f>_xlfn.XLOOKUP(R109,Tabla24[Día],Tabla24[Tipo de día],"ND",0,1)</f>
        <v>ND</v>
      </c>
      <c r="S111" s="15" t="str">
        <f>_xlfn.XLOOKUP(S109,Tabla24[Día],Tabla24[Tipo de día],"ND",0,1)</f>
        <v>ND</v>
      </c>
      <c r="U111" s="15" t="str">
        <f>_xlfn.XLOOKUP(U109,Tabla24[Día],Tabla24[Tipo de día],"ND",0,1)</f>
        <v>ND</v>
      </c>
      <c r="V111" s="15" t="str">
        <f>_xlfn.XLOOKUP(V109,Tabla24[Día],Tabla24[Tipo de día],"ND",0,1)</f>
        <v>ND</v>
      </c>
      <c r="W111" s="15" t="str">
        <f>_xlfn.XLOOKUP(W109,Tabla24[Día],Tabla24[Tipo de día],"ND",0,1)</f>
        <v>ND</v>
      </c>
      <c r="X111" s="15" t="str">
        <f>_xlfn.XLOOKUP(X109,Tabla24[Día],Tabla24[Tipo de día],"ND",0,1)</f>
        <v>ND</v>
      </c>
      <c r="Y111" s="15" t="str">
        <f>_xlfn.XLOOKUP(Y109,Tabla24[Día],Tabla24[Tipo de día],"ND",0,1)</f>
        <v>ND</v>
      </c>
      <c r="Z111" s="15" t="str">
        <f>_xlfn.XLOOKUP(Z109,Tabla24[Día],Tabla24[Tipo de día],"ND",0,1)</f>
        <v>ND</v>
      </c>
      <c r="AA111" s="15" t="str">
        <f>_xlfn.XLOOKUP(AA109,Tabla24[Día],Tabla24[Tipo de día],"ND",0,1)</f>
        <v>ND</v>
      </c>
    </row>
    <row r="112" spans="5:27" s="15" customFormat="1" ht="15" customHeight="1" x14ac:dyDescent="0.25"/>
    <row r="114" spans="5:27" ht="15" customHeight="1" x14ac:dyDescent="0.25">
      <c r="E114" s="77" t="str">
        <f>UPPER(TEXT(DATEVALUE(2024&amp;"-"&amp;10&amp;"-1"),"[$-es-CO]mmmm yyyy"))</f>
        <v>OCTUBRE 2024</v>
      </c>
      <c r="F114" s="78"/>
      <c r="G114" s="78"/>
      <c r="H114" s="78"/>
      <c r="I114" s="78"/>
      <c r="J114" s="78"/>
      <c r="K114" s="79"/>
      <c r="M114" s="77" t="str">
        <f>UPPER(TEXT(DATEVALUE(2024&amp;"-"&amp;11&amp;"-1"),"[$-es-CO]mmmm yyyy"))</f>
        <v>NOVIEMBRE 2024</v>
      </c>
      <c r="N114" s="78"/>
      <c r="O114" s="78"/>
      <c r="P114" s="78"/>
      <c r="Q114" s="78"/>
      <c r="R114" s="78"/>
      <c r="S114" s="79"/>
      <c r="U114" s="77" t="str">
        <f>UPPER(TEXT(DATEVALUE(2024&amp;"-"&amp;12&amp;"-1"),"[$-es-CO]mmmm yyyy"))</f>
        <v>DICIEMBRE 2024</v>
      </c>
      <c r="V114" s="78"/>
      <c r="W114" s="78"/>
      <c r="X114" s="78"/>
      <c r="Y114" s="78"/>
      <c r="Z114" s="78"/>
      <c r="AA114" s="79"/>
    </row>
    <row r="115" spans="5:27" ht="15" customHeight="1" x14ac:dyDescent="0.25">
      <c r="E115" s="19" t="s">
        <v>65</v>
      </c>
      <c r="F115" s="19" t="s">
        <v>66</v>
      </c>
      <c r="G115" s="19" t="s">
        <v>67</v>
      </c>
      <c r="H115" s="19" t="s">
        <v>68</v>
      </c>
      <c r="I115" s="19" t="s">
        <v>69</v>
      </c>
      <c r="J115" s="19" t="s">
        <v>70</v>
      </c>
      <c r="K115" s="19" t="s">
        <v>71</v>
      </c>
      <c r="L115" s="18"/>
      <c r="M115" s="19" t="s">
        <v>65</v>
      </c>
      <c r="N115" s="19" t="s">
        <v>66</v>
      </c>
      <c r="O115" s="19" t="s">
        <v>67</v>
      </c>
      <c r="P115" s="19" t="s">
        <v>68</v>
      </c>
      <c r="Q115" s="19" t="s">
        <v>69</v>
      </c>
      <c r="R115" s="19" t="s">
        <v>70</v>
      </c>
      <c r="S115" s="19" t="s">
        <v>71</v>
      </c>
      <c r="T115" s="18"/>
      <c r="U115" s="19" t="s">
        <v>65</v>
      </c>
      <c r="V115" s="19" t="s">
        <v>66</v>
      </c>
      <c r="W115" s="19" t="s">
        <v>67</v>
      </c>
      <c r="X115" s="19" t="s">
        <v>68</v>
      </c>
      <c r="Y115" s="19" t="s">
        <v>69</v>
      </c>
      <c r="Z115" s="19" t="s">
        <v>70</v>
      </c>
      <c r="AA115" s="19" t="s">
        <v>71</v>
      </c>
    </row>
    <row r="116" spans="5:27" ht="15" customHeight="1" x14ac:dyDescent="0.25">
      <c r="E116" s="17">
        <f>DATEVALUE(2024&amp;"-"&amp;10&amp;"-1")-WEEKDAY(DATEVALUE(2024&amp;"-"&amp;10&amp;"-1"),3)</f>
        <v>45565</v>
      </c>
      <c r="F116" s="17">
        <f>E116+1</f>
        <v>45566</v>
      </c>
      <c r="G116" s="17">
        <f t="shared" ref="G116:K116" si="72">F116+1</f>
        <v>45567</v>
      </c>
      <c r="H116" s="17">
        <f t="shared" si="72"/>
        <v>45568</v>
      </c>
      <c r="I116" s="17">
        <f t="shared" si="72"/>
        <v>45569</v>
      </c>
      <c r="J116" s="17">
        <f t="shared" si="72"/>
        <v>45570</v>
      </c>
      <c r="K116" s="17">
        <f t="shared" si="72"/>
        <v>45571</v>
      </c>
      <c r="L116" s="15"/>
      <c r="M116" s="17">
        <f>DATEVALUE(2024&amp;"-"&amp;11&amp;"-1")-WEEKDAY(DATEVALUE(2024&amp;"-"&amp;11&amp;"-1"),3)</f>
        <v>45593</v>
      </c>
      <c r="N116" s="17">
        <f>M116+1</f>
        <v>45594</v>
      </c>
      <c r="O116" s="17">
        <f t="shared" ref="O116:S116" si="73">N116+1</f>
        <v>45595</v>
      </c>
      <c r="P116" s="17">
        <f t="shared" si="73"/>
        <v>45596</v>
      </c>
      <c r="Q116" s="17">
        <f t="shared" si="73"/>
        <v>45597</v>
      </c>
      <c r="R116" s="17">
        <f t="shared" si="73"/>
        <v>45598</v>
      </c>
      <c r="S116" s="17">
        <f t="shared" si="73"/>
        <v>45599</v>
      </c>
      <c r="T116" s="15"/>
      <c r="U116" s="17">
        <f>DATEVALUE(2024&amp;"-"&amp;12&amp;"-1")-WEEKDAY(DATEVALUE(2024&amp;"-"&amp;12&amp;"-1"),3)</f>
        <v>45621</v>
      </c>
      <c r="V116" s="17">
        <f>U116+1</f>
        <v>45622</v>
      </c>
      <c r="W116" s="17">
        <f t="shared" ref="W116:AA116" si="74">V116+1</f>
        <v>45623</v>
      </c>
      <c r="X116" s="17">
        <f t="shared" si="74"/>
        <v>45624</v>
      </c>
      <c r="Y116" s="17">
        <f t="shared" si="74"/>
        <v>45625</v>
      </c>
      <c r="Z116" s="17">
        <f t="shared" si="74"/>
        <v>45626</v>
      </c>
      <c r="AA116" s="17">
        <f t="shared" si="74"/>
        <v>45627</v>
      </c>
    </row>
    <row r="117" spans="5:27" ht="15" hidden="1" customHeight="1" x14ac:dyDescent="0.25">
      <c r="E117" s="16" t="str">
        <f>_xlfn.XLOOKUP(E116,Tabla24[Día],Tabla24[Despacho Judicial],"ND",0,1)</f>
        <v>ND</v>
      </c>
      <c r="F117" s="16" t="str">
        <f>_xlfn.XLOOKUP(F116,Tabla24[Día],Tabla24[Despacho Judicial],"ND",0,1)</f>
        <v>ND</v>
      </c>
      <c r="G117" s="16" t="str">
        <f>_xlfn.XLOOKUP(G116,Tabla24[Día],Tabla24[Despacho Judicial],"ND",0,1)</f>
        <v>ND</v>
      </c>
      <c r="H117" s="16" t="str">
        <f>_xlfn.XLOOKUP(H116,Tabla24[Día],Tabla24[Despacho Judicial],"ND",0,1)</f>
        <v>ND</v>
      </c>
      <c r="I117" s="16" t="str">
        <f>_xlfn.XLOOKUP(I116,Tabla24[Día],Tabla24[Despacho Judicial],"ND",0,1)</f>
        <v>ND</v>
      </c>
      <c r="J117" s="16" t="str">
        <f>_xlfn.XLOOKUP(J116,Tabla24[Día],Tabla24[Despacho Judicial],"ND",0,1)</f>
        <v>ND</v>
      </c>
      <c r="K117" s="16" t="str">
        <f>_xlfn.XLOOKUP(K116,Tabla24[Día],Tabla24[Despacho Judicial],"ND",0,1)</f>
        <v>ND</v>
      </c>
      <c r="L117" s="15"/>
      <c r="M117" s="16" t="str">
        <f>_xlfn.XLOOKUP(M116,Tabla24[Día],Tabla24[Despacho Judicial],"ND",0,1)</f>
        <v>ND</v>
      </c>
      <c r="N117" s="16" t="str">
        <f>_xlfn.XLOOKUP(N116,Tabla24[Día],Tabla24[Despacho Judicial],"ND",0,1)</f>
        <v>ND</v>
      </c>
      <c r="O117" s="16" t="str">
        <f>_xlfn.XLOOKUP(O116,Tabla24[Día],Tabla24[Despacho Judicial],"ND",0,1)</f>
        <v>ND</v>
      </c>
      <c r="P117" s="16" t="str">
        <f>_xlfn.XLOOKUP(P116,Tabla24[Día],Tabla24[Despacho Judicial],"ND",0,1)</f>
        <v>ND</v>
      </c>
      <c r="Q117" s="16" t="str">
        <f>_xlfn.XLOOKUP(Q116,Tabla24[Día],Tabla24[Despacho Judicial],"ND",0,1)</f>
        <v>ND</v>
      </c>
      <c r="R117" s="16" t="str">
        <f>_xlfn.XLOOKUP(R116,Tabla24[Día],Tabla24[Despacho Judicial],"ND",0,1)</f>
        <v>ND</v>
      </c>
      <c r="S117" s="16" t="str">
        <f>_xlfn.XLOOKUP(S116,Tabla24[Día],Tabla24[Despacho Judicial],"ND",0,1)</f>
        <v>ND</v>
      </c>
      <c r="T117" s="15"/>
      <c r="U117" s="16" t="str">
        <f>_xlfn.XLOOKUP(U116,Tabla24[Día],Tabla24[Despacho Judicial],"ND",0,1)</f>
        <v>ND</v>
      </c>
      <c r="V117" s="16" t="str">
        <f>_xlfn.XLOOKUP(V116,Tabla24[Día],Tabla24[Despacho Judicial],"ND",0,1)</f>
        <v>ND</v>
      </c>
      <c r="W117" s="16" t="str">
        <f>_xlfn.XLOOKUP(W116,Tabla24[Día],Tabla24[Despacho Judicial],"ND",0,1)</f>
        <v>ND</v>
      </c>
      <c r="X117" s="16" t="str">
        <f>_xlfn.XLOOKUP(X116,Tabla24[Día],Tabla24[Despacho Judicial],"ND",0,1)</f>
        <v>ND</v>
      </c>
      <c r="Y117" s="16" t="str">
        <f>_xlfn.XLOOKUP(Y116,Tabla24[Día],Tabla24[Despacho Judicial],"ND",0,1)</f>
        <v>ND</v>
      </c>
      <c r="Z117" s="16" t="str">
        <f>_xlfn.XLOOKUP(Z116,Tabla24[Día],Tabla24[Despacho Judicial],"ND",0,1)</f>
        <v>ND</v>
      </c>
      <c r="AA117" s="16" t="str">
        <f>_xlfn.XLOOKUP(AA116,Tabla24[Día],Tabla24[Despacho Judicial],"ND",0,1)</f>
        <v>ND</v>
      </c>
    </row>
    <row r="118" spans="5:27" ht="15" hidden="1" customHeight="1" x14ac:dyDescent="0.25">
      <c r="E118" s="16" t="str">
        <f>_xlfn.XLOOKUP(E116,Tabla24[Día],Tabla24[Tipo de día],"ND",0,1)</f>
        <v>ND</v>
      </c>
      <c r="F118" s="16" t="str">
        <f>_xlfn.XLOOKUP(F116,Tabla24[Día],Tabla24[Tipo de día],"ND",0,1)</f>
        <v>ND</v>
      </c>
      <c r="G118" s="16" t="str">
        <f>_xlfn.XLOOKUP(G116,Tabla24[Día],Tabla24[Tipo de día],"ND",0,1)</f>
        <v>ND</v>
      </c>
      <c r="H118" s="16" t="str">
        <f>_xlfn.XLOOKUP(H116,Tabla24[Día],Tabla24[Tipo de día],"ND",0,1)</f>
        <v>ND</v>
      </c>
      <c r="I118" s="16" t="str">
        <f>_xlfn.XLOOKUP(I116,Tabla24[Día],Tabla24[Tipo de día],"ND",0,1)</f>
        <v>ND</v>
      </c>
      <c r="J118" s="16" t="str">
        <f>_xlfn.XLOOKUP(J116,Tabla24[Día],Tabla24[Tipo de día],"ND",0,1)</f>
        <v>ND</v>
      </c>
      <c r="K118" s="16" t="str">
        <f>_xlfn.XLOOKUP(K116,Tabla24[Día],Tabla24[Tipo de día],"ND",0,1)</f>
        <v>ND</v>
      </c>
      <c r="L118" s="15"/>
      <c r="M118" s="16" t="str">
        <f>_xlfn.XLOOKUP(M116,Tabla24[Día],Tabla24[Tipo de día],"ND",0,1)</f>
        <v>ND</v>
      </c>
      <c r="N118" s="16" t="str">
        <f>_xlfn.XLOOKUP(N116,Tabla24[Día],Tabla24[Tipo de día],"ND",0,1)</f>
        <v>ND</v>
      </c>
      <c r="O118" s="16" t="str">
        <f>_xlfn.XLOOKUP(O116,Tabla24[Día],Tabla24[Tipo de día],"ND",0,1)</f>
        <v>ND</v>
      </c>
      <c r="P118" s="16" t="str">
        <f>_xlfn.XLOOKUP(P116,Tabla24[Día],Tabla24[Tipo de día],"ND",0,1)</f>
        <v>ND</v>
      </c>
      <c r="Q118" s="16" t="str">
        <f>_xlfn.XLOOKUP(Q116,Tabla24[Día],Tabla24[Tipo de día],"ND",0,1)</f>
        <v>ND</v>
      </c>
      <c r="R118" s="16" t="str">
        <f>_xlfn.XLOOKUP(R116,Tabla24[Día],Tabla24[Tipo de día],"ND",0,1)</f>
        <v>ND</v>
      </c>
      <c r="S118" s="16" t="str">
        <f>_xlfn.XLOOKUP(S116,Tabla24[Día],Tabla24[Tipo de día],"ND",0,1)</f>
        <v>ND</v>
      </c>
      <c r="T118" s="15"/>
      <c r="U118" s="16" t="str">
        <f>_xlfn.XLOOKUP(U116,Tabla24[Día],Tabla24[Tipo de día],"ND",0,1)</f>
        <v>ND</v>
      </c>
      <c r="V118" s="16" t="str">
        <f>_xlfn.XLOOKUP(V116,Tabla24[Día],Tabla24[Tipo de día],"ND",0,1)</f>
        <v>ND</v>
      </c>
      <c r="W118" s="16" t="str">
        <f>_xlfn.XLOOKUP(W116,Tabla24[Día],Tabla24[Tipo de día],"ND",0,1)</f>
        <v>ND</v>
      </c>
      <c r="X118" s="16" t="str">
        <f>_xlfn.XLOOKUP(X116,Tabla24[Día],Tabla24[Tipo de día],"ND",0,1)</f>
        <v>ND</v>
      </c>
      <c r="Y118" s="16" t="str">
        <f>_xlfn.XLOOKUP(Y116,Tabla24[Día],Tabla24[Tipo de día],"ND",0,1)</f>
        <v>ND</v>
      </c>
      <c r="Z118" s="16" t="str">
        <f>_xlfn.XLOOKUP(Z116,Tabla24[Día],Tabla24[Tipo de día],"ND",0,1)</f>
        <v>ND</v>
      </c>
      <c r="AA118" s="16" t="str">
        <f>_xlfn.XLOOKUP(AA116,Tabla24[Día],Tabla24[Tipo de día],"ND",0,1)</f>
        <v>ND</v>
      </c>
    </row>
    <row r="119" spans="5:27" ht="15" hidden="1" customHeight="1" x14ac:dyDescent="0.25">
      <c r="E119" s="16" t="str">
        <f>IF(AND(MONTH(E116)=MONTH($H$124),E117=$B$3),_xlfn.XLOOKUP(E116,Tabla24[Día],Tabla24[Día compensatorio],"ND",0,1),"")</f>
        <v/>
      </c>
      <c r="F119" s="16" t="str">
        <f>IF(AND(MONTH(F116)=MONTH($H$124),F117=$B$3),_xlfn.XLOOKUP(F116,Tabla24[Día],Tabla24[Día compensatorio],"ND",0,1),"")</f>
        <v/>
      </c>
      <c r="G119" s="16" t="str">
        <f>IF(AND(MONTH(G116)=MONTH($H$124),G117=$B$3),_xlfn.XLOOKUP(G116,Tabla24[Día],Tabla24[Día compensatorio],"ND",0,1),"")</f>
        <v/>
      </c>
      <c r="H119" s="16" t="str">
        <f>IF(AND(MONTH(H116)=MONTH($H$124),H117=$B$3),_xlfn.XLOOKUP(H116,Tabla24[Día],Tabla24[Día compensatorio],"ND",0,1),"")</f>
        <v/>
      </c>
      <c r="I119" s="16" t="str">
        <f>IF(AND(MONTH(I116)=MONTH($H$124),I117=$B$3),_xlfn.XLOOKUP(I116,Tabla24[Día],Tabla24[Día compensatorio],"ND",0,1),"")</f>
        <v/>
      </c>
      <c r="J119" s="16" t="str">
        <f>IF(AND(MONTH(J116)=MONTH($H$124),J117=$B$3),_xlfn.XLOOKUP(J116,Tabla24[Día],Tabla24[Día compensatorio],"ND",0,1),"")</f>
        <v/>
      </c>
      <c r="K119" s="16" t="str">
        <f>IF(AND(MONTH(K116)=MONTH($H$124),K117=$B$3),_xlfn.XLOOKUP(K116,Tabla24[Día],Tabla24[Día compensatorio],"ND",0,1),"")</f>
        <v/>
      </c>
      <c r="L119" s="15"/>
      <c r="M119" s="16" t="str">
        <f>IF(AND(MONTH(M116)=MONTH($P$124),M117=$B$3),_xlfn.XLOOKUP(M116,Tabla24[Día],Tabla24[Día compensatorio],"ND",0,1),"")</f>
        <v/>
      </c>
      <c r="N119" s="16" t="str">
        <f>IF(AND(MONTH(N116)=MONTH($P$124),N117=$B$3),_xlfn.XLOOKUP(N116,Tabla24[Día],Tabla24[Día compensatorio],"ND",0,1),"")</f>
        <v/>
      </c>
      <c r="O119" s="16" t="str">
        <f>IF(AND(MONTH(O116)=MONTH($P$124),O117=$B$3),_xlfn.XLOOKUP(O116,Tabla24[Día],Tabla24[Día compensatorio],"ND",0,1),"")</f>
        <v/>
      </c>
      <c r="P119" s="16" t="str">
        <f>IF(AND(MONTH(P116)=MONTH($P$124),P117=$B$3),_xlfn.XLOOKUP(P116,Tabla24[Día],Tabla24[Día compensatorio],"ND",0,1),"")</f>
        <v/>
      </c>
      <c r="Q119" s="16" t="str">
        <f>IF(AND(MONTH(Q116)=MONTH($P$124),Q117=$B$3),_xlfn.XLOOKUP(Q116,Tabla24[Día],Tabla24[Día compensatorio],"ND",0,1),"")</f>
        <v/>
      </c>
      <c r="R119" s="16" t="str">
        <f>IF(AND(MONTH(R116)=MONTH($P$124),R117=$B$3),_xlfn.XLOOKUP(R116,Tabla24[Día],Tabla24[Día compensatorio],"ND",0,1),"")</f>
        <v/>
      </c>
      <c r="S119" s="16" t="str">
        <f>IF(AND(MONTH(S116)=MONTH($P$124),S117=$B$3),_xlfn.XLOOKUP(S116,Tabla24[Día],Tabla24[Día compensatorio],"ND",0,1),"")</f>
        <v/>
      </c>
      <c r="T119" s="15"/>
      <c r="U119" s="16" t="str">
        <f>IF(AND(MONTH(U116)=MONTH($X$124),U117=$B$3),_xlfn.XLOOKUP(U116,Tabla24[Día],Tabla24[Día compensatorio],"ND",0,1),"")</f>
        <v/>
      </c>
      <c r="V119" s="16" t="str">
        <f>IF(AND(MONTH(V116)=MONTH($X$124),V117=$B$3),_xlfn.XLOOKUP(V116,Tabla24[Día],Tabla24[Día compensatorio],"ND",0,1),"")</f>
        <v/>
      </c>
      <c r="W119" s="16" t="str">
        <f>IF(AND(MONTH(W116)=MONTH($X$124),W117=$B$3),_xlfn.XLOOKUP(W116,Tabla24[Día],Tabla24[Día compensatorio],"ND",0,1),"")</f>
        <v/>
      </c>
      <c r="X119" s="16" t="str">
        <f>IF(AND(MONTH(X116)=MONTH($X$124),X117=$B$3),_xlfn.XLOOKUP(X116,Tabla24[Día],Tabla24[Día compensatorio],"ND",0,1),"")</f>
        <v/>
      </c>
      <c r="Y119" s="16" t="str">
        <f>IF(AND(MONTH(Y116)=MONTH($X$124),Y117=$B$3),_xlfn.XLOOKUP(Y116,Tabla24[Día],Tabla24[Día compensatorio],"ND",0,1),"")</f>
        <v/>
      </c>
      <c r="Z119" s="16" t="str">
        <f>IF(AND(MONTH(Z116)=MONTH($X$124),Z117=$B$3),_xlfn.XLOOKUP(Z116,Tabla24[Día],Tabla24[Día compensatorio],"ND",0,1),"")</f>
        <v/>
      </c>
      <c r="AA119" s="16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6">
        <f>E116+7</f>
        <v>45572</v>
      </c>
      <c r="F120" s="16">
        <f t="shared" ref="F120:K120" si="75">F116+7</f>
        <v>45573</v>
      </c>
      <c r="G120" s="16">
        <f t="shared" si="75"/>
        <v>45574</v>
      </c>
      <c r="H120" s="16">
        <f t="shared" si="75"/>
        <v>45575</v>
      </c>
      <c r="I120" s="16">
        <f t="shared" si="75"/>
        <v>45576</v>
      </c>
      <c r="J120" s="16">
        <f t="shared" si="75"/>
        <v>45577</v>
      </c>
      <c r="K120" s="16">
        <f t="shared" si="75"/>
        <v>45578</v>
      </c>
      <c r="L120" s="15"/>
      <c r="M120" s="16">
        <f>M116+7</f>
        <v>45600</v>
      </c>
      <c r="N120" s="16">
        <f t="shared" ref="N120:S120" si="76">N116+7</f>
        <v>45601</v>
      </c>
      <c r="O120" s="16">
        <f t="shared" si="76"/>
        <v>45602</v>
      </c>
      <c r="P120" s="16">
        <f t="shared" si="76"/>
        <v>45603</v>
      </c>
      <c r="Q120" s="16">
        <f t="shared" si="76"/>
        <v>45604</v>
      </c>
      <c r="R120" s="16">
        <f t="shared" si="76"/>
        <v>45605</v>
      </c>
      <c r="S120" s="16">
        <f t="shared" si="76"/>
        <v>45606</v>
      </c>
      <c r="T120" s="15"/>
      <c r="U120" s="16">
        <f>U116+7</f>
        <v>45628</v>
      </c>
      <c r="V120" s="16">
        <f t="shared" ref="V120:AA120" si="77">V116+7</f>
        <v>45629</v>
      </c>
      <c r="W120" s="16">
        <f t="shared" si="77"/>
        <v>45630</v>
      </c>
      <c r="X120" s="16">
        <f t="shared" si="77"/>
        <v>45631</v>
      </c>
      <c r="Y120" s="16">
        <f t="shared" si="77"/>
        <v>45632</v>
      </c>
      <c r="Z120" s="16">
        <f t="shared" si="77"/>
        <v>45633</v>
      </c>
      <c r="AA120" s="16">
        <f t="shared" si="77"/>
        <v>45634</v>
      </c>
    </row>
    <row r="121" spans="5:27" ht="15" hidden="1" customHeight="1" x14ac:dyDescent="0.25">
      <c r="E121" s="16" t="str">
        <f>_xlfn.XLOOKUP(E120,Tabla24[Día],Tabla24[Despacho Judicial],"ND",0,1)</f>
        <v>ND</v>
      </c>
      <c r="F121" s="16" t="str">
        <f>_xlfn.XLOOKUP(F120,Tabla24[Día],Tabla24[Despacho Judicial],"ND",0,1)</f>
        <v>ND</v>
      </c>
      <c r="G121" s="16" t="str">
        <f>_xlfn.XLOOKUP(G120,Tabla24[Día],Tabla24[Despacho Judicial],"ND",0,1)</f>
        <v>ND</v>
      </c>
      <c r="H121" s="16" t="str">
        <f>_xlfn.XLOOKUP(H120,Tabla24[Día],Tabla24[Despacho Judicial],"ND",0,1)</f>
        <v>ND</v>
      </c>
      <c r="I121" s="16" t="str">
        <f>_xlfn.XLOOKUP(I120,Tabla24[Día],Tabla24[Despacho Judicial],"ND",0,1)</f>
        <v>ND</v>
      </c>
      <c r="J121" s="16" t="str">
        <f>_xlfn.XLOOKUP(J120,Tabla24[Día],Tabla24[Despacho Judicial],"ND",0,1)</f>
        <v>ND</v>
      </c>
      <c r="K121" s="16" t="str">
        <f>_xlfn.XLOOKUP(K120,Tabla24[Día],Tabla24[Despacho Judicial],"ND",0,1)</f>
        <v>ND</v>
      </c>
      <c r="L121" s="15"/>
      <c r="M121" s="16" t="str">
        <f>_xlfn.XLOOKUP(M120,Tabla24[Día],Tabla24[Despacho Judicial],"ND",0,1)</f>
        <v>ND</v>
      </c>
      <c r="N121" s="16" t="str">
        <f>_xlfn.XLOOKUP(N120,Tabla24[Día],Tabla24[Despacho Judicial],"ND",0,1)</f>
        <v>ND</v>
      </c>
      <c r="O121" s="16" t="str">
        <f>_xlfn.XLOOKUP(O120,Tabla24[Día],Tabla24[Despacho Judicial],"ND",0,1)</f>
        <v>ND</v>
      </c>
      <c r="P121" s="16" t="str">
        <f>_xlfn.XLOOKUP(P120,Tabla24[Día],Tabla24[Despacho Judicial],"ND",0,1)</f>
        <v>ND</v>
      </c>
      <c r="Q121" s="16" t="str">
        <f>_xlfn.XLOOKUP(Q120,Tabla24[Día],Tabla24[Despacho Judicial],"ND",0,1)</f>
        <v>ND</v>
      </c>
      <c r="R121" s="16" t="str">
        <f>_xlfn.XLOOKUP(R120,Tabla24[Día],Tabla24[Despacho Judicial],"ND",0,1)</f>
        <v>ND</v>
      </c>
      <c r="S121" s="16" t="str">
        <f>_xlfn.XLOOKUP(S120,Tabla24[Día],Tabla24[Despacho Judicial],"ND",0,1)</f>
        <v>ND</v>
      </c>
      <c r="T121" s="15"/>
      <c r="U121" s="16" t="str">
        <f>_xlfn.XLOOKUP(U120,Tabla24[Día],Tabla24[Despacho Judicial],"ND",0,1)</f>
        <v>ND</v>
      </c>
      <c r="V121" s="16" t="str">
        <f>_xlfn.XLOOKUP(V120,Tabla24[Día],Tabla24[Despacho Judicial],"ND",0,1)</f>
        <v>ND</v>
      </c>
      <c r="W121" s="16" t="str">
        <f>_xlfn.XLOOKUP(W120,Tabla24[Día],Tabla24[Despacho Judicial],"ND",0,1)</f>
        <v>ND</v>
      </c>
      <c r="X121" s="16" t="str">
        <f>_xlfn.XLOOKUP(X120,Tabla24[Día],Tabla24[Despacho Judicial],"ND",0,1)</f>
        <v>ND</v>
      </c>
      <c r="Y121" s="16" t="str">
        <f>_xlfn.XLOOKUP(Y120,Tabla24[Día],Tabla24[Despacho Judicial],"ND",0,1)</f>
        <v>ND</v>
      </c>
      <c r="Z121" s="16" t="str">
        <f>_xlfn.XLOOKUP(Z120,Tabla24[Día],Tabla24[Despacho Judicial],"ND",0,1)</f>
        <v>ND</v>
      </c>
      <c r="AA121" s="16" t="str">
        <f>_xlfn.XLOOKUP(AA120,Tabla24[Día],Tabla24[Despacho Judicial],"ND",0,1)</f>
        <v>ND</v>
      </c>
    </row>
    <row r="122" spans="5:27" ht="15" hidden="1" customHeight="1" x14ac:dyDescent="0.25">
      <c r="E122" s="16" t="str">
        <f>_xlfn.XLOOKUP(E120,Tabla24[Día],Tabla24[Tipo de día],"ND",0,1)</f>
        <v>ND</v>
      </c>
      <c r="F122" s="16" t="str">
        <f>_xlfn.XLOOKUP(F120,Tabla24[Día],Tabla24[Tipo de día],"ND",0,1)</f>
        <v>ND</v>
      </c>
      <c r="G122" s="16" t="str">
        <f>_xlfn.XLOOKUP(G120,Tabla24[Día],Tabla24[Tipo de día],"ND",0,1)</f>
        <v>ND</v>
      </c>
      <c r="H122" s="16" t="str">
        <f>_xlfn.XLOOKUP(H120,Tabla24[Día],Tabla24[Tipo de día],"ND",0,1)</f>
        <v>ND</v>
      </c>
      <c r="I122" s="16" t="str">
        <f>_xlfn.XLOOKUP(I120,Tabla24[Día],Tabla24[Tipo de día],"ND",0,1)</f>
        <v>ND</v>
      </c>
      <c r="J122" s="16" t="str">
        <f>_xlfn.XLOOKUP(J120,Tabla24[Día],Tabla24[Tipo de día],"ND",0,1)</f>
        <v>ND</v>
      </c>
      <c r="K122" s="16" t="str">
        <f>_xlfn.XLOOKUP(K120,Tabla24[Día],Tabla24[Tipo de día],"ND",0,1)</f>
        <v>ND</v>
      </c>
      <c r="L122" s="15"/>
      <c r="M122" s="16" t="str">
        <f>_xlfn.XLOOKUP(M120,Tabla24[Día],Tabla24[Tipo de día],"ND",0,1)</f>
        <v>ND</v>
      </c>
      <c r="N122" s="16" t="str">
        <f>_xlfn.XLOOKUP(N120,Tabla24[Día],Tabla24[Tipo de día],"ND",0,1)</f>
        <v>ND</v>
      </c>
      <c r="O122" s="16" t="str">
        <f>_xlfn.XLOOKUP(O120,Tabla24[Día],Tabla24[Tipo de día],"ND",0,1)</f>
        <v>ND</v>
      </c>
      <c r="P122" s="16" t="str">
        <f>_xlfn.XLOOKUP(P120,Tabla24[Día],Tabla24[Tipo de día],"ND",0,1)</f>
        <v>ND</v>
      </c>
      <c r="Q122" s="16" t="str">
        <f>_xlfn.XLOOKUP(Q120,Tabla24[Día],Tabla24[Tipo de día],"ND",0,1)</f>
        <v>ND</v>
      </c>
      <c r="R122" s="16" t="str">
        <f>_xlfn.XLOOKUP(R120,Tabla24[Día],Tabla24[Tipo de día],"ND",0,1)</f>
        <v>ND</v>
      </c>
      <c r="S122" s="16" t="str">
        <f>_xlfn.XLOOKUP(S120,Tabla24[Día],Tabla24[Tipo de día],"ND",0,1)</f>
        <v>ND</v>
      </c>
      <c r="T122" s="15"/>
      <c r="U122" s="16" t="str">
        <f>_xlfn.XLOOKUP(U120,Tabla24[Día],Tabla24[Tipo de día],"ND",0,1)</f>
        <v>ND</v>
      </c>
      <c r="V122" s="16" t="str">
        <f>_xlfn.XLOOKUP(V120,Tabla24[Día],Tabla24[Tipo de día],"ND",0,1)</f>
        <v>ND</v>
      </c>
      <c r="W122" s="16" t="str">
        <f>_xlfn.XLOOKUP(W120,Tabla24[Día],Tabla24[Tipo de día],"ND",0,1)</f>
        <v>ND</v>
      </c>
      <c r="X122" s="16" t="str">
        <f>_xlfn.XLOOKUP(X120,Tabla24[Día],Tabla24[Tipo de día],"ND",0,1)</f>
        <v>ND</v>
      </c>
      <c r="Y122" s="16" t="str">
        <f>_xlfn.XLOOKUP(Y120,Tabla24[Día],Tabla24[Tipo de día],"ND",0,1)</f>
        <v>ND</v>
      </c>
      <c r="Z122" s="16" t="str">
        <f>_xlfn.XLOOKUP(Z120,Tabla24[Día],Tabla24[Tipo de día],"ND",0,1)</f>
        <v>ND</v>
      </c>
      <c r="AA122" s="16" t="str">
        <f>_xlfn.XLOOKUP(AA120,Tabla24[Día],Tabla24[Tipo de día],"ND",0,1)</f>
        <v>ND</v>
      </c>
    </row>
    <row r="123" spans="5:27" ht="15" hidden="1" customHeight="1" x14ac:dyDescent="0.25">
      <c r="E123" s="16" t="str">
        <f>IF(AND(MONTH(E120)=MONTH($H$124),E121=$B$3),_xlfn.XLOOKUP(E120,Tabla24[Día],Tabla24[Día compensatorio],"ND",0,1),"")</f>
        <v/>
      </c>
      <c r="F123" s="16" t="str">
        <f>IF(AND(MONTH(F120)=MONTH($H$124),F121=$B$3),_xlfn.XLOOKUP(F120,Tabla24[Día],Tabla24[Día compensatorio],"ND",0,1),"")</f>
        <v/>
      </c>
      <c r="G123" s="16" t="str">
        <f>IF(AND(MONTH(G120)=MONTH($H$124),G121=$B$3),_xlfn.XLOOKUP(G120,Tabla24[Día],Tabla24[Día compensatorio],"ND",0,1),"")</f>
        <v/>
      </c>
      <c r="H123" s="16" t="str">
        <f>IF(AND(MONTH(H120)=MONTH($H$124),H121=$B$3),_xlfn.XLOOKUP(H120,Tabla24[Día],Tabla24[Día compensatorio],"ND",0,1),"")</f>
        <v/>
      </c>
      <c r="I123" s="16" t="str">
        <f>IF(AND(MONTH(I120)=MONTH($H$124),I121=$B$3),_xlfn.XLOOKUP(I120,Tabla24[Día],Tabla24[Día compensatorio],"ND",0,1),"")</f>
        <v/>
      </c>
      <c r="J123" s="16" t="str">
        <f>IF(AND(MONTH(J120)=MONTH($H$124),J121=$B$3),_xlfn.XLOOKUP(J120,Tabla24[Día],Tabla24[Día compensatorio],"ND",0,1),"")</f>
        <v/>
      </c>
      <c r="K123" s="16" t="str">
        <f>IF(AND(MONTH(K120)=MONTH($H$124),K121=$B$3),_xlfn.XLOOKUP(K120,Tabla24[Día],Tabla24[Día compensatorio],"ND",0,1),"")</f>
        <v/>
      </c>
      <c r="L123" s="15"/>
      <c r="M123" s="16" t="str">
        <f>IF(AND(MONTH(M120)=MONTH($P$124),M121=$B$3),_xlfn.XLOOKUP(M120,Tabla24[Día],Tabla24[Día compensatorio],"ND",0,1),"")</f>
        <v/>
      </c>
      <c r="N123" s="16" t="str">
        <f>IF(AND(MONTH(N120)=MONTH($P$124),N121=$B$3),_xlfn.XLOOKUP(N120,Tabla24[Día],Tabla24[Día compensatorio],"ND",0,1),"")</f>
        <v/>
      </c>
      <c r="O123" s="16" t="str">
        <f>IF(AND(MONTH(O120)=MONTH($P$124),O121=$B$3),_xlfn.XLOOKUP(O120,Tabla24[Día],Tabla24[Día compensatorio],"ND",0,1),"")</f>
        <v/>
      </c>
      <c r="P123" s="16" t="str">
        <f>IF(AND(MONTH(P120)=MONTH($P$124),P121=$B$3),_xlfn.XLOOKUP(P120,Tabla24[Día],Tabla24[Día compensatorio],"ND",0,1),"")</f>
        <v/>
      </c>
      <c r="Q123" s="16" t="str">
        <f>IF(AND(MONTH(Q120)=MONTH($P$124),Q121=$B$3),_xlfn.XLOOKUP(Q120,Tabla24[Día],Tabla24[Día compensatorio],"ND",0,1),"")</f>
        <v/>
      </c>
      <c r="R123" s="16" t="str">
        <f>IF(AND(MONTH(R120)=MONTH($P$124),R121=$B$3),_xlfn.XLOOKUP(R120,Tabla24[Día],Tabla24[Día compensatorio],"ND",0,1),"")</f>
        <v/>
      </c>
      <c r="S123" s="16" t="str">
        <f>IF(AND(MONTH(S120)=MONTH($P$124),S121=$B$3),_xlfn.XLOOKUP(S120,Tabla24[Día],Tabla24[Día compensatorio],"ND",0,1),"")</f>
        <v/>
      </c>
      <c r="T123" s="15"/>
      <c r="U123" s="16" t="str">
        <f>IF(AND(MONTH(U120)=MONTH($X$124),U121=$B$3),_xlfn.XLOOKUP(U120,Tabla24[Día],Tabla24[Día compensatorio],"ND",0,1),"")</f>
        <v/>
      </c>
      <c r="V123" s="16" t="str">
        <f>IF(AND(MONTH(V120)=MONTH($X$124),V121=$B$3),_xlfn.XLOOKUP(V120,Tabla24[Día],Tabla24[Día compensatorio],"ND",0,1),"")</f>
        <v/>
      </c>
      <c r="W123" s="16" t="str">
        <f>IF(AND(MONTH(W120)=MONTH($X$124),W121=$B$3),_xlfn.XLOOKUP(W120,Tabla24[Día],Tabla24[Día compensatorio],"ND",0,1),"")</f>
        <v/>
      </c>
      <c r="X123" s="16" t="str">
        <f>IF(AND(MONTH(X120)=MONTH($X$124),X121=$B$3),_xlfn.XLOOKUP(X120,Tabla24[Día],Tabla24[Día compensatorio],"ND",0,1),"")</f>
        <v/>
      </c>
      <c r="Y123" s="16" t="str">
        <f>IF(AND(MONTH(Y120)=MONTH($X$124),Y121=$B$3),_xlfn.XLOOKUP(Y120,Tabla24[Día],Tabla24[Día compensatorio],"ND",0,1),"")</f>
        <v/>
      </c>
      <c r="Z123" s="16" t="str">
        <f>IF(AND(MONTH(Z120)=MONTH($X$124),Z121=$B$3),_xlfn.XLOOKUP(Z120,Tabla24[Día],Tabla24[Día compensatorio],"ND",0,1),"")</f>
        <v/>
      </c>
      <c r="AA123" s="16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6">
        <f t="shared" ref="E124:K124" si="78">E120+7</f>
        <v>45579</v>
      </c>
      <c r="F124" s="16">
        <f t="shared" si="78"/>
        <v>45580</v>
      </c>
      <c r="G124" s="16">
        <f t="shared" si="78"/>
        <v>45581</v>
      </c>
      <c r="H124" s="16">
        <f t="shared" si="78"/>
        <v>45582</v>
      </c>
      <c r="I124" s="16">
        <f t="shared" si="78"/>
        <v>45583</v>
      </c>
      <c r="J124" s="16">
        <f t="shared" si="78"/>
        <v>45584</v>
      </c>
      <c r="K124" s="16">
        <f t="shared" si="78"/>
        <v>45585</v>
      </c>
      <c r="L124" s="15"/>
      <c r="M124" s="16">
        <f t="shared" ref="M124:S124" si="79">M120+7</f>
        <v>45607</v>
      </c>
      <c r="N124" s="16">
        <f t="shared" si="79"/>
        <v>45608</v>
      </c>
      <c r="O124" s="16">
        <f t="shared" si="79"/>
        <v>45609</v>
      </c>
      <c r="P124" s="16">
        <f t="shared" si="79"/>
        <v>45610</v>
      </c>
      <c r="Q124" s="16">
        <f t="shared" si="79"/>
        <v>45611</v>
      </c>
      <c r="R124" s="16">
        <f t="shared" si="79"/>
        <v>45612</v>
      </c>
      <c r="S124" s="16">
        <f t="shared" si="79"/>
        <v>45613</v>
      </c>
      <c r="T124" s="15"/>
      <c r="U124" s="16">
        <f t="shared" ref="U124:AA124" si="80">U120+7</f>
        <v>45635</v>
      </c>
      <c r="V124" s="16">
        <f t="shared" si="80"/>
        <v>45636</v>
      </c>
      <c r="W124" s="16">
        <f t="shared" si="80"/>
        <v>45637</v>
      </c>
      <c r="X124" s="16">
        <f t="shared" si="80"/>
        <v>45638</v>
      </c>
      <c r="Y124" s="16">
        <f t="shared" si="80"/>
        <v>45639</v>
      </c>
      <c r="Z124" s="16">
        <f t="shared" si="80"/>
        <v>45640</v>
      </c>
      <c r="AA124" s="16">
        <f t="shared" si="80"/>
        <v>45641</v>
      </c>
    </row>
    <row r="125" spans="5:27" ht="15" hidden="1" customHeight="1" x14ac:dyDescent="0.25">
      <c r="E125" s="16" t="str">
        <f>_xlfn.XLOOKUP(E124,Tabla24[Día],Tabla24[Despacho Judicial],"ND",0,1)</f>
        <v>ND</v>
      </c>
      <c r="F125" s="16" t="str">
        <f>_xlfn.XLOOKUP(F124,Tabla24[Día],Tabla24[Despacho Judicial],"ND",0,1)</f>
        <v>ND</v>
      </c>
      <c r="G125" s="16" t="str">
        <f>_xlfn.XLOOKUP(G124,Tabla24[Día],Tabla24[Despacho Judicial],"ND",0,1)</f>
        <v>ND</v>
      </c>
      <c r="H125" s="16" t="str">
        <f>_xlfn.XLOOKUP(H124,Tabla24[Día],Tabla24[Despacho Judicial],"ND",0,1)</f>
        <v>ND</v>
      </c>
      <c r="I125" s="16" t="str">
        <f>_xlfn.XLOOKUP(I124,Tabla24[Día],Tabla24[Despacho Judicial],"ND",0,1)</f>
        <v>ND</v>
      </c>
      <c r="J125" s="16" t="str">
        <f>_xlfn.XLOOKUP(J124,Tabla24[Día],Tabla24[Despacho Judicial],"ND",0,1)</f>
        <v>ND</v>
      </c>
      <c r="K125" s="16" t="str">
        <f>_xlfn.XLOOKUP(K124,Tabla24[Día],Tabla24[Despacho Judicial],"ND",0,1)</f>
        <v>ND</v>
      </c>
      <c r="L125" s="15"/>
      <c r="M125" s="16" t="str">
        <f>_xlfn.XLOOKUP(M124,Tabla24[Día],Tabla24[Despacho Judicial],"ND",0,1)</f>
        <v>ND</v>
      </c>
      <c r="N125" s="16" t="str">
        <f>_xlfn.XLOOKUP(N124,Tabla24[Día],Tabla24[Despacho Judicial],"ND",0,1)</f>
        <v>ND</v>
      </c>
      <c r="O125" s="16" t="str">
        <f>_xlfn.XLOOKUP(O124,Tabla24[Día],Tabla24[Despacho Judicial],"ND",0,1)</f>
        <v>ND</v>
      </c>
      <c r="P125" s="16" t="str">
        <f>_xlfn.XLOOKUP(P124,Tabla24[Día],Tabla24[Despacho Judicial],"ND",0,1)</f>
        <v>ND</v>
      </c>
      <c r="Q125" s="16" t="str">
        <f>_xlfn.XLOOKUP(Q124,Tabla24[Día],Tabla24[Despacho Judicial],"ND",0,1)</f>
        <v>ND</v>
      </c>
      <c r="R125" s="16" t="str">
        <f>_xlfn.XLOOKUP(R124,Tabla24[Día],Tabla24[Despacho Judicial],"ND",0,1)</f>
        <v>ND</v>
      </c>
      <c r="S125" s="16" t="str">
        <f>_xlfn.XLOOKUP(S124,Tabla24[Día],Tabla24[Despacho Judicial],"ND",0,1)</f>
        <v>ND</v>
      </c>
      <c r="T125" s="15"/>
      <c r="U125" s="16" t="str">
        <f>_xlfn.XLOOKUP(U124,Tabla24[Día],Tabla24[Despacho Judicial],"ND",0,1)</f>
        <v>ND</v>
      </c>
      <c r="V125" s="16" t="str">
        <f>_xlfn.XLOOKUP(V124,Tabla24[Día],Tabla24[Despacho Judicial],"ND",0,1)</f>
        <v>ND</v>
      </c>
      <c r="W125" s="16" t="str">
        <f>_xlfn.XLOOKUP(W124,Tabla24[Día],Tabla24[Despacho Judicial],"ND",0,1)</f>
        <v>ND</v>
      </c>
      <c r="X125" s="16" t="str">
        <f>_xlfn.XLOOKUP(X124,Tabla24[Día],Tabla24[Despacho Judicial],"ND",0,1)</f>
        <v>ND</v>
      </c>
      <c r="Y125" s="16" t="str">
        <f>_xlfn.XLOOKUP(Y124,Tabla24[Día],Tabla24[Despacho Judicial],"ND",0,1)</f>
        <v>ND</v>
      </c>
      <c r="Z125" s="16" t="str">
        <f>_xlfn.XLOOKUP(Z124,Tabla24[Día],Tabla24[Despacho Judicial],"ND",0,1)</f>
        <v>ND</v>
      </c>
      <c r="AA125" s="16" t="str">
        <f>_xlfn.XLOOKUP(AA124,Tabla24[Día],Tabla24[Despacho Judicial],"ND",0,1)</f>
        <v>ND</v>
      </c>
    </row>
    <row r="126" spans="5:27" ht="15" hidden="1" customHeight="1" x14ac:dyDescent="0.25">
      <c r="E126" s="16" t="str">
        <f>_xlfn.XLOOKUP(E124,Tabla24[Día],Tabla24[Tipo de día],"ND",0,1)</f>
        <v>ND</v>
      </c>
      <c r="F126" s="16" t="str">
        <f>_xlfn.XLOOKUP(F124,Tabla24[Día],Tabla24[Tipo de día],"ND",0,1)</f>
        <v>ND</v>
      </c>
      <c r="G126" s="16" t="str">
        <f>_xlfn.XLOOKUP(G124,Tabla24[Día],Tabla24[Tipo de día],"ND",0,1)</f>
        <v>ND</v>
      </c>
      <c r="H126" s="16" t="str">
        <f>_xlfn.XLOOKUP(H124,Tabla24[Día],Tabla24[Tipo de día],"ND",0,1)</f>
        <v>ND</v>
      </c>
      <c r="I126" s="16" t="str">
        <f>_xlfn.XLOOKUP(I124,Tabla24[Día],Tabla24[Tipo de día],"ND",0,1)</f>
        <v>ND</v>
      </c>
      <c r="J126" s="16" t="str">
        <f>_xlfn.XLOOKUP(J124,Tabla24[Día],Tabla24[Tipo de día],"ND",0,1)</f>
        <v>ND</v>
      </c>
      <c r="K126" s="16" t="str">
        <f>_xlfn.XLOOKUP(K124,Tabla24[Día],Tabla24[Tipo de día],"ND",0,1)</f>
        <v>ND</v>
      </c>
      <c r="L126" s="15"/>
      <c r="M126" s="16" t="str">
        <f>_xlfn.XLOOKUP(M124,Tabla24[Día],Tabla24[Tipo de día],"ND",0,1)</f>
        <v>ND</v>
      </c>
      <c r="N126" s="16" t="str">
        <f>_xlfn.XLOOKUP(N124,Tabla24[Día],Tabla24[Tipo de día],"ND",0,1)</f>
        <v>ND</v>
      </c>
      <c r="O126" s="16" t="str">
        <f>_xlfn.XLOOKUP(O124,Tabla24[Día],Tabla24[Tipo de día],"ND",0,1)</f>
        <v>ND</v>
      </c>
      <c r="P126" s="16" t="str">
        <f>_xlfn.XLOOKUP(P124,Tabla24[Día],Tabla24[Tipo de día],"ND",0,1)</f>
        <v>ND</v>
      </c>
      <c r="Q126" s="16" t="str">
        <f>_xlfn.XLOOKUP(Q124,Tabla24[Día],Tabla24[Tipo de día],"ND",0,1)</f>
        <v>ND</v>
      </c>
      <c r="R126" s="16" t="str">
        <f>_xlfn.XLOOKUP(R124,Tabla24[Día],Tabla24[Tipo de día],"ND",0,1)</f>
        <v>ND</v>
      </c>
      <c r="S126" s="16" t="str">
        <f>_xlfn.XLOOKUP(S124,Tabla24[Día],Tabla24[Tipo de día],"ND",0,1)</f>
        <v>ND</v>
      </c>
      <c r="T126" s="15"/>
      <c r="U126" s="16" t="str">
        <f>_xlfn.XLOOKUP(U124,Tabla24[Día],Tabla24[Tipo de día],"ND",0,1)</f>
        <v>ND</v>
      </c>
      <c r="V126" s="16" t="str">
        <f>_xlfn.XLOOKUP(V124,Tabla24[Día],Tabla24[Tipo de día],"ND",0,1)</f>
        <v>ND</v>
      </c>
      <c r="W126" s="16" t="str">
        <f>_xlfn.XLOOKUP(W124,Tabla24[Día],Tabla24[Tipo de día],"ND",0,1)</f>
        <v>ND</v>
      </c>
      <c r="X126" s="16" t="str">
        <f>_xlfn.XLOOKUP(X124,Tabla24[Día],Tabla24[Tipo de día],"ND",0,1)</f>
        <v>ND</v>
      </c>
      <c r="Y126" s="16" t="str">
        <f>_xlfn.XLOOKUP(Y124,Tabla24[Día],Tabla24[Tipo de día],"ND",0,1)</f>
        <v>ND</v>
      </c>
      <c r="Z126" s="16" t="str">
        <f>_xlfn.XLOOKUP(Z124,Tabla24[Día],Tabla24[Tipo de día],"ND",0,1)</f>
        <v>ND</v>
      </c>
      <c r="AA126" s="16" t="str">
        <f>_xlfn.XLOOKUP(AA124,Tabla24[Día],Tabla24[Tipo de día],"ND",0,1)</f>
        <v>ND</v>
      </c>
    </row>
    <row r="127" spans="5:27" ht="15" hidden="1" customHeight="1" x14ac:dyDescent="0.25">
      <c r="E127" s="16" t="str">
        <f>IF(AND(MONTH(E124)=MONTH($H$124),E125=$B$3),_xlfn.XLOOKUP(E124,Tabla24[Día],Tabla24[Día compensatorio],"ND",0,1),"")</f>
        <v/>
      </c>
      <c r="F127" s="16" t="str">
        <f>IF(AND(MONTH(F124)=MONTH($H$124),F125=$B$3),_xlfn.XLOOKUP(F124,Tabla24[Día],Tabla24[Día compensatorio],"ND",0,1),"")</f>
        <v/>
      </c>
      <c r="G127" s="16" t="str">
        <f>IF(AND(MONTH(G124)=MONTH($H$124),G125=$B$3),_xlfn.XLOOKUP(G124,Tabla24[Día],Tabla24[Día compensatorio],"ND",0,1),"")</f>
        <v/>
      </c>
      <c r="H127" s="16" t="str">
        <f>IF(AND(MONTH(H124)=MONTH($H$124),H125=$B$3),_xlfn.XLOOKUP(H124,Tabla24[Día],Tabla24[Día compensatorio],"ND",0,1),"")</f>
        <v/>
      </c>
      <c r="I127" s="16" t="str">
        <f>IF(AND(MONTH(I124)=MONTH($H$124),I125=$B$3),_xlfn.XLOOKUP(I124,Tabla24[Día],Tabla24[Día compensatorio],"ND",0,1),"")</f>
        <v/>
      </c>
      <c r="J127" s="16" t="str">
        <f>IF(AND(MONTH(J124)=MONTH($H$124),J125=$B$3),_xlfn.XLOOKUP(J124,Tabla24[Día],Tabla24[Día compensatorio],"ND",0,1),"")</f>
        <v/>
      </c>
      <c r="K127" s="16" t="str">
        <f>IF(AND(MONTH(K124)=MONTH($H$124),K125=$B$3),_xlfn.XLOOKUP(K124,Tabla24[Día],Tabla24[Día compensatorio],"ND",0,1),"")</f>
        <v/>
      </c>
      <c r="L127" s="15"/>
      <c r="M127" s="16" t="str">
        <f>IF(AND(MONTH(M124)=MONTH($P$124),M125=$B$3),_xlfn.XLOOKUP(M124,Tabla24[Día],Tabla24[Día compensatorio],"ND",0,1),"")</f>
        <v/>
      </c>
      <c r="N127" s="16" t="str">
        <f>IF(AND(MONTH(N124)=MONTH($P$124),N125=$B$3),_xlfn.XLOOKUP(N124,Tabla24[Día],Tabla24[Día compensatorio],"ND",0,1),"")</f>
        <v/>
      </c>
      <c r="O127" s="16" t="str">
        <f>IF(AND(MONTH(O124)=MONTH($P$124),O125=$B$3),_xlfn.XLOOKUP(O124,Tabla24[Día],Tabla24[Día compensatorio],"ND",0,1),"")</f>
        <v/>
      </c>
      <c r="P127" s="16" t="str">
        <f>IF(AND(MONTH(P124)=MONTH($P$124),P125=$B$3),_xlfn.XLOOKUP(P124,Tabla24[Día],Tabla24[Día compensatorio],"ND",0,1),"")</f>
        <v/>
      </c>
      <c r="Q127" s="16" t="str">
        <f>IF(AND(MONTH(Q124)=MONTH($P$124),Q125=$B$3),_xlfn.XLOOKUP(Q124,Tabla24[Día],Tabla24[Día compensatorio],"ND",0,1),"")</f>
        <v/>
      </c>
      <c r="R127" s="16" t="str">
        <f>IF(AND(MONTH(R124)=MONTH($P$124),R125=$B$3),_xlfn.XLOOKUP(R124,Tabla24[Día],Tabla24[Día compensatorio],"ND",0,1),"")</f>
        <v/>
      </c>
      <c r="S127" s="16" t="str">
        <f>IF(AND(MONTH(S124)=MONTH($P$124),S125=$B$3),_xlfn.XLOOKUP(S124,Tabla24[Día],Tabla24[Día compensatorio],"ND",0,1),"")</f>
        <v/>
      </c>
      <c r="T127" s="15"/>
      <c r="U127" s="16" t="str">
        <f>IF(AND(MONTH(U124)=MONTH($X$124),U125=$B$3),_xlfn.XLOOKUP(U124,Tabla24[Día],Tabla24[Día compensatorio],"ND",0,1),"")</f>
        <v/>
      </c>
      <c r="V127" s="16" t="str">
        <f>IF(AND(MONTH(V124)=MONTH($X$124),V125=$B$3),_xlfn.XLOOKUP(V124,Tabla24[Día],Tabla24[Día compensatorio],"ND",0,1),"")</f>
        <v/>
      </c>
      <c r="W127" s="16" t="str">
        <f>IF(AND(MONTH(W124)=MONTH($X$124),W125=$B$3),_xlfn.XLOOKUP(W124,Tabla24[Día],Tabla24[Día compensatorio],"ND",0,1),"")</f>
        <v/>
      </c>
      <c r="X127" s="16" t="str">
        <f>IF(AND(MONTH(X124)=MONTH($X$124),X125=$B$3),_xlfn.XLOOKUP(X124,Tabla24[Día],Tabla24[Día compensatorio],"ND",0,1),"")</f>
        <v/>
      </c>
      <c r="Y127" s="16" t="str">
        <f>IF(AND(MONTH(Y124)=MONTH($X$124),Y125=$B$3),_xlfn.XLOOKUP(Y124,Tabla24[Día],Tabla24[Día compensatorio],"ND",0,1),"")</f>
        <v/>
      </c>
      <c r="Z127" s="16" t="str">
        <f>IF(AND(MONTH(Z124)=MONTH($X$124),Z125=$B$3),_xlfn.XLOOKUP(Z124,Tabla24[Día],Tabla24[Día compensatorio],"ND",0,1),"")</f>
        <v/>
      </c>
      <c r="AA127" s="16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6">
        <f t="shared" ref="E128:K128" si="81">E124+7</f>
        <v>45586</v>
      </c>
      <c r="F128" s="16">
        <f t="shared" si="81"/>
        <v>45587</v>
      </c>
      <c r="G128" s="16">
        <f t="shared" si="81"/>
        <v>45588</v>
      </c>
      <c r="H128" s="16">
        <f t="shared" si="81"/>
        <v>45589</v>
      </c>
      <c r="I128" s="16">
        <f t="shared" si="81"/>
        <v>45590</v>
      </c>
      <c r="J128" s="16">
        <f t="shared" si="81"/>
        <v>45591</v>
      </c>
      <c r="K128" s="16">
        <f t="shared" si="81"/>
        <v>45592</v>
      </c>
      <c r="L128" s="15"/>
      <c r="M128" s="16">
        <f t="shared" ref="M128:S128" si="82">M124+7</f>
        <v>45614</v>
      </c>
      <c r="N128" s="16">
        <f t="shared" si="82"/>
        <v>45615</v>
      </c>
      <c r="O128" s="16">
        <f t="shared" si="82"/>
        <v>45616</v>
      </c>
      <c r="P128" s="16">
        <f t="shared" si="82"/>
        <v>45617</v>
      </c>
      <c r="Q128" s="16">
        <f t="shared" si="82"/>
        <v>45618</v>
      </c>
      <c r="R128" s="16">
        <f t="shared" si="82"/>
        <v>45619</v>
      </c>
      <c r="S128" s="16">
        <f t="shared" si="82"/>
        <v>45620</v>
      </c>
      <c r="T128" s="15"/>
      <c r="U128" s="16">
        <f t="shared" ref="U128:AA128" si="83">U124+7</f>
        <v>45642</v>
      </c>
      <c r="V128" s="16">
        <f t="shared" si="83"/>
        <v>45643</v>
      </c>
      <c r="W128" s="16">
        <f t="shared" si="83"/>
        <v>45644</v>
      </c>
      <c r="X128" s="16">
        <f t="shared" si="83"/>
        <v>45645</v>
      </c>
      <c r="Y128" s="16">
        <f t="shared" si="83"/>
        <v>45646</v>
      </c>
      <c r="Z128" s="16">
        <f t="shared" si="83"/>
        <v>45647</v>
      </c>
      <c r="AA128" s="16">
        <f t="shared" si="83"/>
        <v>45648</v>
      </c>
    </row>
    <row r="129" spans="5:27" ht="15" hidden="1" customHeight="1" x14ac:dyDescent="0.25">
      <c r="E129" s="16" t="str">
        <f>_xlfn.XLOOKUP(E128,Tabla24[Día],Tabla24[Despacho Judicial],"ND",0,1)</f>
        <v>ND</v>
      </c>
      <c r="F129" s="16" t="str">
        <f>_xlfn.XLOOKUP(F128,Tabla24[Día],Tabla24[Despacho Judicial],"ND",0,1)</f>
        <v>ND</v>
      </c>
      <c r="G129" s="16" t="str">
        <f>_xlfn.XLOOKUP(G128,Tabla24[Día],Tabla24[Despacho Judicial],"ND",0,1)</f>
        <v>ND</v>
      </c>
      <c r="H129" s="16" t="str">
        <f>_xlfn.XLOOKUP(H128,Tabla24[Día],Tabla24[Despacho Judicial],"ND",0,1)</f>
        <v>ND</v>
      </c>
      <c r="I129" s="16" t="str">
        <f>_xlfn.XLOOKUP(I128,Tabla24[Día],Tabla24[Despacho Judicial],"ND",0,1)</f>
        <v>ND</v>
      </c>
      <c r="J129" s="16" t="str">
        <f>_xlfn.XLOOKUP(J128,Tabla24[Día],Tabla24[Despacho Judicial],"ND",0,1)</f>
        <v>ND</v>
      </c>
      <c r="K129" s="16" t="str">
        <f>_xlfn.XLOOKUP(K128,Tabla24[Día],Tabla24[Despacho Judicial],"ND",0,1)</f>
        <v>ND</v>
      </c>
      <c r="L129" s="15"/>
      <c r="M129" s="16" t="str">
        <f>_xlfn.XLOOKUP(M128,Tabla24[Día],Tabla24[Despacho Judicial],"ND",0,1)</f>
        <v>ND</v>
      </c>
      <c r="N129" s="16" t="str">
        <f>_xlfn.XLOOKUP(N128,Tabla24[Día],Tabla24[Despacho Judicial],"ND",0,1)</f>
        <v>ND</v>
      </c>
      <c r="O129" s="16" t="str">
        <f>_xlfn.XLOOKUP(O128,Tabla24[Día],Tabla24[Despacho Judicial],"ND",0,1)</f>
        <v>ND</v>
      </c>
      <c r="P129" s="16" t="str">
        <f>_xlfn.XLOOKUP(P128,Tabla24[Día],Tabla24[Despacho Judicial],"ND",0,1)</f>
        <v>ND</v>
      </c>
      <c r="Q129" s="16" t="str">
        <f>_xlfn.XLOOKUP(Q128,Tabla24[Día],Tabla24[Despacho Judicial],"ND",0,1)</f>
        <v>ND</v>
      </c>
      <c r="R129" s="16" t="str">
        <f>_xlfn.XLOOKUP(R128,Tabla24[Día],Tabla24[Despacho Judicial],"ND",0,1)</f>
        <v>ND</v>
      </c>
      <c r="S129" s="16" t="str">
        <f>_xlfn.XLOOKUP(S128,Tabla24[Día],Tabla24[Despacho Judicial],"ND",0,1)</f>
        <v>ND</v>
      </c>
      <c r="T129" s="15"/>
      <c r="U129" s="16" t="str">
        <f>_xlfn.XLOOKUP(U128,Tabla24[Día],Tabla24[Despacho Judicial],"ND",0,1)</f>
        <v>ND</v>
      </c>
      <c r="V129" s="16" t="str">
        <f>_xlfn.XLOOKUP(V128,Tabla24[Día],Tabla24[Despacho Judicial],"ND",0,1)</f>
        <v>ND</v>
      </c>
      <c r="W129" s="16" t="str">
        <f>_xlfn.XLOOKUP(W128,Tabla24[Día],Tabla24[Despacho Judicial],"ND",0,1)</f>
        <v>ND</v>
      </c>
      <c r="X129" s="16" t="str">
        <f>_xlfn.XLOOKUP(X128,Tabla24[Día],Tabla24[Despacho Judicial],"ND",0,1)</f>
        <v>ND</v>
      </c>
      <c r="Y129" s="16" t="str">
        <f>_xlfn.XLOOKUP(Y128,Tabla24[Día],Tabla24[Despacho Judicial],"ND",0,1)</f>
        <v>Juzgado 01 Penal Municipal de La Mesa</v>
      </c>
      <c r="Z129" s="16" t="str">
        <f>_xlfn.XLOOKUP(Z128,Tabla24[Día],Tabla24[Despacho Judicial],"ND",0,1)</f>
        <v>Juzgado 01 Promiscuo Municipal de San Antonio del Tequendama</v>
      </c>
      <c r="AA129" s="16" t="str">
        <f>_xlfn.XLOOKUP(AA128,Tabla24[Día],Tabla24[Despacho Judicial],"ND",0,1)</f>
        <v>Juzgado 01 Promiscuo Municipal de San Antonio del Tequendama</v>
      </c>
    </row>
    <row r="130" spans="5:27" ht="15" hidden="1" customHeight="1" x14ac:dyDescent="0.25">
      <c r="E130" s="16" t="str">
        <f>_xlfn.XLOOKUP(E128,Tabla24[Día],Tabla24[Tipo de día],"ND",0,1)</f>
        <v>ND</v>
      </c>
      <c r="F130" s="16" t="str">
        <f>_xlfn.XLOOKUP(F128,Tabla24[Día],Tabla24[Tipo de día],"ND",0,1)</f>
        <v>ND</v>
      </c>
      <c r="G130" s="16" t="str">
        <f>_xlfn.XLOOKUP(G128,Tabla24[Día],Tabla24[Tipo de día],"ND",0,1)</f>
        <v>ND</v>
      </c>
      <c r="H130" s="16" t="str">
        <f>_xlfn.XLOOKUP(H128,Tabla24[Día],Tabla24[Tipo de día],"ND",0,1)</f>
        <v>ND</v>
      </c>
      <c r="I130" s="16" t="str">
        <f>_xlfn.XLOOKUP(I128,Tabla24[Día],Tabla24[Tipo de día],"ND",0,1)</f>
        <v>ND</v>
      </c>
      <c r="J130" s="16" t="str">
        <f>_xlfn.XLOOKUP(J128,Tabla24[Día],Tabla24[Tipo de día],"ND",0,1)</f>
        <v>ND</v>
      </c>
      <c r="K130" s="16" t="str">
        <f>_xlfn.XLOOKUP(K128,Tabla24[Día],Tabla24[Tipo de día],"ND",0,1)</f>
        <v>ND</v>
      </c>
      <c r="L130" s="15"/>
      <c r="M130" s="16" t="str">
        <f>_xlfn.XLOOKUP(M128,Tabla24[Día],Tabla24[Tipo de día],"ND",0,1)</f>
        <v>ND</v>
      </c>
      <c r="N130" s="16" t="str">
        <f>_xlfn.XLOOKUP(N128,Tabla24[Día],Tabla24[Tipo de día],"ND",0,1)</f>
        <v>ND</v>
      </c>
      <c r="O130" s="16" t="str">
        <f>_xlfn.XLOOKUP(O128,Tabla24[Día],Tabla24[Tipo de día],"ND",0,1)</f>
        <v>ND</v>
      </c>
      <c r="P130" s="16" t="str">
        <f>_xlfn.XLOOKUP(P128,Tabla24[Día],Tabla24[Tipo de día],"ND",0,1)</f>
        <v>ND</v>
      </c>
      <c r="Q130" s="16" t="str">
        <f>_xlfn.XLOOKUP(Q128,Tabla24[Día],Tabla24[Tipo de día],"ND",0,1)</f>
        <v>ND</v>
      </c>
      <c r="R130" s="16" t="str">
        <f>_xlfn.XLOOKUP(R128,Tabla24[Día],Tabla24[Tipo de día],"ND",0,1)</f>
        <v>ND</v>
      </c>
      <c r="S130" s="16" t="str">
        <f>_xlfn.XLOOKUP(S128,Tabla24[Día],Tabla24[Tipo de día],"ND",0,1)</f>
        <v>ND</v>
      </c>
      <c r="T130" s="15"/>
      <c r="U130" s="16" t="str">
        <f>_xlfn.XLOOKUP(U128,Tabla24[Día],Tabla24[Tipo de día],"ND",0,1)</f>
        <v>ND</v>
      </c>
      <c r="V130" s="16" t="str">
        <f>_xlfn.XLOOKUP(V128,Tabla24[Día],Tabla24[Tipo de día],"ND",0,1)</f>
        <v>ND</v>
      </c>
      <c r="W130" s="16" t="str">
        <f>_xlfn.XLOOKUP(W128,Tabla24[Día],Tabla24[Tipo de día],"ND",0,1)</f>
        <v>ND</v>
      </c>
      <c r="X130" s="16" t="str">
        <f>_xlfn.XLOOKUP(X128,Tabla24[Día],Tabla24[Tipo de día],"ND",0,1)</f>
        <v>ND</v>
      </c>
      <c r="Y130" s="16" t="str">
        <f>_xlfn.XLOOKUP(Y128,Tabla24[Día],Tabla24[Tipo de día],"ND",0,1)</f>
        <v>Vacancia Judicial</v>
      </c>
      <c r="Z130" s="16" t="str">
        <f>_xlfn.XLOOKUP(Z128,Tabla24[Día],Tabla24[Tipo de día],"ND",0,1)</f>
        <v>Fin de semana / Festivo</v>
      </c>
      <c r="AA130" s="16" t="str">
        <f>_xlfn.XLOOKUP(AA128,Tabla24[Día],Tabla24[Tipo de día],"ND",0,1)</f>
        <v>Fin de semana / Festivo</v>
      </c>
    </row>
    <row r="131" spans="5:27" ht="15" hidden="1" customHeight="1" x14ac:dyDescent="0.25">
      <c r="E131" s="16" t="str">
        <f>IF(AND(MONTH(E128)=MONTH($H$124),E129=$B$3),_xlfn.XLOOKUP(E128,Tabla24[Día],Tabla24[Día compensatorio],"ND",0,1),"")</f>
        <v/>
      </c>
      <c r="F131" s="16" t="str">
        <f>IF(AND(MONTH(F128)=MONTH($H$124),F129=$B$3),_xlfn.XLOOKUP(F128,Tabla24[Día],Tabla24[Día compensatorio],"ND",0,1),"")</f>
        <v/>
      </c>
      <c r="G131" s="16" t="str">
        <f>IF(AND(MONTH(G128)=MONTH($H$124),G129=$B$3),_xlfn.XLOOKUP(G128,Tabla24[Día],Tabla24[Día compensatorio],"ND",0,1),"")</f>
        <v/>
      </c>
      <c r="H131" s="16" t="str">
        <f>IF(AND(MONTH(H128)=MONTH($H$124),H129=$B$3),_xlfn.XLOOKUP(H128,Tabla24[Día],Tabla24[Día compensatorio],"ND",0,1),"")</f>
        <v/>
      </c>
      <c r="I131" s="16" t="str">
        <f>IF(AND(MONTH(I128)=MONTH($H$124),I129=$B$3),_xlfn.XLOOKUP(I128,Tabla24[Día],Tabla24[Día compensatorio],"ND",0,1),"")</f>
        <v/>
      </c>
      <c r="J131" s="16" t="str">
        <f>IF(AND(MONTH(J128)=MONTH($H$124),J129=$B$3),_xlfn.XLOOKUP(J128,Tabla24[Día],Tabla24[Día compensatorio],"ND",0,1),"")</f>
        <v/>
      </c>
      <c r="K131" s="16" t="str">
        <f>IF(AND(MONTH(K128)=MONTH($H$124),K129=$B$3),_xlfn.XLOOKUP(K128,Tabla24[Día],Tabla24[Día compensatorio],"ND",0,1),"")</f>
        <v/>
      </c>
      <c r="L131" s="15"/>
      <c r="M131" s="16" t="str">
        <f>IF(AND(MONTH(M128)=MONTH($P$124),M129=$B$3),_xlfn.XLOOKUP(M128,Tabla24[Día],Tabla24[Día compensatorio],"ND",0,1),"")</f>
        <v/>
      </c>
      <c r="N131" s="16" t="str">
        <f>IF(AND(MONTH(N128)=MONTH($P$124),N129=$B$3),_xlfn.XLOOKUP(N128,Tabla24[Día],Tabla24[Día compensatorio],"ND",0,1),"")</f>
        <v/>
      </c>
      <c r="O131" s="16" t="str">
        <f>IF(AND(MONTH(O128)=MONTH($P$124),O129=$B$3),_xlfn.XLOOKUP(O128,Tabla24[Día],Tabla24[Día compensatorio],"ND",0,1),"")</f>
        <v/>
      </c>
      <c r="P131" s="16" t="str">
        <f>IF(AND(MONTH(P128)=MONTH($P$124),P129=$B$3),_xlfn.XLOOKUP(P128,Tabla24[Día],Tabla24[Día compensatorio],"ND",0,1),"")</f>
        <v/>
      </c>
      <c r="Q131" s="16" t="str">
        <f>IF(AND(MONTH(Q128)=MONTH($P$124),Q129=$B$3),_xlfn.XLOOKUP(Q128,Tabla24[Día],Tabla24[Día compensatorio],"ND",0,1),"")</f>
        <v/>
      </c>
      <c r="R131" s="16" t="str">
        <f>IF(AND(MONTH(R128)=MONTH($P$124),R129=$B$3),_xlfn.XLOOKUP(R128,Tabla24[Día],Tabla24[Día compensatorio],"ND",0,1),"")</f>
        <v/>
      </c>
      <c r="S131" s="16" t="str">
        <f>IF(AND(MONTH(S128)=MONTH($P$124),S129=$B$3),_xlfn.XLOOKUP(S128,Tabla24[Día],Tabla24[Día compensatorio],"ND",0,1),"")</f>
        <v/>
      </c>
      <c r="T131" s="15"/>
      <c r="U131" s="16" t="str">
        <f>IF(AND(MONTH(U128)=MONTH($X$124),U129=$B$3),_xlfn.XLOOKUP(U128,Tabla24[Día],Tabla24[Día compensatorio],"ND",0,1),"")</f>
        <v/>
      </c>
      <c r="V131" s="16" t="str">
        <f>IF(AND(MONTH(V128)=MONTH($X$124),V129=$B$3),_xlfn.XLOOKUP(V128,Tabla24[Día],Tabla24[Día compensatorio],"ND",0,1),"")</f>
        <v/>
      </c>
      <c r="W131" s="16" t="str">
        <f>IF(AND(MONTH(W128)=MONTH($X$124),W129=$B$3),_xlfn.XLOOKUP(W128,Tabla24[Día],Tabla24[Día compensatorio],"ND",0,1),"")</f>
        <v/>
      </c>
      <c r="X131" s="16" t="str">
        <f>IF(AND(MONTH(X128)=MONTH($X$124),X129=$B$3),_xlfn.XLOOKUP(X128,Tabla24[Día],Tabla24[Día compensatorio],"ND",0,1),"")</f>
        <v/>
      </c>
      <c r="Y131" s="16" t="str">
        <f>IF(AND(MONTH(Y128)=MONTH($X$124),Y129=$B$3),_xlfn.XLOOKUP(Y128,Tabla24[Día],Tabla24[Día compensatorio],"ND",0,1),"")</f>
        <v/>
      </c>
      <c r="Z131" s="16" t="str">
        <f>IF(AND(MONTH(Z128)=MONTH($X$124),Z129=$B$3),_xlfn.XLOOKUP(Z128,Tabla24[Día],Tabla24[Día compensatorio],"ND",0,1),"")</f>
        <v/>
      </c>
      <c r="AA131" s="16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6">
        <f t="shared" ref="E132:K132" si="84">E128+7</f>
        <v>45593</v>
      </c>
      <c r="F132" s="16">
        <f t="shared" si="84"/>
        <v>45594</v>
      </c>
      <c r="G132" s="16">
        <f t="shared" si="84"/>
        <v>45595</v>
      </c>
      <c r="H132" s="16">
        <f t="shared" si="84"/>
        <v>45596</v>
      </c>
      <c r="I132" s="16">
        <f t="shared" si="84"/>
        <v>45597</v>
      </c>
      <c r="J132" s="16">
        <f t="shared" si="84"/>
        <v>45598</v>
      </c>
      <c r="K132" s="16">
        <f t="shared" si="84"/>
        <v>45599</v>
      </c>
      <c r="L132" s="15"/>
      <c r="M132" s="16">
        <f t="shared" ref="M132:S132" si="85">M128+7</f>
        <v>45621</v>
      </c>
      <c r="N132" s="16">
        <f t="shared" si="85"/>
        <v>45622</v>
      </c>
      <c r="O132" s="16">
        <f t="shared" si="85"/>
        <v>45623</v>
      </c>
      <c r="P132" s="16">
        <f t="shared" si="85"/>
        <v>45624</v>
      </c>
      <c r="Q132" s="16">
        <f t="shared" si="85"/>
        <v>45625</v>
      </c>
      <c r="R132" s="16">
        <f t="shared" si="85"/>
        <v>45626</v>
      </c>
      <c r="S132" s="16">
        <f t="shared" si="85"/>
        <v>45627</v>
      </c>
      <c r="T132" s="15"/>
      <c r="U132" s="16">
        <f t="shared" ref="U132:AA132" si="86">U128+7</f>
        <v>45649</v>
      </c>
      <c r="V132" s="16">
        <f t="shared" si="86"/>
        <v>45650</v>
      </c>
      <c r="W132" s="16">
        <f t="shared" si="86"/>
        <v>45651</v>
      </c>
      <c r="X132" s="16">
        <f t="shared" si="86"/>
        <v>45652</v>
      </c>
      <c r="Y132" s="16">
        <f t="shared" si="86"/>
        <v>45653</v>
      </c>
      <c r="Z132" s="16">
        <f t="shared" si="86"/>
        <v>45654</v>
      </c>
      <c r="AA132" s="16">
        <f t="shared" si="86"/>
        <v>45655</v>
      </c>
    </row>
    <row r="133" spans="5:27" ht="15" hidden="1" customHeight="1" x14ac:dyDescent="0.25">
      <c r="E133" s="16" t="str">
        <f>_xlfn.XLOOKUP(E132,Tabla24[Día],Tabla24[Despacho Judicial],"ND",0,1)</f>
        <v>ND</v>
      </c>
      <c r="F133" s="16" t="str">
        <f>_xlfn.XLOOKUP(F132,Tabla24[Día],Tabla24[Despacho Judicial],"ND",0,1)</f>
        <v>ND</v>
      </c>
      <c r="G133" s="16" t="str">
        <f>_xlfn.XLOOKUP(G132,Tabla24[Día],Tabla24[Despacho Judicial],"ND",0,1)</f>
        <v>ND</v>
      </c>
      <c r="H133" s="16" t="str">
        <f>_xlfn.XLOOKUP(H132,Tabla24[Día],Tabla24[Despacho Judicial],"ND",0,1)</f>
        <v>ND</v>
      </c>
      <c r="I133" s="16" t="str">
        <f>_xlfn.XLOOKUP(I132,Tabla24[Día],Tabla24[Despacho Judicial],"ND",0,1)</f>
        <v>ND</v>
      </c>
      <c r="J133" s="16" t="str">
        <f>_xlfn.XLOOKUP(J132,Tabla24[Día],Tabla24[Despacho Judicial],"ND",0,1)</f>
        <v>ND</v>
      </c>
      <c r="K133" s="16" t="str">
        <f>_xlfn.XLOOKUP(K132,Tabla24[Día],Tabla24[Despacho Judicial],"ND",0,1)</f>
        <v>ND</v>
      </c>
      <c r="L133" s="15"/>
      <c r="M133" s="16" t="str">
        <f>_xlfn.XLOOKUP(M132,Tabla24[Día],Tabla24[Despacho Judicial],"ND",0,1)</f>
        <v>ND</v>
      </c>
      <c r="N133" s="16" t="str">
        <f>_xlfn.XLOOKUP(N132,Tabla24[Día],Tabla24[Despacho Judicial],"ND",0,1)</f>
        <v>ND</v>
      </c>
      <c r="O133" s="16" t="str">
        <f>_xlfn.XLOOKUP(O132,Tabla24[Día],Tabla24[Despacho Judicial],"ND",0,1)</f>
        <v>ND</v>
      </c>
      <c r="P133" s="16" t="str">
        <f>_xlfn.XLOOKUP(P132,Tabla24[Día],Tabla24[Despacho Judicial],"ND",0,1)</f>
        <v>ND</v>
      </c>
      <c r="Q133" s="16" t="str">
        <f>_xlfn.XLOOKUP(Q132,Tabla24[Día],Tabla24[Despacho Judicial],"ND",0,1)</f>
        <v>ND</v>
      </c>
      <c r="R133" s="16" t="str">
        <f>_xlfn.XLOOKUP(R132,Tabla24[Día],Tabla24[Despacho Judicial],"ND",0,1)</f>
        <v>ND</v>
      </c>
      <c r="S133" s="16" t="str">
        <f>_xlfn.XLOOKUP(S132,Tabla24[Día],Tabla24[Despacho Judicial],"ND",0,1)</f>
        <v>ND</v>
      </c>
      <c r="T133" s="15"/>
      <c r="U133" s="16" t="str">
        <f>_xlfn.XLOOKUP(U132,Tabla24[Día],Tabla24[Despacho Judicial],"ND",0,1)</f>
        <v>Juzgado 01 Penal Municipal de La Mesa</v>
      </c>
      <c r="V133" s="16" t="str">
        <f>_xlfn.XLOOKUP(V132,Tabla24[Día],Tabla24[Despacho Judicial],"ND",0,1)</f>
        <v>Juzgado 01 Penal Municipal de La Mesa</v>
      </c>
      <c r="W133" s="16" t="str">
        <f>_xlfn.XLOOKUP(W132,Tabla24[Día],Tabla24[Despacho Judicial],"ND",0,1)</f>
        <v>Juzgado 01 Promiscuo Municipal de San Antonio del Tequendama</v>
      </c>
      <c r="X133" s="16" t="str">
        <f>_xlfn.XLOOKUP(X132,Tabla24[Día],Tabla24[Despacho Judicial],"ND",0,1)</f>
        <v>Juzgado 01 Penal Municipal de La Mesa</v>
      </c>
      <c r="Y133" s="16" t="str">
        <f>_xlfn.XLOOKUP(Y132,Tabla24[Día],Tabla24[Despacho Judicial],"ND",0,1)</f>
        <v>Juzgado 01 Promiscuo Municipal de San Antonio del Tequendama</v>
      </c>
      <c r="Z133" s="16" t="str">
        <f>_xlfn.XLOOKUP(Z132,Tabla24[Día],Tabla24[Despacho Judicial],"ND",0,1)</f>
        <v>Juzgado 01 Penal Municipal de La Mesa</v>
      </c>
      <c r="AA133" s="16" t="str">
        <f>_xlfn.XLOOKUP(AA132,Tabla24[Día],Tabla24[Despacho Judicial],"ND",0,1)</f>
        <v>Juzgado 01 Penal Municipal de La Mesa</v>
      </c>
    </row>
    <row r="134" spans="5:27" ht="15" hidden="1" customHeight="1" x14ac:dyDescent="0.25">
      <c r="E134" s="16" t="str">
        <f>_xlfn.XLOOKUP(E132,Tabla24[Día],Tabla24[Tipo de día],"ND",0,1)</f>
        <v>ND</v>
      </c>
      <c r="F134" s="16" t="str">
        <f>_xlfn.XLOOKUP(F132,Tabla24[Día],Tabla24[Tipo de día],"ND",0,1)</f>
        <v>ND</v>
      </c>
      <c r="G134" s="16" t="str">
        <f>_xlfn.XLOOKUP(G132,Tabla24[Día],Tabla24[Tipo de día],"ND",0,1)</f>
        <v>ND</v>
      </c>
      <c r="H134" s="16" t="str">
        <f>_xlfn.XLOOKUP(H132,Tabla24[Día],Tabla24[Tipo de día],"ND",0,1)</f>
        <v>ND</v>
      </c>
      <c r="I134" s="16" t="str">
        <f>_xlfn.XLOOKUP(I132,Tabla24[Día],Tabla24[Tipo de día],"ND",0,1)</f>
        <v>ND</v>
      </c>
      <c r="J134" s="16" t="str">
        <f>_xlfn.XLOOKUP(J132,Tabla24[Día],Tabla24[Tipo de día],"ND",0,1)</f>
        <v>ND</v>
      </c>
      <c r="K134" s="16" t="str">
        <f>_xlfn.XLOOKUP(K132,Tabla24[Día],Tabla24[Tipo de día],"ND",0,1)</f>
        <v>ND</v>
      </c>
      <c r="L134" s="15"/>
      <c r="M134" s="16" t="str">
        <f>_xlfn.XLOOKUP(M132,Tabla24[Día],Tabla24[Tipo de día],"ND",0,1)</f>
        <v>ND</v>
      </c>
      <c r="N134" s="16" t="str">
        <f>_xlfn.XLOOKUP(N132,Tabla24[Día],Tabla24[Tipo de día],"ND",0,1)</f>
        <v>ND</v>
      </c>
      <c r="O134" s="16" t="str">
        <f>_xlfn.XLOOKUP(O132,Tabla24[Día],Tabla24[Tipo de día],"ND",0,1)</f>
        <v>ND</v>
      </c>
      <c r="P134" s="16" t="str">
        <f>_xlfn.XLOOKUP(P132,Tabla24[Día],Tabla24[Tipo de día],"ND",0,1)</f>
        <v>ND</v>
      </c>
      <c r="Q134" s="16" t="str">
        <f>_xlfn.XLOOKUP(Q132,Tabla24[Día],Tabla24[Tipo de día],"ND",0,1)</f>
        <v>ND</v>
      </c>
      <c r="R134" s="16" t="str">
        <f>_xlfn.XLOOKUP(R132,Tabla24[Día],Tabla24[Tipo de día],"ND",0,1)</f>
        <v>ND</v>
      </c>
      <c r="S134" s="16" t="str">
        <f>_xlfn.XLOOKUP(S132,Tabla24[Día],Tabla24[Tipo de día],"ND",0,1)</f>
        <v>ND</v>
      </c>
      <c r="T134" s="15"/>
      <c r="U134" s="16" t="str">
        <f>_xlfn.XLOOKUP(U132,Tabla24[Día],Tabla24[Tipo de día],"ND",0,1)</f>
        <v>Vacancia Judicial</v>
      </c>
      <c r="V134" s="16" t="str">
        <f>_xlfn.XLOOKUP(V132,Tabla24[Día],Tabla24[Tipo de día],"ND",0,1)</f>
        <v>Vacancia Judicial</v>
      </c>
      <c r="W134" s="16" t="str">
        <f>_xlfn.XLOOKUP(W132,Tabla24[Día],Tabla24[Tipo de día],"ND",0,1)</f>
        <v>Fin de semana / Festivo</v>
      </c>
      <c r="X134" s="16" t="str">
        <f>_xlfn.XLOOKUP(X132,Tabla24[Día],Tabla24[Tipo de día],"ND",0,1)</f>
        <v>Vacancia Judicial</v>
      </c>
      <c r="Y134" s="16" t="str">
        <f>_xlfn.XLOOKUP(Y132,Tabla24[Día],Tabla24[Tipo de día],"ND",0,1)</f>
        <v>Vacancia Judicial</v>
      </c>
      <c r="Z134" s="16" t="str">
        <f>_xlfn.XLOOKUP(Z132,Tabla24[Día],Tabla24[Tipo de día],"ND",0,1)</f>
        <v>Fin de semana / Festivo</v>
      </c>
      <c r="AA134" s="16" t="str">
        <f>_xlfn.XLOOKUP(AA132,Tabla24[Día],Tabla24[Tipo de día],"ND",0,1)</f>
        <v>Fin de semana / Festivo</v>
      </c>
    </row>
    <row r="135" spans="5:27" ht="15" hidden="1" customHeight="1" x14ac:dyDescent="0.25">
      <c r="E135" s="16" t="str">
        <f>IF(AND(MONTH(E132)=MONTH($H$124),E133=$B$3),_xlfn.XLOOKUP(E132,Tabla24[Día],Tabla24[Día compensatorio],"ND",0,1),"")</f>
        <v/>
      </c>
      <c r="F135" s="16" t="str">
        <f>IF(AND(MONTH(F132)=MONTH($H$124),F133=$B$3),_xlfn.XLOOKUP(F132,Tabla24[Día],Tabla24[Día compensatorio],"ND",0,1),"")</f>
        <v/>
      </c>
      <c r="G135" s="16" t="str">
        <f>IF(AND(MONTH(G132)=MONTH($H$124),G133=$B$3),_xlfn.XLOOKUP(G132,Tabla24[Día],Tabla24[Día compensatorio],"ND",0,1),"")</f>
        <v/>
      </c>
      <c r="H135" s="16" t="str">
        <f>IF(AND(MONTH(H132)=MONTH($H$124),H133=$B$3),_xlfn.XLOOKUP(H132,Tabla24[Día],Tabla24[Día compensatorio],"ND",0,1),"")</f>
        <v/>
      </c>
      <c r="I135" s="16" t="str">
        <f>IF(AND(MONTH(I132)=MONTH($H$124),I133=$B$3),_xlfn.XLOOKUP(I132,Tabla24[Día],Tabla24[Día compensatorio],"ND",0,1),"")</f>
        <v/>
      </c>
      <c r="J135" s="16" t="str">
        <f>IF(AND(MONTH(J132)=MONTH($H$124),J133=$B$3),_xlfn.XLOOKUP(J132,Tabla24[Día],Tabla24[Día compensatorio],"ND",0,1),"")</f>
        <v/>
      </c>
      <c r="K135" s="16" t="str">
        <f>IF(AND(MONTH(K132)=MONTH($H$124),K133=$B$3),_xlfn.XLOOKUP(K132,Tabla24[Día],Tabla24[Día compensatorio],"ND",0,1),"")</f>
        <v/>
      </c>
      <c r="L135" s="15"/>
      <c r="M135" s="16" t="str">
        <f>IF(AND(MONTH(M132)=MONTH($P$124),M133=$B$3),_xlfn.XLOOKUP(M132,Tabla24[Día],Tabla24[Día compensatorio],"ND",0,1),"")</f>
        <v/>
      </c>
      <c r="N135" s="16" t="str">
        <f>IF(AND(MONTH(N132)=MONTH($P$124),N133=$B$3),_xlfn.XLOOKUP(N132,Tabla24[Día],Tabla24[Día compensatorio],"ND",0,1),"")</f>
        <v/>
      </c>
      <c r="O135" s="16" t="str">
        <f>IF(AND(MONTH(O132)=MONTH($P$124),O133=$B$3),_xlfn.XLOOKUP(O132,Tabla24[Día],Tabla24[Día compensatorio],"ND",0,1),"")</f>
        <v/>
      </c>
      <c r="P135" s="16" t="str">
        <f>IF(AND(MONTH(P132)=MONTH($P$124),P133=$B$3),_xlfn.XLOOKUP(P132,Tabla24[Día],Tabla24[Día compensatorio],"ND",0,1),"")</f>
        <v/>
      </c>
      <c r="Q135" s="16" t="str">
        <f>IF(AND(MONTH(Q132)=MONTH($P$124),Q133=$B$3),_xlfn.XLOOKUP(Q132,Tabla24[Día],Tabla24[Día compensatorio],"ND",0,1),"")</f>
        <v/>
      </c>
      <c r="R135" s="16" t="str">
        <f>IF(AND(MONTH(R132)=MONTH($P$124),R133=$B$3),_xlfn.XLOOKUP(R132,Tabla24[Día],Tabla24[Día compensatorio],"ND",0,1),"")</f>
        <v/>
      </c>
      <c r="S135" s="16" t="str">
        <f>IF(AND(MONTH(S132)=MONTH($P$124),S133=$B$3),_xlfn.XLOOKUP(S132,Tabla24[Día],Tabla24[Día compensatorio],"ND",0,1),"")</f>
        <v/>
      </c>
      <c r="T135" s="15"/>
      <c r="U135" s="16" t="str">
        <f>IF(AND(MONTH(U132)=MONTH($X$124),U133=$B$3),_xlfn.XLOOKUP(U132,Tabla24[Día],Tabla24[Día compensatorio],"ND",0,1),"")</f>
        <v/>
      </c>
      <c r="V135" s="16" t="str">
        <f>IF(AND(MONTH(V132)=MONTH($X$124),V133=$B$3),_xlfn.XLOOKUP(V132,Tabla24[Día],Tabla24[Día compensatorio],"ND",0,1),"")</f>
        <v/>
      </c>
      <c r="W135" s="16" t="str">
        <f>IF(AND(MONTH(W132)=MONTH($X$124),W133=$B$3),_xlfn.XLOOKUP(W132,Tabla24[Día],Tabla24[Día compensatorio],"ND",0,1),"")</f>
        <v/>
      </c>
      <c r="X135" s="16" t="str">
        <f>IF(AND(MONTH(X132)=MONTH($X$124),X133=$B$3),_xlfn.XLOOKUP(X132,Tabla24[Día],Tabla24[Día compensatorio],"ND",0,1),"")</f>
        <v/>
      </c>
      <c r="Y135" s="16" t="str">
        <f>IF(AND(MONTH(Y132)=MONTH($X$124),Y133=$B$3),_xlfn.XLOOKUP(Y132,Tabla24[Día],Tabla24[Día compensatorio],"ND",0,1),"")</f>
        <v/>
      </c>
      <c r="Z135" s="16" t="str">
        <f>IF(AND(MONTH(Z132)=MONTH($X$124),Z133=$B$3),_xlfn.XLOOKUP(Z132,Tabla24[Día],Tabla24[Día compensatorio],"ND",0,1),"")</f>
        <v/>
      </c>
      <c r="AA135" s="16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6">
        <f t="shared" ref="E136:K136" si="87">E132+7</f>
        <v>45600</v>
      </c>
      <c r="F136" s="16">
        <f t="shared" si="87"/>
        <v>45601</v>
      </c>
      <c r="G136" s="16">
        <f t="shared" si="87"/>
        <v>45602</v>
      </c>
      <c r="H136" s="16">
        <f t="shared" si="87"/>
        <v>45603</v>
      </c>
      <c r="I136" s="16">
        <f t="shared" si="87"/>
        <v>45604</v>
      </c>
      <c r="J136" s="16">
        <f t="shared" si="87"/>
        <v>45605</v>
      </c>
      <c r="K136" s="16">
        <f t="shared" si="87"/>
        <v>45606</v>
      </c>
      <c r="L136" s="15"/>
      <c r="M136" s="16">
        <f t="shared" ref="M136:S136" si="88">M132+7</f>
        <v>45628</v>
      </c>
      <c r="N136" s="16">
        <f t="shared" si="88"/>
        <v>45629</v>
      </c>
      <c r="O136" s="16">
        <f t="shared" si="88"/>
        <v>45630</v>
      </c>
      <c r="P136" s="16">
        <f t="shared" si="88"/>
        <v>45631</v>
      </c>
      <c r="Q136" s="16">
        <f t="shared" si="88"/>
        <v>45632</v>
      </c>
      <c r="R136" s="16">
        <f t="shared" si="88"/>
        <v>45633</v>
      </c>
      <c r="S136" s="16">
        <f t="shared" si="88"/>
        <v>45634</v>
      </c>
      <c r="T136" s="15"/>
      <c r="U136" s="16">
        <f t="shared" ref="U136:AA136" si="89">U132+7</f>
        <v>45656</v>
      </c>
      <c r="V136" s="16">
        <f t="shared" si="89"/>
        <v>45657</v>
      </c>
      <c r="W136" s="16">
        <f t="shared" si="89"/>
        <v>45658</v>
      </c>
      <c r="X136" s="16">
        <f t="shared" si="89"/>
        <v>45659</v>
      </c>
      <c r="Y136" s="16">
        <f t="shared" si="89"/>
        <v>45660</v>
      </c>
      <c r="Z136" s="16">
        <f t="shared" si="89"/>
        <v>45661</v>
      </c>
      <c r="AA136" s="16">
        <f t="shared" si="89"/>
        <v>45662</v>
      </c>
    </row>
    <row r="137" spans="5:27" ht="15" hidden="1" customHeight="1" x14ac:dyDescent="0.25">
      <c r="E137" s="21" t="str">
        <f>_xlfn.XLOOKUP(E136,Tabla24[Día],Tabla24[Despacho Judicial],"ND",0,1)</f>
        <v>ND</v>
      </c>
      <c r="F137" s="21" t="str">
        <f>_xlfn.XLOOKUP(F136,Tabla24[Día],Tabla24[Despacho Judicial],"ND",0,1)</f>
        <v>ND</v>
      </c>
      <c r="G137" s="21" t="str">
        <f>_xlfn.XLOOKUP(G136,Tabla24[Día],Tabla24[Despacho Judicial],"ND",0,1)</f>
        <v>ND</v>
      </c>
      <c r="H137" s="21" t="str">
        <f>_xlfn.XLOOKUP(H136,Tabla24[Día],Tabla24[Despacho Judicial],"ND",0,1)</f>
        <v>ND</v>
      </c>
      <c r="I137" s="21" t="str">
        <f>_xlfn.XLOOKUP(I136,Tabla24[Día],Tabla24[Despacho Judicial],"ND",0,1)</f>
        <v>ND</v>
      </c>
      <c r="J137" s="21" t="str">
        <f>_xlfn.XLOOKUP(J136,Tabla24[Día],Tabla24[Despacho Judicial],"ND",0,1)</f>
        <v>ND</v>
      </c>
      <c r="K137" s="21" t="str">
        <f>_xlfn.XLOOKUP(K136,Tabla24[Día],Tabla24[Despacho Judicial],"ND",0,1)</f>
        <v>ND</v>
      </c>
      <c r="M137" s="21" t="str">
        <f>_xlfn.XLOOKUP(M136,Tabla24[Día],Tabla24[Despacho Judicial],"ND",0,1)</f>
        <v>ND</v>
      </c>
      <c r="N137" s="21" t="str">
        <f>_xlfn.XLOOKUP(N136,Tabla24[Día],Tabla24[Despacho Judicial],"ND",0,1)</f>
        <v>ND</v>
      </c>
      <c r="O137" s="21" t="str">
        <f>_xlfn.XLOOKUP(O136,Tabla24[Día],Tabla24[Despacho Judicial],"ND",0,1)</f>
        <v>ND</v>
      </c>
      <c r="P137" s="21" t="str">
        <f>_xlfn.XLOOKUP(P136,Tabla24[Día],Tabla24[Despacho Judicial],"ND",0,1)</f>
        <v>ND</v>
      </c>
      <c r="Q137" s="21" t="str">
        <f>_xlfn.XLOOKUP(Q136,Tabla24[Día],Tabla24[Despacho Judicial],"ND",0,1)</f>
        <v>ND</v>
      </c>
      <c r="R137" s="21" t="str">
        <f>_xlfn.XLOOKUP(R136,Tabla24[Día],Tabla24[Despacho Judicial],"ND",0,1)</f>
        <v>ND</v>
      </c>
      <c r="S137" s="21" t="str">
        <f>_xlfn.XLOOKUP(S136,Tabla24[Día],Tabla24[Despacho Judicial],"ND",0,1)</f>
        <v>ND</v>
      </c>
      <c r="U137" s="21" t="str">
        <f>_xlfn.XLOOKUP(U136,Tabla24[Día],Tabla24[Despacho Judicial],"ND",0,1)</f>
        <v>Juzgado 01 Promiscuo Municipal de San Antonio del Tequendama</v>
      </c>
      <c r="V137" s="21" t="str">
        <f>_xlfn.XLOOKUP(V136,Tabla24[Día],Tabla24[Despacho Judicial],"ND",0,1)</f>
        <v>Juzgado 01 Promiscuo Municipal de San Antonio del Tequendama</v>
      </c>
      <c r="W137" s="21" t="str">
        <f>_xlfn.XLOOKUP(W136,Tabla24[Día],Tabla24[Despacho Judicial],"ND",0,1)</f>
        <v>Juzgado 01 Penal Municipal de La Mesa</v>
      </c>
      <c r="X137" s="21" t="str">
        <f>_xlfn.XLOOKUP(X136,Tabla24[Día],Tabla24[Despacho Judicial],"ND",0,1)</f>
        <v>Juzgado 01 Promiscuo Municipal de San Antonio del Tequendama</v>
      </c>
      <c r="Y137" s="21" t="str">
        <f>_xlfn.XLOOKUP(Y136,Tabla24[Día],Tabla24[Despacho Judicial],"ND",0,1)</f>
        <v>Juzgado 01 Penal Municipal de La Mesa</v>
      </c>
      <c r="Z137" s="21" t="str">
        <f>_xlfn.XLOOKUP(Z136,Tabla24[Día],Tabla24[Despacho Judicial],"ND",0,1)</f>
        <v>Juzgado 01 Promiscuo Municipal de San Antonio del Tequendama</v>
      </c>
      <c r="AA137" s="21" t="str">
        <f>_xlfn.XLOOKUP(AA136,Tabla24[Día],Tabla24[Despacho Judicial],"ND",0,1)</f>
        <v>Juzgado 01 Promiscuo Municipal de San Antonio del Tequendama</v>
      </c>
    </row>
    <row r="138" spans="5:27" ht="15" hidden="1" customHeight="1" x14ac:dyDescent="0.25">
      <c r="E138" s="21" t="str">
        <f>_xlfn.XLOOKUP(E136,Tabla24[Día],Tabla24[Tipo de día],"ND",0,1)</f>
        <v>ND</v>
      </c>
      <c r="F138" s="21" t="str">
        <f>_xlfn.XLOOKUP(F136,Tabla24[Día],Tabla24[Tipo de día],"ND",0,1)</f>
        <v>ND</v>
      </c>
      <c r="G138" s="21" t="str">
        <f>_xlfn.XLOOKUP(G136,Tabla24[Día],Tabla24[Tipo de día],"ND",0,1)</f>
        <v>ND</v>
      </c>
      <c r="H138" s="21" t="str">
        <f>_xlfn.XLOOKUP(H136,Tabla24[Día],Tabla24[Tipo de día],"ND",0,1)</f>
        <v>ND</v>
      </c>
      <c r="I138" s="21" t="str">
        <f>_xlfn.XLOOKUP(I136,Tabla24[Día],Tabla24[Tipo de día],"ND",0,1)</f>
        <v>ND</v>
      </c>
      <c r="J138" s="21" t="str">
        <f>_xlfn.XLOOKUP(J136,Tabla24[Día],Tabla24[Tipo de día],"ND",0,1)</f>
        <v>ND</v>
      </c>
      <c r="K138" s="21" t="str">
        <f>_xlfn.XLOOKUP(K136,Tabla24[Día],Tabla24[Tipo de día],"ND",0,1)</f>
        <v>ND</v>
      </c>
      <c r="M138" s="21" t="str">
        <f>_xlfn.XLOOKUP(M136,Tabla24[Día],Tabla24[Tipo de día],"ND",0,1)</f>
        <v>ND</v>
      </c>
      <c r="N138" s="21" t="str">
        <f>_xlfn.XLOOKUP(N136,Tabla24[Día],Tabla24[Tipo de día],"ND",0,1)</f>
        <v>ND</v>
      </c>
      <c r="O138" s="21" t="str">
        <f>_xlfn.XLOOKUP(O136,Tabla24[Día],Tabla24[Tipo de día],"ND",0,1)</f>
        <v>ND</v>
      </c>
      <c r="P138" s="21" t="str">
        <f>_xlfn.XLOOKUP(P136,Tabla24[Día],Tabla24[Tipo de día],"ND",0,1)</f>
        <v>ND</v>
      </c>
      <c r="Q138" s="21" t="str">
        <f>_xlfn.XLOOKUP(Q136,Tabla24[Día],Tabla24[Tipo de día],"ND",0,1)</f>
        <v>ND</v>
      </c>
      <c r="R138" s="21" t="str">
        <f>_xlfn.XLOOKUP(R136,Tabla24[Día],Tabla24[Tipo de día],"ND",0,1)</f>
        <v>ND</v>
      </c>
      <c r="S138" s="21" t="str">
        <f>_xlfn.XLOOKUP(S136,Tabla24[Día],Tabla24[Tipo de día],"ND",0,1)</f>
        <v>ND</v>
      </c>
      <c r="U138" s="21" t="str">
        <f>_xlfn.XLOOKUP(U136,Tabla24[Día],Tabla24[Tipo de día],"ND",0,1)</f>
        <v>Vacancia Judicial</v>
      </c>
      <c r="V138" s="21" t="str">
        <f>_xlfn.XLOOKUP(V136,Tabla24[Día],Tabla24[Tipo de día],"ND",0,1)</f>
        <v>Vacancia Judicial</v>
      </c>
      <c r="W138" s="21" t="str">
        <f>_xlfn.XLOOKUP(W136,Tabla24[Día],Tabla24[Tipo de día],"ND",0,1)</f>
        <v>Fin de semana / Festivo</v>
      </c>
      <c r="X138" s="21" t="str">
        <f>_xlfn.XLOOKUP(X136,Tabla24[Día],Tabla24[Tipo de día],"ND",0,1)</f>
        <v>Vacancia Judicial</v>
      </c>
      <c r="Y138" s="21" t="str">
        <f>_xlfn.XLOOKUP(Y136,Tabla24[Día],Tabla24[Tipo de día],"ND",0,1)</f>
        <v>Vacancia Judicial</v>
      </c>
      <c r="Z138" s="21" t="str">
        <f>_xlfn.XLOOKUP(Z136,Tabla24[Día],Tabla24[Tipo de día],"ND",0,1)</f>
        <v>Fin de semana / Festivo</v>
      </c>
      <c r="AA138" s="21" t="str">
        <f>_xlfn.XLOOKUP(AA136,Tabla24[Día],Tabla24[Tipo de día],"ND",0,1)</f>
        <v>Fin de semana / Festivo</v>
      </c>
    </row>
  </sheetData>
  <sheetProtection selectLockedCells="1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2025-04-03T20:39:56Z</dcterms:modified>
  <cp:category/>
  <cp:contentStatus/>
</cp:coreProperties>
</file>