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hidePivotFieldList="1"/>
  <mc:AlternateContent xmlns:mc="http://schemas.openxmlformats.org/markup-compatibility/2006">
    <mc:Choice Requires="x15">
      <x15ac:absPath xmlns:x15ac="http://schemas.microsoft.com/office/spreadsheetml/2010/11/ac" url="C:\Users\mtovary\Desktop\SIGCMA 2024-\5. MATRIZ DE RIESGOS\Vigencia 2024\DESAJ NEIVA\4TO TRIMESTRE\"/>
    </mc:Choice>
  </mc:AlternateContent>
  <bookViews>
    <workbookView xWindow="0" yWindow="0" windowWidth="28800" windowHeight="12180" tabRatio="898" firstSheet="5" activeTab="13"/>
  </bookViews>
  <sheets>
    <sheet name="1- Presentacion " sheetId="10" r:id="rId1"/>
    <sheet name="Concpetos 37001" sheetId="33" r:id="rId2"/>
    <sheet name="2-  Análisis de Contexto" sheetId="34" r:id="rId3"/>
    <sheet name="3. Estrategias" sheetId="15" r:id="rId4"/>
    <sheet name="4- Instructivo Riesgos " sheetId="3" r:id="rId5"/>
    <sheet name="5-. Identificación de Riesgos" sheetId="27" r:id="rId6"/>
    <sheet name="6. Valoración Controles" sheetId="28" r:id="rId7"/>
    <sheet name="7. Mapa Final" sheetId="29" r:id="rId8"/>
    <sheet name="8- Politicas de admiistracion " sheetId="5" r:id="rId9"/>
    <sheet name="9- Matriz de Calor " sheetId="21" r:id="rId10"/>
    <sheet name="Seguimiento 1 Trimestre" sheetId="18" r:id="rId11"/>
    <sheet name="Seguimiento 2 Trimestre" sheetId="30" r:id="rId12"/>
    <sheet name="Seguimiento 3 Trimestre" sheetId="32" r:id="rId13"/>
    <sheet name="Seguimiento 4 Trimestre" sheetId="31" r:id="rId14"/>
  </sheets>
  <externalReferences>
    <externalReference r:id="rId15"/>
    <externalReference r:id="rId16"/>
    <externalReference r:id="rId17"/>
    <externalReference r:id="rId18"/>
    <externalReference r:id="rId19"/>
  </externalReferences>
  <definedNames>
    <definedName name="_xlnm.Print_Area" localSheetId="2">'2-  Análisis de Contexto'!$A$1:$F$85</definedName>
    <definedName name="_xlnm.Print_Area" localSheetId="5">'5-. Identificación de Riesgos'!$A$1:$N$29</definedName>
    <definedName name="_xlnm.Print_Area" localSheetId="6">'6. Valoración Controles'!$A$1:$V$29</definedName>
    <definedName name="_xlnm.Print_Area" localSheetId="7">'7. Mapa Final'!$A$1:$N$29</definedName>
    <definedName name="Data" localSheetId="2">'[1]Tabla de Valoración'!$I$2:$L$5</definedName>
    <definedName name="Data">'[2]Tabla de Valoración'!$I$2:$L$5</definedName>
    <definedName name="Diseño" localSheetId="2">'[1]Tabla de Valoración'!$I$2:$I$5</definedName>
    <definedName name="Diseño">'[2]Tabla de Valoración'!$I$2:$I$5</definedName>
    <definedName name="Ejecución" localSheetId="2">'[1]Tabla de Valoración'!$I$2:$L$2</definedName>
    <definedName name="Ejecución">'[2]Tabla de Valoración'!$I$2:$L$2</definedName>
    <definedName name="GEST">[3]GESTION!#REF!</definedName>
    <definedName name="INV">[3]INVERSION!#REF!</definedName>
    <definedName name="INV_GEST">#REF!</definedName>
    <definedName name="Posibilidad" localSheetId="2">[4]Hoja2!$H$3:$H$7</definedName>
    <definedName name="Posibilidad" localSheetId="3">[5]Hoja2!$H$3:$H$7</definedName>
    <definedName name="Posibilidad">[5]Hoja2!$H$3:$H$7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6" i="28" l="1"/>
  <c r="J15" i="28"/>
  <c r="J14" i="28"/>
  <c r="J13" i="28"/>
  <c r="A20" i="29" l="1"/>
  <c r="B20" i="29"/>
  <c r="C20" i="29"/>
  <c r="A30" i="29"/>
  <c r="B30" i="29"/>
  <c r="C30" i="29"/>
  <c r="A40" i="29"/>
  <c r="B40" i="29"/>
  <c r="C40" i="29"/>
  <c r="L30" i="29"/>
  <c r="E30" i="29"/>
  <c r="E31" i="29"/>
  <c r="E32" i="29"/>
  <c r="E33" i="29"/>
  <c r="E34" i="29"/>
  <c r="E35" i="29"/>
  <c r="E36" i="29"/>
  <c r="E37" i="29"/>
  <c r="E38" i="29"/>
  <c r="E39" i="29"/>
  <c r="C30" i="31" l="1"/>
  <c r="C30" i="32"/>
  <c r="C30" i="30"/>
  <c r="C30" i="18"/>
  <c r="B30" i="31"/>
  <c r="B30" i="32"/>
  <c r="B30" i="30"/>
  <c r="B30" i="18"/>
  <c r="A30" i="31"/>
  <c r="A30" i="32"/>
  <c r="A30" i="30"/>
  <c r="A30" i="18"/>
  <c r="J40" i="28"/>
  <c r="J41" i="28"/>
  <c r="J42" i="28"/>
  <c r="R40" i="28"/>
  <c r="L40" i="28"/>
  <c r="J30" i="28"/>
  <c r="C41" i="28"/>
  <c r="L21" i="27" l="1"/>
  <c r="L22" i="27"/>
  <c r="L23" i="27"/>
  <c r="L24" i="27"/>
  <c r="L25" i="27"/>
  <c r="L26" i="27"/>
  <c r="L27" i="27"/>
  <c r="L28" i="27"/>
  <c r="L29" i="27"/>
  <c r="L14" i="27"/>
  <c r="L15" i="27"/>
  <c r="L16" i="27"/>
  <c r="L17" i="27"/>
  <c r="L18" i="27"/>
  <c r="L19" i="27"/>
  <c r="L11" i="27"/>
  <c r="L12" i="27"/>
  <c r="L13" i="27"/>
  <c r="C11" i="28" l="1"/>
  <c r="C12" i="28"/>
  <c r="C13" i="28"/>
  <c r="C14" i="28"/>
  <c r="C15" i="28"/>
  <c r="C16" i="28"/>
  <c r="C17" i="28"/>
  <c r="C18" i="28"/>
  <c r="C19" i="28"/>
  <c r="B30" i="28"/>
  <c r="C28" i="28"/>
  <c r="S40" i="28"/>
  <c r="K40" i="28"/>
  <c r="C40" i="28"/>
  <c r="C42" i="28"/>
  <c r="C43" i="28"/>
  <c r="C44" i="28"/>
  <c r="C45" i="28"/>
  <c r="C46" i="28"/>
  <c r="C47" i="28"/>
  <c r="C48" i="28"/>
  <c r="C49" i="28"/>
  <c r="B40" i="28"/>
  <c r="B20" i="28"/>
  <c r="L31" i="27"/>
  <c r="L32" i="27"/>
  <c r="L33" i="27"/>
  <c r="L34" i="27"/>
  <c r="L35" i="27"/>
  <c r="L36" i="27"/>
  <c r="L37" i="27"/>
  <c r="L38" i="27"/>
  <c r="L39" i="27"/>
  <c r="L40" i="27"/>
  <c r="L41" i="27"/>
  <c r="L42" i="27"/>
  <c r="L43" i="27"/>
  <c r="L44" i="27"/>
  <c r="L45" i="27"/>
  <c r="L46" i="27"/>
  <c r="L47" i="27"/>
  <c r="L48" i="27"/>
  <c r="L49" i="27"/>
  <c r="M40" i="27" l="1"/>
  <c r="K40" i="27"/>
  <c r="K41" i="27"/>
  <c r="K42" i="27"/>
  <c r="K43" i="27"/>
  <c r="K44" i="27"/>
  <c r="K45" i="27"/>
  <c r="K46" i="27"/>
  <c r="K47" i="27"/>
  <c r="K48" i="27"/>
  <c r="K49" i="27"/>
  <c r="G40" i="27"/>
  <c r="H40" i="27" s="1"/>
  <c r="U40" i="28" l="1"/>
  <c r="G40" i="29"/>
  <c r="T40" i="28"/>
  <c r="N40" i="27"/>
  <c r="H40" i="29" s="1"/>
  <c r="A40" i="31"/>
  <c r="A40" i="32"/>
  <c r="A40" i="30"/>
  <c r="L30" i="28"/>
  <c r="A40" i="18"/>
  <c r="C50" i="29"/>
  <c r="C24" i="28"/>
  <c r="C25" i="28"/>
  <c r="C26" i="28"/>
  <c r="C27" i="28"/>
  <c r="C23" i="28"/>
  <c r="L40" i="29"/>
  <c r="C40" i="18"/>
  <c r="B40" i="18"/>
  <c r="B50" i="29"/>
  <c r="C39" i="28"/>
  <c r="C31" i="28"/>
  <c r="C32" i="28"/>
  <c r="C33" i="28"/>
  <c r="C34" i="28"/>
  <c r="C35" i="28"/>
  <c r="C36" i="28"/>
  <c r="C37" i="28"/>
  <c r="C38" i="28"/>
  <c r="C30" i="28"/>
  <c r="B10" i="28"/>
  <c r="G30" i="27"/>
  <c r="H30" i="27" s="1"/>
  <c r="L30" i="27"/>
  <c r="K30" i="27" s="1"/>
  <c r="K31" i="27"/>
  <c r="K32" i="27"/>
  <c r="K34" i="27"/>
  <c r="K35" i="27"/>
  <c r="K36" i="27"/>
  <c r="K37" i="27"/>
  <c r="K38" i="27"/>
  <c r="K39" i="27"/>
  <c r="L21" i="28"/>
  <c r="L22" i="28"/>
  <c r="L23" i="28"/>
  <c r="L24" i="28"/>
  <c r="L25" i="28"/>
  <c r="L26" i="28"/>
  <c r="L27" i="28"/>
  <c r="L28" i="28"/>
  <c r="L29" i="28"/>
  <c r="L14" i="28"/>
  <c r="L15" i="28"/>
  <c r="L16" i="28"/>
  <c r="L17" i="28"/>
  <c r="L18" i="28"/>
  <c r="L19" i="28"/>
  <c r="L13" i="28"/>
  <c r="L11" i="28"/>
  <c r="K23" i="27"/>
  <c r="K21" i="27"/>
  <c r="G20" i="27"/>
  <c r="H20" i="27" s="1"/>
  <c r="G10" i="27"/>
  <c r="H10" i="27" s="1"/>
  <c r="K15" i="27"/>
  <c r="K14" i="27"/>
  <c r="K13" i="27"/>
  <c r="K16" i="27"/>
  <c r="K17" i="27"/>
  <c r="K19" i="27"/>
  <c r="K11" i="27"/>
  <c r="A20" i="28"/>
  <c r="C20" i="28"/>
  <c r="J20" i="28"/>
  <c r="L20" i="28"/>
  <c r="R20" i="28"/>
  <c r="C21" i="28"/>
  <c r="J21" i="28"/>
  <c r="R21" i="28"/>
  <c r="C22" i="28"/>
  <c r="J22" i="28"/>
  <c r="R22" i="28"/>
  <c r="J23" i="28"/>
  <c r="R23" i="28"/>
  <c r="R24" i="28"/>
  <c r="R25" i="28"/>
  <c r="R26" i="28"/>
  <c r="R27" i="28"/>
  <c r="R28" i="28"/>
  <c r="C29" i="28"/>
  <c r="R29" i="28"/>
  <c r="E59" i="29"/>
  <c r="E40" i="29"/>
  <c r="E41" i="29"/>
  <c r="E42" i="29"/>
  <c r="E43" i="29"/>
  <c r="E44" i="29"/>
  <c r="E45" i="29"/>
  <c r="E46" i="29"/>
  <c r="E47" i="29"/>
  <c r="E48" i="29"/>
  <c r="E49" i="29"/>
  <c r="E50" i="29"/>
  <c r="L50" i="29"/>
  <c r="E51" i="29"/>
  <c r="E52" i="29"/>
  <c r="E53" i="29"/>
  <c r="E54" i="29"/>
  <c r="E55" i="29"/>
  <c r="E56" i="29"/>
  <c r="E57" i="29"/>
  <c r="E58" i="29"/>
  <c r="J32" i="28"/>
  <c r="J31" i="28"/>
  <c r="R30" i="28"/>
  <c r="A10" i="28"/>
  <c r="I33" i="5" a="1"/>
  <c r="I33" i="5" s="1"/>
  <c r="C20" i="18"/>
  <c r="C10" i="29"/>
  <c r="C10" i="31" s="1"/>
  <c r="L12" i="28"/>
  <c r="L10" i="28"/>
  <c r="C10" i="28"/>
  <c r="K12" i="27"/>
  <c r="K18" i="27"/>
  <c r="L10" i="27"/>
  <c r="I21" i="5"/>
  <c r="I22" i="5"/>
  <c r="L20" i="27"/>
  <c r="K20" i="27" s="1"/>
  <c r="K22" i="27"/>
  <c r="K24" i="27"/>
  <c r="K26" i="27"/>
  <c r="K28" i="27"/>
  <c r="L20" i="29"/>
  <c r="E11" i="29"/>
  <c r="E12" i="29"/>
  <c r="E13" i="29"/>
  <c r="E14" i="29"/>
  <c r="E15" i="29"/>
  <c r="E16" i="29"/>
  <c r="E17" i="29"/>
  <c r="E18" i="29"/>
  <c r="E19" i="29"/>
  <c r="E20" i="29"/>
  <c r="E21" i="29"/>
  <c r="E22" i="29"/>
  <c r="E23" i="29"/>
  <c r="E24" i="29"/>
  <c r="E25" i="29"/>
  <c r="E26" i="29"/>
  <c r="E27" i="29"/>
  <c r="E28" i="29"/>
  <c r="E29" i="29"/>
  <c r="A20" i="32"/>
  <c r="B20" i="18"/>
  <c r="R11" i="28"/>
  <c r="R12" i="28"/>
  <c r="R13" i="28"/>
  <c r="R14" i="28"/>
  <c r="R15" i="28"/>
  <c r="R16" i="28"/>
  <c r="R17" i="28"/>
  <c r="R18" i="28"/>
  <c r="R19" i="28"/>
  <c r="R10" i="28"/>
  <c r="J11" i="28"/>
  <c r="J12" i="28"/>
  <c r="J10" i="28"/>
  <c r="E10" i="29"/>
  <c r="B10" i="29"/>
  <c r="B10" i="30" s="1"/>
  <c r="A10" i="29"/>
  <c r="A10" i="32" s="1"/>
  <c r="L10" i="29"/>
  <c r="I27" i="5" a="1"/>
  <c r="I27" i="5" l="1"/>
  <c r="V40" i="28"/>
  <c r="F40" i="29"/>
  <c r="F30" i="29"/>
  <c r="K10" i="28"/>
  <c r="T10" i="28" s="1"/>
  <c r="B40" i="30"/>
  <c r="C40" i="30"/>
  <c r="C40" i="32"/>
  <c r="B40" i="32"/>
  <c r="C40" i="31"/>
  <c r="B40" i="31"/>
  <c r="C20" i="31"/>
  <c r="C20" i="32"/>
  <c r="C20" i="30"/>
  <c r="B20" i="31"/>
  <c r="B20" i="32"/>
  <c r="K20" i="28"/>
  <c r="T20" i="28" s="1"/>
  <c r="J20" i="29" s="1"/>
  <c r="K30" i="28"/>
  <c r="T30" i="28" s="1"/>
  <c r="J30" i="29" s="1"/>
  <c r="B20" i="30"/>
  <c r="F20" i="29"/>
  <c r="A10" i="18"/>
  <c r="A10" i="30"/>
  <c r="A20" i="30"/>
  <c r="A10" i="31"/>
  <c r="A20" i="31"/>
  <c r="A20" i="18"/>
  <c r="S20" i="28"/>
  <c r="S30" i="28"/>
  <c r="S10" i="28"/>
  <c r="F50" i="29"/>
  <c r="G50" i="29"/>
  <c r="H50" i="29"/>
  <c r="M30" i="27"/>
  <c r="G30" i="29" s="1"/>
  <c r="M20" i="27"/>
  <c r="G20" i="29" s="1"/>
  <c r="M10" i="27"/>
  <c r="G10" i="29" s="1"/>
  <c r="K10" i="27"/>
  <c r="F10" i="29"/>
  <c r="C10" i="30"/>
  <c r="C10" i="32"/>
  <c r="C10" i="18"/>
  <c r="B10" i="31"/>
  <c r="B10" i="32"/>
  <c r="B10" i="18"/>
  <c r="D30" i="31" l="1"/>
  <c r="D30" i="32"/>
  <c r="D30" i="30"/>
  <c r="D30" i="18"/>
  <c r="N10" i="27"/>
  <c r="H10" i="29" s="1"/>
  <c r="D20" i="32"/>
  <c r="D20" i="31"/>
  <c r="D20" i="30"/>
  <c r="D20" i="18"/>
  <c r="J50" i="29"/>
  <c r="J40" i="29"/>
  <c r="N30" i="27"/>
  <c r="H30" i="29" s="1"/>
  <c r="O30" i="27"/>
  <c r="U30" i="28"/>
  <c r="K30" i="29" s="1"/>
  <c r="O20" i="27"/>
  <c r="U20" i="28"/>
  <c r="N20" i="27"/>
  <c r="H20" i="29" s="1"/>
  <c r="O10" i="27"/>
  <c r="U10" i="28"/>
  <c r="K10" i="29" s="1"/>
  <c r="E10" i="18" s="1"/>
  <c r="J10" i="29"/>
  <c r="E30" i="31" l="1"/>
  <c r="E30" i="32"/>
  <c r="E30" i="30"/>
  <c r="E30" i="18"/>
  <c r="D40" i="18"/>
  <c r="D40" i="31"/>
  <c r="D40" i="30"/>
  <c r="D40" i="32"/>
  <c r="K40" i="29"/>
  <c r="K50" i="29"/>
  <c r="V30" i="28"/>
  <c r="M30" i="29" s="1"/>
  <c r="K20" i="29"/>
  <c r="V20" i="28"/>
  <c r="M20" i="29" s="1"/>
  <c r="V10" i="28"/>
  <c r="M10" i="29" s="1"/>
  <c r="F10" i="30" s="1"/>
  <c r="E10" i="31"/>
  <c r="E10" i="30"/>
  <c r="E10" i="32"/>
  <c r="D10" i="32"/>
  <c r="D10" i="30"/>
  <c r="D10" i="18"/>
  <c r="D10" i="31"/>
  <c r="F30" i="31" l="1"/>
  <c r="F30" i="32"/>
  <c r="F30" i="30"/>
  <c r="F30" i="18"/>
  <c r="E40" i="18"/>
  <c r="E40" i="30"/>
  <c r="E40" i="31"/>
  <c r="E40" i="32"/>
  <c r="F10" i="31"/>
  <c r="F10" i="32"/>
  <c r="F10" i="18"/>
  <c r="M50" i="29"/>
  <c r="M40" i="29"/>
  <c r="F20" i="30"/>
  <c r="F20" i="18"/>
  <c r="F20" i="31"/>
  <c r="F20" i="32"/>
  <c r="E20" i="18"/>
  <c r="E20" i="32"/>
  <c r="E20" i="30"/>
  <c r="E20" i="31"/>
  <c r="F40" i="18" l="1"/>
  <c r="F40" i="30"/>
  <c r="F40" i="32"/>
  <c r="F40" i="31"/>
  <c r="I37" i="5"/>
  <c r="I36" i="5"/>
  <c r="I35" i="5"/>
  <c r="I34" i="5"/>
  <c r="I31" i="5"/>
  <c r="I30" i="5"/>
  <c r="I29" i="5"/>
  <c r="I28" i="5"/>
</calcChain>
</file>

<file path=xl/comments1.xml><?xml version="1.0" encoding="utf-8"?>
<comments xmlns="http://schemas.openxmlformats.org/spreadsheetml/2006/main">
  <authors>
    <author>NatyT</author>
  </authors>
  <commentList>
    <comment ref="K9" authorId="0" shapeId="0">
      <text>
        <r>
          <rPr>
            <b/>
            <sz val="9"/>
            <color indexed="81"/>
            <rFont val="Tahoma"/>
            <family val="2"/>
          </rPr>
          <t>NatyT:</t>
        </r>
        <r>
          <rPr>
            <sz val="9"/>
            <color indexed="81"/>
            <rFont val="Tahoma"/>
            <family val="2"/>
          </rPr>
          <t xml:space="preserve">
impacto por el maximola
por el prababilidad promedio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<sst xmlns="http://schemas.openxmlformats.org/spreadsheetml/2006/main" count="774" uniqueCount="512">
  <si>
    <t xml:space="preserve"> MAPA DE RIESGOS SIGCMA</t>
  </si>
  <si>
    <t>DEPENDENCIA (Unidad misional del CSJ o Unidad de la DEAJ o Seccional o CSJ en caso de despachos judiciales certificados)</t>
  </si>
  <si>
    <t>PROCESO (indique el tipo de proceso si es Estratégico. Misional, Apoyo, Evaluación y Mejora y especifique el nombre del proceso)</t>
  </si>
  <si>
    <t>Apoyo</t>
  </si>
  <si>
    <t>ADMINISTRACIÓN DE LA SEGURIDAD</t>
  </si>
  <si>
    <t>CONSEJO SUPERIOR DE LA JUDICATURA</t>
  </si>
  <si>
    <t>CONSEJO SECCIONAL DE LA JUDICATURA</t>
  </si>
  <si>
    <t>DIRECCIÓN SECCIONAL DE ADMINISTRACIÓN JUDICIAL</t>
  </si>
  <si>
    <t>X</t>
  </si>
  <si>
    <t>DESPACHO JUDICIAL CERTIFICADO</t>
  </si>
  <si>
    <t>FECHA</t>
  </si>
  <si>
    <t>CÓDIGO</t>
  </si>
  <si>
    <t>ELABORÓ</t>
  </si>
  <si>
    <t>REVISÓ</t>
  </si>
  <si>
    <t>APROBÓ</t>
  </si>
  <si>
    <t>F-EVSG-11</t>
  </si>
  <si>
    <t>Líder de Proceso</t>
  </si>
  <si>
    <t xml:space="preserve">Coordinación Nacional SIGCMA </t>
  </si>
  <si>
    <t>Comité Nacional SIGCMA</t>
  </si>
  <si>
    <t>VERSIÓN</t>
  </si>
  <si>
    <t>RIESGOS DE SOBORNO</t>
  </si>
  <si>
    <r>
      <t>La norma ISO37001:2017  define el soborno como: "</t>
    </r>
    <r>
      <rPr>
        <sz val="11"/>
        <color theme="4"/>
        <rFont val="Calibri"/>
        <family val="2"/>
        <scheme val="minor"/>
      </rPr>
      <t>Oferta</t>
    </r>
    <r>
      <rPr>
        <sz val="11"/>
        <color theme="1"/>
        <rFont val="Calibri"/>
        <family val="2"/>
        <scheme val="minor"/>
      </rPr>
      <t xml:space="preserve">, </t>
    </r>
    <r>
      <rPr>
        <sz val="11"/>
        <color theme="5"/>
        <rFont val="Calibri"/>
        <family val="2"/>
        <scheme val="minor"/>
      </rPr>
      <t>promesa</t>
    </r>
    <r>
      <rPr>
        <sz val="11"/>
        <color theme="1"/>
        <rFont val="Calibri"/>
        <family val="2"/>
        <scheme val="minor"/>
      </rPr>
      <t xml:space="preserve">, </t>
    </r>
    <r>
      <rPr>
        <sz val="11"/>
        <color theme="9"/>
        <rFont val="Calibri"/>
        <family val="2"/>
        <scheme val="minor"/>
      </rPr>
      <t>entrega</t>
    </r>
    <r>
      <rPr>
        <sz val="11"/>
        <color theme="1"/>
        <rFont val="Calibri"/>
        <family val="2"/>
        <scheme val="minor"/>
      </rPr>
      <t xml:space="preserve">, </t>
    </r>
    <r>
      <rPr>
        <sz val="11"/>
        <rFont val="Calibri"/>
        <family val="2"/>
        <scheme val="minor"/>
      </rPr>
      <t>aceptación</t>
    </r>
    <r>
      <rPr>
        <sz val="11"/>
        <color theme="1"/>
        <rFont val="Calibri"/>
        <family val="2"/>
        <scheme val="minor"/>
      </rPr>
      <t xml:space="preserve"> o </t>
    </r>
    <r>
      <rPr>
        <sz val="11"/>
        <color rgb="FF7030A0"/>
        <rFont val="Calibri"/>
        <family val="2"/>
        <scheme val="minor"/>
      </rPr>
      <t>solicitud</t>
    </r>
    <r>
      <rPr>
        <sz val="11"/>
        <color theme="1"/>
        <rFont val="Calibri"/>
        <family val="2"/>
        <scheme val="minor"/>
      </rPr>
      <t xml:space="preserve"> de una ventaja indebida de cualquier valor (que puede ser de naturaleza financiera o no financiera), directamente o indirectamente, e independiente de su ubicación, en violación de la ley aplicable, como incentivo o recompensa para que una persona actúe o deje de actuar en relación con el desempeño de las obligaciones de esa persona.</t>
    </r>
  </si>
  <si>
    <t xml:space="preserve">Sin lugar a duda la causa raíz de cualquier situacion de soborno es la ausencia o debilidad de principios y valores en las actuaciones, ya sea por parte de quien ofrece, promete, entrega o de quien acepta o solicita. 
Estos son factores difíciles de controlar porque tienen que ver con características personales que, en el acaso de los adultos, se han ido forjando desde su niñez, y por lo general ya están arraigados al ser. Sin embargo, es deber de cada entidad hacer su mejor esfuerzo para que cada servidor público mantenga siempre presente el compromiso que hizo al convertirise en un servidor público, el compromiso de ejercer a cabalidad su labor en el marco de la integridad. 
</t>
  </si>
  <si>
    <t>Los mapas de riesgo de soborno del Consejo Superior de la Judicatura se han elaborado bajo de la directriz de que si bien es cierto la causa raíz de la ocurrencia de un hecho de soborno esta asociada a debilidades en los principios y valores, también es cierto que las debilidades en los controles de la realización de las actividades susceptibles al soborno, pueden dejar mas expuesta a la entidad a que esto ocurra.</t>
  </si>
  <si>
    <t>Los mapas de riesgos de soborno contemplan como causas los aspectos antes mencionados, y las acciones para tratar los riesgos se enfocan en:
1. La realización de actividades sistemáticas para fortalecer la toma de conciencia,  la aplicación del Código de Ética del Servidor Juidicial y el cumplimiento de lo estipulado en la Ley 270 de 1996, especialmente en relacionado con los deberes y las prohibiciones de los servidores.
2. El fortalecimiento de los controles asociados a las actividades susceptibles al riesgo de corrupción en cada uno de los procesos.</t>
  </si>
  <si>
    <t>ANÁLISIS DE CONTEXTO</t>
  </si>
  <si>
    <t>CONSEJO SECCIONAL/DIRECCIÓN SECCIONAL DE ADMINISTRACIÓN JUDICIAL Y/O DISTRITO JUDICIAL SEGÚN SEA EL CASO</t>
  </si>
  <si>
    <t xml:space="preserve">PROCESO </t>
  </si>
  <si>
    <t xml:space="preserve">DEPENDENCIA ADMINISTRATIVA O JUDICIAL CERTIFICADA </t>
  </si>
  <si>
    <t>OBJETIVO DEL PROCESO</t>
  </si>
  <si>
    <t>MAPA DE PROCESOS CONSEJO SUPERIOR DE LA JUDICATURA</t>
  </si>
  <si>
    <t>PROCESOS DEPENDENCIA JUDICIALES CERTIFICADAS</t>
  </si>
  <si>
    <t>Coadyuvar con la  seguridad de los funcionarios y empleados de la Rama Judicial coordinando con los organismos de seguridad del Estado, ejecutando proyectos para el fortalecimiento de la seguridad colectiva e individual. Dando cumplimiento a los niveles de trasparencia en el ejercicio de las funciones propias del proceso, aplicando los lineamientos y principios del  Sistema de Gestión de la Calidad, Ambiental, seguridad  y salud en el trabajo y antisoborno en la Rama Judicial.</t>
  </si>
  <si>
    <t xml:space="preserve"> </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</si>
  <si>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</si>
  <si>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</si>
  <si>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</si>
  <si>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</si>
  <si>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</si>
  <si>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</si>
  <si>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</si>
  <si>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</si>
  <si>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Cambio de Normatividad y Regulaciones Expedidas por el Gobierno Nacional o el Congreso de la Republica que afecten la administración de Justicia.</t>
  </si>
  <si>
    <t>Económicos y Financieros (disponibilidad de capital, liquidez, mercados financieros, desempleo, competencia)</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</si>
  <si>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</si>
  <si>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</si>
  <si>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</si>
  <si>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</si>
  <si>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</si>
  <si>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y certificar sus Sistemas de Gestión. 
</t>
  </si>
  <si>
    <t>Interrupción del servicio público de Administrar Justicia a causa del pandemias y sus variantes.</t>
  </si>
  <si>
    <t>Visibilizacion de la Administración de Justicia  entre los actores no formales de la justicia (Grupos y minorías Indígenas, género)</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</si>
  <si>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</si>
  <si>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</si>
  <si>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</si>
  <si>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</si>
  <si>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</si>
  <si>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</si>
  <si>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</si>
  <si>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</si>
  <si>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</si>
  <si>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</si>
  <si>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</si>
  <si>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</si>
  <si>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</si>
  <si>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</si>
  <si>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</si>
  <si>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</si>
  <si>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</si>
  <si>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</si>
  <si>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</si>
  <si>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</si>
  <si>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</si>
  <si>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</si>
  <si>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</si>
  <si>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</si>
  <si>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</si>
  <si>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</si>
  <si>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</si>
  <si>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</si>
  <si>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</si>
  <si>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</si>
  <si>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</si>
  <si>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Encuentro nacional e internacional del SIGCMA</t>
  </si>
  <si>
    <t>Recursos financieros (presupuesto de funcionamiento, recursos de inversión</t>
  </si>
  <si>
    <t>Recursos insuficientes para atender el Plan de necesidades formulado</t>
  </si>
  <si>
    <t>Presupuesto asignado para el desarrollo de proyecto de inversión del SIGCMA</t>
  </si>
  <si>
    <t>Conocimiento de la reglamentación que establece el procedimiento para el manejo de los recursos presupuestales, financieros y de contratación estatal</t>
  </si>
  <si>
    <t>Estandarización de procesos y procedimientos para el desarrollo del proceso contractual</t>
  </si>
  <si>
    <t>Manual de contratación actualizado</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</si>
  <si>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</si>
  <si>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</si>
  <si>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</si>
  <si>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</si>
  <si>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</si>
  <si>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</si>
  <si>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</si>
  <si>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</si>
  <si>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</si>
  <si>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</si>
  <si>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</si>
  <si>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</si>
  <si>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</si>
  <si>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</si>
  <si>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</si>
  <si>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</si>
  <si>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</si>
  <si>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</si>
  <si>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t>Fortalecimiento en los procesos de contratación por el uso adecuado del SECOP II</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</si>
  <si>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</si>
  <si>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</si>
  <si>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</si>
  <si>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</si>
  <si>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</si>
  <si>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</si>
  <si>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</si>
  <si>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</si>
  <si>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</si>
  <si>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</si>
  <si>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</si>
  <si>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</si>
  <si>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</si>
  <si>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</si>
  <si>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</si>
  <si>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</si>
  <si>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</si>
  <si>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</si>
  <si>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</si>
  <si>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Infraestructura física (suficiencia, comodidad)</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</si>
  <si>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</si>
  <si>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</si>
  <si>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</si>
  <si>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</si>
  <si>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</si>
  <si>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</si>
  <si>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</si>
  <si>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</si>
  <si>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</si>
  <si>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</si>
  <si>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</si>
  <si>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</si>
  <si>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</si>
  <si>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</si>
  <si>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del aplicativo SIGOBIUS</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</si>
  <si>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</si>
  <si>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</si>
  <si>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</si>
  <si>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</si>
  <si>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</si>
  <si>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</si>
  <si>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</si>
  <si>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</si>
  <si>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Falta en la separación adecuada de residuos en la fuente </t>
  </si>
  <si>
    <t>Formación de Auditores en la Norma NTC ISO 14001:2015 y en la Norma Técnica de la Rama Judicial NTC 6256 :2018</t>
  </si>
  <si>
    <t>Desconocimiento por parte de los brigadistas, servidores judiciales y contratistas de las acciones necesarias para actuar ante una emergencia ambiental</t>
  </si>
  <si>
    <t>Implementación de buenas practicas tendientes a la protección del medio ambiente</t>
  </si>
  <si>
    <t>ESTRATEGIAS</t>
  </si>
  <si>
    <t>ESTRATEGIAS  DOFA</t>
  </si>
  <si>
    <t>ESTRATEGIA/ACCIÓN/ PROYECTO</t>
  </si>
  <si>
    <t xml:space="preserve">GESTIONA </t>
  </si>
  <si>
    <t xml:space="preserve">DOCUMENTADA EN </t>
  </si>
  <si>
    <t>A</t>
  </si>
  <si>
    <t>O</t>
  </si>
  <si>
    <t>D</t>
  </si>
  <si>
    <t>F</t>
  </si>
  <si>
    <t xml:space="preserve">Desarrollar el plan de formación de la Escuela Judicial para el fortalecimiento de competencias de los servidores judiciales </t>
  </si>
  <si>
    <t xml:space="preserve">Plan de acción </t>
  </si>
  <si>
    <t xml:space="preserve">Asistir y participar activamente en los procesos de sensibilización, capacitación y formación en los procesos SIGCMA </t>
  </si>
  <si>
    <t>6,16, 36</t>
  </si>
  <si>
    <t>Realizar seguimiento al plan de acción y realizar el reporte oportuno</t>
  </si>
  <si>
    <t>6, 12, 23</t>
  </si>
  <si>
    <t>Implementar mecanismos para la retroalimentación de las  partes interesadas</t>
  </si>
  <si>
    <t>1, 12, 34</t>
  </si>
  <si>
    <t>27,28,29,34</t>
  </si>
  <si>
    <t>Mantener, actualizar y documentar  el Sistema Integrado de Gestión SIGCMA, en el contexto especifico</t>
  </si>
  <si>
    <t>13,14,15</t>
  </si>
  <si>
    <t>1,10,13,16,17,19</t>
  </si>
  <si>
    <t>4,6,7,8,5,10,17,1820,22,23,37</t>
  </si>
  <si>
    <t>Solicitar apoyo al CENDOJ para realización de capacitaciones en tablas de retención documental (TRD)</t>
  </si>
  <si>
    <t>24,25,29</t>
  </si>
  <si>
    <t>Hacer uso de la información y de las herramientas tecnológicas dispuestas para la prestación del servicios</t>
  </si>
  <si>
    <t>13,14,15,16,28</t>
  </si>
  <si>
    <t>Motivar a los servidores judiciales en la Implementación del plan de gestión ambiental en cada sede administrativa o judicial</t>
  </si>
  <si>
    <t>30,31,32,33,34</t>
  </si>
  <si>
    <t>35,36,38,39</t>
  </si>
  <si>
    <t>Realizar identificación y cumplimiento de los requisitos legales y reglamentarios</t>
  </si>
  <si>
    <t>3,9,17</t>
  </si>
  <si>
    <t>Matriz de riesgos</t>
  </si>
  <si>
    <t>Matriz Mapa de Riesgos</t>
  </si>
  <si>
    <t>Orientaciones Generales</t>
  </si>
  <si>
    <r>
      <t xml:space="preserve">Antes de iniciar con el diligenciamiento de la información en la matriz, se requiere haber efectuado el análisis DOFA ( Hoja 1-Análisis de Contexto)  y revisado todos los elementos del proceso: </t>
    </r>
    <r>
      <rPr>
        <b/>
        <sz val="11"/>
        <rFont val="Arial"/>
        <family val="2"/>
      </rPr>
      <t xml:space="preserve"> objetivo, alcance, actividades , y en especial los productos y servicios que entrega.</t>
    </r>
    <r>
      <rPr>
        <sz val="11"/>
        <rFont val="Arial"/>
        <family val="2"/>
      </rPr>
      <t xml:space="preserve">
</t>
    </r>
  </si>
  <si>
    <r>
      <t xml:space="preserve">El archivo contiene las siguientes hojas:
-   </t>
    </r>
    <r>
      <rPr>
        <b/>
        <sz val="9"/>
        <rFont val="Arial"/>
        <family val="2"/>
      </rPr>
      <t>Hoja 1 Presentación 
    Conceptos 37001</t>
    </r>
    <r>
      <rPr>
        <sz val="9"/>
        <rFont val="Arial"/>
        <family val="2"/>
      </rPr>
      <t xml:space="preserve">
 -  </t>
    </r>
    <r>
      <rPr>
        <b/>
        <sz val="9"/>
        <rFont val="Arial"/>
        <family val="2"/>
      </rPr>
      <t>Hoja 2 Análisis de Contexto ( Se toma para el Plan de Acción y para Riesgos)</t>
    </r>
    <r>
      <rPr>
        <sz val="9"/>
        <rFont val="Arial"/>
        <family val="2"/>
      </rPr>
      <t xml:space="preserve">
 -  </t>
    </r>
    <r>
      <rPr>
        <b/>
        <sz val="9"/>
        <rFont val="Arial"/>
        <family val="2"/>
      </rPr>
      <t>Hoja 3 Estrategias DOFA</t>
    </r>
    <r>
      <rPr>
        <sz val="9"/>
        <rFont val="Arial"/>
        <family val="2"/>
      </rPr>
      <t xml:space="preserve">
 -  </t>
    </r>
    <r>
      <rPr>
        <b/>
        <sz val="9"/>
        <rFont val="Arial"/>
        <family val="2"/>
      </rPr>
      <t>Hoja 4  Este instructivo</t>
    </r>
  </si>
  <si>
    <t xml:space="preserve">HOJA </t>
  </si>
  <si>
    <t>Columna</t>
  </si>
  <si>
    <t>Descripción - Lineamientos para el diligenciamiento</t>
  </si>
  <si>
    <t>Proceso</t>
  </si>
  <si>
    <t>Diligenciar el nombre del proceso al cual se le identificarán y valorarán los riesgos.</t>
  </si>
  <si>
    <t>Objetivo</t>
  </si>
  <si>
    <t>Diligenciar el objetivo del proceso. ( Ver caracterización del proceso)</t>
  </si>
  <si>
    <t>Alcance</t>
  </si>
  <si>
    <t>Diligenciar el alcance del proceso.( Ver caracterización del proceso)</t>
  </si>
  <si>
    <t>No. Referencia</t>
  </si>
  <si>
    <t>Enumerar  consecutivamente los riesgos  (1, 2,…)</t>
  </si>
  <si>
    <t>Riesgo</t>
  </si>
  <si>
    <t>Enunciar   el riesgo</t>
  </si>
  <si>
    <t>Descripción del Riesgo</t>
  </si>
  <si>
    <t>Describir el riesgo  de forma mas amplia para mayor comprensión . Facilita la descripción el determinar cómo se materializa el riesgo.</t>
  </si>
  <si>
    <t xml:space="preserve">Causas </t>
  </si>
  <si>
    <t xml:space="preserve">Identificar  las causas que pueden generar el riesgo. Estas pueden estar relacionadas entre otros con factores de:  recursos financieros, talento humano, infraestructura, estilo de dirección, procedimientos, documentación, etc. </t>
  </si>
  <si>
    <t>Número de veces que se realizó  la actividad en un año o se  proyecta  realizar</t>
  </si>
  <si>
    <t>Diligenciar  el número de veces que se  ejecuta la actividad durante el año si se  conocen estadísticas.  Si no hay  estadísticas , proyectar  de acuerdo con el conocimiento que se tiene del proceso .</t>
  </si>
  <si>
    <t>Número de veces que se materializó el riesgo en un  año</t>
  </si>
  <si>
    <t xml:space="preserve">Diligenciar  el número de veces que se  materializo el riesgo, en el año anterior, o que se podría materializar.   </t>
  </si>
  <si>
    <t xml:space="preserve">% Frecuencia </t>
  </si>
  <si>
    <t xml:space="preserve">Resultado de: Número de veces que se materializó el riesgo en un año  numero de veces que se realizó la actividad en un año o se proyecta realizar  Ver Hoja Politicas </t>
  </si>
  <si>
    <t>PROBABILIDAD</t>
  </si>
  <si>
    <t xml:space="preserve">La hoja valora la probabilidad de acuerdo con los criterio definidos e la Hoja 8- Políticas de Administración </t>
  </si>
  <si>
    <t xml:space="preserve">Efectos </t>
  </si>
  <si>
    <t>Seleccionar  el efecto o los efectos que  tendrá la entidad si se materializara el riesgo .Se pueden seleccionar   1 o mas de los efectos que  presenta el desplegable. No seleccionar el mismo efecto mas de una vez. NOTA: Para los riesgos de soborno, no se debe seleccionar el efecto de interrupción en la prestación del servicio judicial. (En razón al alcance actual del SGAS)</t>
  </si>
  <si>
    <t xml:space="preserve">Valoración de Efectos </t>
  </si>
  <si>
    <t xml:space="preserve">Seleccionar  por cada efecto que identifico  la valoración que le correspondería en términos de afectación </t>
  </si>
  <si>
    <t>Impacto Inherente</t>
  </si>
  <si>
    <t>La Hoja calcula el impacto por cada valoración de efecto que haya seleccionado</t>
  </si>
  <si>
    <t xml:space="preserve">Impacto Inherente Total </t>
  </si>
  <si>
    <t>La Hoja calcula el impacto total teniendo en cuenta si selecciono mas de un efecto</t>
  </si>
  <si>
    <t xml:space="preserve">Zona de Riesgo Inherente </t>
  </si>
  <si>
    <t xml:space="preserve">La Hoja calcula el riesgo inherente : Probabilidad inherente  por probabilidad residual </t>
  </si>
  <si>
    <r>
      <rPr>
        <b/>
        <sz val="9"/>
        <rFont val="Arial"/>
        <family val="2"/>
      </rPr>
      <t>NOTA</t>
    </r>
    <r>
      <rPr>
        <sz val="9"/>
        <rFont val="Arial"/>
        <family val="2"/>
      </rPr>
      <t>: Si desea adicionar mas riesgos, copie las filas del riesgo anterior - No modifique las formulas</t>
    </r>
  </si>
  <si>
    <r>
      <t xml:space="preserve"> - </t>
    </r>
    <r>
      <rPr>
        <b/>
        <sz val="9"/>
        <rFont val="Arial"/>
        <family val="2"/>
      </rPr>
      <t xml:space="preserve"> Hoja 5 Valoración Controles:</t>
    </r>
    <r>
      <rPr>
        <sz val="9"/>
        <rFont val="Arial"/>
        <family val="2"/>
      </rPr>
      <t xml:space="preserve"> Información pertinente refente a los controles y mitigación del riesgo</t>
    </r>
  </si>
  <si>
    <t>Diligencie el nombre del proceso al cual se le identificarán y valorarán los riesgos.</t>
  </si>
  <si>
    <t>Diligencie el objetivo del proceso.</t>
  </si>
  <si>
    <t>Diligencie el alcance del proceso.</t>
  </si>
  <si>
    <t>Permite definir el consecutivo de riesgos.</t>
  </si>
  <si>
    <t>La hoja trae el riesgo de la hoja 5</t>
  </si>
  <si>
    <t>Causas</t>
  </si>
  <si>
    <t xml:space="preserve">Diligencie las causas. Recuerde que estan estan asociadas a los factores: personal, recursos, sistema de infirmacion procedimientos, etc., relacionados en el DOFA-  si encuentra causas adionales considere si ES PERTINENTE COMPLEMENTAR   el DOFA: o no </t>
  </si>
  <si>
    <t>CONTROLES PREVENTIVOS 
(Controles para las causas - Disminuyen la probabilidad)</t>
  </si>
  <si>
    <t>Relacione las medidas con las que cuenta el proceso actualmente para prevenir que el riesgo se materialice por cada una de las causas identificadas. Debe haber coherencia entre las causas y los controles preventivos.</t>
  </si>
  <si>
    <t xml:space="preserve">¿El control esta documentado? </t>
  </si>
  <si>
    <t>Responda la pregunta con SI o NO, según corresponda.</t>
  </si>
  <si>
    <t>¿Queda evidencia de la ejecución del control?</t>
  </si>
  <si>
    <t>La frecuencia del control está definida?</t>
  </si>
  <si>
    <t>¿Esta definido el responsable de la ejecución del control?</t>
  </si>
  <si>
    <t>Valoración de los controles</t>
  </si>
  <si>
    <t>La hoja califica la eficacia del control preventivo de acuerdo con las respuestas anteriores.</t>
  </si>
  <si>
    <t>CONTROLES CORRECTIVOS
(Controles para los efectos - Disminuyen el impacto)</t>
  </si>
  <si>
    <t xml:space="preserve">Frente a cada causa  identificada describa el control , si lo hay. La descripción del control debe contener la siguiente información:  Responsable de aplicar el control, periodicidad con que se aplica, cómo se realiza, qué se hace si se encuentran falencias y que registro queda de la aplicación del control. </t>
  </si>
  <si>
    <t xml:space="preserve"> ¿Queda evidencia de la socialización o capacitación a los responsables?</t>
  </si>
  <si>
    <t xml:space="preserve">Eficacia del Control </t>
  </si>
  <si>
    <t>La hoja califica la eficacia del control correctivo</t>
  </si>
  <si>
    <t>Probabilidad Residual</t>
  </si>
  <si>
    <t>La hoja calcula Impacto Inherente vs. Eficacia controles preventivos</t>
  </si>
  <si>
    <t xml:space="preserve">Impacto Residual </t>
  </si>
  <si>
    <t xml:space="preserve">La hoja calcula Probabilidad inherente vs. Eficacia controles correctivos </t>
  </si>
  <si>
    <t xml:space="preserve">Zona de Riesgo  Residual </t>
  </si>
  <si>
    <t xml:space="preserve">La hoja calcula Probabilidad  Residual por Impacto Residual </t>
  </si>
  <si>
    <r>
      <t xml:space="preserve"> -</t>
    </r>
    <r>
      <rPr>
        <sz val="11"/>
        <rFont val="Arial"/>
        <family val="2"/>
      </rPr>
      <t xml:space="preserve"> </t>
    </r>
    <r>
      <rPr>
        <b/>
        <sz val="11"/>
        <rFont val="Arial"/>
        <family val="2"/>
      </rPr>
      <t xml:space="preserve"> Hoja7  Mapa Final</t>
    </r>
    <r>
      <rPr>
        <sz val="10"/>
        <rFont val="Arial"/>
        <family val="2"/>
      </rPr>
      <t>. Resumen del análisis de riesgo inherente , riesgo residual y tratamiento a ejecutar</t>
    </r>
  </si>
  <si>
    <r>
      <t xml:space="preserve"> -</t>
    </r>
    <r>
      <rPr>
        <sz val="11"/>
        <rFont val="Arial"/>
        <family val="2"/>
      </rPr>
      <t xml:space="preserve"> </t>
    </r>
    <r>
      <rPr>
        <b/>
        <sz val="11"/>
        <rFont val="Arial"/>
        <family val="2"/>
      </rPr>
      <t xml:space="preserve"> Hoja 7 Tabla de Clasificación Riesgo: </t>
    </r>
    <r>
      <rPr>
        <sz val="11"/>
        <rFont val="Arial"/>
        <family val="2"/>
      </rPr>
      <t>Tabla referente para todos los cálculos (no se diligencia)</t>
    </r>
  </si>
  <si>
    <r>
      <t xml:space="preserve"> -</t>
    </r>
    <r>
      <rPr>
        <sz val="11"/>
        <rFont val="Arial"/>
        <family val="2"/>
      </rPr>
      <t xml:space="preserve"> </t>
    </r>
    <r>
      <rPr>
        <b/>
        <sz val="11"/>
        <rFont val="Arial"/>
        <family val="2"/>
      </rPr>
      <t xml:space="preserve"> Hoja 8 Politicas de administración. </t>
    </r>
    <r>
      <rPr>
        <sz val="11"/>
        <rFont val="Arial"/>
        <family val="2"/>
      </rPr>
      <t>Se establecen los criterios de probabilidad e impacto ( según apetito y tolerancia de riesgo)</t>
    </r>
  </si>
  <si>
    <r>
      <t xml:space="preserve"> -</t>
    </r>
    <r>
      <rPr>
        <sz val="11"/>
        <rFont val="Arial"/>
        <family val="2"/>
      </rPr>
      <t xml:space="preserve"> </t>
    </r>
    <r>
      <rPr>
        <b/>
        <sz val="11"/>
        <rFont val="Arial"/>
        <family val="2"/>
      </rPr>
      <t xml:space="preserve"> Hoja 9 Matriz de Calor :  </t>
    </r>
    <r>
      <rPr>
        <sz val="11"/>
        <rFont val="Arial"/>
        <family val="2"/>
      </rPr>
      <t>Criterios  según politica para el tratamiento de riesgos acorde con su evaluación</t>
    </r>
  </si>
  <si>
    <r>
      <t xml:space="preserve"> -  </t>
    </r>
    <r>
      <rPr>
        <b/>
        <sz val="10"/>
        <rFont val="Arial"/>
        <family val="2"/>
      </rPr>
      <t>Hoja 10 a la 13 Seguimientos Trimestrales</t>
    </r>
    <r>
      <rPr>
        <sz val="10"/>
        <rFont val="Arial"/>
        <family val="2"/>
      </rPr>
      <t>: En estas hojas de cálculo se realiza el seguimiento trimestral a las acciones formuladas para gestionar  los riesgos residuales</t>
    </r>
  </si>
  <si>
    <t>Proceso:</t>
  </si>
  <si>
    <t>Objetivo:</t>
  </si>
  <si>
    <t>Alcance:</t>
  </si>
  <si>
    <t xml:space="preserve">Nivel Central </t>
  </si>
  <si>
    <t>IDENTIFICACIÓN DEL RIESGO</t>
  </si>
  <si>
    <t>CAUSAS</t>
  </si>
  <si>
    <t>PROBABILIDAD INHERENTE</t>
  </si>
  <si>
    <t>IMPACTO INHERENTE</t>
  </si>
  <si>
    <t>RIESGO INHERENTE</t>
  </si>
  <si>
    <t>N.</t>
  </si>
  <si>
    <t>RIESGO 
(Posibilidad de…..)</t>
  </si>
  <si>
    <t>DESCRIPCIÓN  DEL RIESGO</t>
  </si>
  <si>
    <t>Número de veces que se materializo el riesgo en un  año o que se puede materializar</t>
  </si>
  <si>
    <t>% Probabilidad</t>
  </si>
  <si>
    <t xml:space="preserve">EFECTOS  </t>
  </si>
  <si>
    <t>VALORACIÓN DEL EFECTO</t>
  </si>
  <si>
    <t>Valor Inherente</t>
  </si>
  <si>
    <t>IMPACTO INHERENTE TOTAL</t>
  </si>
  <si>
    <t>ZONA DE RIESGO INHERENTE</t>
  </si>
  <si>
    <t>VALORACIÓN DEL RIESGO INHERENTE</t>
  </si>
  <si>
    <t xml:space="preserve">¿Qué pasa, cómo se materializa el riesgo? </t>
  </si>
  <si>
    <t>IMPACTO</t>
  </si>
  <si>
    <t>CALIFICACION DEL RIESGO</t>
  </si>
  <si>
    <t xml:space="preserve"> Incidente de seguridad con la población de  servidores  judicales en el ejercicio de la función de Administrar Justicia </t>
  </si>
  <si>
    <t>Posibilidad  de la Afectación  en la prestación del servicio de Justicia por situaciones especiales que impidan la libre y autónoma Administración de Justicia por parte de los operadores judiciales</t>
  </si>
  <si>
    <t xml:space="preserve">1. Desconocimiento del contexto de la organización y las partes interesadas en el área de riesgos a funcionarios y empleados </t>
  </si>
  <si>
    <t>Afectación de reputación, imagen,  credibilidad, satisfacción de usuarios y PI</t>
  </si>
  <si>
    <t xml:space="preserve">De la entidad, seccional, despachos a nivel departamental </t>
  </si>
  <si>
    <t>2, Deficiente presupuesto para el cubrimiento total del servicio de vigilancia en las sedes judiciales.</t>
  </si>
  <si>
    <t>Incumplimiento de las metas establecidas</t>
  </si>
  <si>
    <t>Incumplimiento del 20% de los indicadores del proceso</t>
  </si>
  <si>
    <t>3. Demora en comunicar la novedad a las autoridades competentes y solicitar el estudio de seguridad de los servidores judiciales.</t>
  </si>
  <si>
    <t>Afectación Económica</t>
  </si>
  <si>
    <t>Afectación al presupuesto en un valor &lt;0,5% y ≥1%.</t>
  </si>
  <si>
    <t xml:space="preserve">4.Falta de Seguimiento y Control </t>
  </si>
  <si>
    <t>Interrupción o afectación en la prestación del servicio administrativo</t>
  </si>
  <si>
    <t>Entre e 97 a 192 horas  habiles al año o afectación baja</t>
  </si>
  <si>
    <t>5. Desconocimiento de Procedimientos</t>
  </si>
  <si>
    <t>6. Falta de apoyo con las instituciones que colaboran con la seguridad.</t>
  </si>
  <si>
    <t>7. Visitas de control y seguimiento a la seguridad en las sedes judiciales</t>
  </si>
  <si>
    <t xml:space="preserve">Recibir dádivas o beneficios a nombre propio o de terceros  para omitir acciones, filtrar  información o no seguir  procedimientos de seguridad </t>
  </si>
  <si>
    <t>Posibilidad  actos de corrupción por Ofrecimiento o aceptación de algún tipo de beneficio a los empleados de la OSEG incumpliendo la ley de trasparencia  1712 de 2014</t>
  </si>
  <si>
    <t xml:space="preserve">1. Falta de ética y valores </t>
  </si>
  <si>
    <t xml:space="preserve">PARA LOS RIESGOS DE CORRUPCIÓN POR POLÍTICA EL IMPACTO SIEMPRE SERÁ MAYOR O CATASTRÓFICO Y SU REDACCÓN  DEBE CONSERVAR EL MODELO PROPUESTO </t>
  </si>
  <si>
    <t>2. Insuficientes programas de capacitación para la toma de conciencia debido al desconocimiento de l ley antisoborno (ISO 37001:2016), Plan Anticorrupción y  de los  valores y principios propios de la entidad.</t>
  </si>
  <si>
    <t xml:space="preserve">3. Desconocimiento del Código de Ética y Buen Gobierno. </t>
  </si>
  <si>
    <t xml:space="preserve">4. Falta o inaplicación de controles </t>
  </si>
  <si>
    <t>Ofrecer, prometer, entregar, aceptar o solicitar una ventaja indebida para manipular o influir en la emisión  de  solicitudes  de traslado por razones de seguridad, en  beneficio propio o de un tercero.</t>
  </si>
  <si>
    <t>Cuando se  influye de manera indebida  en las  decisiones de traslado por razones de seguridad, basados en  razones infundadas, falsas o inexistentes, para favorecer intereses personales o de terceros</t>
  </si>
  <si>
    <t>1. Falta de ética de los servidores públicos (Debilidades en principios y valores)</t>
  </si>
  <si>
    <t>2. Falta de ética de terceros interesados  (Debilidades principios y valores)</t>
  </si>
  <si>
    <t>3. Debilidad en los controles y/o criterios   de los traslados de seguridad</t>
  </si>
  <si>
    <t>Ofrecer, prometer, entregar, aceptar o solicitar una ventaja indebida  para influir o direccionar  la formulación de necesidades,  requisitos y especificaciones técnicas  de elementos y equipos de seguridad  focalizados para satisfacer un interés personal, de manera directa o indirecta o por interpuesta persona.</t>
  </si>
  <si>
    <t>Cuando  se favorece  indebidamente a proveedores a través de requisitos técnicos hechos a la medida, que direccionen el futuro proceso contractual y limiten el principio de selección objetiva.</t>
  </si>
  <si>
    <t>3. Debilidad en el control sobre el establecimiento de los términos de referencia de procesos contractuales</t>
  </si>
  <si>
    <t xml:space="preserve">MATRIZ DE RIESGOS </t>
  </si>
  <si>
    <t>EVALUACIÓN DE RIESGO - VALORACIÓN DE LOS CONTROLES</t>
  </si>
  <si>
    <t>EVALUACIÓN DEL RIESGO - NIVEL DEL RIESGO RESIDUAL</t>
  </si>
  <si>
    <t xml:space="preserve">RIESGO </t>
  </si>
  <si>
    <t>No. Control</t>
  </si>
  <si>
    <t>Criterios para  valorar la eficacia de los controles correctivos</t>
  </si>
  <si>
    <t>RIESGO RESIDUAL</t>
  </si>
  <si>
    <t>¿Está estabelcida la frecuenica del control?</t>
  </si>
  <si>
    <t>Eficacia del cada control</t>
  </si>
  <si>
    <t>Efectos</t>
  </si>
  <si>
    <t xml:space="preserve">¿El control está documentado? </t>
  </si>
  <si>
    <t>¿Queda evidencia de la socialización o capacitación a los responsables?</t>
  </si>
  <si>
    <t>¿Está definido el responsable de la ejecución del control?</t>
  </si>
  <si>
    <t>¿Queda   evidencia de la ejecución del control ?</t>
  </si>
  <si>
    <t xml:space="preserve">Eeficacia del control </t>
  </si>
  <si>
    <t>Zona Riesgo Residual</t>
  </si>
  <si>
    <t>El líder del proceso convocata a participar del comité de seguridad a los servidores judiciales y partes interesadaza de los peligros de orden público.</t>
  </si>
  <si>
    <t>SI</t>
  </si>
  <si>
    <t>El líder del proceso adelantará el proceso de contratación de vigilancia privada para las sedes.</t>
  </si>
  <si>
    <t>El líder del proceso, comunicará a las autoridades competentes de las situaciones de seguridad que se presenten con los servidores judiciales.</t>
  </si>
  <si>
    <t>El líder del proceso en el comité de seguridad junto con las autoridades que hacen parte de este, analizará y coadyudará con las entidades colaboradoras y de apoyo, como la Policía Nacional, de las  circunstancias de riesgo de los operadores de justicia, para funcionarios y empleados con niveles de riesgo, en situaciones propias de su trabajo incluido situaciones de desordenes de orden público protestas entre otros.</t>
  </si>
  <si>
    <t>El líder del proceso en el comité de seguridad, pondrá de presente los procedimientos y directrices que la entidad haya determinado desde nivel central para el tratamiento de la administración de la seguridad.</t>
  </si>
  <si>
    <t xml:space="preserve">El líder del proceso desde el comité de seguridad, invitará y solicitará la vinculación al mismo de las entidades que pueden colaborar con la seguridad de los servidores judiciales como </t>
  </si>
  <si>
    <t>Participar en reuniones y divulgación de la Ley 1474 del 2011 Ley Anticorrupccion y la Ley 1712 del 2014 Ley de Transparencia por medio de reuniones Cómites del SIGCMA y  reuniones de la Alta Dirección</t>
  </si>
  <si>
    <t>Participar de las capacitacioens que desde nivel central se brindan  de la norma ISO 37001:2016, Plan de Anticorrupción formación en valores y principios propios de la entidad</t>
  </si>
  <si>
    <t>Elaborar y socializar Informes de Gestión seguimiento a la contratación, rendición de cuentas, Auditorias Internas, Externas de Control Interno y de entes de control, y comité seccional de seguridad.</t>
  </si>
  <si>
    <t>Participar en reuniones y divulgación de la Ley 1474 del 2011 Ley Anticorrupccion y la Ley 1712 del 2014 Ley de Transparencia y de ética y valores, por medio de reuniones Cómites del SIGCMA y  reuniones de la Alta Dirección</t>
  </si>
  <si>
    <t xml:space="preserve">Socialización constante de la política del SGAS del CSJ </t>
  </si>
  <si>
    <t xml:space="preserve">Reunion del comité seccional de seguridad
</t>
  </si>
  <si>
    <t>1.Realización de programas de formación, capacitación y sensibilización en temas de Probidad y ética de lo público</t>
  </si>
  <si>
    <t>Reunion del grupo de trabajo con el Director Seccional
Planear, definir, validar por el área interesada y competente las especificaciones técnicas</t>
  </si>
  <si>
    <t xml:space="preserve">MATRIZ DE RIESGOS SIGCMA </t>
  </si>
  <si>
    <t>IDENTIFICACIÓN DEL RIEGO</t>
  </si>
  <si>
    <t>VALORACIÓN  DEL RIESGO - NIVEL DEL RIESGO RESIDUAL</t>
  </si>
  <si>
    <t>Probabilidad inherente</t>
  </si>
  <si>
    <t>Impacto inherente</t>
  </si>
  <si>
    <t>Zona de Riesgo Inherente</t>
  </si>
  <si>
    <t>Probabilidad Residual Final</t>
  </si>
  <si>
    <t>Impacto Residual Final</t>
  </si>
  <si>
    <t>#</t>
  </si>
  <si>
    <t>Zona de Riesgo Final</t>
  </si>
  <si>
    <t>Opción de Tratamiento</t>
  </si>
  <si>
    <t>Actividades</t>
  </si>
  <si>
    <t>Responsable</t>
  </si>
  <si>
    <t>Fecha Implementación</t>
  </si>
  <si>
    <t>Aceptar el riesgo</t>
  </si>
  <si>
    <t>Reducir (Mitigar)</t>
  </si>
  <si>
    <t>8- Política- Criterios para administrar riesgos</t>
  </si>
  <si>
    <t>Frecuencia de la Actividad</t>
  </si>
  <si>
    <t>Probabilidad</t>
  </si>
  <si>
    <t xml:space="preserve">Frecuencia:  Número de casos materializados /Total de actividades </t>
  </si>
  <si>
    <t xml:space="preserve">Factibilidad </t>
  </si>
  <si>
    <t>Muy Baja</t>
  </si>
  <si>
    <t>Resultados entre 0- 4%</t>
  </si>
  <si>
    <t>Puede ocurrir solo en circunstancias excepcionales</t>
  </si>
  <si>
    <t>Baja</t>
  </si>
  <si>
    <t>Resultados entre 5%- 9%</t>
  </si>
  <si>
    <t xml:space="preserve"> Puede ocurrir en algún momento</t>
  </si>
  <si>
    <t>Media</t>
  </si>
  <si>
    <t>Resultados entre 10%- 29%</t>
  </si>
  <si>
    <t xml:space="preserve"> Podría ocurrir en algún momento</t>
  </si>
  <si>
    <t>Alta</t>
  </si>
  <si>
    <t>Resultados entre 30% - 49%</t>
  </si>
  <si>
    <t>Probablemente ocurrirá en la mayoria de las circunstancias</t>
  </si>
  <si>
    <t>Muy Alta</t>
  </si>
  <si>
    <t>Resultados entre 50% - 100%</t>
  </si>
  <si>
    <t>Se espera que ocurra en la mayoría de las circunstancias</t>
  </si>
  <si>
    <t>Afectación Ambiental</t>
  </si>
  <si>
    <t>Tabla Criterios para definir el nivel de impacto</t>
  </si>
  <si>
    <t>Afectación de reputacion,imagén,  credibilidad, satisfacción de usuarios y PI</t>
  </si>
  <si>
    <t>Leve</t>
  </si>
  <si>
    <t xml:space="preserve">De un área del nivel central, seccional o despacho judicial </t>
  </si>
  <si>
    <t>Menor</t>
  </si>
  <si>
    <t xml:space="preserve">De la entidad, seccional, despachos a nivel local o municipal </t>
  </si>
  <si>
    <t>Moderado</t>
  </si>
  <si>
    <t>Mayor</t>
  </si>
  <si>
    <t xml:space="preserve">De la entidad y sector justicia a nivel nacional </t>
  </si>
  <si>
    <t>Interrupción o afectación en la prestación del servicio judicial</t>
  </si>
  <si>
    <t>Catastrófico</t>
  </si>
  <si>
    <t xml:space="preserve">De la entidad y sector justicia a nivel internacional </t>
  </si>
  <si>
    <t>Afectación al presupuesto en un valor ≥0,5%.</t>
  </si>
  <si>
    <t>Afectación al presupuesto  en un valor  &lt;1% y ≥5%.</t>
  </si>
  <si>
    <t>Afectación al  presupuesto en un valor  &lt;5% y  ≥20%.</t>
  </si>
  <si>
    <t>Afectación al presupuesto en un valor ≥50%.</t>
  </si>
  <si>
    <t>Incumplimiento del 40% de los indicadores del proceso</t>
  </si>
  <si>
    <t>Incumplimiento del 60% de los indicadores del proceso</t>
  </si>
  <si>
    <t>Incumplimiento del 80% de los indicadores del proceso</t>
  </si>
  <si>
    <t>Incumplimiento del 100% de los indicadores del proceso</t>
  </si>
  <si>
    <t xml:space="preserve">Entre  0 a 48 horas habiles al año </t>
  </si>
  <si>
    <t xml:space="preserve">Entre 49 a 96 horas  habiles al año  </t>
  </si>
  <si>
    <t xml:space="preserve">Entre  97 a 144 horas   habiles al año  </t>
  </si>
  <si>
    <t>Entre  145 a 192 horas  hábiles al año</t>
  </si>
  <si>
    <t xml:space="preserve">Entre e 193 a 240 horas  habiles al año   </t>
  </si>
  <si>
    <t xml:space="preserve">     El riesgo afecta la imagen de la entidad con algunos usuarios de relevancia frente al logro de los objetivos</t>
  </si>
  <si>
    <t>Entre 0 a 96 horas habiles al año  o afectación minima</t>
  </si>
  <si>
    <t>Entre 193 a 288 horas   habiles al año  o afectación media</t>
  </si>
  <si>
    <t>Entre  289 a 384 horas o afectación alta</t>
  </si>
  <si>
    <t>Entre  385 a 540 horas  habiles al año  o afectación extrema</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</si>
  <si>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</si>
  <si>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</si>
  <si>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</si>
  <si>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</si>
  <si>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</si>
  <si>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 xml:space="preserve"> Matriz de Calor 9- </t>
  </si>
  <si>
    <t>Impacto</t>
  </si>
  <si>
    <t>Tratamiento</t>
  </si>
  <si>
    <t>Muy Alta
5</t>
  </si>
  <si>
    <t>Extremo</t>
  </si>
  <si>
    <t>Evitar,Reducir (Compartir),Reducir(Mitigar)</t>
  </si>
  <si>
    <t>Evitar</t>
  </si>
  <si>
    <t>Alta
4</t>
  </si>
  <si>
    <t>Alto</t>
  </si>
  <si>
    <t>Reducir (Compartir),Reducir(Mitigar), Evitar</t>
  </si>
  <si>
    <t>Media
3</t>
  </si>
  <si>
    <t>Aceptar el riesgo, Reducir (Compartir),Reducir(Mitigar)</t>
  </si>
  <si>
    <t>Compartir</t>
  </si>
  <si>
    <t>Baja
2</t>
  </si>
  <si>
    <t>Bajo</t>
  </si>
  <si>
    <t>Muy Baja
1</t>
  </si>
  <si>
    <t xml:space="preserve">Impacto </t>
  </si>
  <si>
    <t>Leve
1</t>
  </si>
  <si>
    <t>Menor
2</t>
  </si>
  <si>
    <t>Moderado
3</t>
  </si>
  <si>
    <t>Mayor
4</t>
  </si>
  <si>
    <t>Catastrófico
5</t>
  </si>
  <si>
    <t>Muy BajaLeve</t>
  </si>
  <si>
    <t>Muy BajaMenor</t>
  </si>
  <si>
    <t>Muy BajaModerado</t>
  </si>
  <si>
    <t>Muy BajaMayor</t>
  </si>
  <si>
    <t xml:space="preserve">Alto </t>
  </si>
  <si>
    <t>Muy BajaCatastrófico</t>
  </si>
  <si>
    <t>BajaLeve</t>
  </si>
  <si>
    <t>BajaMenor</t>
  </si>
  <si>
    <t>BajaModerado</t>
  </si>
  <si>
    <t>BajaMayor</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</si>
  <si>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</si>
  <si>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</si>
  <si>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</si>
  <si>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</si>
  <si>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</si>
  <si>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</si>
  <si>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</si>
  <si>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</si>
  <si>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</si>
  <si>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</si>
  <si>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</si>
  <si>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</si>
  <si>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</si>
  <si>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</si>
  <si>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</si>
  <si>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</si>
  <si>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 xml:space="preserve">IDENTIFICACIÓN DEL RIESGO </t>
  </si>
  <si>
    <t>VALORACION RIESGO RESIDUAL</t>
  </si>
  <si>
    <t>OPCION DE MANEJO</t>
  </si>
  <si>
    <t>ACTIVIDADES</t>
  </si>
  <si>
    <t>PROCESO LIDER</t>
  </si>
  <si>
    <t>FECHA DE LA ACTIVIDAD</t>
  </si>
  <si>
    <t>ANÁLISIS DEL RESULTADO FINAL 
1 TRIMESTRE</t>
  </si>
  <si>
    <t xml:space="preserve">IMPACTO </t>
  </si>
  <si>
    <t>NIVEL</t>
  </si>
  <si>
    <t>CENTRAL</t>
  </si>
  <si>
    <t>SECCIONAL</t>
  </si>
  <si>
    <t xml:space="preserve"> INICIO
DIA/MES/AÑO</t>
  </si>
  <si>
    <t>FIN 
DIA/MES/AÑO</t>
  </si>
  <si>
    <t>El líder del proceso hara seguimiento a la prestacion del servicio  de vigilancia y seguridad  privada,  mediante visitas periodicas  a las sedes judiciales  judiciales del Distrito de Neiva.</t>
  </si>
  <si>
    <t>1) Se programado primera reunion de intregrates del COE y Coordinadores de evacuación  para el dia 29/04/2024 en donde participan las entidades que se consideran desde su funcion contribuyen a la seguridad de los servidores judiciales para  el día 29/04/2024.
2) Para el presente trimestre se presto el servicio de vigilancia y seguridad privada  a 13  sedes judiciales con la empresa UNION TEMPORAL RAMA HUILA TLV - JM bajo el contrato 12 SER 024 DE 2023.
3)  En el presente trimetre se  recibieron y tramitaron a la Unidad Nacional de Proteccion , Policia Nacional Metropolitana medidas de seguridad de jueces de los Municipios de Baraya, Campoalegre, Garzon, Gudalupe,  Pitalito, La Plata, Yaguara, Estacin de Elias y  Juzgado Octavo Administrativo de Neiva.</t>
  </si>
  <si>
    <t>Seccional</t>
  </si>
  <si>
    <t>MATRIZ DE RIESGOS</t>
  </si>
  <si>
    <t>Criterios para valorar la eficacia de  los controles preventivos</t>
  </si>
  <si>
    <r>
      <rPr>
        <b/>
        <sz val="11"/>
        <color theme="1"/>
        <rFont val="Calibri"/>
        <family val="2"/>
        <scheme val="minor"/>
      </rPr>
      <t xml:space="preserve"> Para el presente trimestre no se materializó el Riesgo.</t>
    </r>
    <r>
      <rPr>
        <sz val="11"/>
        <color theme="1"/>
        <rFont val="Calibri"/>
        <family val="2"/>
        <scheme val="minor"/>
      </rPr>
      <t xml:space="preserve">
Se logro activar  medidas de prevención , para brindar seguridad a las 13 sedes judiciales, bajo el contrato de vigilancia y seguridad privada, se oficio a los diferntes entes para solicitar medidad de seguridad a los serviodres judiciales.</t>
    </r>
  </si>
  <si>
    <t>DIRECCION SECCIONAL DE ADMINISTRACIÓN JUDICIAL NEIVA</t>
  </si>
  <si>
    <t>N.A</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</si>
  <si>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</si>
  <si>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ley 2213 de 2022</t>
  </si>
  <si>
    <t>Presupuesto insuficiente asignado para  la vigencia 2024 de la Rama Judicial</t>
  </si>
  <si>
    <t>Mantener la certificación operaciones inseguras: Sellos de bioseguridad huella de confianza</t>
  </si>
  <si>
    <t>CÓDIGO
F-ESG-10</t>
  </si>
  <si>
    <t xml:space="preserve">ELABORÓ
LIDER DEL PROCESO </t>
  </si>
  <si>
    <t xml:space="preserve">REVISÓ
COORDINACIÓN NACIONAL DEL SIGCMA </t>
  </si>
  <si>
    <t>APROBÓ
COMITÉ NACIONAL DEL SIGCMA</t>
  </si>
  <si>
    <t>VERSIÓN
02</t>
  </si>
  <si>
    <t>FECHA
06/11/2023</t>
  </si>
  <si>
    <t>FECHA
12/12/2023</t>
  </si>
  <si>
    <t>FECHA
13/12/2023</t>
  </si>
  <si>
    <t>DIRECCIÓN EJECUTIVA SECCIONAL DE ADMINISTRACIÓN JUDICIAL NEIVA</t>
  </si>
  <si>
    <t>CONSEJO SECCIONAL DE LA JUDICATURA DEL HUILA / DIRECCIÓN EJECUTIVA SECCIONAL DE ADMINISTRACIÓN JUDICIAL NEIVA</t>
  </si>
  <si>
    <t>DIRECCION SECCIONAL DE ADMINISTRACION JUDICIAL NEIVA</t>
  </si>
  <si>
    <t>APOYO: 
ADMINISTRACIÓN DE LA SEGURIDAD</t>
  </si>
  <si>
    <t xml:space="preserve">1) Se  realizo reunion de intregrates del COE y Coordinadores de evacuación   en donde participan las entidades que se consideran desde su funcion contribuyen a la seguridad de los servidores judiciales. .
2) Para el presente trimestre se presto el servicio de vigilancia y seguridad privada  a 13  sedes judiciales con la empresa UNION TEMPORAL RAMA HUILA TLV - JM bajo el contrato 12 SER 024 DE 2023.
3)  En el presente trimetre se  recibieron y tramitaron a la Unidad Nacional de Proteccion , Policia Nacional Metropolitana medidas de seguridad de jueces de los Juzgados Administrativos, conductor escolta </t>
  </si>
  <si>
    <t>ANÁLISIS DEL RESULTADO FINAL 
2 TRIMESTRE</t>
  </si>
  <si>
    <r>
      <rPr>
        <b/>
        <u/>
        <sz val="10"/>
        <color theme="1"/>
        <rFont val="Calibri"/>
        <family val="2"/>
        <scheme val="minor"/>
      </rPr>
      <t xml:space="preserve"> Para el presente trimestre no se materializó el Riesgo.</t>
    </r>
    <r>
      <rPr>
        <sz val="10"/>
        <color theme="1"/>
        <rFont val="Calibri"/>
        <family val="2"/>
        <scheme val="minor"/>
      </rPr>
      <t xml:space="preserve">
Se logro activar  medidas de prevención , para brindar seguridad a las 13 sedes judiciales, bajo el contrato de vigilancia y seguridad privada, se oficio a los diferntes entes para solicitar medidad de seguridad a los serviodres judiciales.</t>
    </r>
  </si>
  <si>
    <t>ANÁLISIS DEL RESULTADO FINAL 
3 TRIMESTRE</t>
  </si>
  <si>
    <t>ANÁLISIS DEL RESULTADO FINAL 
4 TRIMESTRE</t>
  </si>
  <si>
    <r>
      <rPr>
        <b/>
        <u/>
        <sz val="10"/>
        <color theme="1"/>
        <rFont val="Calibri"/>
        <family val="2"/>
        <scheme val="minor"/>
      </rPr>
      <t xml:space="preserve"> Para el presente trimestre no se materializó el Riesgo.</t>
    </r>
    <r>
      <rPr>
        <sz val="10"/>
        <color theme="1"/>
        <rFont val="Calibri"/>
        <family val="2"/>
        <scheme val="minor"/>
      </rPr>
      <t xml:space="preserve">
</t>
    </r>
  </si>
  <si>
    <t xml:space="preserve">1) Se  realizo reunion de intregrates del COE y Coordinadores de evacuación   en donde participan las entidades que se consideran desde su funcion contribuyen a la seguridad de los servidores judiciales. .
2) Para el presente trimestre se presto el servicio de vigilancia y seguridad privada  a 13  sedes judiciales con la empresa UNION TEMPORAL RAMA HUILA TLV - JM bajo el contrato 12 SER 024 DE 2023.
3)  En el presente trimetre se  rrealizo capacitacion al personal de vigilancia y seguridad privada
4)Pese a que para el trimestre los sindicatos AZONAL, realizaron paro Nacional, La ccordinacion administrativa velo por la prestacion del servicio, autorizando otras puertas de acceso de los servidores judiciales a la edificacion  para el ingreso del personal  </t>
  </si>
  <si>
    <t>1) Se  realizo reunion de intregrates del COE y Coordinadores de evacuación   en donde participan las entidades que se consideran desde su funcion contribuyen a la seguridad de los servidores judiciales. .
2) Para el presente trimestre se presto el servicio de vigilancia y seguridad privada  a 13  sedes judiciales con la empresa UNION TEMPORAL RAMA HUILA TLV - JM bajo el contrato 12 SER 024 DE 2023 y afinales de diciembre se dio inicio a un nuevo contrato de vigilancia y seguridad 12 SER 037 DE 2024 en el que se amplio el servicio de vigilancia para el archivo central de Neiva, palaciode Jusiticia de Pitalito y Garzón Huila
3)  En el presente trimetre se  rrealizo capacitacion al personal de vigilancia y seguridad privada
4)Se realizo contratacion de nuevo sistemas de ingreso para el edificio Palacio de Justicia de Neiva, con lector bometrico y adquisicion de nuevas camaras y televisores CCTV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</si>
</sst>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240A]d&quot; de &quot;mmmm&quot; de &quot;yyyy;@"/>
    <numFmt numFmtId="165" formatCode="0.0"/>
    <numFmt numFmtId="166" formatCode="dd/mm/yyyy;@"/>
  </numFmts>
  <fonts count="94">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2"/>
      <name val="Times New Roman"/>
      <family val="1"/>
    </font>
    <font>
      <b/>
      <sz val="11"/>
      <color theme="1"/>
      <name val="Calibri"/>
      <family val="2"/>
      <scheme val="minor"/>
    </font>
    <font>
      <sz val="11"/>
      <color theme="0"/>
      <name val="Calibri"/>
      <family val="2"/>
      <scheme val="minor"/>
    </font>
    <font>
      <sz val="11"/>
      <name val="Calibri"/>
      <family val="2"/>
      <scheme val="minor"/>
    </font>
    <font>
      <sz val="10"/>
      <color theme="1"/>
      <name val="Calibri"/>
      <family val="2"/>
      <scheme val="minor"/>
    </font>
    <font>
      <sz val="12"/>
      <color theme="1"/>
      <name val="Calibri"/>
      <family val="2"/>
      <scheme val="minor"/>
    </font>
    <font>
      <b/>
      <sz val="20"/>
      <color theme="1"/>
      <name val="Calibri"/>
      <family val="2"/>
      <scheme val="minor"/>
    </font>
    <font>
      <b/>
      <sz val="12"/>
      <color rgb="FF000000"/>
      <name val="Calibri"/>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sz val="10"/>
      <name val="Calibri"/>
      <family val="2"/>
      <scheme val="minor"/>
    </font>
    <font>
      <b/>
      <sz val="10"/>
      <name val="Arial"/>
      <family val="2"/>
    </font>
    <font>
      <b/>
      <i/>
      <sz val="16"/>
      <name val="Calibri"/>
      <family val="2"/>
      <scheme val="minor"/>
    </font>
    <font>
      <sz val="10"/>
      <color theme="1"/>
      <name val="Roboto"/>
    </font>
    <font>
      <b/>
      <sz val="22"/>
      <color theme="0"/>
      <name val="Arial Narrow"/>
      <family val="2"/>
    </font>
    <font>
      <sz val="11"/>
      <color theme="0"/>
      <name val="Arial Narrow"/>
      <family val="2"/>
    </font>
    <font>
      <sz val="11"/>
      <color rgb="FF00B05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11"/>
      <color theme="1"/>
      <name val="Calibri"/>
      <family val="2"/>
      <scheme val="minor"/>
    </font>
    <font>
      <sz val="9"/>
      <color indexed="81"/>
      <name val="Tahoma"/>
      <family val="2"/>
    </font>
    <font>
      <b/>
      <sz val="9"/>
      <color indexed="81"/>
      <name val="Tahoma"/>
      <family val="2"/>
    </font>
    <font>
      <b/>
      <u/>
      <sz val="18"/>
      <color theme="1"/>
      <name val="Arial"/>
      <family val="2"/>
    </font>
    <font>
      <sz val="16"/>
      <name val="Arial"/>
      <family val="2"/>
    </font>
    <font>
      <b/>
      <sz val="16"/>
      <color rgb="FF000000"/>
      <name val="Arial"/>
      <family val="2"/>
    </font>
    <font>
      <sz val="16"/>
      <color theme="1"/>
      <name val="Calibri"/>
      <family val="2"/>
      <scheme val="minor"/>
    </font>
    <font>
      <sz val="16"/>
      <color rgb="FF000000"/>
      <name val="Arial"/>
      <family val="2"/>
    </font>
    <font>
      <sz val="16"/>
      <color rgb="FFFFFFFF"/>
      <name val="Arial"/>
      <family val="2"/>
    </font>
    <font>
      <sz val="16"/>
      <color theme="1"/>
      <name val="Arial"/>
      <family val="2"/>
    </font>
    <font>
      <sz val="16"/>
      <color theme="0"/>
      <name val="Arial"/>
      <family val="2"/>
    </font>
    <font>
      <b/>
      <sz val="16"/>
      <color theme="1"/>
      <name val="Arial"/>
      <family val="2"/>
    </font>
    <font>
      <sz val="11"/>
      <name val="Arial"/>
      <family val="2"/>
    </font>
    <font>
      <sz val="9"/>
      <name val="Arial"/>
      <family val="2"/>
    </font>
    <font>
      <b/>
      <sz val="12"/>
      <color theme="0"/>
      <name val="Calibri"/>
      <family val="2"/>
    </font>
    <font>
      <b/>
      <sz val="24"/>
      <color theme="1"/>
      <name val="Calibri"/>
      <family val="2"/>
      <scheme val="minor"/>
    </font>
    <font>
      <b/>
      <sz val="14"/>
      <color theme="0"/>
      <name val="Arial"/>
      <family val="2"/>
    </font>
    <font>
      <b/>
      <u/>
      <sz val="11"/>
      <name val="Arial"/>
      <family val="2"/>
    </font>
    <font>
      <b/>
      <sz val="11"/>
      <name val="Arial"/>
      <family val="2"/>
    </font>
    <font>
      <b/>
      <sz val="9"/>
      <name val="Arial"/>
      <family val="2"/>
    </font>
    <font>
      <b/>
      <sz val="9"/>
      <color theme="0"/>
      <name val="Arial"/>
      <family val="2"/>
    </font>
    <font>
      <b/>
      <sz val="14"/>
      <color theme="1"/>
      <name val="Calibri"/>
      <family val="2"/>
      <scheme val="minor"/>
    </font>
    <font>
      <sz val="11"/>
      <color theme="4"/>
      <name val="Calibri"/>
      <family val="2"/>
      <scheme val="minor"/>
    </font>
    <font>
      <sz val="11"/>
      <color theme="5"/>
      <name val="Calibri"/>
      <family val="2"/>
      <scheme val="minor"/>
    </font>
    <font>
      <sz val="11"/>
      <color theme="9"/>
      <name val="Calibri"/>
      <family val="2"/>
      <scheme val="minor"/>
    </font>
    <font>
      <sz val="11"/>
      <color rgb="FF7030A0"/>
      <name val="Calibri"/>
      <family val="2"/>
      <scheme val="minor"/>
    </font>
    <font>
      <sz val="9"/>
      <name val="Arial Narrow"/>
      <family val="2"/>
    </font>
    <font>
      <sz val="12"/>
      <color theme="1"/>
      <name val="Arial Narrow"/>
      <family val="2"/>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2"/>
      <name val="Azo Sans Medium"/>
    </font>
    <font>
      <b/>
      <sz val="14"/>
      <color rgb="FF004D6D"/>
      <name val="Azo Sans Medium"/>
    </font>
    <font>
      <sz val="12"/>
      <color theme="1"/>
      <name val="Azo Sans Medium"/>
    </font>
    <font>
      <sz val="12"/>
      <color theme="0"/>
      <name val="Azo Sans Medium"/>
    </font>
    <font>
      <sz val="12"/>
      <color rgb="FF004D6D"/>
      <name val="Azo Sans Medium"/>
    </font>
    <font>
      <sz val="12"/>
      <name val="Azo Sans Light"/>
    </font>
    <font>
      <sz val="12"/>
      <color theme="1"/>
      <name val="Azo Sans Light"/>
    </font>
    <font>
      <b/>
      <sz val="9"/>
      <color rgb="FF000000"/>
      <name val="Times New Roman"/>
      <family val="1"/>
    </font>
    <font>
      <b/>
      <sz val="9"/>
      <color rgb="FF767171"/>
      <name val="Times New Roman"/>
      <family val="1"/>
    </font>
    <font>
      <b/>
      <sz val="12"/>
      <color theme="1"/>
      <name val="Arial"/>
      <family val="2"/>
    </font>
    <font>
      <b/>
      <sz val="14"/>
      <color theme="1"/>
      <name val="Arial Narrow"/>
      <family val="2"/>
    </font>
    <font>
      <b/>
      <sz val="12"/>
      <color theme="1"/>
      <name val="Arial Narrow"/>
      <family val="2"/>
    </font>
    <font>
      <sz val="11"/>
      <color rgb="FFC00000"/>
      <name val="Calibri"/>
      <family val="2"/>
      <scheme val="minor"/>
    </font>
    <font>
      <sz val="11"/>
      <color theme="1"/>
      <name val="Roboto"/>
    </font>
    <font>
      <sz val="11"/>
      <color theme="1"/>
      <name val="Calibri"/>
      <family val="2"/>
    </font>
    <font>
      <sz val="11"/>
      <color rgb="FF000000"/>
      <name val="Calibri"/>
      <family val="2"/>
      <scheme val="minor"/>
    </font>
    <font>
      <sz val="11"/>
      <color theme="1"/>
      <name val="Belyrium"/>
    </font>
    <font>
      <b/>
      <sz val="12"/>
      <name val="Azo Sans Medium"/>
    </font>
    <font>
      <b/>
      <sz val="12"/>
      <color theme="0"/>
      <name val="Azo Sans Medium"/>
    </font>
    <font>
      <b/>
      <sz val="14"/>
      <color theme="1"/>
      <name val="Arial"/>
      <family val="2"/>
    </font>
    <font>
      <b/>
      <u/>
      <sz val="10"/>
      <color theme="1"/>
      <name val="Calibri"/>
      <family val="2"/>
      <scheme val="minor"/>
    </font>
  </fonts>
  <fills count="23">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theme="7"/>
        <bgColor indexed="64"/>
      </patternFill>
    </fill>
    <fill>
      <patternFill patternType="solid">
        <fgColor rgb="FF0084B6"/>
        <bgColor indexed="64"/>
      </patternFill>
    </fill>
    <fill>
      <patternFill patternType="solid">
        <fgColor rgb="FF4DC0E3"/>
        <bgColor indexed="64"/>
      </patternFill>
    </fill>
    <fill>
      <patternFill patternType="solid">
        <fgColor rgb="FFFFFFFF"/>
        <bgColor indexed="64"/>
      </patternFill>
    </fill>
  </fills>
  <borders count="146">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hair">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top style="thick">
        <color theme="0"/>
      </top>
      <bottom/>
      <diagonal/>
    </border>
    <border>
      <left style="thick">
        <color theme="0"/>
      </left>
      <right style="thick">
        <color theme="0"/>
      </right>
      <top style="thick">
        <color theme="0"/>
      </top>
      <bottom style="dashed">
        <color theme="9" tint="-0.24994659260841701"/>
      </bottom>
      <diagonal/>
    </border>
    <border>
      <left style="thick">
        <color theme="0"/>
      </left>
      <right style="thick">
        <color theme="0"/>
      </right>
      <top style="dashed">
        <color theme="9" tint="-0.24994659260841701"/>
      </top>
      <bottom style="thick">
        <color theme="0"/>
      </bottom>
      <diagonal/>
    </border>
    <border>
      <left style="thick">
        <color theme="0"/>
      </left>
      <right/>
      <top style="thick">
        <color theme="0"/>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right/>
      <top style="thin">
        <color theme="1"/>
      </top>
      <bottom/>
      <diagonal/>
    </border>
    <border>
      <left/>
      <right/>
      <top/>
      <bottom style="thin">
        <color theme="1"/>
      </bottom>
      <diagonal/>
    </border>
    <border>
      <left style="thin">
        <color theme="1"/>
      </left>
      <right style="thin">
        <color theme="1"/>
      </right>
      <top/>
      <bottom style="thin">
        <color theme="1"/>
      </bottom>
      <diagonal/>
    </border>
    <border>
      <left style="thick">
        <color theme="0"/>
      </left>
      <right style="thick">
        <color theme="0"/>
      </right>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thick">
        <color theme="0"/>
      </left>
      <right/>
      <top style="thick">
        <color theme="0"/>
      </top>
      <bottom style="thin">
        <color indexed="64"/>
      </bottom>
      <diagonal/>
    </border>
    <border>
      <left style="dashed">
        <color theme="9" tint="-0.24994659260841701"/>
      </left>
      <right/>
      <top style="thick">
        <color theme="0"/>
      </top>
      <bottom/>
      <diagonal/>
    </border>
    <border>
      <left style="dashed">
        <color theme="9" tint="-0.24994659260841701"/>
      </left>
      <right/>
      <top style="thick">
        <color theme="0"/>
      </top>
      <bottom style="dashed">
        <color theme="9" tint="-0.24994659260841701"/>
      </bottom>
      <diagonal/>
    </border>
    <border>
      <left/>
      <right/>
      <top style="thin">
        <color indexed="64"/>
      </top>
      <bottom style="double">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dotted">
        <color rgb="FFF79646"/>
      </right>
      <top/>
      <bottom/>
      <diagonal/>
    </border>
    <border>
      <left style="thick">
        <color theme="0"/>
      </left>
      <right style="thick">
        <color theme="0"/>
      </right>
      <top style="dashed">
        <color theme="9" tint="-0.24994659260841701"/>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dotted">
        <color rgb="FFF79646"/>
      </right>
      <top style="dotted">
        <color rgb="FFF79646"/>
      </top>
      <bottom style="dotted">
        <color rgb="FFF79646"/>
      </bottom>
      <diagonal/>
    </border>
    <border>
      <left style="dotted">
        <color rgb="FFF79646"/>
      </left>
      <right/>
      <top/>
      <bottom style="dotted">
        <color rgb="FFF79646"/>
      </bottom>
      <diagonal/>
    </border>
    <border>
      <left style="dotted">
        <color rgb="FFF79646"/>
      </left>
      <right/>
      <top style="dotted">
        <color rgb="FFF79646"/>
      </top>
      <bottom style="dotted">
        <color rgb="FFF79646"/>
      </bottom>
      <diagonal/>
    </border>
    <border>
      <left style="thin">
        <color indexed="64"/>
      </left>
      <right/>
      <top style="hair">
        <color indexed="64"/>
      </top>
      <bottom/>
      <diagonal/>
    </border>
    <border>
      <left/>
      <right style="hair">
        <color indexed="64"/>
      </right>
      <top style="hair">
        <color indexed="64"/>
      </top>
      <bottom/>
      <diagonal/>
    </border>
    <border>
      <left style="thin">
        <color theme="0"/>
      </left>
      <right style="thin">
        <color theme="0"/>
      </right>
      <top style="thin">
        <color theme="0"/>
      </top>
      <bottom/>
      <diagonal/>
    </border>
    <border>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ck">
        <color theme="0"/>
      </left>
      <right style="thick">
        <color theme="0"/>
      </right>
      <top style="thin">
        <color theme="0"/>
      </top>
      <bottom/>
      <diagonal/>
    </border>
    <border>
      <left style="thick">
        <color theme="0"/>
      </left>
      <right style="thick">
        <color theme="0"/>
      </right>
      <top/>
      <bottom style="medium">
        <color indexed="64"/>
      </bottom>
      <diagonal/>
    </border>
    <border>
      <left style="thin">
        <color theme="0"/>
      </left>
      <right/>
      <top/>
      <bottom style="thick">
        <color theme="0"/>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right style="thin">
        <color theme="1"/>
      </right>
      <top/>
      <bottom style="thin">
        <color theme="1"/>
      </bottom>
      <diagonal/>
    </border>
    <border>
      <left/>
      <right style="medium">
        <color indexed="64"/>
      </right>
      <top style="medium">
        <color indexed="64"/>
      </top>
      <bottom style="thin">
        <color indexed="64"/>
      </bottom>
      <diagonal/>
    </border>
    <border>
      <left/>
      <right style="medium">
        <color indexed="64"/>
      </right>
      <top style="thin">
        <color auto="1"/>
      </top>
      <bottom/>
      <diagonal/>
    </border>
    <border>
      <left/>
      <right style="medium">
        <color indexed="64"/>
      </right>
      <top/>
      <bottom style="thin">
        <color indexed="64"/>
      </bottom>
      <diagonal/>
    </border>
    <border>
      <left/>
      <right style="thin">
        <color theme="0"/>
      </right>
      <top style="medium">
        <color indexed="64"/>
      </top>
      <bottom/>
      <diagonal/>
    </border>
    <border>
      <left style="thin">
        <color theme="0"/>
      </left>
      <right/>
      <top style="medium">
        <color indexed="64"/>
      </top>
      <bottom style="thin">
        <color indexed="64"/>
      </bottom>
      <diagonal/>
    </border>
    <border>
      <left/>
      <right style="medium">
        <color indexed="64"/>
      </right>
      <top style="hair">
        <color indexed="64"/>
      </top>
      <bottom style="hair">
        <color indexed="64"/>
      </bottom>
      <diagonal/>
    </border>
    <border>
      <left/>
      <right style="thin">
        <color theme="0"/>
      </right>
      <top/>
      <bottom/>
      <diagonal/>
    </border>
    <border>
      <left style="thin">
        <color theme="0"/>
      </left>
      <right style="medium">
        <color indexed="64"/>
      </right>
      <top style="thin">
        <color theme="0"/>
      </top>
      <bottom/>
      <diagonal/>
    </border>
    <border>
      <left/>
      <right style="medium">
        <color indexed="64"/>
      </right>
      <top style="thin">
        <color indexed="64"/>
      </top>
      <bottom style="thin">
        <color indexed="64"/>
      </bottom>
      <diagonal/>
    </border>
    <border>
      <left/>
      <right style="thin">
        <color theme="1"/>
      </right>
      <top style="thin">
        <color theme="1"/>
      </top>
      <bottom style="thin">
        <color theme="1"/>
      </bottom>
      <diagonal/>
    </border>
    <border>
      <left/>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right/>
      <top style="thin">
        <color indexed="64"/>
      </top>
      <bottom style="thick">
        <color theme="0"/>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rgb="FF4DC0E3"/>
      </bottom>
      <diagonal/>
    </border>
    <border>
      <left style="medium">
        <color indexed="64"/>
      </left>
      <right/>
      <top style="thin">
        <color rgb="FF4DC0E3"/>
      </top>
      <bottom/>
      <diagonal/>
    </border>
    <border>
      <left style="thin">
        <color rgb="FF4DC0E3"/>
      </left>
      <right style="thin">
        <color indexed="64"/>
      </right>
      <top style="thin">
        <color rgb="FF4DC0E3"/>
      </top>
      <bottom/>
      <diagonal/>
    </border>
    <border>
      <left style="thin">
        <color indexed="64"/>
      </left>
      <right style="thin">
        <color rgb="FF4DC0E3"/>
      </right>
      <top style="thin">
        <color rgb="FF4DC0E3"/>
      </top>
      <bottom/>
      <diagonal/>
    </border>
    <border>
      <left style="thin">
        <color rgb="FF4DC0E3"/>
      </left>
      <right style="thin">
        <color rgb="FF4DC0E3"/>
      </right>
      <top style="thin">
        <color rgb="FF4DC0E3"/>
      </top>
      <bottom/>
      <diagonal/>
    </border>
    <border>
      <left/>
      <right/>
      <top style="thin">
        <color rgb="FF4DC0E3"/>
      </top>
      <bottom/>
      <diagonal/>
    </border>
    <border>
      <left style="thin">
        <color rgb="FF4DC0E3"/>
      </left>
      <right/>
      <top/>
      <bottom/>
      <diagonal/>
    </border>
    <border>
      <left style="medium">
        <color indexed="64"/>
      </left>
      <right style="thin">
        <color rgb="FF4DC0E3"/>
      </right>
      <top style="thin">
        <color rgb="FF4DC0E3"/>
      </top>
      <bottom style="thin">
        <color rgb="FF4DC0E3"/>
      </bottom>
      <diagonal/>
    </border>
    <border>
      <left style="thin">
        <color rgb="FF4DC0E3"/>
      </left>
      <right style="thin">
        <color indexed="64"/>
      </right>
      <top style="thin">
        <color rgb="FF4DC0E3"/>
      </top>
      <bottom style="thin">
        <color rgb="FF4DC0E3"/>
      </bottom>
      <diagonal/>
    </border>
    <border>
      <left style="thin">
        <color indexed="64"/>
      </left>
      <right style="thin">
        <color rgb="FF4DC0E3"/>
      </right>
      <top style="thin">
        <color rgb="FF4DC0E3"/>
      </top>
      <bottom style="thin">
        <color rgb="FF4DC0E3"/>
      </bottom>
      <diagonal/>
    </border>
    <border>
      <left style="thin">
        <color rgb="FF4DC0E3"/>
      </left>
      <right style="thin">
        <color rgb="FF4DC0E3"/>
      </right>
      <top style="thin">
        <color rgb="FF4DC0E3"/>
      </top>
      <bottom style="thin">
        <color rgb="FF4DC0E3"/>
      </bottom>
      <diagonal/>
    </border>
    <border>
      <left style="thin">
        <color rgb="FF4DC0E3"/>
      </left>
      <right/>
      <top style="thin">
        <color rgb="FF4DC0E3"/>
      </top>
      <bottom/>
      <diagonal/>
    </border>
  </borders>
  <cellStyleXfs count="5">
    <xf numFmtId="0" fontId="0" fillId="0" borderId="0"/>
    <xf numFmtId="0" fontId="8" fillId="0" borderId="0"/>
    <xf numFmtId="0" fontId="9" fillId="0" borderId="0"/>
    <xf numFmtId="43" fontId="38" fillId="0" borderId="0" applyFont="0" applyFill="0" applyBorder="0" applyAlignment="0" applyProtection="0"/>
    <xf numFmtId="9" fontId="38" fillId="0" borderId="0" applyFont="0" applyFill="0" applyBorder="0" applyAlignment="0" applyProtection="0"/>
  </cellStyleXfs>
  <cellXfs count="693">
    <xf numFmtId="0" fontId="0" fillId="0" borderId="0" xfId="0"/>
    <xf numFmtId="0" fontId="1" fillId="3" borderId="0" xfId="0" applyFont="1" applyFill="1" applyAlignment="1">
      <alignment horizontal="center" vertical="center"/>
    </xf>
    <xf numFmtId="0" fontId="0" fillId="3" borderId="0" xfId="0" applyFill="1"/>
    <xf numFmtId="0" fontId="12" fillId="3" borderId="0" xfId="0" applyFont="1" applyFill="1"/>
    <xf numFmtId="0" fontId="3" fillId="3" borderId="0" xfId="0" applyFont="1" applyFill="1" applyAlignment="1">
      <alignment horizontal="left" vertical="center"/>
    </xf>
    <xf numFmtId="0" fontId="0" fillId="0" borderId="0" xfId="0" applyAlignment="1">
      <alignment wrapText="1"/>
    </xf>
    <xf numFmtId="0" fontId="17" fillId="0" borderId="0" xfId="0" applyFont="1" applyAlignment="1">
      <alignment horizontal="center"/>
    </xf>
    <xf numFmtId="0" fontId="18" fillId="0" borderId="0" xfId="0" applyFont="1"/>
    <xf numFmtId="0" fontId="20" fillId="4" borderId="0" xfId="0" applyFont="1" applyFill="1" applyAlignment="1" applyProtection="1">
      <alignment horizontal="left" vertical="center" wrapText="1"/>
      <protection locked="0"/>
    </xf>
    <xf numFmtId="0" fontId="19" fillId="15" borderId="0" xfId="0" applyFont="1" applyFill="1" applyAlignment="1" applyProtection="1">
      <alignment vertical="center" wrapText="1"/>
      <protection locked="0"/>
    </xf>
    <xf numFmtId="0" fontId="0" fillId="0" borderId="0" xfId="0" applyAlignment="1">
      <alignment horizontal="left"/>
    </xf>
    <xf numFmtId="0" fontId="21" fillId="0" borderId="0" xfId="0" applyFont="1" applyAlignment="1" applyProtection="1">
      <alignment horizontal="center" vertical="center"/>
      <protection locked="0"/>
    </xf>
    <xf numFmtId="0" fontId="19" fillId="0" borderId="0" xfId="0" applyFont="1" applyAlignment="1" applyProtection="1">
      <alignment horizontal="left" vertical="center"/>
      <protection locked="0"/>
    </xf>
    <xf numFmtId="0" fontId="20" fillId="0" borderId="0" xfId="0" applyFont="1" applyAlignment="1" applyProtection="1">
      <alignment horizontal="center" vertical="center"/>
      <protection locked="0"/>
    </xf>
    <xf numFmtId="0" fontId="10" fillId="0" borderId="0" xfId="0" applyFont="1" applyAlignment="1">
      <alignment horizontal="center"/>
    </xf>
    <xf numFmtId="0" fontId="18" fillId="3" borderId="0" xfId="0" applyFont="1" applyFill="1"/>
    <xf numFmtId="0" fontId="11" fillId="3" borderId="0" xfId="0" applyFont="1" applyFill="1"/>
    <xf numFmtId="0" fontId="28" fillId="3" borderId="0" xfId="0" applyFont="1" applyFill="1"/>
    <xf numFmtId="0" fontId="28" fillId="0" borderId="0" xfId="0" applyFont="1"/>
    <xf numFmtId="0" fontId="4" fillId="2" borderId="0" xfId="0" applyFont="1" applyFill="1" applyAlignment="1">
      <alignment horizontal="center" vertical="center"/>
    </xf>
    <xf numFmtId="0" fontId="11" fillId="0" borderId="0" xfId="0" applyFont="1"/>
    <xf numFmtId="0" fontId="13" fillId="0" borderId="0" xfId="0" applyFont="1" applyAlignment="1" applyProtection="1">
      <alignment vertical="center"/>
      <protection locked="0"/>
    </xf>
    <xf numFmtId="0" fontId="33" fillId="0" borderId="0" xfId="0" applyFont="1" applyAlignment="1" applyProtection="1">
      <alignment horizontal="center" vertical="center"/>
      <protection locked="0"/>
    </xf>
    <xf numFmtId="0" fontId="29" fillId="0" borderId="0" xfId="0" applyFont="1"/>
    <xf numFmtId="0" fontId="13" fillId="0" borderId="0" xfId="0" applyFont="1"/>
    <xf numFmtId="0" fontId="0" fillId="0" borderId="0" xfId="0" applyProtection="1">
      <protection locked="0"/>
    </xf>
    <xf numFmtId="0" fontId="35" fillId="16" borderId="40" xfId="0" applyFont="1" applyFill="1" applyBorder="1" applyAlignment="1" applyProtection="1">
      <alignment horizontal="center" vertical="center" textRotation="90"/>
      <protection locked="0"/>
    </xf>
    <xf numFmtId="0" fontId="36" fillId="4" borderId="40" xfId="0" applyFont="1" applyFill="1" applyBorder="1" applyAlignment="1">
      <alignment horizontal="center" vertical="center" wrapText="1"/>
    </xf>
    <xf numFmtId="0" fontId="29" fillId="17" borderId="0" xfId="0" applyFont="1" applyFill="1"/>
    <xf numFmtId="0" fontId="35" fillId="4" borderId="40" xfId="0" applyFont="1" applyFill="1" applyBorder="1" applyAlignment="1" applyProtection="1">
      <alignment vertical="center" wrapText="1"/>
      <protection locked="0"/>
    </xf>
    <xf numFmtId="0" fontId="35" fillId="4" borderId="40" xfId="0" applyFont="1" applyFill="1" applyBorder="1" applyAlignment="1" applyProtection="1">
      <alignment horizontal="center" vertical="center" wrapText="1"/>
      <protection locked="0"/>
    </xf>
    <xf numFmtId="0" fontId="27" fillId="4" borderId="0" xfId="0" applyFont="1" applyFill="1" applyAlignment="1">
      <alignment vertical="center"/>
    </xf>
    <xf numFmtId="2" fontId="0" fillId="0" borderId="0" xfId="0" applyNumberFormat="1"/>
    <xf numFmtId="0" fontId="27" fillId="4" borderId="12" xfId="0" applyFont="1" applyFill="1" applyBorder="1" applyAlignment="1">
      <alignment vertical="center"/>
    </xf>
    <xf numFmtId="0" fontId="1" fillId="3" borderId="36" xfId="0" applyFont="1" applyFill="1" applyBorder="1" applyAlignment="1">
      <alignment horizontal="center" vertical="center"/>
    </xf>
    <xf numFmtId="4" fontId="0" fillId="0" borderId="25" xfId="0" applyNumberFormat="1" applyBorder="1" applyAlignment="1">
      <alignment vertical="center" wrapText="1"/>
    </xf>
    <xf numFmtId="0" fontId="0" fillId="3" borderId="0" xfId="0" applyFill="1" applyAlignment="1">
      <alignment horizontal="center" vertical="center"/>
    </xf>
    <xf numFmtId="0" fontId="18" fillId="3" borderId="0" xfId="0" applyFont="1" applyFill="1" applyAlignment="1">
      <alignment horizontal="center" vertical="center"/>
    </xf>
    <xf numFmtId="0" fontId="12" fillId="3" borderId="0" xfId="0" applyFont="1" applyFill="1" applyAlignment="1">
      <alignment horizontal="center" vertical="center"/>
    </xf>
    <xf numFmtId="0" fontId="0" fillId="0" borderId="0" xfId="0" applyAlignment="1">
      <alignment horizontal="center" vertical="center"/>
    </xf>
    <xf numFmtId="0" fontId="4" fillId="4" borderId="61" xfId="0" applyFont="1" applyFill="1" applyBorder="1" applyAlignment="1">
      <alignment vertical="center"/>
    </xf>
    <xf numFmtId="0" fontId="4" fillId="4" borderId="58" xfId="0" applyFont="1" applyFill="1" applyBorder="1" applyAlignment="1">
      <alignment vertical="center"/>
    </xf>
    <xf numFmtId="43" fontId="0" fillId="3" borderId="0" xfId="3" applyFont="1" applyFill="1"/>
    <xf numFmtId="0" fontId="2" fillId="3" borderId="12" xfId="0" applyFont="1" applyFill="1" applyBorder="1" applyAlignment="1" applyProtection="1">
      <alignment vertical="center" wrapText="1"/>
      <protection locked="0"/>
    </xf>
    <xf numFmtId="0" fontId="2" fillId="3" borderId="39" xfId="0" applyFont="1" applyFill="1" applyBorder="1" applyAlignment="1" applyProtection="1">
      <alignment vertical="center" wrapText="1"/>
      <protection locked="0"/>
    </xf>
    <xf numFmtId="0" fontId="4" fillId="4" borderId="68" xfId="0" applyFont="1" applyFill="1" applyBorder="1" applyAlignment="1">
      <alignment horizontal="center" vertical="center" textRotation="90" wrapText="1"/>
    </xf>
    <xf numFmtId="0" fontId="4" fillId="4" borderId="7" xfId="0" applyFont="1" applyFill="1" applyBorder="1" applyAlignment="1">
      <alignment horizontal="center" vertical="center" textRotation="90" wrapText="1"/>
    </xf>
    <xf numFmtId="0" fontId="11" fillId="3" borderId="8" xfId="0" applyFont="1" applyFill="1" applyBorder="1"/>
    <xf numFmtId="0" fontId="30" fillId="0" borderId="8" xfId="0" applyFont="1" applyBorder="1" applyAlignment="1">
      <alignment horizontal="center" vertical="center" wrapText="1"/>
    </xf>
    <xf numFmtId="0" fontId="16" fillId="13" borderId="8" xfId="0" applyFont="1" applyFill="1" applyBorder="1" applyAlignment="1" applyProtection="1">
      <alignment horizontal="center" vertical="center" wrapText="1" readingOrder="1"/>
      <protection hidden="1"/>
    </xf>
    <xf numFmtId="0" fontId="16" fillId="18" borderId="8" xfId="0" applyFont="1" applyFill="1" applyBorder="1" applyAlignment="1" applyProtection="1">
      <alignment horizontal="center" vertical="center" wrapText="1" readingOrder="1"/>
      <protection hidden="1"/>
    </xf>
    <xf numFmtId="0" fontId="16" fillId="7" borderId="8" xfId="0" applyFont="1" applyFill="1" applyBorder="1" applyAlignment="1" applyProtection="1">
      <alignment horizontal="center" vertical="center" wrapText="1" readingOrder="1"/>
      <protection hidden="1"/>
    </xf>
    <xf numFmtId="0" fontId="4" fillId="4" borderId="70" xfId="0" applyFont="1" applyFill="1" applyBorder="1" applyAlignment="1">
      <alignment horizontal="center" vertical="center" textRotation="90" wrapText="1"/>
    </xf>
    <xf numFmtId="0" fontId="4" fillId="4" borderId="71" xfId="0" applyFont="1" applyFill="1" applyBorder="1" applyAlignment="1">
      <alignment horizontal="center" vertical="center" textRotation="90" wrapText="1"/>
    </xf>
    <xf numFmtId="0" fontId="41" fillId="0" borderId="0" xfId="0" applyFont="1" applyAlignment="1">
      <alignment horizontal="center" vertical="center"/>
    </xf>
    <xf numFmtId="0" fontId="42" fillId="0" borderId="0" xfId="0" applyFont="1" applyAlignment="1">
      <alignment horizontal="center" vertical="center" wrapText="1"/>
    </xf>
    <xf numFmtId="0" fontId="43" fillId="6" borderId="0" xfId="0" applyFont="1" applyFill="1" applyAlignment="1">
      <alignment horizontal="center" vertical="center" wrapText="1" readingOrder="1"/>
    </xf>
    <xf numFmtId="0" fontId="44" fillId="3" borderId="0" xfId="0" applyFont="1" applyFill="1"/>
    <xf numFmtId="0" fontId="43" fillId="6" borderId="34" xfId="0" applyFont="1" applyFill="1" applyBorder="1" applyAlignment="1">
      <alignment horizontal="center" vertical="center" wrapText="1" readingOrder="1"/>
    </xf>
    <xf numFmtId="0" fontId="45" fillId="7" borderId="8" xfId="0" applyFont="1" applyFill="1" applyBorder="1" applyAlignment="1">
      <alignment horizontal="center" vertical="center" wrapText="1" readingOrder="1"/>
    </xf>
    <xf numFmtId="9" fontId="45" fillId="0" borderId="23" xfId="4" applyFont="1" applyBorder="1" applyAlignment="1">
      <alignment horizontal="center" vertical="center" wrapText="1" readingOrder="1"/>
    </xf>
    <xf numFmtId="0" fontId="45" fillId="0" borderId="23" xfId="0" applyFont="1" applyBorder="1" applyAlignment="1">
      <alignment horizontal="justify" vertical="center" wrapText="1" readingOrder="1"/>
    </xf>
    <xf numFmtId="1" fontId="45" fillId="0" borderId="24" xfId="3" applyNumberFormat="1" applyFont="1" applyBorder="1" applyAlignment="1">
      <alignment horizontal="center" vertical="center" wrapText="1" readingOrder="1"/>
    </xf>
    <xf numFmtId="0" fontId="45" fillId="8" borderId="8" xfId="0" applyFont="1" applyFill="1" applyBorder="1" applyAlignment="1">
      <alignment horizontal="center" vertical="center" wrapText="1" readingOrder="1"/>
    </xf>
    <xf numFmtId="0" fontId="45" fillId="9" borderId="8" xfId="0" applyFont="1" applyFill="1" applyBorder="1" applyAlignment="1">
      <alignment horizontal="center" vertical="center" wrapText="1" readingOrder="1"/>
    </xf>
    <xf numFmtId="0" fontId="45" fillId="10" borderId="8" xfId="0" applyFont="1" applyFill="1" applyBorder="1" applyAlignment="1">
      <alignment horizontal="center" vertical="center" wrapText="1" readingOrder="1"/>
    </xf>
    <xf numFmtId="0" fontId="46" fillId="11" borderId="8" xfId="0" applyFont="1" applyFill="1" applyBorder="1" applyAlignment="1">
      <alignment horizontal="center" vertical="center" wrapText="1" readingOrder="1"/>
    </xf>
    <xf numFmtId="0" fontId="45" fillId="3" borderId="0" xfId="0" applyFont="1" applyFill="1" applyAlignment="1">
      <alignment horizontal="justify" vertical="center" wrapText="1" readingOrder="1"/>
    </xf>
    <xf numFmtId="0" fontId="47" fillId="3" borderId="0" xfId="0" applyFont="1" applyFill="1"/>
    <xf numFmtId="0" fontId="42" fillId="3" borderId="0" xfId="0" applyFont="1" applyFill="1" applyAlignment="1">
      <alignment horizontal="center" vertical="center" wrapText="1"/>
    </xf>
    <xf numFmtId="0" fontId="47" fillId="0" borderId="0" xfId="0" applyFont="1"/>
    <xf numFmtId="0" fontId="45" fillId="7" borderId="23" xfId="0" applyFont="1" applyFill="1" applyBorder="1" applyAlignment="1">
      <alignment horizontal="center" vertical="center" wrapText="1" readingOrder="1"/>
    </xf>
    <xf numFmtId="0" fontId="45" fillId="8" borderId="24" xfId="0" applyFont="1" applyFill="1" applyBorder="1" applyAlignment="1">
      <alignment horizontal="center" vertical="center" wrapText="1" readingOrder="1"/>
    </xf>
    <xf numFmtId="0" fontId="45" fillId="9" borderId="24" xfId="0" applyFont="1" applyFill="1" applyBorder="1" applyAlignment="1">
      <alignment horizontal="center" vertical="center" wrapText="1" readingOrder="1"/>
    </xf>
    <xf numFmtId="0" fontId="45" fillId="10" borderId="24" xfId="0" applyFont="1" applyFill="1" applyBorder="1" applyAlignment="1">
      <alignment horizontal="center" vertical="center" wrapText="1" readingOrder="1"/>
    </xf>
    <xf numFmtId="0" fontId="46" fillId="11" borderId="24" xfId="0" applyFont="1" applyFill="1" applyBorder="1" applyAlignment="1">
      <alignment horizontal="center" vertical="center" wrapText="1" readingOrder="1"/>
    </xf>
    <xf numFmtId="0" fontId="48" fillId="3" borderId="0" xfId="0" applyFont="1" applyFill="1"/>
    <xf numFmtId="1" fontId="47" fillId="3" borderId="0" xfId="0" applyNumberFormat="1" applyFont="1" applyFill="1" applyAlignment="1">
      <alignment horizontal="center"/>
    </xf>
    <xf numFmtId="0" fontId="49" fillId="3" borderId="0" xfId="0" applyFont="1" applyFill="1" applyAlignment="1">
      <alignment vertical="center"/>
    </xf>
    <xf numFmtId="0" fontId="0" fillId="3" borderId="73" xfId="0" applyFill="1" applyBorder="1"/>
    <xf numFmtId="0" fontId="4" fillId="4" borderId="72" xfId="0" applyFont="1" applyFill="1" applyBorder="1" applyAlignment="1">
      <alignment horizontal="center" vertical="center" wrapText="1"/>
    </xf>
    <xf numFmtId="0" fontId="4" fillId="3" borderId="55" xfId="0" applyFont="1" applyFill="1" applyBorder="1" applyAlignment="1">
      <alignment horizontal="center" vertical="center"/>
    </xf>
    <xf numFmtId="0" fontId="4" fillId="3" borderId="69"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0" fillId="3" borderId="30" xfId="0" applyFill="1" applyBorder="1" applyAlignment="1">
      <alignment horizontal="center" vertical="center" wrapText="1"/>
    </xf>
    <xf numFmtId="0" fontId="0" fillId="3" borderId="25" xfId="0" applyFill="1" applyBorder="1" applyAlignment="1">
      <alignment horizontal="center" vertical="center" wrapText="1"/>
    </xf>
    <xf numFmtId="0" fontId="0" fillId="0" borderId="8" xfId="0" applyBorder="1" applyAlignment="1">
      <alignment vertical="center" wrapText="1"/>
    </xf>
    <xf numFmtId="0" fontId="10" fillId="5" borderId="0" xfId="0" applyFont="1" applyFill="1" applyAlignment="1">
      <alignment horizontal="center" vertical="center"/>
    </xf>
    <xf numFmtId="0" fontId="12" fillId="0" borderId="0" xfId="0" applyFont="1" applyProtection="1">
      <protection locked="0"/>
    </xf>
    <xf numFmtId="0" fontId="43" fillId="6" borderId="0" xfId="0" applyFont="1" applyFill="1" applyAlignment="1">
      <alignment vertical="center" wrapText="1" readingOrder="1"/>
    </xf>
    <xf numFmtId="0" fontId="4" fillId="4" borderId="59" xfId="0" applyFont="1" applyFill="1" applyBorder="1" applyAlignment="1">
      <alignment horizontal="center" vertical="center"/>
    </xf>
    <xf numFmtId="0" fontId="18" fillId="3" borderId="8" xfId="0" applyFont="1" applyFill="1" applyBorder="1"/>
    <xf numFmtId="0" fontId="0" fillId="3" borderId="12" xfId="0" applyFill="1" applyBorder="1"/>
    <xf numFmtId="1" fontId="0" fillId="3" borderId="8" xfId="0" applyNumberFormat="1" applyFill="1" applyBorder="1" applyAlignment="1">
      <alignment horizontal="center"/>
    </xf>
    <xf numFmtId="0" fontId="42" fillId="3" borderId="8" xfId="0" applyFont="1" applyFill="1" applyBorder="1" applyAlignment="1">
      <alignment horizontal="center" vertical="center" wrapText="1"/>
    </xf>
    <xf numFmtId="0" fontId="47" fillId="3" borderId="8" xfId="0" applyFont="1" applyFill="1" applyBorder="1"/>
    <xf numFmtId="1" fontId="45" fillId="0" borderId="8" xfId="3" applyNumberFormat="1" applyFont="1" applyBorder="1" applyAlignment="1">
      <alignment horizontal="center" vertical="center" wrapText="1" readingOrder="1"/>
    </xf>
    <xf numFmtId="1" fontId="45" fillId="0" borderId="87" xfId="3" applyNumberFormat="1" applyFont="1" applyBorder="1" applyAlignment="1">
      <alignment horizontal="center" vertical="center" wrapText="1" readingOrder="1"/>
    </xf>
    <xf numFmtId="0" fontId="45" fillId="7" borderId="88" xfId="0" applyFont="1" applyFill="1" applyBorder="1" applyAlignment="1">
      <alignment horizontal="center" vertical="center" wrapText="1" readingOrder="1"/>
    </xf>
    <xf numFmtId="0" fontId="45" fillId="8" borderId="89" xfId="0" applyFont="1" applyFill="1" applyBorder="1" applyAlignment="1">
      <alignment horizontal="center" vertical="center" wrapText="1" readingOrder="1"/>
    </xf>
    <xf numFmtId="0" fontId="45" fillId="9" borderId="89" xfId="0" applyFont="1" applyFill="1" applyBorder="1" applyAlignment="1">
      <alignment horizontal="center" vertical="center" wrapText="1" readingOrder="1"/>
    </xf>
    <xf numFmtId="0" fontId="45" fillId="10" borderId="89" xfId="0" applyFont="1" applyFill="1" applyBorder="1" applyAlignment="1">
      <alignment horizontal="center" vertical="center" wrapText="1" readingOrder="1"/>
    </xf>
    <xf numFmtId="0" fontId="46" fillId="11" borderId="89" xfId="0" applyFont="1" applyFill="1" applyBorder="1" applyAlignment="1">
      <alignment horizontal="center" vertical="center" wrapText="1" readingOrder="1"/>
    </xf>
    <xf numFmtId="0" fontId="45" fillId="0" borderId="23" xfId="0" applyFont="1" applyBorder="1" applyAlignment="1">
      <alignment horizontal="left" vertical="center" wrapText="1" readingOrder="1"/>
    </xf>
    <xf numFmtId="0" fontId="0" fillId="3" borderId="13" xfId="0" applyFill="1" applyBorder="1"/>
    <xf numFmtId="0" fontId="0" fillId="3" borderId="14" xfId="0" applyFill="1" applyBorder="1"/>
    <xf numFmtId="0" fontId="16" fillId="14" borderId="81" xfId="0" applyFont="1" applyFill="1" applyBorder="1" applyAlignment="1" applyProtection="1">
      <alignment horizontal="center" vertical="center" wrapText="1" readingOrder="1"/>
      <protection hidden="1"/>
    </xf>
    <xf numFmtId="0" fontId="0" fillId="3" borderId="20" xfId="0" applyFill="1" applyBorder="1"/>
    <xf numFmtId="0" fontId="30" fillId="0" borderId="20" xfId="0" applyFont="1" applyBorder="1" applyAlignment="1">
      <alignment horizontal="center" vertical="center" wrapText="1"/>
    </xf>
    <xf numFmtId="0" fontId="30" fillId="0" borderId="84" xfId="0" applyFont="1" applyBorder="1" applyAlignment="1">
      <alignment horizontal="center" vertical="center" wrapText="1"/>
    </xf>
    <xf numFmtId="0" fontId="52" fillId="0" borderId="0" xfId="0" applyFont="1" applyAlignment="1" applyProtection="1">
      <alignment horizontal="center" vertical="center" wrapText="1" readingOrder="1"/>
      <protection hidden="1"/>
    </xf>
    <xf numFmtId="0" fontId="55" fillId="3" borderId="13" xfId="1" quotePrefix="1" applyFont="1" applyFill="1" applyBorder="1" applyAlignment="1">
      <alignment horizontal="left" vertical="top" wrapText="1"/>
    </xf>
    <xf numFmtId="0" fontId="55" fillId="3" borderId="0" xfId="1" quotePrefix="1" applyFont="1" applyFill="1" applyAlignment="1">
      <alignment horizontal="center" vertical="center" wrapText="1"/>
    </xf>
    <xf numFmtId="0" fontId="56" fillId="3" borderId="0" xfId="1" quotePrefix="1" applyFont="1" applyFill="1" applyAlignment="1">
      <alignment horizontal="center" vertical="center" wrapText="1"/>
    </xf>
    <xf numFmtId="0" fontId="56" fillId="3" borderId="0" xfId="1" quotePrefix="1" applyFont="1" applyFill="1" applyAlignment="1">
      <alignment horizontal="left" vertical="top" wrapText="1"/>
    </xf>
    <xf numFmtId="0" fontId="8" fillId="3" borderId="13" xfId="1" applyFill="1" applyBorder="1"/>
    <xf numFmtId="0" fontId="8" fillId="3" borderId="0" xfId="1" applyFill="1" applyAlignment="1">
      <alignment horizontal="center" vertical="center"/>
    </xf>
    <xf numFmtId="0" fontId="8" fillId="3" borderId="8" xfId="1" applyFill="1" applyBorder="1" applyAlignment="1">
      <alignment horizontal="center" vertical="center"/>
    </xf>
    <xf numFmtId="0" fontId="57" fillId="3" borderId="75" xfId="0" applyFont="1" applyFill="1" applyBorder="1" applyAlignment="1">
      <alignment vertical="center" wrapText="1"/>
    </xf>
    <xf numFmtId="0" fontId="57" fillId="3" borderId="19" xfId="0" applyFont="1" applyFill="1" applyBorder="1" applyAlignment="1">
      <alignment vertical="center" wrapText="1"/>
    </xf>
    <xf numFmtId="0" fontId="57" fillId="3" borderId="0" xfId="0" applyFont="1" applyFill="1" applyAlignment="1">
      <alignment horizontal="center" vertical="center" wrapText="1"/>
    </xf>
    <xf numFmtId="0" fontId="57" fillId="3" borderId="0" xfId="0" applyFont="1" applyFill="1" applyAlignment="1">
      <alignment horizontal="left" vertical="center" wrapText="1"/>
    </xf>
    <xf numFmtId="0" fontId="51" fillId="3" borderId="0" xfId="1" applyFont="1" applyFill="1" applyAlignment="1">
      <alignment horizontal="justify" vertical="center" wrapText="1"/>
    </xf>
    <xf numFmtId="0" fontId="4" fillId="4" borderId="41" xfId="0" applyFont="1" applyFill="1" applyBorder="1" applyAlignment="1">
      <alignment horizontal="center" vertical="center" wrapText="1"/>
    </xf>
    <xf numFmtId="0" fontId="4" fillId="4" borderId="67" xfId="0" applyFont="1" applyFill="1" applyBorder="1" applyAlignment="1">
      <alignment horizontal="center" vertical="center" wrapText="1"/>
    </xf>
    <xf numFmtId="0" fontId="20" fillId="4" borderId="0" xfId="0" applyFont="1" applyFill="1" applyAlignment="1" applyProtection="1">
      <alignment vertical="center" wrapText="1"/>
      <protection locked="0"/>
    </xf>
    <xf numFmtId="0" fontId="8" fillId="3" borderId="20" xfId="1" applyFill="1" applyBorder="1"/>
    <xf numFmtId="0" fontId="8" fillId="3" borderId="21" xfId="1" applyFill="1" applyBorder="1" applyAlignment="1">
      <alignment horizontal="center" vertical="center"/>
    </xf>
    <xf numFmtId="0" fontId="24" fillId="3" borderId="21" xfId="1" applyFont="1" applyFill="1" applyBorder="1" applyAlignment="1">
      <alignment horizontal="left" vertical="center" wrapText="1"/>
    </xf>
    <xf numFmtId="0" fontId="8" fillId="3" borderId="21" xfId="1" applyFill="1" applyBorder="1" applyAlignment="1">
      <alignment horizontal="left" vertical="center" wrapText="1"/>
    </xf>
    <xf numFmtId="0" fontId="8" fillId="3" borderId="45" xfId="1" applyFill="1" applyBorder="1"/>
    <xf numFmtId="0" fontId="20" fillId="4" borderId="37" xfId="1" applyFont="1" applyFill="1" applyBorder="1" applyAlignment="1">
      <alignment horizontal="center" vertical="center"/>
    </xf>
    <xf numFmtId="0" fontId="8" fillId="3" borderId="47" xfId="1" applyFill="1" applyBorder="1"/>
    <xf numFmtId="0" fontId="51" fillId="3" borderId="13" xfId="1" applyFont="1" applyFill="1" applyBorder="1" applyAlignment="1">
      <alignment horizontal="left" vertical="center" wrapText="1"/>
    </xf>
    <xf numFmtId="0" fontId="18" fillId="3" borderId="13" xfId="0" applyFont="1" applyFill="1" applyBorder="1"/>
    <xf numFmtId="0" fontId="18" fillId="3" borderId="116" xfId="0" applyFont="1" applyFill="1" applyBorder="1" applyAlignment="1">
      <alignment horizontal="center" vertical="center"/>
    </xf>
    <xf numFmtId="2" fontId="0" fillId="0" borderId="30" xfId="3" applyNumberFormat="1" applyFont="1" applyBorder="1" applyAlignment="1">
      <alignment horizontal="center" vertical="center" wrapText="1"/>
    </xf>
    <xf numFmtId="2" fontId="0" fillId="0" borderId="25" xfId="3" applyNumberFormat="1" applyFont="1" applyBorder="1" applyAlignment="1">
      <alignment horizontal="center" vertical="center" wrapText="1"/>
    </xf>
    <xf numFmtId="0" fontId="11" fillId="3" borderId="0" xfId="0" applyFont="1" applyFill="1" applyAlignment="1">
      <alignment vertical="top"/>
    </xf>
    <xf numFmtId="0" fontId="66" fillId="0" borderId="0" xfId="0" applyFont="1" applyAlignment="1" applyProtection="1">
      <alignment vertical="center"/>
      <protection locked="0"/>
    </xf>
    <xf numFmtId="0" fontId="66" fillId="0" borderId="0" xfId="0" applyFont="1"/>
    <xf numFmtId="0" fontId="68" fillId="20" borderId="124" xfId="0" applyFont="1" applyFill="1" applyBorder="1" applyAlignment="1" applyProtection="1">
      <alignment horizontal="left" vertical="center" wrapText="1"/>
      <protection locked="0"/>
    </xf>
    <xf numFmtId="0" fontId="68" fillId="20" borderId="124" xfId="0" applyFont="1" applyFill="1" applyBorder="1" applyAlignment="1" applyProtection="1">
      <alignment horizontal="center" vertical="center"/>
      <protection locked="0"/>
    </xf>
    <xf numFmtId="0" fontId="66" fillId="0" borderId="0" xfId="0" applyFont="1" applyAlignment="1" applyProtection="1">
      <alignment horizontal="left" vertical="center"/>
      <protection locked="0"/>
    </xf>
    <xf numFmtId="0" fontId="68" fillId="0" borderId="0" xfId="0" applyFont="1" applyAlignment="1" applyProtection="1">
      <alignment horizontal="center" vertical="center"/>
      <protection locked="0"/>
    </xf>
    <xf numFmtId="0" fontId="66" fillId="0" borderId="0" xfId="0" applyFont="1" applyAlignment="1" applyProtection="1">
      <alignment horizontal="center" vertical="center"/>
      <protection locked="0"/>
    </xf>
    <xf numFmtId="0" fontId="66" fillId="0" borderId="0" xfId="0" applyFont="1" applyAlignment="1" applyProtection="1">
      <alignment horizontal="left"/>
      <protection locked="0"/>
    </xf>
    <xf numFmtId="0" fontId="66" fillId="0" borderId="0" xfId="0" applyFont="1" applyAlignment="1" applyProtection="1">
      <alignment horizontal="center"/>
      <protection locked="0"/>
    </xf>
    <xf numFmtId="0" fontId="70" fillId="21" borderId="127" xfId="0" applyFont="1" applyFill="1" applyBorder="1" applyAlignment="1">
      <alignment horizontal="center" vertical="center" wrapText="1" readingOrder="1"/>
    </xf>
    <xf numFmtId="0" fontId="72" fillId="3" borderId="127" xfId="0" applyFont="1" applyFill="1" applyBorder="1" applyAlignment="1">
      <alignment horizontal="center" vertical="center" wrapText="1" readingOrder="1"/>
    </xf>
    <xf numFmtId="0" fontId="72" fillId="3" borderId="127" xfId="0" applyFont="1" applyFill="1" applyBorder="1" applyAlignment="1">
      <alignment horizontal="left" vertical="center" wrapText="1"/>
    </xf>
    <xf numFmtId="0" fontId="72" fillId="3" borderId="127" xfId="0" applyFont="1" applyFill="1" applyBorder="1" applyAlignment="1">
      <alignment horizontal="center" vertical="center" wrapText="1"/>
    </xf>
    <xf numFmtId="0" fontId="66" fillId="3" borderId="0" xfId="0" applyFont="1" applyFill="1"/>
    <xf numFmtId="0" fontId="72" fillId="0" borderId="127" xfId="0" applyFont="1" applyBorder="1" applyAlignment="1">
      <alignment horizontal="center" vertical="center" wrapText="1" readingOrder="1"/>
    </xf>
    <xf numFmtId="0" fontId="72" fillId="0" borderId="127" xfId="0" applyFont="1" applyBorder="1" applyAlignment="1">
      <alignment horizontal="left" vertical="center" wrapText="1"/>
    </xf>
    <xf numFmtId="0" fontId="72" fillId="22" borderId="127" xfId="0" applyFont="1" applyFill="1" applyBorder="1" applyAlignment="1">
      <alignment horizontal="left" vertical="center" wrapText="1"/>
    </xf>
    <xf numFmtId="0" fontId="70" fillId="0" borderId="127" xfId="0" applyFont="1" applyBorder="1" applyAlignment="1">
      <alignment vertical="center" wrapText="1" readingOrder="1"/>
    </xf>
    <xf numFmtId="0" fontId="72" fillId="3" borderId="127" xfId="0" applyFont="1" applyFill="1" applyBorder="1" applyAlignment="1">
      <alignment horizontal="left" vertical="center" wrapText="1" readingOrder="1"/>
    </xf>
    <xf numFmtId="0" fontId="68" fillId="0" borderId="0" xfId="0" applyFont="1"/>
    <xf numFmtId="0" fontId="72" fillId="3" borderId="127" xfId="0" applyFont="1" applyFill="1" applyBorder="1" applyAlignment="1">
      <alignment horizontal="left" vertical="center"/>
    </xf>
    <xf numFmtId="0" fontId="72" fillId="3" borderId="127" xfId="0" applyFont="1" applyFill="1" applyBorder="1" applyAlignment="1">
      <alignment vertical="center" wrapText="1"/>
    </xf>
    <xf numFmtId="0" fontId="72" fillId="3" borderId="127" xfId="0" applyFont="1" applyFill="1" applyBorder="1" applyAlignment="1">
      <alignment vertical="center" wrapText="1" readingOrder="1"/>
    </xf>
    <xf numFmtId="0" fontId="72" fillId="3" borderId="127" xfId="0" applyFont="1" applyFill="1" applyBorder="1" applyAlignment="1">
      <alignment vertical="center"/>
    </xf>
    <xf numFmtId="0" fontId="72" fillId="3" borderId="127" xfId="0" applyFont="1" applyFill="1" applyBorder="1" applyAlignment="1">
      <alignment horizontal="center" vertical="center"/>
    </xf>
    <xf numFmtId="0" fontId="72" fillId="3" borderId="128" xfId="0" applyFont="1" applyFill="1" applyBorder="1" applyAlignment="1">
      <alignment horizontal="center" vertical="center" wrapText="1" readingOrder="1"/>
    </xf>
    <xf numFmtId="0" fontId="72" fillId="3" borderId="128" xfId="0" applyFont="1" applyFill="1" applyBorder="1" applyAlignment="1">
      <alignment horizontal="left" vertical="center" wrapText="1"/>
    </xf>
    <xf numFmtId="0" fontId="72" fillId="3" borderId="128" xfId="0" applyFont="1" applyFill="1" applyBorder="1" applyAlignment="1">
      <alignment horizontal="center" vertical="center"/>
    </xf>
    <xf numFmtId="0" fontId="66" fillId="0" borderId="0" xfId="0" applyFont="1" applyAlignment="1">
      <alignment horizontal="left"/>
    </xf>
    <xf numFmtId="0" fontId="66" fillId="0" borderId="0" xfId="0" applyFont="1" applyAlignment="1">
      <alignment horizontal="center"/>
    </xf>
    <xf numFmtId="0" fontId="73" fillId="0" borderId="0" xfId="0" applyFont="1" applyAlignment="1">
      <alignment wrapText="1"/>
    </xf>
    <xf numFmtId="0" fontId="75" fillId="0" borderId="0" xfId="0" applyFont="1"/>
    <xf numFmtId="0" fontId="77" fillId="21" borderId="124" xfId="0" applyFont="1" applyFill="1" applyBorder="1" applyAlignment="1">
      <alignment horizontal="center" vertical="center"/>
    </xf>
    <xf numFmtId="0" fontId="77" fillId="5" borderId="124" xfId="0" applyFont="1" applyFill="1" applyBorder="1" applyAlignment="1">
      <alignment horizontal="center" vertical="center"/>
    </xf>
    <xf numFmtId="0" fontId="77" fillId="5" borderId="124" xfId="0" applyFont="1" applyFill="1" applyBorder="1" applyAlignment="1">
      <alignment vertical="center" wrapText="1"/>
    </xf>
    <xf numFmtId="0" fontId="77" fillId="3" borderId="124" xfId="0" applyFont="1" applyFill="1" applyBorder="1" applyAlignment="1">
      <alignment horizontal="left" vertical="top" wrapText="1"/>
    </xf>
    <xf numFmtId="0" fontId="78" fillId="3" borderId="124" xfId="0" applyFont="1" applyFill="1" applyBorder="1" applyAlignment="1">
      <alignment horizontal="center" vertical="center" wrapText="1"/>
    </xf>
    <xf numFmtId="0" fontId="79" fillId="3" borderId="124" xfId="0" applyFont="1" applyFill="1" applyBorder="1" applyAlignment="1">
      <alignment horizontal="center" vertical="center" wrapText="1"/>
    </xf>
    <xf numFmtId="0" fontId="79" fillId="3" borderId="124" xfId="0" applyFont="1" applyFill="1" applyBorder="1" applyAlignment="1">
      <alignment horizontal="left" vertical="center"/>
    </xf>
    <xf numFmtId="0" fontId="77" fillId="0" borderId="124" xfId="0" applyFont="1" applyBorder="1" applyAlignment="1">
      <alignment vertical="top" wrapText="1"/>
    </xf>
    <xf numFmtId="0" fontId="78" fillId="3" borderId="124" xfId="0" applyFont="1" applyFill="1" applyBorder="1" applyAlignment="1">
      <alignment horizontal="center" vertical="center"/>
    </xf>
    <xf numFmtId="0" fontId="79" fillId="3" borderId="124" xfId="0" applyFont="1" applyFill="1" applyBorder="1" applyAlignment="1">
      <alignment horizontal="center" vertical="center"/>
    </xf>
    <xf numFmtId="0" fontId="77" fillId="3" borderId="124" xfId="0" applyFont="1" applyFill="1" applyBorder="1" applyAlignment="1">
      <alignment horizontal="left" vertical="center" wrapText="1"/>
    </xf>
    <xf numFmtId="0" fontId="77" fillId="0" borderId="124" xfId="0" applyFont="1" applyBorder="1" applyAlignment="1">
      <alignment horizontal="left" vertical="center" wrapText="1"/>
    </xf>
    <xf numFmtId="0" fontId="79" fillId="0" borderId="124" xfId="0" applyFont="1" applyBorder="1" applyAlignment="1">
      <alignment horizontal="left" vertical="center"/>
    </xf>
    <xf numFmtId="0" fontId="80" fillId="0" borderId="122" xfId="0" applyFont="1" applyBorder="1" applyAlignment="1">
      <alignment horizontal="center" vertical="center" wrapText="1"/>
    </xf>
    <xf numFmtId="0" fontId="80" fillId="0" borderId="86" xfId="0" applyFont="1" applyBorder="1" applyAlignment="1">
      <alignment horizontal="center" vertical="center" wrapText="1"/>
    </xf>
    <xf numFmtId="0" fontId="81" fillId="0" borderId="84" xfId="0" applyFont="1" applyBorder="1" applyAlignment="1">
      <alignment horizontal="center" vertical="center" wrapText="1"/>
    </xf>
    <xf numFmtId="0" fontId="81" fillId="0" borderId="22" xfId="0" applyFont="1" applyBorder="1" applyAlignment="1">
      <alignment horizontal="center" vertical="center" wrapText="1"/>
    </xf>
    <xf numFmtId="0" fontId="80" fillId="0" borderId="123" xfId="0" applyFont="1" applyBorder="1" applyAlignment="1">
      <alignment horizontal="center" vertical="center" wrapText="1"/>
    </xf>
    <xf numFmtId="0" fontId="80" fillId="0" borderId="14" xfId="0" applyFont="1" applyBorder="1" applyAlignment="1">
      <alignment horizontal="center" vertical="center" wrapText="1"/>
    </xf>
    <xf numFmtId="14" fontId="81" fillId="0" borderId="22" xfId="0" applyNumberFormat="1" applyFont="1" applyBorder="1" applyAlignment="1">
      <alignment horizontal="center" vertical="center" wrapText="1"/>
    </xf>
    <xf numFmtId="0" fontId="4" fillId="4" borderId="41" xfId="0" applyFont="1" applyFill="1" applyBorder="1" applyAlignment="1">
      <alignment horizontal="center" vertical="center" wrapText="1"/>
    </xf>
    <xf numFmtId="2" fontId="0" fillId="0" borderId="37" xfId="3" applyNumberFormat="1" applyFont="1" applyBorder="1" applyAlignment="1">
      <alignment horizontal="center" vertical="center" wrapText="1"/>
    </xf>
    <xf numFmtId="2" fontId="0" fillId="0" borderId="8" xfId="3" applyNumberFormat="1" applyFont="1" applyBorder="1" applyAlignment="1">
      <alignment horizontal="center" vertical="center" wrapText="1"/>
    </xf>
    <xf numFmtId="2" fontId="0" fillId="0" borderId="26" xfId="3" applyNumberFormat="1" applyFont="1" applyBorder="1" applyAlignment="1">
      <alignment horizontal="center" vertical="center" wrapText="1"/>
    </xf>
    <xf numFmtId="0" fontId="4" fillId="4" borderId="43" xfId="0" applyFont="1" applyFill="1" applyBorder="1" applyAlignment="1">
      <alignment horizontal="center" vertical="center"/>
    </xf>
    <xf numFmtId="0" fontId="4" fillId="4" borderId="41" xfId="0" applyFont="1" applyFill="1" applyBorder="1" applyAlignment="1">
      <alignment horizontal="center" vertical="center" textRotation="90" wrapText="1"/>
    </xf>
    <xf numFmtId="2" fontId="0" fillId="0" borderId="34" xfId="3" applyNumberFormat="1" applyFont="1" applyBorder="1" applyAlignment="1">
      <alignment horizontal="center" vertical="center" wrapText="1"/>
    </xf>
    <xf numFmtId="0" fontId="35" fillId="4" borderId="40" xfId="0" applyFont="1" applyFill="1" applyBorder="1" applyAlignment="1" applyProtection="1">
      <alignment horizontal="center" vertical="center" wrapText="1"/>
      <protection locked="0"/>
    </xf>
    <xf numFmtId="0" fontId="4" fillId="4" borderId="77" xfId="0" applyFont="1" applyFill="1" applyBorder="1" applyAlignment="1">
      <alignment horizontal="center" vertical="center" wrapText="1"/>
    </xf>
    <xf numFmtId="0" fontId="2" fillId="3" borderId="12" xfId="0" applyFont="1" applyFill="1" applyBorder="1" applyAlignment="1" applyProtection="1">
      <alignment horizontal="center" vertical="center" wrapText="1"/>
      <protection locked="0"/>
    </xf>
    <xf numFmtId="0" fontId="0" fillId="0" borderId="0" xfId="0" applyAlignment="1">
      <alignment horizontal="center"/>
    </xf>
    <xf numFmtId="0" fontId="0" fillId="0" borderId="0" xfId="0" applyAlignment="1">
      <alignment vertical="center"/>
    </xf>
    <xf numFmtId="0" fontId="84" fillId="3" borderId="35" xfId="0" applyFont="1" applyFill="1" applyBorder="1" applyAlignment="1" applyProtection="1">
      <alignment vertical="center" wrapText="1"/>
      <protection locked="0"/>
    </xf>
    <xf numFmtId="0" fontId="0" fillId="0" borderId="0" xfId="0" applyFont="1"/>
    <xf numFmtId="0" fontId="0" fillId="0" borderId="37" xfId="0" applyFont="1" applyBorder="1" applyAlignment="1">
      <alignment horizontal="justify" vertical="center" wrapText="1"/>
    </xf>
    <xf numFmtId="0" fontId="0" fillId="0" borderId="37" xfId="0" applyFont="1" applyBorder="1" applyAlignment="1">
      <alignment vertical="center" wrapText="1"/>
    </xf>
    <xf numFmtId="0" fontId="12" fillId="3" borderId="37" xfId="0" applyFont="1" applyFill="1" applyBorder="1" applyAlignment="1">
      <alignment vertical="center" wrapText="1"/>
    </xf>
    <xf numFmtId="0" fontId="0" fillId="0" borderId="37" xfId="0" applyFont="1" applyBorder="1" applyAlignment="1">
      <alignment horizontal="center" vertical="center" wrapText="1"/>
    </xf>
    <xf numFmtId="1" fontId="0" fillId="0" borderId="37" xfId="4" applyNumberFormat="1" applyFont="1" applyBorder="1" applyAlignment="1">
      <alignment horizontal="center" vertical="center" wrapText="1"/>
    </xf>
    <xf numFmtId="0" fontId="0" fillId="0" borderId="8" xfId="0" applyFont="1" applyBorder="1" applyAlignment="1">
      <alignment horizontal="justify" vertical="center" wrapText="1"/>
    </xf>
    <xf numFmtId="0" fontId="0" fillId="0" borderId="8" xfId="0" applyFont="1" applyBorder="1" applyAlignment="1">
      <alignment vertical="center" wrapText="1"/>
    </xf>
    <xf numFmtId="0" fontId="12" fillId="3" borderId="8" xfId="0" applyFont="1" applyFill="1" applyBorder="1" applyAlignment="1">
      <alignment vertical="center" wrapText="1"/>
    </xf>
    <xf numFmtId="0" fontId="0" fillId="0" borderId="8" xfId="0" applyFont="1" applyBorder="1" applyAlignment="1">
      <alignment horizontal="center" vertical="center" wrapText="1"/>
    </xf>
    <xf numFmtId="1" fontId="0" fillId="0" borderId="8" xfId="4" applyNumberFormat="1" applyFont="1" applyBorder="1" applyAlignment="1">
      <alignment horizontal="center" vertical="center" wrapText="1"/>
    </xf>
    <xf numFmtId="0" fontId="12" fillId="0" borderId="8" xfId="0" applyFont="1" applyBorder="1" applyAlignment="1" applyProtection="1">
      <alignment horizontal="justify" vertical="center" wrapText="1"/>
      <protection locked="0"/>
    </xf>
    <xf numFmtId="0" fontId="12" fillId="0" borderId="8" xfId="0" applyFont="1" applyBorder="1" applyAlignment="1">
      <alignment horizontal="justify" vertical="center" wrapText="1"/>
    </xf>
    <xf numFmtId="0" fontId="12" fillId="3" borderId="8" xfId="0" applyFont="1" applyFill="1" applyBorder="1" applyAlignment="1">
      <alignment horizontal="center" vertical="center" wrapText="1"/>
    </xf>
    <xf numFmtId="0" fontId="12" fillId="0" borderId="26" xfId="0" applyFont="1" applyBorder="1" applyAlignment="1">
      <alignment horizontal="justify" vertical="center" wrapText="1"/>
    </xf>
    <xf numFmtId="0" fontId="0" fillId="0" borderId="26" xfId="0" applyFont="1" applyBorder="1" applyAlignment="1">
      <alignment vertical="center" wrapText="1"/>
    </xf>
    <xf numFmtId="0" fontId="12" fillId="3" borderId="26" xfId="0" applyFont="1" applyFill="1" applyBorder="1" applyAlignment="1">
      <alignment vertical="center" wrapText="1"/>
    </xf>
    <xf numFmtId="0" fontId="0" fillId="0" borderId="26" xfId="0" applyFont="1" applyBorder="1" applyAlignment="1">
      <alignment horizontal="center" vertical="center" wrapText="1"/>
    </xf>
    <xf numFmtId="1" fontId="0" fillId="0" borderId="26" xfId="4" applyNumberFormat="1" applyFont="1" applyBorder="1" applyAlignment="1">
      <alignment horizontal="center" vertical="center" wrapText="1"/>
    </xf>
    <xf numFmtId="0" fontId="0" fillId="0" borderId="25" xfId="0" applyFont="1" applyBorder="1" applyAlignment="1">
      <alignment horizontal="justify" vertical="center" wrapText="1"/>
    </xf>
    <xf numFmtId="0" fontId="0" fillId="0" borderId="25" xfId="0" applyFont="1" applyBorder="1" applyAlignment="1">
      <alignment vertical="center" wrapText="1"/>
    </xf>
    <xf numFmtId="0" fontId="12" fillId="3" borderId="25" xfId="0" applyFont="1" applyFill="1" applyBorder="1" applyAlignment="1">
      <alignment vertical="center" wrapText="1"/>
    </xf>
    <xf numFmtId="0" fontId="0" fillId="0" borderId="25" xfId="0" applyFont="1" applyBorder="1" applyAlignment="1">
      <alignment horizontal="center" vertical="center" wrapText="1"/>
    </xf>
    <xf numFmtId="1" fontId="0" fillId="0" borderId="25" xfId="4" applyNumberFormat="1" applyFont="1" applyBorder="1" applyAlignment="1">
      <alignment horizontal="center" vertical="center" wrapText="1"/>
    </xf>
    <xf numFmtId="0" fontId="0" fillId="0" borderId="8" xfId="0" applyFont="1" applyBorder="1" applyAlignment="1">
      <alignment horizontal="justify" vertical="center"/>
    </xf>
    <xf numFmtId="0" fontId="0" fillId="0" borderId="37" xfId="0" applyFont="1" applyBorder="1" applyAlignment="1">
      <alignment horizontal="left" vertical="center" wrapText="1"/>
    </xf>
    <xf numFmtId="0" fontId="0" fillId="0" borderId="37" xfId="0" applyFont="1" applyBorder="1" applyAlignment="1">
      <alignment horizontal="left" vertical="top" wrapText="1"/>
    </xf>
    <xf numFmtId="0" fontId="0" fillId="0" borderId="37" xfId="0" applyFont="1" applyBorder="1" applyAlignment="1">
      <alignment horizontal="center" vertical="top" wrapText="1"/>
    </xf>
    <xf numFmtId="1" fontId="0" fillId="0" borderId="37" xfId="4" applyNumberFormat="1" applyFont="1" applyBorder="1" applyAlignment="1">
      <alignment horizontal="center" vertical="top" wrapText="1"/>
    </xf>
    <xf numFmtId="0" fontId="0" fillId="0" borderId="8" xfId="0" applyFont="1" applyBorder="1" applyAlignment="1">
      <alignment horizontal="left" vertical="center" wrapText="1"/>
    </xf>
    <xf numFmtId="0" fontId="0" fillId="0" borderId="8" xfId="0" applyFont="1" applyBorder="1" applyAlignment="1">
      <alignment horizontal="left" vertical="top" wrapText="1"/>
    </xf>
    <xf numFmtId="0" fontId="12" fillId="3" borderId="8" xfId="0" applyFont="1" applyFill="1" applyBorder="1" applyAlignment="1">
      <alignment horizontal="left" vertical="top" wrapText="1"/>
    </xf>
    <xf numFmtId="0" fontId="0" fillId="0" borderId="8" xfId="0" applyFont="1" applyBorder="1" applyAlignment="1">
      <alignment horizontal="center" vertical="top" wrapText="1"/>
    </xf>
    <xf numFmtId="1" fontId="0" fillId="0" borderId="8" xfId="4" applyNumberFormat="1" applyFont="1" applyBorder="1" applyAlignment="1">
      <alignment horizontal="center" vertical="top" wrapText="1"/>
    </xf>
    <xf numFmtId="0" fontId="0" fillId="3" borderId="8" xfId="0" applyFont="1" applyFill="1" applyBorder="1" applyAlignment="1">
      <alignment horizontal="left" vertical="center" wrapText="1"/>
    </xf>
    <xf numFmtId="0" fontId="0" fillId="0" borderId="26" xfId="0" applyFont="1" applyBorder="1" applyAlignment="1">
      <alignment horizontal="justify" vertical="center" wrapText="1"/>
    </xf>
    <xf numFmtId="0" fontId="0" fillId="0" borderId="26" xfId="0" applyFont="1" applyBorder="1" applyAlignment="1">
      <alignment horizontal="left" vertical="top" wrapText="1"/>
    </xf>
    <xf numFmtId="0" fontId="12" fillId="3" borderId="26" xfId="0" applyFont="1" applyFill="1" applyBorder="1" applyAlignment="1">
      <alignment horizontal="left" vertical="top" wrapText="1"/>
    </xf>
    <xf numFmtId="0" fontId="0" fillId="0" borderId="26" xfId="0" applyFont="1" applyBorder="1" applyAlignment="1">
      <alignment horizontal="center" vertical="top" wrapText="1"/>
    </xf>
    <xf numFmtId="1" fontId="0" fillId="0" borderId="26" xfId="4" applyNumberFormat="1" applyFont="1" applyBorder="1" applyAlignment="1">
      <alignment horizontal="center" vertical="top" wrapText="1"/>
    </xf>
    <xf numFmtId="0" fontId="0" fillId="0" borderId="25" xfId="0" applyFont="1" applyBorder="1" applyAlignment="1">
      <alignment horizontal="left" vertical="center" wrapText="1"/>
    </xf>
    <xf numFmtId="0" fontId="0" fillId="0" borderId="25" xfId="0" applyFont="1" applyBorder="1" applyAlignment="1">
      <alignment horizontal="left" vertical="top" wrapText="1"/>
    </xf>
    <xf numFmtId="0" fontId="0" fillId="0" borderId="25" xfId="0" applyFont="1" applyBorder="1" applyAlignment="1">
      <alignment horizontal="center" vertical="top" wrapText="1"/>
    </xf>
    <xf numFmtId="1" fontId="0" fillId="0" borderId="25" xfId="4" applyNumberFormat="1" applyFont="1" applyBorder="1" applyAlignment="1">
      <alignment horizontal="center" vertical="top" wrapText="1"/>
    </xf>
    <xf numFmtId="0" fontId="0" fillId="0" borderId="8" xfId="0" applyFont="1" applyBorder="1" applyAlignment="1">
      <alignment horizontal="left"/>
    </xf>
    <xf numFmtId="0" fontId="0" fillId="0" borderId="26" xfId="0" applyFont="1" applyBorder="1" applyAlignment="1">
      <alignment horizontal="left"/>
    </xf>
    <xf numFmtId="0" fontId="4" fillId="4" borderId="41" xfId="0" applyFont="1" applyFill="1" applyBorder="1" applyAlignment="1">
      <alignment horizontal="center" vertical="center" textRotation="90"/>
    </xf>
    <xf numFmtId="0" fontId="28" fillId="0" borderId="0" xfId="0" applyFont="1" applyAlignment="1">
      <alignment vertical="center"/>
    </xf>
    <xf numFmtId="0" fontId="11" fillId="3" borderId="0" xfId="0" applyFont="1" applyFill="1" applyAlignment="1">
      <alignment vertical="center"/>
    </xf>
    <xf numFmtId="0" fontId="11" fillId="0" borderId="0" xfId="0" applyFont="1" applyAlignment="1">
      <alignment vertical="center"/>
    </xf>
    <xf numFmtId="0" fontId="12" fillId="0" borderId="26" xfId="0" applyFont="1" applyBorder="1" applyAlignment="1" applyProtection="1">
      <alignment horizontal="left" vertical="center" wrapText="1"/>
      <protection locked="0"/>
    </xf>
    <xf numFmtId="0" fontId="12" fillId="0" borderId="34" xfId="0" applyFont="1" applyBorder="1" applyAlignment="1" applyProtection="1">
      <alignment horizontal="left" vertical="center" wrapText="1"/>
      <protection locked="0"/>
    </xf>
    <xf numFmtId="0" fontId="12" fillId="0" borderId="8" xfId="0" applyFont="1" applyBorder="1" applyAlignment="1" applyProtection="1">
      <alignment horizontal="left" vertical="center" wrapText="1"/>
      <protection locked="0"/>
    </xf>
    <xf numFmtId="3" fontId="0" fillId="0" borderId="0" xfId="0" applyNumberFormat="1" applyAlignment="1">
      <alignment horizontal="left" vertical="center"/>
    </xf>
    <xf numFmtId="2" fontId="0" fillId="0" borderId="0" xfId="3" applyNumberFormat="1" applyFont="1" applyAlignment="1">
      <alignment vertical="center"/>
    </xf>
    <xf numFmtId="165" fontId="0" fillId="0" borderId="0" xfId="3" applyNumberFormat="1" applyFont="1" applyAlignment="1">
      <alignment horizontal="center" vertical="center"/>
    </xf>
    <xf numFmtId="165" fontId="0" fillId="0" borderId="0" xfId="3" applyNumberFormat="1" applyFont="1" applyAlignment="1">
      <alignment vertical="center"/>
    </xf>
    <xf numFmtId="3" fontId="0" fillId="0" borderId="46" xfId="0" applyNumberFormat="1" applyFont="1" applyBorder="1" applyAlignment="1">
      <alignment horizontal="left" vertical="center" wrapText="1"/>
    </xf>
    <xf numFmtId="0" fontId="12" fillId="0" borderId="37" xfId="0" applyFont="1" applyBorder="1" applyAlignment="1" applyProtection="1">
      <alignment horizontal="justify" vertical="center" wrapText="1"/>
      <protection locked="0"/>
    </xf>
    <xf numFmtId="0" fontId="12" fillId="0" borderId="37" xfId="0" applyFont="1" applyBorder="1" applyAlignment="1" applyProtection="1">
      <alignment vertical="center" wrapText="1"/>
      <protection locked="0"/>
    </xf>
    <xf numFmtId="3" fontId="0" fillId="0" borderId="8" xfId="0" applyNumberFormat="1" applyFont="1" applyBorder="1" applyAlignment="1">
      <alignment horizontal="left" vertical="center" wrapText="1"/>
    </xf>
    <xf numFmtId="0" fontId="12" fillId="0" borderId="8" xfId="0" applyFont="1" applyBorder="1" applyAlignment="1" applyProtection="1">
      <alignment vertical="center" wrapText="1"/>
      <protection locked="0"/>
    </xf>
    <xf numFmtId="3" fontId="0" fillId="0" borderId="25" xfId="0" applyNumberFormat="1" applyFont="1" applyBorder="1" applyAlignment="1">
      <alignment horizontal="left" vertical="center" wrapText="1"/>
    </xf>
    <xf numFmtId="0" fontId="12" fillId="0" borderId="26" xfId="0" applyFont="1" applyBorder="1" applyAlignment="1" applyProtection="1">
      <alignment vertical="center" wrapText="1"/>
      <protection locked="0"/>
    </xf>
    <xf numFmtId="3" fontId="0" fillId="0" borderId="37" xfId="0" applyNumberFormat="1" applyFont="1" applyBorder="1" applyAlignment="1">
      <alignment horizontal="left" vertical="center" wrapText="1"/>
    </xf>
    <xf numFmtId="0" fontId="87" fillId="0" borderId="108" xfId="0" applyFont="1" applyBorder="1" applyAlignment="1">
      <alignment horizontal="left" vertical="center" wrapText="1"/>
    </xf>
    <xf numFmtId="0" fontId="88" fillId="0" borderId="0" xfId="0" applyFont="1" applyAlignment="1">
      <alignment vertical="center" wrapText="1"/>
    </xf>
    <xf numFmtId="3" fontId="0" fillId="0" borderId="26" xfId="0" applyNumberFormat="1" applyFont="1" applyBorder="1" applyAlignment="1">
      <alignment horizontal="left" vertical="center" wrapText="1"/>
    </xf>
    <xf numFmtId="0" fontId="12" fillId="0" borderId="119" xfId="0" applyFont="1" applyBorder="1" applyAlignment="1" applyProtection="1">
      <alignment vertical="center" wrapText="1"/>
      <protection locked="0"/>
    </xf>
    <xf numFmtId="3" fontId="0" fillId="0" borderId="34" xfId="0" applyNumberFormat="1" applyFont="1" applyBorder="1" applyAlignment="1">
      <alignment horizontal="left" vertical="center" wrapText="1"/>
    </xf>
    <xf numFmtId="0" fontId="0" fillId="0" borderId="34" xfId="0" applyFont="1" applyBorder="1" applyAlignment="1">
      <alignment horizontal="center" vertical="center" wrapText="1"/>
    </xf>
    <xf numFmtId="3" fontId="0" fillId="0" borderId="93" xfId="0" applyNumberFormat="1" applyFont="1" applyBorder="1" applyAlignment="1">
      <alignment horizontal="left" vertical="center" wrapText="1"/>
    </xf>
    <xf numFmtId="0" fontId="12" fillId="0" borderId="37" xfId="0" applyFont="1" applyBorder="1" applyAlignment="1" applyProtection="1">
      <alignment horizontal="left" vertical="center" wrapText="1"/>
      <protection locked="0"/>
    </xf>
    <xf numFmtId="0" fontId="12" fillId="0" borderId="109" xfId="0" applyFont="1" applyBorder="1" applyAlignment="1" applyProtection="1">
      <alignment vertical="center" wrapText="1"/>
      <protection locked="0"/>
    </xf>
    <xf numFmtId="3" fontId="0" fillId="0" borderId="33" xfId="0" applyNumberFormat="1" applyFont="1" applyBorder="1" applyAlignment="1">
      <alignment horizontal="left" vertical="center" wrapText="1"/>
    </xf>
    <xf numFmtId="3" fontId="0" fillId="0" borderId="95" xfId="0" applyNumberFormat="1" applyFont="1" applyBorder="1" applyAlignment="1">
      <alignment horizontal="left" vertical="center" wrapText="1"/>
    </xf>
    <xf numFmtId="0" fontId="66" fillId="0" borderId="0" xfId="0" applyFont="1" applyProtection="1">
      <protection locked="0"/>
    </xf>
    <xf numFmtId="0" fontId="69" fillId="0" borderId="0" xfId="0" applyFont="1" applyAlignment="1">
      <alignment vertical="center" wrapText="1"/>
    </xf>
    <xf numFmtId="0" fontId="66" fillId="0" borderId="134" xfId="0" applyFont="1" applyBorder="1" applyAlignment="1">
      <alignment horizontal="center"/>
    </xf>
    <xf numFmtId="0" fontId="66" fillId="0" borderId="134" xfId="0" applyFont="1" applyBorder="1"/>
    <xf numFmtId="0" fontId="89" fillId="0" borderId="135" xfId="0" applyFont="1" applyBorder="1" applyAlignment="1">
      <alignment horizontal="center" vertical="center" wrapText="1"/>
    </xf>
    <xf numFmtId="0" fontId="89" fillId="0" borderId="138" xfId="0" applyFont="1" applyBorder="1" applyAlignment="1">
      <alignment horizontal="center" vertical="center" wrapText="1"/>
    </xf>
    <xf numFmtId="0" fontId="89" fillId="0" borderId="139" xfId="0" applyFont="1" applyBorder="1" applyAlignment="1">
      <alignment horizontal="center" vertical="center" wrapText="1"/>
    </xf>
    <xf numFmtId="0" fontId="66" fillId="0" borderId="140" xfId="0" applyFont="1" applyBorder="1"/>
    <xf numFmtId="0" fontId="89" fillId="0" borderId="141" xfId="0" applyFont="1" applyBorder="1" applyAlignment="1">
      <alignment horizontal="center" vertical="center" wrapText="1"/>
    </xf>
    <xf numFmtId="0" fontId="89" fillId="0" borderId="144" xfId="0" applyFont="1" applyBorder="1" applyAlignment="1">
      <alignment horizontal="center" vertical="center" wrapText="1"/>
    </xf>
    <xf numFmtId="0" fontId="89" fillId="0" borderId="145" xfId="0" applyFont="1" applyBorder="1" applyAlignment="1">
      <alignment horizontal="center" vertical="center" wrapText="1"/>
    </xf>
    <xf numFmtId="0" fontId="66" fillId="0" borderId="139" xfId="0" applyFont="1" applyBorder="1"/>
    <xf numFmtId="0" fontId="90" fillId="5" borderId="124" xfId="0" applyFont="1" applyFill="1" applyBorder="1" applyAlignment="1" applyProtection="1">
      <alignment horizontal="center" vertical="center" wrapText="1"/>
      <protection locked="0"/>
    </xf>
    <xf numFmtId="0" fontId="35" fillId="4" borderId="40" xfId="0" applyFont="1" applyFill="1" applyBorder="1" applyAlignment="1" applyProtection="1">
      <alignment horizontal="center" vertical="center" wrapText="1"/>
      <protection locked="0"/>
    </xf>
    <xf numFmtId="0" fontId="7" fillId="3" borderId="8" xfId="0" applyFont="1" applyFill="1" applyBorder="1" applyAlignment="1">
      <alignment vertical="center"/>
    </xf>
    <xf numFmtId="164" fontId="82" fillId="15" borderId="0" xfId="0" applyNumberFormat="1" applyFont="1" applyFill="1" applyAlignment="1" applyProtection="1">
      <alignment horizontal="center" vertical="center" wrapText="1"/>
      <protection locked="0"/>
    </xf>
    <xf numFmtId="0" fontId="19" fillId="15" borderId="0" xfId="0" applyFont="1" applyFill="1" applyAlignment="1" applyProtection="1">
      <alignment horizontal="center" vertical="center" wrapText="1"/>
      <protection locked="0"/>
    </xf>
    <xf numFmtId="0" fontId="92" fillId="15" borderId="0" xfId="0" applyFont="1" applyFill="1" applyAlignment="1" applyProtection="1">
      <alignment horizontal="center" vertical="center" wrapText="1"/>
      <protection locked="0"/>
    </xf>
    <xf numFmtId="0" fontId="25" fillId="0" borderId="0" xfId="0" applyFont="1" applyAlignment="1">
      <alignment horizontal="center" wrapText="1"/>
    </xf>
    <xf numFmtId="0" fontId="22" fillId="0" borderId="0" xfId="0" applyFont="1" applyAlignment="1">
      <alignment horizontal="center"/>
    </xf>
    <xf numFmtId="0" fontId="92" fillId="15" borderId="0" xfId="0" applyFont="1" applyFill="1" applyAlignment="1" applyProtection="1">
      <alignment horizontal="center" vertical="center"/>
      <protection locked="0"/>
    </xf>
    <xf numFmtId="0" fontId="59" fillId="0" borderId="0" xfId="0" applyFont="1" applyAlignment="1">
      <alignment horizontal="center"/>
    </xf>
    <xf numFmtId="0" fontId="0" fillId="0" borderId="83" xfId="0" applyBorder="1" applyAlignment="1">
      <alignment horizontal="left" vertical="top" wrapText="1"/>
    </xf>
    <xf numFmtId="0" fontId="0" fillId="0" borderId="85" xfId="0" applyBorder="1" applyAlignment="1">
      <alignment horizontal="left" vertical="top" wrapText="1"/>
    </xf>
    <xf numFmtId="0" fontId="0" fillId="0" borderId="86" xfId="0" applyBorder="1" applyAlignment="1">
      <alignment horizontal="left" vertical="top" wrapText="1"/>
    </xf>
    <xf numFmtId="0" fontId="0" fillId="0" borderId="13" xfId="0" applyBorder="1" applyAlignment="1">
      <alignment horizontal="left" vertical="top" wrapText="1"/>
    </xf>
    <xf numFmtId="0" fontId="0" fillId="0" borderId="0" xfId="0" applyAlignment="1">
      <alignment horizontal="left" vertical="top" wrapText="1"/>
    </xf>
    <xf numFmtId="0" fontId="0" fillId="0" borderId="14"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22" xfId="0" applyBorder="1" applyAlignment="1">
      <alignment horizontal="left" vertical="top" wrapText="1"/>
    </xf>
    <xf numFmtId="0" fontId="89" fillId="0" borderId="142" xfId="0" applyFont="1" applyBorder="1" applyAlignment="1">
      <alignment horizontal="center" vertical="center" wrapText="1"/>
    </xf>
    <xf numFmtId="0" fontId="89" fillId="0" borderId="143" xfId="0" applyFont="1" applyBorder="1" applyAlignment="1">
      <alignment horizontal="center" vertical="center"/>
    </xf>
    <xf numFmtId="0" fontId="70" fillId="0" borderId="127" xfId="0" applyFont="1" applyBorder="1" applyAlignment="1">
      <alignment horizontal="center" vertical="center" wrapText="1" readingOrder="1"/>
    </xf>
    <xf numFmtId="0" fontId="70" fillId="0" borderId="128" xfId="0" applyFont="1" applyBorder="1" applyAlignment="1">
      <alignment horizontal="center" vertical="center" wrapText="1" readingOrder="1"/>
    </xf>
    <xf numFmtId="0" fontId="70" fillId="0" borderId="129" xfId="0" applyFont="1" applyBorder="1" applyAlignment="1">
      <alignment horizontal="center" vertical="center" wrapText="1" readingOrder="1"/>
    </xf>
    <xf numFmtId="0" fontId="70" fillId="0" borderId="130" xfId="0" applyFont="1" applyBorder="1" applyAlignment="1">
      <alignment horizontal="center" vertical="center" wrapText="1" readingOrder="1"/>
    </xf>
    <xf numFmtId="0" fontId="89" fillId="0" borderId="136" xfId="0" applyFont="1" applyBorder="1" applyAlignment="1">
      <alignment horizontal="center" vertical="center" wrapText="1"/>
    </xf>
    <xf numFmtId="0" fontId="89" fillId="0" borderId="137" xfId="0" applyFont="1" applyBorder="1" applyAlignment="1">
      <alignment horizontal="center" vertical="center"/>
    </xf>
    <xf numFmtId="0" fontId="71" fillId="20" borderId="127" xfId="0" applyFont="1" applyFill="1" applyBorder="1" applyAlignment="1">
      <alignment horizontal="center" vertical="center" wrapText="1" readingOrder="1"/>
    </xf>
    <xf numFmtId="0" fontId="70" fillId="3" borderId="127" xfId="0" applyFont="1" applyFill="1" applyBorder="1" applyAlignment="1">
      <alignment horizontal="center" vertical="center" wrapText="1" readingOrder="1"/>
    </xf>
    <xf numFmtId="0" fontId="70" fillId="0" borderId="127" xfId="0" applyFont="1" applyBorder="1" applyAlignment="1">
      <alignment horizontal="left" vertical="center" wrapText="1" readingOrder="1"/>
    </xf>
    <xf numFmtId="0" fontId="67" fillId="0" borderId="0" xfId="0" applyFont="1" applyAlignment="1" applyProtection="1">
      <alignment horizontal="center" vertical="center" wrapText="1"/>
      <protection locked="0"/>
    </xf>
    <xf numFmtId="0" fontId="90" fillId="5" borderId="125" xfId="0" applyFont="1" applyFill="1" applyBorder="1" applyAlignment="1" applyProtection="1">
      <alignment horizontal="center" vertical="center" wrapText="1"/>
      <protection locked="0"/>
    </xf>
    <xf numFmtId="0" fontId="90" fillId="5" borderId="126" xfId="0" applyFont="1" applyFill="1" applyBorder="1" applyAlignment="1" applyProtection="1">
      <alignment horizontal="center" vertical="center" wrapText="1"/>
      <protection locked="0"/>
    </xf>
    <xf numFmtId="0" fontId="90" fillId="5" borderId="124" xfId="0" applyFont="1" applyFill="1" applyBorder="1" applyAlignment="1" applyProtection="1">
      <alignment horizontal="center" vertical="center"/>
      <protection locked="0"/>
    </xf>
    <xf numFmtId="0" fontId="91" fillId="5" borderId="124" xfId="0" applyFont="1" applyFill="1" applyBorder="1" applyAlignment="1" applyProtection="1">
      <alignment horizontal="center" vertical="center"/>
      <protection locked="0"/>
    </xf>
    <xf numFmtId="0" fontId="70" fillId="0" borderId="124" xfId="0" applyFont="1" applyBorder="1" applyAlignment="1" applyProtection="1">
      <alignment horizontal="center" vertical="center"/>
      <protection locked="0"/>
    </xf>
    <xf numFmtId="0" fontId="70" fillId="21" borderId="124" xfId="0" applyFont="1" applyFill="1" applyBorder="1" applyAlignment="1" applyProtection="1">
      <alignment horizontal="center" vertical="center"/>
      <protection locked="0"/>
    </xf>
    <xf numFmtId="0" fontId="73" fillId="5" borderId="124" xfId="0" applyFont="1" applyFill="1" applyBorder="1" applyAlignment="1" applyProtection="1">
      <alignment horizontal="center" vertical="center" wrapText="1"/>
      <protection locked="0"/>
    </xf>
    <xf numFmtId="0" fontId="73" fillId="5" borderId="124" xfId="0" applyFont="1" applyFill="1" applyBorder="1" applyAlignment="1" applyProtection="1">
      <alignment horizontal="center" vertical="center"/>
      <protection locked="0"/>
    </xf>
    <xf numFmtId="0" fontId="90" fillId="5" borderId="124" xfId="0" applyFont="1" applyFill="1" applyBorder="1" applyAlignment="1" applyProtection="1">
      <alignment horizontal="center" vertical="center" wrapText="1"/>
      <protection locked="0"/>
    </xf>
    <xf numFmtId="0" fontId="76" fillId="20" borderId="124" xfId="0" applyFont="1" applyFill="1" applyBorder="1" applyAlignment="1">
      <alignment horizontal="center"/>
    </xf>
    <xf numFmtId="0" fontId="74" fillId="0" borderId="0" xfId="0" applyFont="1" applyAlignment="1">
      <alignment horizontal="center" vertical="center" wrapText="1"/>
    </xf>
    <xf numFmtId="0" fontId="77" fillId="21" borderId="124" xfId="0" applyFont="1" applyFill="1" applyBorder="1" applyAlignment="1">
      <alignment horizontal="center" vertical="center" wrapText="1"/>
    </xf>
    <xf numFmtId="0" fontId="77" fillId="21" borderId="124" xfId="0" applyFont="1" applyFill="1" applyBorder="1" applyAlignment="1">
      <alignment horizontal="center" vertical="center"/>
    </xf>
    <xf numFmtId="0" fontId="8" fillId="3" borderId="20" xfId="1" applyFill="1" applyBorder="1" applyAlignment="1">
      <alignment horizontal="left" vertical="top" wrapText="1"/>
    </xf>
    <xf numFmtId="0" fontId="8" fillId="3" borderId="21" xfId="1" applyFill="1" applyBorder="1" applyAlignment="1">
      <alignment horizontal="left" vertical="top" wrapText="1"/>
    </xf>
    <xf numFmtId="0" fontId="8" fillId="3" borderId="22" xfId="1" applyFill="1" applyBorder="1" applyAlignment="1">
      <alignment horizontal="left" vertical="top" wrapText="1"/>
    </xf>
    <xf numFmtId="0" fontId="57" fillId="3" borderId="8" xfId="0" applyFont="1" applyFill="1" applyBorder="1" applyAlignment="1">
      <alignment horizontal="left" vertical="center" wrapText="1"/>
    </xf>
    <xf numFmtId="0" fontId="51" fillId="3" borderId="8" xfId="1" applyFont="1" applyFill="1" applyBorder="1" applyAlignment="1">
      <alignment horizontal="justify" vertical="center" wrapText="1"/>
    </xf>
    <xf numFmtId="0" fontId="51" fillId="3" borderId="81" xfId="1" applyFont="1" applyFill="1" applyBorder="1" applyAlignment="1">
      <alignment horizontal="justify" vertical="center" wrapText="1"/>
    </xf>
    <xf numFmtId="0" fontId="8" fillId="3" borderId="13" xfId="1" applyFill="1" applyBorder="1" applyAlignment="1">
      <alignment horizontal="left" vertical="top" wrapText="1"/>
    </xf>
    <xf numFmtId="0" fontId="8" fillId="3" borderId="0" xfId="1" applyFill="1" applyAlignment="1">
      <alignment horizontal="left" vertical="top" wrapText="1"/>
    </xf>
    <xf numFmtId="0" fontId="8" fillId="3" borderId="14" xfId="1" applyFill="1" applyBorder="1" applyAlignment="1">
      <alignment horizontal="left" vertical="top" wrapText="1"/>
    </xf>
    <xf numFmtId="0" fontId="64" fillId="3" borderId="8" xfId="1" applyFont="1" applyFill="1" applyBorder="1" applyAlignment="1">
      <alignment horizontal="justify" vertical="center" wrapText="1"/>
    </xf>
    <xf numFmtId="0" fontId="64" fillId="3" borderId="81" xfId="1" applyFont="1" applyFill="1" applyBorder="1" applyAlignment="1">
      <alignment horizontal="justify" vertical="center" wrapText="1"/>
    </xf>
    <xf numFmtId="0" fontId="51" fillId="3" borderId="31" xfId="1" applyFont="1" applyFill="1" applyBorder="1" applyAlignment="1">
      <alignment horizontal="justify" vertical="center" wrapText="1"/>
    </xf>
    <xf numFmtId="0" fontId="51" fillId="3" borderId="118" xfId="1" applyFont="1" applyFill="1" applyBorder="1" applyAlignment="1">
      <alignment horizontal="justify" vertical="center" wrapText="1"/>
    </xf>
    <xf numFmtId="0" fontId="57" fillId="3" borderId="31" xfId="0" applyFont="1" applyFill="1" applyBorder="1" applyAlignment="1">
      <alignment horizontal="left" vertical="center" wrapText="1"/>
    </xf>
    <xf numFmtId="0" fontId="57" fillId="3" borderId="33" xfId="0" applyFont="1" applyFill="1" applyBorder="1" applyAlignment="1">
      <alignment horizontal="left" vertical="center" wrapText="1"/>
    </xf>
    <xf numFmtId="0" fontId="57" fillId="3" borderId="19" xfId="0" applyFont="1" applyFill="1" applyBorder="1" applyAlignment="1">
      <alignment horizontal="left" vertical="center" wrapText="1"/>
    </xf>
    <xf numFmtId="0" fontId="57" fillId="3" borderId="17" xfId="0" applyFont="1" applyFill="1" applyBorder="1" applyAlignment="1">
      <alignment horizontal="left" vertical="center" wrapText="1"/>
    </xf>
    <xf numFmtId="0" fontId="51" fillId="3" borderId="18" xfId="1" applyFont="1" applyFill="1" applyBorder="1" applyAlignment="1">
      <alignment horizontal="justify" vertical="center" wrapText="1"/>
    </xf>
    <xf numFmtId="0" fontId="51" fillId="3" borderId="115" xfId="1" applyFont="1" applyFill="1" applyBorder="1" applyAlignment="1">
      <alignment horizontal="justify" vertical="center" wrapText="1"/>
    </xf>
    <xf numFmtId="0" fontId="58" fillId="4" borderId="85" xfId="2" applyFont="1" applyFill="1" applyBorder="1" applyAlignment="1">
      <alignment horizontal="center" vertical="center" wrapText="1"/>
    </xf>
    <xf numFmtId="0" fontId="58" fillId="4" borderId="113" xfId="2" applyFont="1" applyFill="1" applyBorder="1" applyAlignment="1">
      <alignment horizontal="center" vertical="center" wrapText="1"/>
    </xf>
    <xf numFmtId="0" fontId="58" fillId="4" borderId="114" xfId="1" applyFont="1" applyFill="1" applyBorder="1" applyAlignment="1">
      <alignment horizontal="center" vertical="center"/>
    </xf>
    <xf numFmtId="0" fontId="58" fillId="4" borderId="110" xfId="1" applyFont="1" applyFill="1" applyBorder="1" applyAlignment="1">
      <alignment horizontal="center" vertical="center"/>
    </xf>
    <xf numFmtId="0" fontId="54" fillId="4" borderId="9" xfId="1" applyFont="1" applyFill="1" applyBorder="1" applyAlignment="1">
      <alignment horizontal="center" vertical="center" wrapText="1"/>
    </xf>
    <xf numFmtId="0" fontId="54" fillId="4" borderId="10" xfId="1" applyFont="1" applyFill="1" applyBorder="1" applyAlignment="1">
      <alignment horizontal="center" vertical="center" wrapText="1"/>
    </xf>
    <xf numFmtId="0" fontId="54" fillId="4" borderId="110" xfId="1" applyFont="1" applyFill="1" applyBorder="1" applyAlignment="1">
      <alignment horizontal="center" vertical="center" wrapText="1"/>
    </xf>
    <xf numFmtId="0" fontId="55" fillId="3" borderId="11" xfId="1" quotePrefix="1" applyFont="1" applyFill="1" applyBorder="1" applyAlignment="1">
      <alignment horizontal="left" vertical="top" wrapText="1"/>
    </xf>
    <xf numFmtId="0" fontId="55" fillId="3" borderId="12" xfId="1" quotePrefix="1" applyFont="1" applyFill="1" applyBorder="1" applyAlignment="1">
      <alignment horizontal="left" vertical="top" wrapText="1"/>
    </xf>
    <xf numFmtId="0" fontId="56" fillId="3" borderId="12" xfId="1" quotePrefix="1" applyFont="1" applyFill="1" applyBorder="1" applyAlignment="1">
      <alignment horizontal="left" vertical="top" wrapText="1"/>
    </xf>
    <xf numFmtId="0" fontId="56" fillId="3" borderId="111" xfId="1" quotePrefix="1" applyFont="1" applyFill="1" applyBorder="1" applyAlignment="1">
      <alignment horizontal="left" vertical="top" wrapText="1"/>
    </xf>
    <xf numFmtId="0" fontId="50" fillId="3" borderId="15" xfId="1" quotePrefix="1" applyFont="1" applyFill="1" applyBorder="1" applyAlignment="1">
      <alignment horizontal="justify" vertical="center" wrapText="1"/>
    </xf>
    <xf numFmtId="0" fontId="50" fillId="3" borderId="16" xfId="1" quotePrefix="1" applyFont="1" applyFill="1" applyBorder="1" applyAlignment="1">
      <alignment horizontal="justify" vertical="center" wrapText="1"/>
    </xf>
    <xf numFmtId="0" fontId="50" fillId="3" borderId="112" xfId="1" quotePrefix="1" applyFont="1" applyFill="1" applyBorder="1" applyAlignment="1">
      <alignment horizontal="justify" vertical="center" wrapText="1"/>
    </xf>
    <xf numFmtId="0" fontId="51" fillId="0" borderId="13" xfId="1" quotePrefix="1" applyFont="1" applyBorder="1" applyAlignment="1">
      <alignment horizontal="left" vertical="top" wrapText="1"/>
    </xf>
    <xf numFmtId="0" fontId="51" fillId="0" borderId="0" xfId="1" quotePrefix="1" applyFont="1" applyAlignment="1">
      <alignment horizontal="left" vertical="top" wrapText="1"/>
    </xf>
    <xf numFmtId="0" fontId="51" fillId="0" borderId="14" xfId="1" quotePrefix="1" applyFont="1" applyBorder="1" applyAlignment="1">
      <alignment horizontal="left" vertical="top" wrapText="1"/>
    </xf>
    <xf numFmtId="0" fontId="57" fillId="3" borderId="19" xfId="0" applyFont="1" applyFill="1" applyBorder="1" applyAlignment="1">
      <alignment vertical="center" wrapText="1"/>
    </xf>
    <xf numFmtId="0" fontId="57" fillId="3" borderId="17" xfId="0" applyFont="1" applyFill="1" applyBorder="1" applyAlignment="1">
      <alignment vertical="center" wrapText="1"/>
    </xf>
    <xf numFmtId="0" fontId="57" fillId="3" borderId="75" xfId="0" applyFont="1" applyFill="1" applyBorder="1" applyAlignment="1">
      <alignment vertical="center" wrapText="1"/>
    </xf>
    <xf numFmtId="0" fontId="57" fillId="3" borderId="90" xfId="0" applyFont="1" applyFill="1" applyBorder="1" applyAlignment="1">
      <alignment vertical="center" wrapText="1"/>
    </xf>
    <xf numFmtId="0" fontId="57" fillId="3" borderId="91" xfId="0" applyFont="1" applyFill="1" applyBorder="1" applyAlignment="1">
      <alignment vertical="center" wrapText="1"/>
    </xf>
    <xf numFmtId="0" fontId="57" fillId="7" borderId="8" xfId="0" applyFont="1" applyFill="1" applyBorder="1" applyAlignment="1">
      <alignment horizontal="left" vertical="center" wrapText="1"/>
    </xf>
    <xf numFmtId="0" fontId="51" fillId="3" borderId="74" xfId="1" applyFont="1" applyFill="1" applyBorder="1" applyAlignment="1">
      <alignment horizontal="justify" vertical="center" wrapText="1"/>
    </xf>
    <xf numFmtId="0" fontId="57" fillId="7" borderId="31" xfId="0" applyFont="1" applyFill="1" applyBorder="1" applyAlignment="1">
      <alignment horizontal="left" vertical="center" wrapText="1"/>
    </xf>
    <xf numFmtId="0" fontId="57" fillId="7" borderId="33" xfId="0" applyFont="1" applyFill="1" applyBorder="1" applyAlignment="1">
      <alignment horizontal="left" vertical="center" wrapText="1"/>
    </xf>
    <xf numFmtId="0" fontId="58" fillId="4" borderId="92" xfId="2" applyFont="1" applyFill="1" applyBorder="1" applyAlignment="1">
      <alignment horizontal="center" vertical="center" wrapText="1"/>
    </xf>
    <xf numFmtId="0" fontId="58" fillId="4" borderId="92" xfId="1" applyFont="1" applyFill="1" applyBorder="1" applyAlignment="1">
      <alignment horizontal="center" vertical="center"/>
    </xf>
    <xf numFmtId="0" fontId="58" fillId="4" borderId="117" xfId="1" applyFont="1" applyFill="1" applyBorder="1" applyAlignment="1">
      <alignment horizontal="center" vertical="center"/>
    </xf>
    <xf numFmtId="0" fontId="51" fillId="3" borderId="13" xfId="1" applyFont="1" applyFill="1" applyBorder="1" applyAlignment="1">
      <alignment horizontal="left" vertical="top" wrapText="1"/>
    </xf>
    <xf numFmtId="0" fontId="51" fillId="3" borderId="0" xfId="1" applyFont="1" applyFill="1" applyAlignment="1">
      <alignment horizontal="left" vertical="top" wrapText="1"/>
    </xf>
    <xf numFmtId="0" fontId="51" fillId="3" borderId="14" xfId="1" applyFont="1" applyFill="1" applyBorder="1" applyAlignment="1">
      <alignment horizontal="left" vertical="top" wrapText="1"/>
    </xf>
    <xf numFmtId="0" fontId="64" fillId="3" borderId="0" xfId="1" applyFont="1" applyFill="1" applyAlignment="1">
      <alignment horizontal="left" vertical="center" wrapText="1"/>
    </xf>
    <xf numFmtId="0" fontId="64" fillId="3" borderId="0" xfId="1" applyFont="1" applyFill="1" applyAlignment="1">
      <alignment horizontal="justify" vertical="center" wrapText="1"/>
    </xf>
    <xf numFmtId="0" fontId="51" fillId="3" borderId="0" xfId="1" applyFont="1" applyFill="1" applyAlignment="1">
      <alignment horizontal="left" vertical="center" wrapText="1"/>
    </xf>
    <xf numFmtId="0" fontId="0" fillId="0" borderId="0" xfId="0" applyAlignment="1">
      <alignment horizontal="left" vertical="center" wrapText="1"/>
    </xf>
    <xf numFmtId="0" fontId="0" fillId="0" borderId="14" xfId="0" applyBorder="1" applyAlignment="1">
      <alignment horizontal="left" vertical="center" wrapText="1"/>
    </xf>
    <xf numFmtId="0" fontId="64" fillId="3" borderId="0" xfId="1" applyFont="1" applyFill="1" applyAlignment="1">
      <alignment horizontal="center" vertical="center" wrapText="1"/>
    </xf>
    <xf numFmtId="0" fontId="27" fillId="4" borderId="12" xfId="0" applyFont="1" applyFill="1" applyBorder="1" applyAlignment="1">
      <alignment horizontal="center" vertical="center"/>
    </xf>
    <xf numFmtId="0" fontId="27" fillId="4" borderId="39" xfId="0" applyFont="1" applyFill="1" applyBorder="1" applyAlignment="1">
      <alignment horizontal="center" vertical="center"/>
    </xf>
    <xf numFmtId="0" fontId="27" fillId="4" borderId="0" xfId="0" applyFont="1" applyFill="1" applyBorder="1" applyAlignment="1">
      <alignment horizontal="center" vertical="center"/>
    </xf>
    <xf numFmtId="0" fontId="27" fillId="4" borderId="38" xfId="0" applyFont="1" applyFill="1" applyBorder="1" applyAlignment="1">
      <alignment horizontal="center" vertical="center"/>
    </xf>
    <xf numFmtId="0" fontId="27" fillId="4" borderId="16" xfId="0" applyFont="1" applyFill="1" applyBorder="1" applyAlignment="1">
      <alignment horizontal="center" vertical="center"/>
    </xf>
    <xf numFmtId="0" fontId="27" fillId="4" borderId="132" xfId="0" applyFont="1" applyFill="1" applyBorder="1" applyAlignment="1">
      <alignment horizontal="center" vertical="center"/>
    </xf>
    <xf numFmtId="0" fontId="0" fillId="19" borderId="0" xfId="0" applyFont="1" applyFill="1" applyAlignment="1">
      <alignment horizontal="center" vertical="center" wrapText="1"/>
    </xf>
    <xf numFmtId="0" fontId="6" fillId="3" borderId="35"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36" xfId="0" applyFont="1" applyFill="1" applyBorder="1" applyAlignment="1">
      <alignment horizontal="center" vertical="center"/>
    </xf>
    <xf numFmtId="0" fontId="6" fillId="3" borderId="0" xfId="0" applyFont="1" applyFill="1" applyAlignment="1">
      <alignment horizontal="center" vertical="center"/>
    </xf>
    <xf numFmtId="0" fontId="5" fillId="4" borderId="8" xfId="0" applyFont="1" applyFill="1" applyBorder="1" applyAlignment="1">
      <alignment horizontal="left" vertical="center"/>
    </xf>
    <xf numFmtId="0" fontId="4" fillId="4" borderId="41" xfId="0" applyFont="1" applyFill="1" applyBorder="1" applyAlignment="1">
      <alignment horizontal="center" vertical="center" textRotation="1"/>
    </xf>
    <xf numFmtId="0" fontId="4" fillId="4" borderId="67" xfId="0" applyFont="1" applyFill="1" applyBorder="1" applyAlignment="1">
      <alignment horizontal="center" vertical="center" textRotation="1"/>
    </xf>
    <xf numFmtId="0" fontId="4" fillId="4" borderId="58" xfId="0" applyFont="1" applyFill="1" applyBorder="1" applyAlignment="1">
      <alignment horizontal="center" vertical="center" wrapText="1"/>
    </xf>
    <xf numFmtId="0" fontId="4" fillId="4" borderId="0" xfId="0" applyFont="1" applyFill="1" applyAlignment="1">
      <alignment horizontal="center" vertical="center"/>
    </xf>
    <xf numFmtId="0" fontId="4" fillId="4" borderId="99" xfId="0" applyFont="1" applyFill="1" applyBorder="1" applyAlignment="1">
      <alignment horizontal="center" vertical="center" wrapText="1"/>
    </xf>
    <xf numFmtId="0" fontId="4" fillId="4" borderId="67" xfId="0" applyFont="1" applyFill="1" applyBorder="1" applyAlignment="1">
      <alignment horizontal="center" vertical="center" wrapText="1"/>
    </xf>
    <xf numFmtId="0" fontId="83" fillId="3" borderId="8" xfId="0" applyFont="1" applyFill="1" applyBorder="1" applyAlignment="1" applyProtection="1">
      <alignment horizontal="left" vertical="center"/>
      <protection locked="0"/>
    </xf>
    <xf numFmtId="0" fontId="65" fillId="3" borderId="31" xfId="0" applyFont="1" applyFill="1" applyBorder="1" applyAlignment="1" applyProtection="1">
      <alignment horizontal="left" vertical="center" wrapText="1"/>
      <protection locked="0"/>
    </xf>
    <xf numFmtId="0" fontId="65" fillId="3" borderId="32" xfId="0" applyFont="1" applyFill="1" applyBorder="1" applyAlignment="1" applyProtection="1">
      <alignment horizontal="left" vertical="center" wrapText="1"/>
      <protection locked="0"/>
    </xf>
    <xf numFmtId="0" fontId="65" fillId="3" borderId="33" xfId="0" applyFont="1" applyFill="1" applyBorder="1" applyAlignment="1" applyProtection="1">
      <alignment horizontal="left" vertical="center" wrapText="1"/>
      <protection locked="0"/>
    </xf>
    <xf numFmtId="0" fontId="4" fillId="16" borderId="41" xfId="0" applyFont="1" applyFill="1" applyBorder="1" applyAlignment="1" applyProtection="1">
      <alignment horizontal="center" vertical="center" wrapText="1"/>
      <protection locked="0"/>
    </xf>
    <xf numFmtId="0" fontId="4" fillId="16" borderId="100" xfId="0" applyFont="1" applyFill="1" applyBorder="1" applyAlignment="1" applyProtection="1">
      <alignment horizontal="center" vertical="center" wrapText="1"/>
      <protection locked="0"/>
    </xf>
    <xf numFmtId="0" fontId="4" fillId="16" borderId="67" xfId="0" applyFont="1" applyFill="1" applyBorder="1" applyAlignment="1" applyProtection="1">
      <alignment horizontal="center" vertical="center" wrapText="1"/>
      <protection locked="0"/>
    </xf>
    <xf numFmtId="0" fontId="4" fillId="16" borderId="54" xfId="0" applyFont="1" applyFill="1" applyBorder="1" applyAlignment="1" applyProtection="1">
      <alignment horizontal="center" vertical="center"/>
      <protection locked="0"/>
    </xf>
    <xf numFmtId="0" fontId="4" fillId="16" borderId="55" xfId="0" applyFont="1" applyFill="1" applyBorder="1" applyAlignment="1" applyProtection="1">
      <alignment horizontal="center" vertical="center"/>
      <protection locked="0"/>
    </xf>
    <xf numFmtId="0" fontId="4" fillId="4" borderId="41" xfId="0" applyFont="1" applyFill="1" applyBorder="1" applyAlignment="1">
      <alignment horizontal="center" vertical="center" wrapText="1"/>
    </xf>
    <xf numFmtId="0" fontId="4" fillId="4" borderId="101" xfId="0" applyFont="1" applyFill="1" applyBorder="1" applyAlignment="1">
      <alignment horizontal="center" vertical="center"/>
    </xf>
    <xf numFmtId="0" fontId="4" fillId="4" borderId="55" xfId="0" applyFont="1" applyFill="1" applyBorder="1" applyAlignment="1">
      <alignment horizontal="center" vertical="center"/>
    </xf>
    <xf numFmtId="0" fontId="4" fillId="4" borderId="56" xfId="0" applyFont="1" applyFill="1" applyBorder="1" applyAlignment="1">
      <alignment horizontal="center" vertical="center"/>
    </xf>
    <xf numFmtId="0" fontId="5" fillId="4" borderId="34" xfId="0" applyFont="1" applyFill="1" applyBorder="1" applyAlignment="1">
      <alignment horizontal="left" vertical="center"/>
    </xf>
    <xf numFmtId="0" fontId="0" fillId="0" borderId="103" xfId="0" applyFont="1" applyBorder="1" applyAlignment="1">
      <alignment horizontal="center" vertical="center" wrapText="1"/>
    </xf>
    <xf numFmtId="0" fontId="0" fillId="0" borderId="104" xfId="0" applyFont="1" applyBorder="1" applyAlignment="1">
      <alignment horizontal="center" vertical="center" wrapText="1"/>
    </xf>
    <xf numFmtId="0" fontId="0" fillId="0" borderId="105" xfId="0" applyFont="1" applyBorder="1" applyAlignment="1">
      <alignment horizontal="center" vertical="center" wrapText="1"/>
    </xf>
    <xf numFmtId="0" fontId="0" fillId="0" borderId="37" xfId="0" applyFont="1" applyBorder="1" applyAlignment="1">
      <alignment horizontal="center" vertical="center" wrapText="1"/>
    </xf>
    <xf numFmtId="0" fontId="0" fillId="0" borderId="8" xfId="0" applyFont="1" applyBorder="1" applyAlignment="1">
      <alignment horizontal="center" vertical="center" wrapText="1"/>
    </xf>
    <xf numFmtId="0" fontId="0" fillId="0" borderId="26" xfId="0" applyFont="1" applyBorder="1" applyAlignment="1">
      <alignment horizontal="center" vertical="center" wrapText="1"/>
    </xf>
    <xf numFmtId="0" fontId="4" fillId="4" borderId="96" xfId="0" applyFont="1" applyFill="1" applyBorder="1" applyAlignment="1">
      <alignment horizontal="center" vertical="center"/>
    </xf>
    <xf numFmtId="0" fontId="4" fillId="4" borderId="97" xfId="0" applyFont="1" applyFill="1" applyBorder="1" applyAlignment="1">
      <alignment horizontal="center" vertical="center"/>
    </xf>
    <xf numFmtId="0" fontId="4" fillId="4" borderId="98" xfId="0" applyFont="1" applyFill="1" applyBorder="1" applyAlignment="1">
      <alignment horizontal="center" vertical="center"/>
    </xf>
    <xf numFmtId="0" fontId="4" fillId="4" borderId="58" xfId="0" applyFont="1" applyFill="1" applyBorder="1" applyAlignment="1">
      <alignment horizontal="center" vertical="center"/>
    </xf>
    <xf numFmtId="0" fontId="0" fillId="0" borderId="37" xfId="0" applyFont="1" applyBorder="1" applyAlignment="1">
      <alignment horizontal="center" vertical="top" wrapText="1"/>
    </xf>
    <xf numFmtId="0" fontId="0" fillId="0" borderId="8" xfId="0" applyFont="1" applyBorder="1" applyAlignment="1">
      <alignment horizontal="center" vertical="top" wrapText="1"/>
    </xf>
    <xf numFmtId="0" fontId="0" fillId="0" borderId="26" xfId="0" applyFont="1" applyBorder="1" applyAlignment="1">
      <alignment horizontal="center" vertical="top" wrapText="1"/>
    </xf>
    <xf numFmtId="0" fontId="0" fillId="0" borderId="80" xfId="0" applyFont="1" applyBorder="1" applyAlignment="1">
      <alignment horizontal="center" vertical="top" wrapText="1"/>
    </xf>
    <xf numFmtId="0" fontId="0" fillId="0" borderId="81" xfId="0" applyFont="1" applyBorder="1" applyAlignment="1">
      <alignment horizontal="center" vertical="top" wrapText="1"/>
    </xf>
    <xf numFmtId="0" fontId="0" fillId="0" borderId="82" xfId="0" applyFont="1" applyBorder="1" applyAlignment="1">
      <alignment horizontal="center" vertical="top" wrapText="1"/>
    </xf>
    <xf numFmtId="0" fontId="0" fillId="0" borderId="10" xfId="0" applyFont="1" applyBorder="1" applyAlignment="1">
      <alignment horizontal="center" vertical="center" wrapText="1"/>
    </xf>
    <xf numFmtId="0" fontId="0" fillId="0" borderId="32" xfId="0" applyFont="1" applyBorder="1" applyAlignment="1">
      <alignment horizontal="center" vertical="center" wrapText="1"/>
    </xf>
    <xf numFmtId="0" fontId="0" fillId="0" borderId="120" xfId="0" applyFont="1" applyBorder="1" applyAlignment="1">
      <alignment horizontal="center" vertical="center" wrapText="1"/>
    </xf>
    <xf numFmtId="9" fontId="85" fillId="0" borderId="37" xfId="4" applyFont="1" applyBorder="1" applyAlignment="1">
      <alignment horizontal="center" vertical="center" wrapText="1"/>
    </xf>
    <xf numFmtId="9" fontId="85" fillId="0" borderId="8" xfId="4" applyFont="1" applyBorder="1" applyAlignment="1">
      <alignment horizontal="center" vertical="center" wrapText="1"/>
    </xf>
    <xf numFmtId="9" fontId="85" fillId="0" borderId="26" xfId="4" applyFont="1" applyBorder="1" applyAlignment="1">
      <alignment horizontal="center" vertical="center" wrapText="1"/>
    </xf>
    <xf numFmtId="0" fontId="0" fillId="0" borderId="12" xfId="0" applyFont="1" applyBorder="1" applyAlignment="1">
      <alignment horizontal="center" vertical="top" wrapText="1"/>
    </xf>
    <xf numFmtId="0" fontId="0" fillId="0" borderId="0" xfId="0" applyFont="1" applyAlignment="1">
      <alignment horizontal="center" vertical="top" wrapText="1"/>
    </xf>
    <xf numFmtId="0" fontId="0" fillId="0" borderId="16" xfId="0" applyFont="1" applyBorder="1" applyAlignment="1">
      <alignment horizontal="center" vertical="top" wrapText="1"/>
    </xf>
    <xf numFmtId="0" fontId="0" fillId="0" borderId="25" xfId="0" applyFont="1" applyBorder="1" applyAlignment="1">
      <alignment horizontal="center" vertical="center" wrapText="1"/>
    </xf>
    <xf numFmtId="9" fontId="0" fillId="0" borderId="37" xfId="4" applyFont="1" applyBorder="1" applyAlignment="1">
      <alignment horizontal="center" vertical="center" wrapText="1"/>
    </xf>
    <xf numFmtId="9" fontId="0" fillId="0" borderId="8" xfId="4" applyFont="1" applyBorder="1" applyAlignment="1">
      <alignment horizontal="center" vertical="center" wrapText="1"/>
    </xf>
    <xf numFmtId="9" fontId="0" fillId="0" borderId="26" xfId="4" applyFont="1" applyBorder="1" applyAlignment="1">
      <alignment horizontal="center" vertical="center" wrapText="1"/>
    </xf>
    <xf numFmtId="0" fontId="0" fillId="0" borderId="80" xfId="0" applyFont="1" applyBorder="1" applyAlignment="1">
      <alignment horizontal="center" vertical="center" wrapText="1"/>
    </xf>
    <xf numFmtId="0" fontId="0" fillId="0" borderId="81" xfId="0" applyFont="1" applyBorder="1" applyAlignment="1">
      <alignment horizontal="center" vertical="center" wrapText="1"/>
    </xf>
    <xf numFmtId="0" fontId="0" fillId="0" borderId="82" xfId="0" applyFont="1" applyBorder="1" applyAlignment="1">
      <alignment horizontal="center" vertical="center" wrapText="1"/>
    </xf>
    <xf numFmtId="0" fontId="0" fillId="0" borderId="121" xfId="0" applyFont="1" applyBorder="1" applyAlignment="1">
      <alignment horizontal="center" vertical="center" wrapText="1"/>
    </xf>
    <xf numFmtId="0" fontId="0" fillId="11" borderId="102" xfId="0" applyFont="1" applyFill="1" applyBorder="1" applyAlignment="1">
      <alignment horizontal="center" vertical="center" wrapText="1"/>
    </xf>
    <xf numFmtId="0" fontId="0" fillId="11" borderId="104" xfId="0" applyFont="1" applyFill="1" applyBorder="1" applyAlignment="1">
      <alignment horizontal="center" vertical="center" wrapText="1"/>
    </xf>
    <xf numFmtId="0" fontId="0" fillId="11" borderId="105" xfId="0" applyFont="1" applyFill="1" applyBorder="1" applyAlignment="1">
      <alignment horizontal="center" vertical="center" wrapText="1"/>
    </xf>
    <xf numFmtId="9" fontId="0" fillId="0" borderId="25" xfId="4" applyFont="1" applyBorder="1" applyAlignment="1">
      <alignment horizontal="center" vertical="center" wrapText="1"/>
    </xf>
    <xf numFmtId="0" fontId="0" fillId="11" borderId="103" xfId="0" applyFont="1" applyFill="1" applyBorder="1" applyAlignment="1">
      <alignment horizontal="center" vertical="center" wrapText="1"/>
    </xf>
    <xf numFmtId="0" fontId="12" fillId="0" borderId="37" xfId="0" applyFont="1" applyBorder="1" applyAlignment="1">
      <alignment horizontal="center" vertical="top" wrapText="1"/>
    </xf>
    <xf numFmtId="0" fontId="11" fillId="0" borderId="8" xfId="0" applyFont="1" applyBorder="1" applyAlignment="1">
      <alignment horizontal="center" vertical="top" wrapText="1"/>
    </xf>
    <xf numFmtId="0" fontId="11" fillId="0" borderId="26" xfId="0" applyFont="1" applyBorder="1" applyAlignment="1">
      <alignment horizontal="center" vertical="top" wrapText="1"/>
    </xf>
    <xf numFmtId="0" fontId="12" fillId="0" borderId="8" xfId="0" applyFont="1" applyBorder="1" applyAlignment="1">
      <alignment horizontal="center" vertical="top" wrapText="1"/>
    </xf>
    <xf numFmtId="0" fontId="12" fillId="0" borderId="26" xfId="0" applyFont="1" applyBorder="1" applyAlignment="1">
      <alignment horizontal="center" vertical="top" wrapText="1"/>
    </xf>
    <xf numFmtId="0" fontId="0" fillId="0" borderId="25" xfId="0" applyFont="1" applyBorder="1" applyAlignment="1">
      <alignment horizontal="center" vertical="top" wrapText="1"/>
    </xf>
    <xf numFmtId="0" fontId="0" fillId="0" borderId="121" xfId="0" applyFont="1" applyBorder="1" applyAlignment="1">
      <alignment horizontal="center" vertical="top" wrapText="1"/>
    </xf>
    <xf numFmtId="0" fontId="0" fillId="11" borderId="102" xfId="0" applyFont="1" applyFill="1" applyBorder="1" applyAlignment="1">
      <alignment horizontal="center" vertical="center"/>
    </xf>
    <xf numFmtId="0" fontId="0" fillId="11" borderId="104" xfId="0" applyFont="1" applyFill="1" applyBorder="1" applyAlignment="1">
      <alignment horizontal="center" vertical="center"/>
    </xf>
    <xf numFmtId="0" fontId="0" fillId="11" borderId="105" xfId="0" applyFont="1" applyFill="1" applyBorder="1" applyAlignment="1">
      <alignment horizontal="center" vertical="center"/>
    </xf>
    <xf numFmtId="0" fontId="0" fillId="0" borderId="25" xfId="0" applyFont="1" applyBorder="1" applyAlignment="1">
      <alignment horizontal="center" vertical="center"/>
    </xf>
    <xf numFmtId="0" fontId="0" fillId="0" borderId="8" xfId="0" applyFont="1" applyBorder="1" applyAlignment="1">
      <alignment horizontal="center" vertical="center"/>
    </xf>
    <xf numFmtId="0" fontId="0" fillId="0" borderId="26" xfId="0" applyFont="1" applyBorder="1" applyAlignment="1">
      <alignment horizontal="center" vertical="center"/>
    </xf>
    <xf numFmtId="0" fontId="27" fillId="4" borderId="64" xfId="0" applyFont="1" applyFill="1" applyBorder="1" applyAlignment="1">
      <alignment horizontal="center" vertical="center"/>
    </xf>
    <xf numFmtId="0" fontId="27" fillId="4" borderId="65" xfId="0" applyFont="1" applyFill="1" applyBorder="1" applyAlignment="1">
      <alignment horizontal="center" vertical="center"/>
    </xf>
    <xf numFmtId="0" fontId="0" fillId="11" borderId="15" xfId="0" applyFont="1" applyFill="1" applyBorder="1" applyAlignment="1">
      <alignment horizontal="center" vertical="center" wrapText="1"/>
    </xf>
    <xf numFmtId="0" fontId="0" fillId="11" borderId="106" xfId="0" applyFont="1" applyFill="1" applyBorder="1" applyAlignment="1">
      <alignment horizontal="center" vertical="center" wrapText="1"/>
    </xf>
    <xf numFmtId="0" fontId="0" fillId="11" borderId="107" xfId="0" applyFont="1" applyFill="1" applyBorder="1" applyAlignment="1">
      <alignment horizontal="center" vertical="center" wrapText="1"/>
    </xf>
    <xf numFmtId="2" fontId="0" fillId="0" borderId="37" xfId="3" applyNumberFormat="1" applyFont="1" applyBorder="1" applyAlignment="1">
      <alignment horizontal="center" vertical="center" wrapText="1"/>
    </xf>
    <xf numFmtId="2" fontId="0" fillId="0" borderId="8" xfId="3" applyNumberFormat="1" applyFont="1" applyBorder="1" applyAlignment="1">
      <alignment horizontal="center" vertical="center" wrapText="1"/>
    </xf>
    <xf numFmtId="2" fontId="0" fillId="0" borderId="26" xfId="3" applyNumberFormat="1" applyFont="1" applyBorder="1" applyAlignment="1">
      <alignment horizontal="center" vertical="center" wrapText="1"/>
    </xf>
    <xf numFmtId="0" fontId="86" fillId="0" borderId="37" xfId="0" applyFont="1" applyBorder="1" applyAlignment="1">
      <alignment horizontal="center" vertical="center" wrapText="1"/>
    </xf>
    <xf numFmtId="0" fontId="86" fillId="0" borderId="8" xfId="0" applyFont="1" applyBorder="1" applyAlignment="1">
      <alignment horizontal="center" vertical="center" wrapText="1"/>
    </xf>
    <xf numFmtId="0" fontId="86" fillId="0" borderId="26" xfId="0" applyFont="1" applyBorder="1" applyAlignment="1">
      <alignment horizontal="center" vertical="center" wrapText="1"/>
    </xf>
    <xf numFmtId="0" fontId="2" fillId="3" borderId="62" xfId="0" applyFont="1" applyFill="1" applyBorder="1" applyAlignment="1" applyProtection="1">
      <alignment horizontal="left" vertical="center" wrapText="1"/>
      <protection locked="0"/>
    </xf>
    <xf numFmtId="0" fontId="65" fillId="3" borderId="63" xfId="0" applyFont="1" applyFill="1" applyBorder="1" applyAlignment="1" applyProtection="1">
      <alignment horizontal="left" vertical="center"/>
      <protection locked="0"/>
    </xf>
    <xf numFmtId="0" fontId="6" fillId="3" borderId="39"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38" xfId="0" applyFont="1" applyFill="1" applyBorder="1" applyAlignment="1">
      <alignment horizontal="center" vertical="center"/>
    </xf>
    <xf numFmtId="0" fontId="6" fillId="3" borderId="133"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32" xfId="0" applyFont="1" applyFill="1" applyBorder="1" applyAlignment="1">
      <alignment horizontal="center" vertical="center"/>
    </xf>
    <xf numFmtId="0" fontId="4" fillId="4" borderId="40"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52" xfId="0" applyFont="1" applyFill="1" applyBorder="1" applyAlignment="1">
      <alignment horizontal="center" vertical="center"/>
    </xf>
    <xf numFmtId="0" fontId="4" fillId="4" borderId="43" xfId="0" applyFont="1" applyFill="1" applyBorder="1" applyAlignment="1">
      <alignment horizontal="center" vertical="center"/>
    </xf>
    <xf numFmtId="0" fontId="4" fillId="4" borderId="40" xfId="0" applyFont="1" applyFill="1" applyBorder="1" applyAlignment="1">
      <alignment horizontal="center" vertical="center" textRotation="1"/>
    </xf>
    <xf numFmtId="0" fontId="4" fillId="4" borderId="41" xfId="0" applyFont="1" applyFill="1" applyBorder="1" applyAlignment="1">
      <alignment horizontal="center" vertical="center"/>
    </xf>
    <xf numFmtId="3" fontId="4" fillId="4" borderId="40" xfId="0" applyNumberFormat="1" applyFont="1" applyFill="1" applyBorder="1" applyAlignment="1">
      <alignment horizontal="center" vertical="center"/>
    </xf>
    <xf numFmtId="3" fontId="4" fillId="4" borderId="41" xfId="0" applyNumberFormat="1" applyFont="1" applyFill="1" applyBorder="1" applyAlignment="1">
      <alignment horizontal="center" vertical="center"/>
    </xf>
    <xf numFmtId="0" fontId="4" fillId="4" borderId="40" xfId="0" applyFont="1" applyFill="1" applyBorder="1" applyAlignment="1">
      <alignment horizontal="center" vertical="center" textRotation="90" wrapText="1"/>
    </xf>
    <xf numFmtId="0" fontId="4" fillId="4" borderId="41" xfId="0" applyFont="1" applyFill="1" applyBorder="1" applyAlignment="1">
      <alignment horizontal="center" vertical="center" textRotation="90" wrapText="1"/>
    </xf>
    <xf numFmtId="0" fontId="4" fillId="4" borderId="40" xfId="0" applyFont="1" applyFill="1" applyBorder="1" applyAlignment="1">
      <alignment horizontal="center" vertical="center" wrapText="1"/>
    </xf>
    <xf numFmtId="0" fontId="4" fillId="4" borderId="42" xfId="0" applyFont="1" applyFill="1" applyBorder="1" applyAlignment="1">
      <alignment horizontal="center" vertical="center" wrapText="1"/>
    </xf>
    <xf numFmtId="0" fontId="4" fillId="4" borderId="52"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5" fillId="4" borderId="62" xfId="0" applyFont="1" applyFill="1" applyBorder="1" applyAlignment="1">
      <alignment horizontal="left" vertical="center"/>
    </xf>
    <xf numFmtId="0" fontId="5" fillId="4" borderId="63" xfId="0" applyFont="1" applyFill="1" applyBorder="1" applyAlignment="1">
      <alignment horizontal="left" vertical="center"/>
    </xf>
    <xf numFmtId="0" fontId="5" fillId="4" borderId="66" xfId="0" applyFont="1" applyFill="1" applyBorder="1" applyAlignment="1">
      <alignment horizontal="left" vertical="center"/>
    </xf>
    <xf numFmtId="0" fontId="83" fillId="3" borderId="66" xfId="0" applyFont="1" applyFill="1" applyBorder="1" applyAlignment="1" applyProtection="1">
      <alignment horizontal="left" vertical="center"/>
      <protection locked="0"/>
    </xf>
    <xf numFmtId="0" fontId="83" fillId="3" borderId="62" xfId="0" applyFont="1" applyFill="1" applyBorder="1" applyAlignment="1" applyProtection="1">
      <alignment horizontal="left" vertical="center"/>
      <protection locked="0"/>
    </xf>
    <xf numFmtId="0" fontId="0" fillId="11" borderId="45" xfId="0" applyFont="1" applyFill="1" applyBorder="1" applyAlignment="1">
      <alignment horizontal="center" vertical="center" wrapText="1"/>
    </xf>
    <xf numFmtId="0" fontId="0" fillId="11" borderId="47" xfId="0" applyFont="1" applyFill="1" applyBorder="1" applyAlignment="1">
      <alignment horizontal="center" vertical="center" wrapText="1"/>
    </xf>
    <xf numFmtId="0" fontId="0" fillId="11" borderId="48" xfId="0" applyFont="1" applyFill="1" applyBorder="1" applyAlignment="1">
      <alignment horizontal="center" vertical="center" wrapText="1"/>
    </xf>
    <xf numFmtId="0" fontId="0" fillId="0" borderId="78" xfId="0" applyFont="1" applyBorder="1" applyAlignment="1">
      <alignment horizontal="center" vertical="center" wrapText="1"/>
    </xf>
    <xf numFmtId="0" fontId="0" fillId="0" borderId="79" xfId="0" applyFont="1" applyBorder="1" applyAlignment="1">
      <alignment horizontal="center" vertical="center" wrapText="1"/>
    </xf>
    <xf numFmtId="0" fontId="0" fillId="0" borderId="94" xfId="0" applyFont="1" applyBorder="1" applyAlignment="1">
      <alignment horizontal="center" vertical="center" wrapText="1"/>
    </xf>
    <xf numFmtId="0" fontId="86" fillId="0" borderId="46" xfId="0" applyFont="1" applyBorder="1" applyAlignment="1">
      <alignment horizontal="center" vertical="center" wrapText="1"/>
    </xf>
    <xf numFmtId="0" fontId="86" fillId="0" borderId="30" xfId="0" applyFont="1" applyBorder="1" applyAlignment="1">
      <alignment horizontal="center" vertical="center" wrapText="1"/>
    </xf>
    <xf numFmtId="0" fontId="86" fillId="0" borderId="49" xfId="0" applyFont="1" applyBorder="1" applyAlignment="1">
      <alignment horizontal="center" vertical="center" wrapText="1"/>
    </xf>
    <xf numFmtId="0" fontId="0" fillId="0" borderId="46" xfId="0" applyFont="1" applyBorder="1" applyAlignment="1">
      <alignment horizontal="center" vertical="center" wrapText="1"/>
    </xf>
    <xf numFmtId="0" fontId="0" fillId="0" borderId="30" xfId="0" applyFont="1" applyBorder="1" applyAlignment="1">
      <alignment horizontal="center" vertical="center" wrapText="1"/>
    </xf>
    <xf numFmtId="0" fontId="0" fillId="0" borderId="49" xfId="0" applyFont="1" applyBorder="1" applyAlignment="1">
      <alignment horizontal="center" vertical="center" wrapText="1"/>
    </xf>
    <xf numFmtId="2" fontId="0" fillId="0" borderId="34" xfId="3" applyNumberFormat="1" applyFont="1" applyBorder="1" applyAlignment="1">
      <alignment horizontal="center" vertical="center" wrapText="1"/>
    </xf>
    <xf numFmtId="0" fontId="83" fillId="3" borderId="31" xfId="0" applyFont="1" applyFill="1" applyBorder="1" applyAlignment="1" applyProtection="1">
      <alignment horizontal="left" vertical="center" wrapText="1"/>
      <protection locked="0"/>
    </xf>
    <xf numFmtId="0" fontId="83" fillId="3" borderId="32" xfId="0" applyFont="1" applyFill="1" applyBorder="1" applyAlignment="1" applyProtection="1">
      <alignment horizontal="left" vertical="center" wrapText="1"/>
      <protection locked="0"/>
    </xf>
    <xf numFmtId="0" fontId="83" fillId="3" borderId="33" xfId="0" applyFont="1" applyFill="1" applyBorder="1" applyAlignment="1" applyProtection="1">
      <alignment horizontal="left" vertical="center" wrapText="1"/>
      <protection locked="0"/>
    </xf>
    <xf numFmtId="0" fontId="2" fillId="3" borderId="31" xfId="0" applyFont="1" applyFill="1" applyBorder="1" applyAlignment="1" applyProtection="1">
      <alignment horizontal="left" vertical="center" wrapText="1"/>
      <protection locked="0"/>
    </xf>
    <xf numFmtId="0" fontId="2" fillId="3" borderId="32" xfId="0" applyFont="1" applyFill="1" applyBorder="1" applyAlignment="1" applyProtection="1">
      <alignment horizontal="left" vertical="center" wrapText="1"/>
      <protection locked="0"/>
    </xf>
    <xf numFmtId="0" fontId="2" fillId="3" borderId="33" xfId="0" applyFont="1" applyFill="1" applyBorder="1" applyAlignment="1" applyProtection="1">
      <alignment horizontal="left" vertical="center" wrapText="1"/>
      <protection locked="0"/>
    </xf>
    <xf numFmtId="0" fontId="2" fillId="3" borderId="31" xfId="0" applyFont="1" applyFill="1" applyBorder="1" applyAlignment="1" applyProtection="1">
      <alignment horizontal="left" vertical="center"/>
      <protection locked="0"/>
    </xf>
    <xf numFmtId="0" fontId="2" fillId="3" borderId="32" xfId="0" applyFont="1" applyFill="1" applyBorder="1" applyAlignment="1" applyProtection="1">
      <alignment horizontal="left" vertical="center"/>
      <protection locked="0"/>
    </xf>
    <xf numFmtId="0" fontId="2" fillId="3" borderId="33" xfId="0" applyFont="1" applyFill="1" applyBorder="1" applyAlignment="1" applyProtection="1">
      <alignment horizontal="left" vertical="center"/>
      <protection locked="0"/>
    </xf>
    <xf numFmtId="0" fontId="4" fillId="4" borderId="69"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59" xfId="0" applyFont="1" applyFill="1" applyBorder="1" applyAlignment="1">
      <alignment horizontal="center" vertical="center"/>
    </xf>
    <xf numFmtId="0" fontId="4" fillId="4" borderId="60" xfId="0" applyFont="1" applyFill="1" applyBorder="1" applyAlignment="1">
      <alignment horizontal="center" vertical="center"/>
    </xf>
    <xf numFmtId="0" fontId="0" fillId="0" borderId="25" xfId="0" applyBorder="1" applyAlignment="1">
      <alignment horizontal="center" vertical="center" wrapText="1"/>
    </xf>
    <xf numFmtId="0" fontId="0" fillId="0" borderId="8" xfId="0" applyBorder="1" applyAlignment="1">
      <alignment horizontal="center" vertical="center" wrapText="1"/>
    </xf>
    <xf numFmtId="2" fontId="0" fillId="0" borderId="30" xfId="0" applyNumberFormat="1" applyBorder="1" applyAlignment="1">
      <alignment horizontal="center" vertical="center" wrapText="1"/>
    </xf>
    <xf numFmtId="2" fontId="0" fillId="0" borderId="25" xfId="0" applyNumberFormat="1" applyBorder="1" applyAlignment="1">
      <alignment horizontal="center" vertical="center" wrapText="1"/>
    </xf>
    <xf numFmtId="0" fontId="4" fillId="4" borderId="57" xfId="0" applyFont="1" applyFill="1" applyBorder="1" applyAlignment="1">
      <alignment horizontal="center" vertical="center"/>
    </xf>
    <xf numFmtId="0" fontId="0" fillId="0" borderId="30" xfId="0" applyBorder="1" applyAlignment="1">
      <alignment horizontal="center" vertical="center" wrapText="1"/>
    </xf>
    <xf numFmtId="9" fontId="0" fillId="0" borderId="30" xfId="0" applyNumberFormat="1" applyBorder="1" applyAlignment="1">
      <alignment horizontal="center" vertical="center" wrapText="1"/>
    </xf>
    <xf numFmtId="9" fontId="0" fillId="0" borderId="25" xfId="0" applyNumberFormat="1" applyBorder="1" applyAlignment="1">
      <alignment horizontal="center" vertical="center" wrapText="1"/>
    </xf>
    <xf numFmtId="0" fontId="27" fillId="4" borderId="8" xfId="0" applyFont="1" applyFill="1" applyBorder="1" applyAlignment="1">
      <alignment horizontal="center" vertical="center"/>
    </xf>
    <xf numFmtId="0" fontId="4" fillId="4" borderId="44" xfId="0" applyFont="1" applyFill="1" applyBorder="1" applyAlignment="1">
      <alignment horizontal="center" vertical="center"/>
    </xf>
    <xf numFmtId="0" fontId="6" fillId="3" borderId="8" xfId="0" applyFont="1" applyFill="1" applyBorder="1" applyAlignment="1">
      <alignment horizontal="center" vertical="center"/>
    </xf>
    <xf numFmtId="0" fontId="26" fillId="0" borderId="25" xfId="0" applyFont="1" applyBorder="1" applyAlignment="1">
      <alignment horizontal="center" vertical="center" wrapText="1"/>
    </xf>
    <xf numFmtId="0" fontId="26" fillId="0" borderId="8" xfId="0" applyFont="1" applyBorder="1" applyAlignment="1">
      <alignment horizontal="center" vertical="center" wrapText="1"/>
    </xf>
    <xf numFmtId="0" fontId="0" fillId="11" borderId="25" xfId="0" applyFill="1" applyBorder="1" applyAlignment="1">
      <alignment horizontal="center" vertical="center" wrapText="1"/>
    </xf>
    <xf numFmtId="0" fontId="0" fillId="11" borderId="8" xfId="0" applyFill="1" applyBorder="1" applyAlignment="1">
      <alignment horizontal="center" vertical="center" wrapText="1"/>
    </xf>
    <xf numFmtId="0" fontId="0" fillId="0" borderId="8" xfId="0" applyBorder="1" applyAlignment="1">
      <alignment horizontal="center" vertical="center"/>
    </xf>
    <xf numFmtId="0" fontId="26" fillId="0" borderId="34" xfId="0" applyFont="1" applyBorder="1" applyAlignment="1">
      <alignment horizontal="center" vertical="center" wrapText="1"/>
    </xf>
    <xf numFmtId="0" fontId="26" fillId="0" borderId="30" xfId="0" applyFont="1" applyBorder="1" applyAlignment="1">
      <alignment horizontal="center" vertical="center" wrapText="1"/>
    </xf>
    <xf numFmtId="0" fontId="0" fillId="0" borderId="34" xfId="0" applyBorder="1" applyAlignment="1">
      <alignment horizontal="center" vertical="center" wrapText="1"/>
    </xf>
    <xf numFmtId="0" fontId="41" fillId="0" borderId="73" xfId="0" applyFont="1" applyBorder="1" applyAlignment="1">
      <alignment horizontal="center" vertical="center"/>
    </xf>
    <xf numFmtId="0" fontId="41" fillId="0" borderId="12" xfId="0" applyFont="1" applyBorder="1" applyAlignment="1">
      <alignment horizontal="center" vertical="center"/>
    </xf>
    <xf numFmtId="0" fontId="47" fillId="0" borderId="8" xfId="0" applyFont="1" applyBorder="1" applyAlignment="1">
      <alignment horizontal="left" vertical="center" wrapText="1"/>
    </xf>
    <xf numFmtId="0" fontId="43" fillId="6" borderId="8" xfId="0" applyFont="1" applyFill="1" applyBorder="1" applyAlignment="1">
      <alignment horizontal="center" vertical="center" wrapText="1" readingOrder="1"/>
    </xf>
    <xf numFmtId="0" fontId="43" fillId="6" borderId="0" xfId="0" applyFont="1" applyFill="1" applyAlignment="1">
      <alignment horizontal="center" vertical="center" wrapText="1" readingOrder="1"/>
    </xf>
    <xf numFmtId="0" fontId="47" fillId="0" borderId="36" xfId="0" applyFont="1" applyBorder="1" applyAlignment="1">
      <alignment horizontal="left" vertical="center" wrapText="1"/>
    </xf>
    <xf numFmtId="0" fontId="47" fillId="0" borderId="0" xfId="0" applyFont="1" applyAlignment="1">
      <alignment horizontal="left" vertical="center" wrapText="1"/>
    </xf>
    <xf numFmtId="0" fontId="47" fillId="0" borderId="76" xfId="0" applyFont="1" applyBorder="1" applyAlignment="1">
      <alignment horizontal="left" vertical="center" wrapText="1"/>
    </xf>
    <xf numFmtId="0" fontId="47" fillId="0" borderId="36" xfId="0" applyFont="1" applyBorder="1" applyAlignment="1">
      <alignment horizontal="left" vertical="top" wrapText="1"/>
    </xf>
    <xf numFmtId="0" fontId="47" fillId="0" borderId="0" xfId="0" applyFont="1" applyAlignment="1">
      <alignment horizontal="left" vertical="top" wrapText="1"/>
    </xf>
    <xf numFmtId="0" fontId="47" fillId="0" borderId="76" xfId="0" applyFont="1" applyBorder="1" applyAlignment="1">
      <alignment horizontal="left" vertical="top" wrapText="1"/>
    </xf>
    <xf numFmtId="0" fontId="15" fillId="3" borderId="21" xfId="0" applyFont="1" applyFill="1" applyBorder="1" applyAlignment="1">
      <alignment horizontal="center"/>
    </xf>
    <xf numFmtId="0" fontId="15" fillId="3" borderId="22" xfId="0" applyFont="1" applyFill="1" applyBorder="1" applyAlignment="1">
      <alignment horizontal="center"/>
    </xf>
    <xf numFmtId="0" fontId="53" fillId="0" borderId="13" xfId="0" applyFont="1" applyBorder="1" applyAlignment="1">
      <alignment horizontal="center" vertical="center" wrapText="1"/>
    </xf>
    <xf numFmtId="0" fontId="53" fillId="0" borderId="0" xfId="0" applyFont="1" applyAlignment="1">
      <alignment horizontal="center" vertical="center" wrapText="1"/>
    </xf>
    <xf numFmtId="0" fontId="31" fillId="12" borderId="0" xfId="0" applyFont="1" applyFill="1" applyAlignment="1">
      <alignment horizontal="center" vertical="center" wrapText="1" readingOrder="1"/>
    </xf>
    <xf numFmtId="0" fontId="31" fillId="12" borderId="14" xfId="0" applyFont="1" applyFill="1" applyBorder="1" applyAlignment="1">
      <alignment horizontal="center" vertical="center" wrapText="1" readingOrder="1"/>
    </xf>
    <xf numFmtId="0" fontId="15" fillId="5" borderId="0" xfId="0" applyFont="1" applyFill="1" applyAlignment="1">
      <alignment horizontal="center" vertical="center" wrapText="1"/>
    </xf>
    <xf numFmtId="0" fontId="31" fillId="12" borderId="13" xfId="0" applyFont="1" applyFill="1" applyBorder="1" applyAlignment="1">
      <alignment horizontal="center" vertical="center" textRotation="90" wrapText="1" readingOrder="1"/>
    </xf>
    <xf numFmtId="0" fontId="31" fillId="12" borderId="0" xfId="0" applyFont="1" applyFill="1" applyAlignment="1">
      <alignment horizontal="center" vertical="center" textRotation="90" wrapText="1" readingOrder="1"/>
    </xf>
    <xf numFmtId="0" fontId="32" fillId="14" borderId="27" xfId="0" applyFont="1" applyFill="1" applyBorder="1" applyAlignment="1">
      <alignment horizontal="center" vertical="center" wrapText="1" readingOrder="1"/>
    </xf>
    <xf numFmtId="0" fontId="32" fillId="14" borderId="28" xfId="0" applyFont="1" applyFill="1" applyBorder="1" applyAlignment="1">
      <alignment horizontal="center" vertical="center" wrapText="1" readingOrder="1"/>
    </xf>
    <xf numFmtId="0" fontId="32" fillId="14" borderId="29" xfId="0" applyFont="1" applyFill="1" applyBorder="1" applyAlignment="1">
      <alignment horizontal="center" vertical="center" wrapText="1" readingOrder="1"/>
    </xf>
    <xf numFmtId="0" fontId="14" fillId="3" borderId="8" xfId="0" applyFont="1" applyFill="1" applyBorder="1" applyAlignment="1">
      <alignment horizontal="center" vertical="center" wrapText="1"/>
    </xf>
    <xf numFmtId="0" fontId="32" fillId="13" borderId="27" xfId="0" applyFont="1" applyFill="1" applyBorder="1" applyAlignment="1">
      <alignment horizontal="center" vertical="center" wrapText="1" readingOrder="1"/>
    </xf>
    <xf numFmtId="0" fontId="32" fillId="13" borderId="28" xfId="0" applyFont="1" applyFill="1" applyBorder="1" applyAlignment="1">
      <alignment horizontal="center" vertical="center" wrapText="1" readingOrder="1"/>
    </xf>
    <xf numFmtId="0" fontId="14" fillId="3" borderId="35" xfId="0" applyFont="1" applyFill="1" applyBorder="1" applyAlignment="1">
      <alignment horizontal="center" vertical="center" wrapText="1"/>
    </xf>
    <xf numFmtId="0" fontId="14" fillId="3" borderId="39" xfId="0" applyFont="1" applyFill="1" applyBorder="1" applyAlignment="1">
      <alignment horizontal="center" vertical="center" wrapText="1"/>
    </xf>
    <xf numFmtId="0" fontId="32" fillId="18" borderId="27" xfId="0" applyFont="1" applyFill="1" applyBorder="1" applyAlignment="1">
      <alignment horizontal="center" vertical="center" wrapText="1" readingOrder="1"/>
    </xf>
    <xf numFmtId="0" fontId="32" fillId="18" borderId="28" xfId="0" applyFont="1" applyFill="1" applyBorder="1" applyAlignment="1">
      <alignment horizontal="center" vertical="center" wrapText="1" readingOrder="1"/>
    </xf>
    <xf numFmtId="0" fontId="32" fillId="7" borderId="27" xfId="0" applyFont="1" applyFill="1" applyBorder="1" applyAlignment="1">
      <alignment horizontal="center" vertical="center" wrapText="1" readingOrder="1"/>
    </xf>
    <xf numFmtId="0" fontId="32" fillId="7" borderId="28" xfId="0" applyFont="1" applyFill="1" applyBorder="1" applyAlignment="1">
      <alignment horizontal="center" vertical="center" wrapText="1" readingOrder="1"/>
    </xf>
    <xf numFmtId="0" fontId="14" fillId="0" borderId="8" xfId="0" applyFont="1" applyBorder="1" applyAlignment="1">
      <alignment horizontal="center" vertical="center" wrapText="1"/>
    </xf>
    <xf numFmtId="14" fontId="0" fillId="0" borderId="46" xfId="0" applyNumberFormat="1" applyFont="1" applyBorder="1" applyAlignment="1">
      <alignment horizontal="center" vertical="center"/>
    </xf>
    <xf numFmtId="0" fontId="0" fillId="0" borderId="30" xfId="0" applyFont="1" applyBorder="1" applyAlignment="1">
      <alignment horizontal="center" vertical="center"/>
    </xf>
    <xf numFmtId="0" fontId="0" fillId="0" borderId="49" xfId="0" applyFont="1" applyBorder="1" applyAlignment="1">
      <alignment horizontal="center" vertical="center"/>
    </xf>
    <xf numFmtId="0" fontId="0" fillId="0" borderId="46" xfId="0" applyFont="1" applyBorder="1" applyAlignment="1" applyProtection="1">
      <alignment horizontal="center" vertical="center"/>
      <protection locked="0"/>
    </xf>
    <xf numFmtId="0" fontId="0" fillId="0" borderId="30" xfId="0" applyFont="1" applyBorder="1" applyAlignment="1" applyProtection="1">
      <alignment horizontal="center" vertical="center"/>
      <protection locked="0"/>
    </xf>
    <xf numFmtId="0" fontId="0" fillId="0" borderId="49" xfId="0" applyFont="1" applyBorder="1" applyAlignment="1" applyProtection="1">
      <alignment horizontal="center" vertical="center"/>
      <protection locked="0"/>
    </xf>
    <xf numFmtId="0" fontId="0" fillId="0" borderId="46" xfId="0" applyFont="1" applyBorder="1" applyAlignment="1">
      <alignment horizontal="center" vertical="center"/>
    </xf>
    <xf numFmtId="1" fontId="60" fillId="0" borderId="45" xfId="0" applyNumberFormat="1" applyFont="1" applyBorder="1" applyAlignment="1" applyProtection="1">
      <alignment horizontal="center" vertical="center" wrapText="1"/>
      <protection locked="0"/>
    </xf>
    <xf numFmtId="1" fontId="60" fillId="0" borderId="47" xfId="0" applyNumberFormat="1" applyFont="1" applyBorder="1" applyAlignment="1" applyProtection="1">
      <alignment horizontal="center" vertical="center" wrapText="1"/>
      <protection locked="0"/>
    </xf>
    <xf numFmtId="1" fontId="60" fillId="0" borderId="48" xfId="0" applyNumberFormat="1" applyFont="1" applyBorder="1" applyAlignment="1" applyProtection="1">
      <alignment horizontal="center" vertical="center" wrapText="1"/>
      <protection locked="0"/>
    </xf>
    <xf numFmtId="1" fontId="12" fillId="0" borderId="37" xfId="0" applyNumberFormat="1" applyFont="1" applyBorder="1" applyAlignment="1">
      <alignment horizontal="center" vertical="center"/>
    </xf>
    <xf numFmtId="0" fontId="12" fillId="0" borderId="8" xfId="0" applyFont="1" applyBorder="1" applyAlignment="1">
      <alignment horizontal="center" vertical="center"/>
    </xf>
    <xf numFmtId="0" fontId="12" fillId="0" borderId="34" xfId="0" applyFont="1" applyBorder="1" applyAlignment="1">
      <alignment horizontal="center" vertical="center"/>
    </xf>
    <xf numFmtId="0" fontId="12" fillId="0" borderId="26" xfId="0" applyFont="1" applyBorder="1" applyAlignment="1">
      <alignment horizontal="center" vertical="center"/>
    </xf>
    <xf numFmtId="1" fontId="60" fillId="0" borderId="37" xfId="0" applyNumberFormat="1" applyFont="1" applyBorder="1" applyAlignment="1">
      <alignment horizontal="center" vertical="center"/>
    </xf>
    <xf numFmtId="0" fontId="60" fillId="0" borderId="8" xfId="0" applyFont="1" applyBorder="1" applyAlignment="1">
      <alignment horizontal="center" vertical="center"/>
    </xf>
    <xf numFmtId="0" fontId="60" fillId="0" borderId="34" xfId="0" applyFont="1" applyBorder="1" applyAlignment="1">
      <alignment horizontal="center" vertical="center"/>
    </xf>
    <xf numFmtId="0" fontId="60" fillId="0" borderId="26" xfId="0" applyFont="1" applyBorder="1" applyAlignment="1">
      <alignment horizontal="center" vertical="center"/>
    </xf>
    <xf numFmtId="0" fontId="36" fillId="4" borderId="67" xfId="0" applyFont="1" applyFill="1" applyBorder="1" applyAlignment="1">
      <alignment horizontal="center" vertical="center" wrapText="1"/>
    </xf>
    <xf numFmtId="0" fontId="36" fillId="4" borderId="44" xfId="0" applyFont="1" applyFill="1" applyBorder="1" applyAlignment="1">
      <alignment horizontal="center" vertical="center" wrapText="1"/>
    </xf>
    <xf numFmtId="0" fontId="36" fillId="4" borderId="54" xfId="0" applyFont="1" applyFill="1" applyBorder="1" applyAlignment="1">
      <alignment horizontal="center" vertical="center" wrapText="1"/>
    </xf>
    <xf numFmtId="0" fontId="36" fillId="4" borderId="56" xfId="0" applyFont="1" applyFill="1" applyBorder="1" applyAlignment="1">
      <alignment horizontal="center" vertical="center" wrapText="1"/>
    </xf>
    <xf numFmtId="0" fontId="35" fillId="4" borderId="54" xfId="0" applyFont="1" applyFill="1" applyBorder="1" applyAlignment="1" applyProtection="1">
      <alignment horizontal="center" vertical="center" wrapText="1"/>
      <protection locked="0"/>
    </xf>
    <xf numFmtId="0" fontId="35" fillId="4" borderId="42" xfId="0" applyFont="1" applyFill="1" applyBorder="1" applyAlignment="1" applyProtection="1">
      <alignment horizontal="center" vertical="center" wrapText="1"/>
      <protection locked="0"/>
    </xf>
    <xf numFmtId="0" fontId="5" fillId="4" borderId="5" xfId="0" applyFont="1" applyFill="1" applyBorder="1" applyAlignment="1">
      <alignment horizontal="left" vertical="center"/>
    </xf>
    <xf numFmtId="0" fontId="5" fillId="4" borderId="6" xfId="0" applyFont="1" applyFill="1" applyBorder="1" applyAlignment="1">
      <alignment horizontal="left" vertical="center"/>
    </xf>
    <xf numFmtId="0" fontId="35" fillId="4" borderId="42" xfId="0" applyFont="1" applyFill="1" applyBorder="1" applyAlignment="1">
      <alignment horizontal="center" vertical="center"/>
    </xf>
    <xf numFmtId="0" fontId="35" fillId="4" borderId="52" xfId="0" applyFont="1" applyFill="1" applyBorder="1" applyAlignment="1">
      <alignment horizontal="center" vertical="center"/>
    </xf>
    <xf numFmtId="0" fontId="35" fillId="4" borderId="56" xfId="0" applyFont="1" applyFill="1" applyBorder="1" applyAlignment="1">
      <alignment horizontal="center" vertical="center"/>
    </xf>
    <xf numFmtId="0" fontId="35" fillId="16" borderId="44" xfId="0" applyFont="1" applyFill="1" applyBorder="1" applyAlignment="1" applyProtection="1">
      <alignment horizontal="center" vertical="center" wrapText="1"/>
      <protection locked="0"/>
    </xf>
    <xf numFmtId="0" fontId="35" fillId="4" borderId="44" xfId="0" applyFont="1" applyFill="1" applyBorder="1" applyAlignment="1" applyProtection="1">
      <alignment horizontal="center" vertical="center" wrapText="1"/>
      <protection locked="0"/>
    </xf>
    <xf numFmtId="0" fontId="35" fillId="4" borderId="40" xfId="0" applyFont="1" applyFill="1" applyBorder="1" applyAlignment="1" applyProtection="1">
      <alignment horizontal="center" vertical="center" wrapText="1"/>
      <protection locked="0"/>
    </xf>
    <xf numFmtId="0" fontId="7" fillId="3" borderId="8"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37" fillId="4" borderId="2" xfId="0" applyFont="1" applyFill="1" applyBorder="1" applyAlignment="1">
      <alignment horizontal="center" vertical="center" wrapText="1"/>
    </xf>
    <xf numFmtId="0" fontId="37" fillId="4" borderId="53" xfId="0" applyFont="1" applyFill="1" applyBorder="1" applyAlignment="1">
      <alignment horizontal="center" vertical="center" wrapText="1"/>
    </xf>
    <xf numFmtId="0" fontId="37" fillId="4" borderId="0" xfId="0" applyFont="1" applyFill="1" applyAlignment="1">
      <alignment horizontal="center" vertical="center" wrapText="1"/>
    </xf>
    <xf numFmtId="0" fontId="37" fillId="4" borderId="38" xfId="0" applyFont="1" applyFill="1" applyBorder="1" applyAlignment="1">
      <alignment horizontal="center" vertical="center" wrapText="1"/>
    </xf>
    <xf numFmtId="0" fontId="2" fillId="3" borderId="8" xfId="0" applyFont="1" applyFill="1" applyBorder="1" applyAlignment="1" applyProtection="1">
      <alignment horizontal="left" vertical="center" wrapText="1"/>
      <protection locked="0"/>
    </xf>
    <xf numFmtId="0" fontId="29" fillId="17" borderId="50" xfId="0" applyFont="1" applyFill="1" applyBorder="1" applyAlignment="1">
      <alignment horizontal="center"/>
    </xf>
    <xf numFmtId="0" fontId="29" fillId="17" borderId="51" xfId="0" applyFont="1" applyFill="1" applyBorder="1" applyAlignment="1">
      <alignment horizontal="center"/>
    </xf>
    <xf numFmtId="0" fontId="0" fillId="0" borderId="46" xfId="0" applyFont="1" applyBorder="1" applyAlignment="1">
      <alignment horizontal="left" vertical="center" wrapText="1"/>
    </xf>
    <xf numFmtId="0" fontId="0" fillId="0" borderId="30" xfId="0" applyFont="1" applyBorder="1" applyAlignment="1">
      <alignment horizontal="left" vertical="center" wrapText="1"/>
    </xf>
    <xf numFmtId="0" fontId="0" fillId="0" borderId="49" xfId="0" applyFont="1" applyBorder="1" applyAlignment="1">
      <alignment horizontal="left" vertical="center" wrapText="1"/>
    </xf>
    <xf numFmtId="0" fontId="10" fillId="0" borderId="46" xfId="0" applyFont="1" applyBorder="1" applyAlignment="1">
      <alignment horizontal="center" vertical="center"/>
    </xf>
    <xf numFmtId="0" fontId="10" fillId="0" borderId="30" xfId="0" applyFont="1" applyBorder="1" applyAlignment="1">
      <alignment horizontal="center" vertical="center"/>
    </xf>
    <xf numFmtId="0" fontId="10" fillId="0" borderId="49" xfId="0" applyFont="1" applyBorder="1" applyAlignment="1">
      <alignment horizontal="center" vertical="center"/>
    </xf>
    <xf numFmtId="1" fontId="12" fillId="0" borderId="25" xfId="0" applyNumberFormat="1" applyFont="1" applyBorder="1" applyAlignment="1">
      <alignment horizontal="center" vertical="center"/>
    </xf>
    <xf numFmtId="1" fontId="60" fillId="0" borderId="25" xfId="0" applyNumberFormat="1" applyFont="1" applyBorder="1" applyAlignment="1">
      <alignment horizontal="center" vertical="center"/>
    </xf>
    <xf numFmtId="14" fontId="0" fillId="0" borderId="30" xfId="0" applyNumberFormat="1" applyFont="1" applyBorder="1" applyAlignment="1">
      <alignment horizontal="center" vertical="center"/>
    </xf>
    <xf numFmtId="0" fontId="83" fillId="3" borderId="31" xfId="0" applyFont="1" applyFill="1" applyBorder="1" applyAlignment="1" applyProtection="1">
      <alignment horizontal="left" vertical="center"/>
      <protection locked="0"/>
    </xf>
    <xf numFmtId="0" fontId="83" fillId="3" borderId="32" xfId="0" applyFont="1" applyFill="1" applyBorder="1" applyAlignment="1" applyProtection="1">
      <alignment horizontal="left" vertical="center"/>
      <protection locked="0"/>
    </xf>
    <xf numFmtId="0" fontId="83" fillId="3" borderId="33" xfId="0" applyFont="1" applyFill="1" applyBorder="1" applyAlignment="1" applyProtection="1">
      <alignment horizontal="left" vertical="center"/>
      <protection locked="0"/>
    </xf>
    <xf numFmtId="0" fontId="2" fillId="3" borderId="131" xfId="0" applyFont="1" applyFill="1" applyBorder="1" applyAlignment="1" applyProtection="1">
      <alignment horizontal="left" vertical="center" wrapText="1"/>
      <protection locked="0"/>
    </xf>
    <xf numFmtId="0" fontId="36" fillId="4" borderId="41" xfId="0" applyFont="1" applyFill="1" applyBorder="1" applyAlignment="1">
      <alignment horizontal="center" vertical="center" wrapText="1"/>
    </xf>
    <xf numFmtId="0" fontId="36" fillId="4" borderId="42" xfId="0" applyFont="1" applyFill="1" applyBorder="1" applyAlignment="1">
      <alignment horizontal="center" vertical="center" wrapText="1"/>
    </xf>
    <xf numFmtId="0" fontId="36" fillId="4" borderId="43" xfId="0" applyFont="1" applyFill="1" applyBorder="1" applyAlignment="1">
      <alignment horizontal="center" vertical="center" wrapText="1"/>
    </xf>
    <xf numFmtId="0" fontId="35" fillId="4" borderId="43" xfId="0" applyFont="1" applyFill="1" applyBorder="1" applyAlignment="1">
      <alignment horizontal="center" vertical="center"/>
    </xf>
    <xf numFmtId="0" fontId="35" fillId="16" borderId="40" xfId="0" applyFont="1" applyFill="1" applyBorder="1" applyAlignment="1" applyProtection="1">
      <alignment horizontal="center" vertical="center" wrapText="1"/>
      <protection locked="0"/>
    </xf>
    <xf numFmtId="0" fontId="37" fillId="4" borderId="0" xfId="0" applyFont="1" applyFill="1" applyBorder="1" applyAlignment="1">
      <alignment horizontal="center" vertical="center" wrapText="1"/>
    </xf>
    <xf numFmtId="0" fontId="37" fillId="4" borderId="16" xfId="0" applyFont="1" applyFill="1" applyBorder="1" applyAlignment="1">
      <alignment horizontal="center" vertical="center" wrapText="1"/>
    </xf>
    <xf numFmtId="0" fontId="37" fillId="4" borderId="132" xfId="0" applyFont="1" applyFill="1" applyBorder="1" applyAlignment="1">
      <alignment horizontal="center" vertical="center" wrapText="1"/>
    </xf>
    <xf numFmtId="166" fontId="13" fillId="0" borderId="46" xfId="0" applyNumberFormat="1" applyFont="1" applyBorder="1" applyAlignment="1">
      <alignment horizontal="center" vertical="center"/>
    </xf>
    <xf numFmtId="166" fontId="13" fillId="0" borderId="30" xfId="0" applyNumberFormat="1" applyFont="1" applyBorder="1" applyAlignment="1">
      <alignment horizontal="center" vertical="center"/>
    </xf>
    <xf numFmtId="166" fontId="13" fillId="0" borderId="49" xfId="0" applyNumberFormat="1" applyFont="1" applyBorder="1" applyAlignment="1">
      <alignment horizontal="center" vertical="center"/>
    </xf>
    <xf numFmtId="0" fontId="13" fillId="0" borderId="78" xfId="0" applyFont="1" applyBorder="1" applyAlignment="1">
      <alignment horizontal="center" vertical="center" wrapText="1"/>
    </xf>
    <xf numFmtId="0" fontId="13" fillId="0" borderId="79" xfId="0" applyFont="1" applyBorder="1" applyAlignment="1">
      <alignment horizontal="center" vertical="center" wrapText="1"/>
    </xf>
    <xf numFmtId="0" fontId="13" fillId="0" borderId="94" xfId="0" applyFont="1" applyBorder="1" applyAlignment="1">
      <alignment horizontal="center" vertical="center" wrapText="1"/>
    </xf>
    <xf numFmtId="1" fontId="34" fillId="0" borderId="47" xfId="0" applyNumberFormat="1" applyFont="1" applyBorder="1" applyAlignment="1" applyProtection="1">
      <alignment horizontal="center" vertical="center" wrapText="1"/>
      <protection locked="0"/>
    </xf>
    <xf numFmtId="1" fontId="34" fillId="0" borderId="48" xfId="0" applyNumberFormat="1" applyFont="1" applyBorder="1" applyAlignment="1" applyProtection="1">
      <alignment horizontal="center" vertical="center" wrapText="1"/>
      <protection locked="0"/>
    </xf>
    <xf numFmtId="1" fontId="23" fillId="0" borderId="25" xfId="0" applyNumberFormat="1" applyFont="1" applyBorder="1" applyAlignment="1">
      <alignment horizontal="center" vertical="center"/>
    </xf>
    <xf numFmtId="0" fontId="23" fillId="0" borderId="8" xfId="0" applyFont="1" applyBorder="1" applyAlignment="1">
      <alignment horizontal="center" vertical="center"/>
    </xf>
    <xf numFmtId="0" fontId="23" fillId="0" borderId="34" xfId="0" applyFont="1" applyBorder="1" applyAlignment="1">
      <alignment horizontal="center" vertical="center"/>
    </xf>
    <xf numFmtId="0" fontId="23" fillId="0" borderId="26" xfId="0" applyFont="1" applyBorder="1" applyAlignment="1">
      <alignment horizontal="center" vertical="center"/>
    </xf>
    <xf numFmtId="1" fontId="34" fillId="0" borderId="25" xfId="0" applyNumberFormat="1" applyFont="1" applyBorder="1" applyAlignment="1">
      <alignment horizontal="center" vertical="center"/>
    </xf>
    <xf numFmtId="0" fontId="34" fillId="0" borderId="8" xfId="0" applyFont="1" applyBorder="1" applyAlignment="1">
      <alignment horizontal="center" vertical="center"/>
    </xf>
    <xf numFmtId="0" fontId="34" fillId="0" borderId="34" xfId="0" applyFont="1" applyBorder="1" applyAlignment="1">
      <alignment horizontal="center" vertical="center"/>
    </xf>
    <xf numFmtId="0" fontId="34" fillId="0" borderId="26" xfId="0" applyFont="1" applyBorder="1" applyAlignment="1">
      <alignment horizontal="center" vertical="center"/>
    </xf>
    <xf numFmtId="0" fontId="13" fillId="0" borderId="30" xfId="0" applyFont="1" applyBorder="1" applyAlignment="1" applyProtection="1">
      <alignment horizontal="center" vertical="center"/>
      <protection locked="0"/>
    </xf>
    <xf numFmtId="0" fontId="13" fillId="0" borderId="49" xfId="0" applyFont="1" applyBorder="1" applyAlignment="1" applyProtection="1">
      <alignment horizontal="center" vertical="center"/>
      <protection locked="0"/>
    </xf>
    <xf numFmtId="0" fontId="13" fillId="0" borderId="30" xfId="0" applyFont="1" applyBorder="1" applyAlignment="1">
      <alignment horizontal="center"/>
    </xf>
    <xf numFmtId="0" fontId="13" fillId="0" borderId="49" xfId="0" applyFont="1" applyBorder="1" applyAlignment="1">
      <alignment horizontal="center"/>
    </xf>
    <xf numFmtId="0" fontId="13" fillId="0" borderId="46" xfId="0" applyFont="1" applyBorder="1" applyAlignment="1" applyProtection="1">
      <alignment horizontal="center" vertical="center"/>
      <protection locked="0"/>
    </xf>
    <xf numFmtId="0" fontId="0" fillId="0" borderId="46" xfId="0" applyBorder="1" applyAlignment="1">
      <alignment horizontal="center" vertical="center" wrapText="1"/>
    </xf>
    <xf numFmtId="0" fontId="0" fillId="0" borderId="49" xfId="0" applyBorder="1" applyAlignment="1">
      <alignment horizontal="center" vertical="center" wrapText="1"/>
    </xf>
    <xf numFmtId="0" fontId="13" fillId="0" borderId="46"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46" xfId="0" applyFont="1" applyBorder="1" applyAlignment="1">
      <alignment horizontal="center" vertical="center"/>
    </xf>
    <xf numFmtId="0" fontId="13" fillId="0" borderId="30" xfId="0" applyFont="1" applyBorder="1" applyAlignment="1">
      <alignment horizontal="center" vertical="center"/>
    </xf>
    <xf numFmtId="0" fontId="13" fillId="0" borderId="49" xfId="0" applyFont="1" applyBorder="1" applyAlignment="1">
      <alignment horizontal="center" vertical="center"/>
    </xf>
    <xf numFmtId="1" fontId="34" fillId="0" borderId="45" xfId="0" applyNumberFormat="1" applyFont="1" applyBorder="1" applyAlignment="1" applyProtection="1">
      <alignment horizontal="center" vertical="center" wrapText="1"/>
      <protection locked="0"/>
    </xf>
    <xf numFmtId="1" fontId="23" fillId="0" borderId="37" xfId="0" applyNumberFormat="1" applyFont="1" applyBorder="1" applyAlignment="1">
      <alignment horizontal="center" vertical="center"/>
    </xf>
    <xf numFmtId="1" fontId="34" fillId="0" borderId="37" xfId="0" applyNumberFormat="1" applyFont="1" applyBorder="1" applyAlignment="1">
      <alignment horizontal="center" vertical="center"/>
    </xf>
    <xf numFmtId="0" fontId="13" fillId="0" borderId="46" xfId="0" applyFont="1" applyBorder="1" applyAlignment="1">
      <alignment horizontal="center"/>
    </xf>
    <xf numFmtId="0" fontId="7" fillId="3" borderId="34" xfId="0" applyFont="1" applyFill="1" applyBorder="1" applyAlignment="1">
      <alignment horizontal="center" vertical="center"/>
    </xf>
    <xf numFmtId="0" fontId="7" fillId="3" borderId="25" xfId="0" applyFont="1" applyFill="1" applyBorder="1" applyAlignment="1">
      <alignment horizontal="center" vertical="center"/>
    </xf>
    <xf numFmtId="14" fontId="13" fillId="0" borderId="46" xfId="0" applyNumberFormat="1" applyFont="1" applyBorder="1" applyAlignment="1">
      <alignment horizontal="center"/>
    </xf>
  </cellXfs>
  <cellStyles count="5">
    <cellStyle name="Millares" xfId="3" builtinId="3"/>
    <cellStyle name="Normal" xfId="0" builtinId="0"/>
    <cellStyle name="Normal - Style1 2" xfId="1"/>
    <cellStyle name="Normal 2 2" xfId="2"/>
    <cellStyle name="Porcentaje" xfId="4" builtinId="5"/>
  </cellStyles>
  <dxfs count="373">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006100"/>
      </font>
      <fill>
        <patternFill>
          <bgColor rgb="FFC6EFCE"/>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5" Type="http://schemas.openxmlformats.org/officeDocument/2006/relationships/image" Target="../media/image7.jpeg"/><Relationship Id="rId4"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8.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oneCellAnchor>
    <xdr:from>
      <xdr:col>0</xdr:col>
      <xdr:colOff>137583</xdr:colOff>
      <xdr:row>0</xdr:row>
      <xdr:rowOff>97367</xdr:rowOff>
    </xdr:from>
    <xdr:ext cx="2505074" cy="914400"/>
    <xdr:pic>
      <xdr:nvPicPr>
        <xdr:cNvPr id="4" name="Imagen 3">
          <a:extLst>
            <a:ext uri="{FF2B5EF4-FFF2-40B4-BE49-F238E27FC236}">
              <a16:creationId xmlns:a16="http://schemas.microsoft.com/office/drawing/2014/main" id="{07949EE5-0DFE-4F23-9EBB-8C1281065AFD}"/>
            </a:ext>
          </a:extLst>
        </xdr:cNvPr>
        <xdr:cNvPicPr>
          <a:picLocks noChangeAspect="1"/>
        </xdr:cNvPicPr>
      </xdr:nvPicPr>
      <xdr:blipFill>
        <a:blip xmlns:r="http://schemas.openxmlformats.org/officeDocument/2006/relationships" r:embed="rId1"/>
        <a:stretch>
          <a:fillRect/>
        </a:stretch>
      </xdr:blipFill>
      <xdr:spPr>
        <a:xfrm>
          <a:off x="137583" y="97367"/>
          <a:ext cx="2505074" cy="914400"/>
        </a:xfrm>
        <a:prstGeom prst="rect">
          <a:avLst/>
        </a:prstGeom>
      </xdr:spPr>
    </xdr:pic>
    <xdr:clientData/>
  </xdr:oneCellAnchor>
  <xdr:twoCellAnchor editAs="oneCell">
    <xdr:from>
      <xdr:col>6</xdr:col>
      <xdr:colOff>635001</xdr:colOff>
      <xdr:row>0</xdr:row>
      <xdr:rowOff>296333</xdr:rowOff>
    </xdr:from>
    <xdr:to>
      <xdr:col>8</xdr:col>
      <xdr:colOff>320675</xdr:colOff>
      <xdr:row>3</xdr:row>
      <xdr:rowOff>31750</xdr:rowOff>
    </xdr:to>
    <xdr:pic>
      <xdr:nvPicPr>
        <xdr:cNvPr id="27" name="Picture 9">
          <a:extLst>
            <a:ext uri="{FF2B5EF4-FFF2-40B4-BE49-F238E27FC236}">
              <a16:creationId xmlns:a16="http://schemas.microsoft.com/office/drawing/2014/main" id="{0882DBD4-1F27-49C0-A720-379EEF711276}"/>
            </a:ext>
          </a:extLst>
        </xdr:cNvPr>
        <xdr:cNvPicPr>
          <a:picLocks noChangeAspect="1"/>
        </xdr:cNvPicPr>
      </xdr:nvPicPr>
      <xdr:blipFill>
        <a:blip xmlns:r="http://schemas.openxmlformats.org/officeDocument/2006/relationships" r:embed="rId2"/>
        <a:stretch>
          <a:fillRect/>
        </a:stretch>
      </xdr:blipFill>
      <xdr:spPr>
        <a:xfrm>
          <a:off x="10541001" y="296333"/>
          <a:ext cx="1336674" cy="6455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00000000-0008-0000-0100-000008000000}"/>
            </a:ext>
          </a:extLst>
        </xdr:cNvPr>
        <xdr:cNvSpPr txBox="1"/>
      </xdr:nvSpPr>
      <xdr:spPr>
        <a:xfrm>
          <a:off x="14348460" y="4320540"/>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0</xdr:col>
      <xdr:colOff>92604</xdr:colOff>
      <xdr:row>0</xdr:row>
      <xdr:rowOff>79375</xdr:rowOff>
    </xdr:from>
    <xdr:to>
      <xdr:col>0</xdr:col>
      <xdr:colOff>3016772</xdr:colOff>
      <xdr:row>0</xdr:row>
      <xdr:rowOff>902335</xdr:rowOff>
    </xdr:to>
    <xdr:pic>
      <xdr:nvPicPr>
        <xdr:cNvPr id="3" name="Picture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1"/>
        <a:stretch>
          <a:fillRect/>
        </a:stretch>
      </xdr:blipFill>
      <xdr:spPr>
        <a:xfrm>
          <a:off x="92604" y="79375"/>
          <a:ext cx="2924168" cy="822960"/>
        </a:xfrm>
        <a:prstGeom prst="rect">
          <a:avLst/>
        </a:prstGeom>
      </xdr:spPr>
    </xdr:pic>
    <xdr:clientData/>
  </xdr:twoCellAnchor>
  <xdr:twoCellAnchor editAs="oneCell">
    <xdr:from>
      <xdr:col>4</xdr:col>
      <xdr:colOff>2196043</xdr:colOff>
      <xdr:row>0</xdr:row>
      <xdr:rowOff>224895</xdr:rowOff>
    </xdr:from>
    <xdr:to>
      <xdr:col>5</xdr:col>
      <xdr:colOff>4852</xdr:colOff>
      <xdr:row>0</xdr:row>
      <xdr:rowOff>773535</xdr:rowOff>
    </xdr:to>
    <xdr:pic>
      <xdr:nvPicPr>
        <xdr:cNvPr id="4" name="Picture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2"/>
        <a:stretch>
          <a:fillRect/>
        </a:stretch>
      </xdr:blipFill>
      <xdr:spPr>
        <a:xfrm>
          <a:off x="12502093" y="224895"/>
          <a:ext cx="1533085" cy="5486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7957DFC6-BB87-41B3-8F54-05F158CD39FB}"/>
            </a:ext>
          </a:extLst>
        </xdr:cNvPr>
        <xdr:cNvGrpSpPr>
          <a:grpSpLocks/>
        </xdr:cNvGrpSpPr>
      </xdr:nvGrpSpPr>
      <xdr:grpSpPr bwMode="auto">
        <a:xfrm>
          <a:off x="7457018" y="1167342"/>
          <a:ext cx="2886074" cy="28575"/>
          <a:chOff x="2381" y="720"/>
          <a:chExt cx="3154" cy="65"/>
        </a:xfrm>
      </xdr:grpSpPr>
      <xdr:pic>
        <xdr:nvPicPr>
          <xdr:cNvPr id="5" name="6 Imagen">
            <a:extLst>
              <a:ext uri="{FF2B5EF4-FFF2-40B4-BE49-F238E27FC236}">
                <a16:creationId xmlns:a16="http://schemas.microsoft.com/office/drawing/2014/main" id="{E6107960-5CE5-4022-BCF8-CB46F299DF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3D36F87B-9675-4DB0-BBAE-6AD534BFADE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xdr:col>
      <xdr:colOff>38101</xdr:colOff>
      <xdr:row>1</xdr:row>
      <xdr:rowOff>161925</xdr:rowOff>
    </xdr:from>
    <xdr:to>
      <xdr:col>5</xdr:col>
      <xdr:colOff>2924175</xdr:colOff>
      <xdr:row>2</xdr:row>
      <xdr:rowOff>0</xdr:rowOff>
    </xdr:to>
    <xdr:grpSp>
      <xdr:nvGrpSpPr>
        <xdr:cNvPr id="18" name="Group 8">
          <a:extLst>
            <a:ext uri="{FF2B5EF4-FFF2-40B4-BE49-F238E27FC236}">
              <a16:creationId xmlns:a16="http://schemas.microsoft.com/office/drawing/2014/main" id="{A8DF4BB8-8233-4C2E-9CC6-FBE3E5517E5C}"/>
            </a:ext>
          </a:extLst>
        </xdr:cNvPr>
        <xdr:cNvGrpSpPr>
          <a:grpSpLocks/>
        </xdr:cNvGrpSpPr>
      </xdr:nvGrpSpPr>
      <xdr:grpSpPr bwMode="auto">
        <a:xfrm>
          <a:off x="7457018" y="1167342"/>
          <a:ext cx="2886074" cy="28575"/>
          <a:chOff x="2381" y="720"/>
          <a:chExt cx="3154" cy="65"/>
        </a:xfrm>
      </xdr:grpSpPr>
      <xdr:pic>
        <xdr:nvPicPr>
          <xdr:cNvPr id="19" name="6 Imagen">
            <a:extLst>
              <a:ext uri="{FF2B5EF4-FFF2-40B4-BE49-F238E27FC236}">
                <a16:creationId xmlns:a16="http://schemas.microsoft.com/office/drawing/2014/main" id="{59CD417E-A501-D450-AD50-E527532056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0" name="7 Imagen">
            <a:extLst>
              <a:ext uri="{FF2B5EF4-FFF2-40B4-BE49-F238E27FC236}">
                <a16:creationId xmlns:a16="http://schemas.microsoft.com/office/drawing/2014/main" id="{6616FF1B-5E01-2B3A-CCA3-1C2F13BC5EF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xdr:col>
      <xdr:colOff>38101</xdr:colOff>
      <xdr:row>1</xdr:row>
      <xdr:rowOff>161925</xdr:rowOff>
    </xdr:from>
    <xdr:to>
      <xdr:col>5</xdr:col>
      <xdr:colOff>2924175</xdr:colOff>
      <xdr:row>2</xdr:row>
      <xdr:rowOff>0</xdr:rowOff>
    </xdr:to>
    <xdr:grpSp>
      <xdr:nvGrpSpPr>
        <xdr:cNvPr id="11" name="Group 8">
          <a:extLst>
            <a:ext uri="{FF2B5EF4-FFF2-40B4-BE49-F238E27FC236}">
              <a16:creationId xmlns:a16="http://schemas.microsoft.com/office/drawing/2014/main" id="{919E12C4-F26D-4639-83CB-8A607E5B8CDB}"/>
            </a:ext>
          </a:extLst>
        </xdr:cNvPr>
        <xdr:cNvGrpSpPr>
          <a:grpSpLocks/>
        </xdr:cNvGrpSpPr>
      </xdr:nvGrpSpPr>
      <xdr:grpSpPr bwMode="auto">
        <a:xfrm>
          <a:off x="7457018" y="1167342"/>
          <a:ext cx="2886074" cy="28575"/>
          <a:chOff x="2381" y="720"/>
          <a:chExt cx="3154" cy="65"/>
        </a:xfrm>
      </xdr:grpSpPr>
      <xdr:pic>
        <xdr:nvPicPr>
          <xdr:cNvPr id="12" name="6 Imagen">
            <a:extLst>
              <a:ext uri="{FF2B5EF4-FFF2-40B4-BE49-F238E27FC236}">
                <a16:creationId xmlns:a16="http://schemas.microsoft.com/office/drawing/2014/main" id="{8CF3484A-A1F1-BE21-A502-DF7494F998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 name="7 Imagen">
            <a:extLst>
              <a:ext uri="{FF2B5EF4-FFF2-40B4-BE49-F238E27FC236}">
                <a16:creationId xmlns:a16="http://schemas.microsoft.com/office/drawing/2014/main" id="{A12E89B6-7F74-5A93-68AE-A43E0B06A8C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oneCellAnchor>
    <xdr:from>
      <xdr:col>5</xdr:col>
      <xdr:colOff>38100</xdr:colOff>
      <xdr:row>2</xdr:row>
      <xdr:rowOff>0</xdr:rowOff>
    </xdr:from>
    <xdr:ext cx="2876550" cy="0"/>
    <xdr:grpSp>
      <xdr:nvGrpSpPr>
        <xdr:cNvPr id="24" name="Shape 2">
          <a:extLst>
            <a:ext uri="{FF2B5EF4-FFF2-40B4-BE49-F238E27FC236}">
              <a16:creationId xmlns:a16="http://schemas.microsoft.com/office/drawing/2014/main" id="{28F9EB32-2481-4374-9AFD-ECF7A34427B0}"/>
            </a:ext>
          </a:extLst>
        </xdr:cNvPr>
        <xdr:cNvGrpSpPr/>
      </xdr:nvGrpSpPr>
      <xdr:grpSpPr>
        <a:xfrm>
          <a:off x="7457017" y="1195917"/>
          <a:ext cx="2876550" cy="0"/>
          <a:chOff x="3907725" y="3780000"/>
          <a:chExt cx="2876550" cy="0"/>
        </a:xfrm>
      </xdr:grpSpPr>
      <xdr:grpSp>
        <xdr:nvGrpSpPr>
          <xdr:cNvPr id="25" name="Shape 13">
            <a:extLst>
              <a:ext uri="{FF2B5EF4-FFF2-40B4-BE49-F238E27FC236}">
                <a16:creationId xmlns:a16="http://schemas.microsoft.com/office/drawing/2014/main" id="{2C0F1B99-9727-B6E5-D1AB-DAAF390DB2D5}"/>
              </a:ext>
            </a:extLst>
          </xdr:cNvPr>
          <xdr:cNvGrpSpPr/>
        </xdr:nvGrpSpPr>
        <xdr:grpSpPr>
          <a:xfrm>
            <a:off x="3907725" y="3780000"/>
            <a:ext cx="2876550" cy="0"/>
            <a:chOff x="2381" y="720"/>
            <a:chExt cx="3154" cy="65"/>
          </a:xfrm>
        </xdr:grpSpPr>
        <xdr:sp macro="" textlink="">
          <xdr:nvSpPr>
            <xdr:cNvPr id="26" name="Shape 4">
              <a:extLst>
                <a:ext uri="{FF2B5EF4-FFF2-40B4-BE49-F238E27FC236}">
                  <a16:creationId xmlns:a16="http://schemas.microsoft.com/office/drawing/2014/main" id="{5D120127-20CB-7543-1D65-C3E678FE5A48}"/>
                </a:ext>
              </a:extLst>
            </xdr:cNvPr>
            <xdr:cNvSpPr/>
          </xdr:nvSpPr>
          <xdr:spPr>
            <a:xfrm>
              <a:off x="2381" y="720"/>
              <a:ext cx="3150" cy="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27" name="Shape 14">
              <a:extLst>
                <a:ext uri="{FF2B5EF4-FFF2-40B4-BE49-F238E27FC236}">
                  <a16:creationId xmlns:a16="http://schemas.microsoft.com/office/drawing/2014/main" id="{A27FEEA4-7BC8-12B4-C793-3999F31E117B}"/>
                </a:ext>
              </a:extLst>
            </xdr:cNvPr>
            <xdr:cNvPicPr preferRelativeResize="0"/>
          </xdr:nvPicPr>
          <xdr:blipFill rotWithShape="1">
            <a:blip xmlns:r="http://schemas.openxmlformats.org/officeDocument/2006/relationships" r:embed="rId1">
              <a:alphaModFix/>
            </a:blip>
            <a:srcRect/>
            <a:stretch/>
          </xdr:blipFill>
          <xdr:spPr>
            <a:xfrm>
              <a:off x="2381" y="720"/>
              <a:ext cx="1417" cy="65"/>
            </a:xfrm>
            <a:prstGeom prst="rect">
              <a:avLst/>
            </a:prstGeom>
            <a:noFill/>
            <a:ln>
              <a:noFill/>
            </a:ln>
          </xdr:spPr>
        </xdr:pic>
        <xdr:pic>
          <xdr:nvPicPr>
            <xdr:cNvPr id="28" name="Shape 15">
              <a:extLst>
                <a:ext uri="{FF2B5EF4-FFF2-40B4-BE49-F238E27FC236}">
                  <a16:creationId xmlns:a16="http://schemas.microsoft.com/office/drawing/2014/main" id="{0AFC1F93-D6C5-0FB2-35AD-38023FAC80B2}"/>
                </a:ext>
              </a:extLst>
            </xdr:cNvPr>
            <xdr:cNvPicPr preferRelativeResize="0"/>
          </xdr:nvPicPr>
          <xdr:blipFill rotWithShape="1">
            <a:blip xmlns:r="http://schemas.openxmlformats.org/officeDocument/2006/relationships" r:embed="rId3">
              <a:alphaModFix/>
            </a:blip>
            <a:srcRect/>
            <a:stretch/>
          </xdr:blipFill>
          <xdr:spPr>
            <a:xfrm>
              <a:off x="5200" y="720"/>
              <a:ext cx="335" cy="65"/>
            </a:xfrm>
            <a:prstGeom prst="rect">
              <a:avLst/>
            </a:prstGeom>
            <a:noFill/>
            <a:ln>
              <a:noFill/>
            </a:ln>
          </xdr:spPr>
        </xdr:pic>
      </xdr:grpSp>
    </xdr:grpSp>
    <xdr:clientData fLocksWithSheet="0"/>
  </xdr:oneCellAnchor>
  <xdr:oneCellAnchor>
    <xdr:from>
      <xdr:col>7</xdr:col>
      <xdr:colOff>4868</xdr:colOff>
      <xdr:row>3</xdr:row>
      <xdr:rowOff>17357</xdr:rowOff>
    </xdr:from>
    <xdr:ext cx="2624385" cy="5844540"/>
    <xdr:sp macro="" textlink="">
      <xdr:nvSpPr>
        <xdr:cNvPr id="31" name="CuadroTexto 30">
          <a:extLst>
            <a:ext uri="{FF2B5EF4-FFF2-40B4-BE49-F238E27FC236}">
              <a16:creationId xmlns:a16="http://schemas.microsoft.com/office/drawing/2014/main" id="{60846F88-0AF1-485D-9D21-9233DFABEAB6}"/>
            </a:ext>
          </a:extLst>
        </xdr:cNvPr>
        <xdr:cNvSpPr txBox="1"/>
      </xdr:nvSpPr>
      <xdr:spPr>
        <a:xfrm>
          <a:off x="11196743" y="1579457"/>
          <a:ext cx="2624385" cy="584454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b="1">
              <a:solidFill>
                <a:srgbClr val="595959"/>
              </a:solidFill>
              <a:latin typeface="Azo Sans" panose="020B0603030303020204" pitchFamily="34" charset="77"/>
            </a:rPr>
            <a:t>Tener en</a:t>
          </a:r>
          <a:r>
            <a:rPr lang="es-CO" sz="1100" b="1" baseline="0">
              <a:solidFill>
                <a:srgbClr val="595959"/>
              </a:solidFill>
              <a:latin typeface="Azo Sans" panose="020B0603030303020204" pitchFamily="34" charset="77"/>
            </a:rPr>
            <a:t> cuenta-</a:t>
          </a:r>
        </a:p>
        <a:p>
          <a:endParaRPr lang="es-CO" sz="1100" b="1"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1- La estrategia ( Columna A),  es la forma como se va a gestionar la debilidad o la fortaleza( contexto interno) o la amenaza y la oportunidad</a:t>
          </a:r>
        </a:p>
        <a:p>
          <a:r>
            <a:rPr lang="es-CO" sz="1100" baseline="0">
              <a:solidFill>
                <a:srgbClr val="595959"/>
              </a:solidFill>
              <a:latin typeface="Azo Sans" panose="020B0603030303020204" pitchFamily="34" charset="77"/>
            </a:rPr>
            <a:t> ( contexto externo).</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2. Columnas (B,C;D;E)</a:t>
          </a:r>
        </a:p>
        <a:p>
          <a:r>
            <a:rPr lang="es-CO" sz="1100" baseline="0">
              <a:solidFill>
                <a:srgbClr val="595959"/>
              </a:solidFill>
              <a:latin typeface="Azo Sans" panose="020B0603030303020204" pitchFamily="34" charset="77"/>
            </a:rPr>
            <a:t>Copiar el numero que corresponde, segun la debilidad , oportunidad, fortaleza o amenaza identificada.</a:t>
          </a:r>
        </a:p>
        <a:p>
          <a:r>
            <a:rPr lang="es-CO" sz="1100" baseline="0">
              <a:solidFill>
                <a:srgbClr val="595959"/>
              </a:solidFill>
              <a:latin typeface="Azo Sans" panose="020B0603030303020204" pitchFamily="34" charset="77"/>
            </a:rPr>
            <a:t> </a:t>
          </a:r>
        </a:p>
        <a:p>
          <a:r>
            <a:rPr lang="es-CO" sz="1100">
              <a:solidFill>
                <a:srgbClr val="595959"/>
              </a:solidFill>
              <a:latin typeface="Azo Sans" panose="020B0603030303020204" pitchFamily="34" charset="77"/>
            </a:rPr>
            <a:t>3.</a:t>
          </a:r>
          <a:r>
            <a:rPr lang="es-CO" sz="1100" baseline="0">
              <a:solidFill>
                <a:srgbClr val="595959"/>
              </a:solidFill>
              <a:latin typeface="Azo Sans" panose="020B0603030303020204" pitchFamily="34" charset="77"/>
            </a:rPr>
            <a:t> Las oportunidades y fortalezas se pueden gestionar  a traves de acciónes o proyectos  que se incluyen en el plan de accion ( mejoras), si se considera que aportan valor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Las debilidades y amenazas si  afectan los objetivos estrategicos y requieren recursos se documentan en este plan de acción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Si la debiidad o amenaza afecta la parte operativa ( errores, demoras, etc) se llevan como causa  de los riesgos, en el Plan de riesgos respectivo.</a:t>
          </a:r>
        </a:p>
      </xdr:txBody>
    </xdr:sp>
    <xdr:clientData/>
  </xdr:oneCellAnchor>
  <xdr:twoCellAnchor editAs="oneCell">
    <xdr:from>
      <xdr:col>5</xdr:col>
      <xdr:colOff>589142</xdr:colOff>
      <xdr:row>0</xdr:row>
      <xdr:rowOff>226658</xdr:rowOff>
    </xdr:from>
    <xdr:to>
      <xdr:col>5</xdr:col>
      <xdr:colOff>2328205</xdr:colOff>
      <xdr:row>0</xdr:row>
      <xdr:rowOff>768948</xdr:rowOff>
    </xdr:to>
    <xdr:pic>
      <xdr:nvPicPr>
        <xdr:cNvPr id="32" name="Picture 10">
          <a:extLst>
            <a:ext uri="{FF2B5EF4-FFF2-40B4-BE49-F238E27FC236}">
              <a16:creationId xmlns:a16="http://schemas.microsoft.com/office/drawing/2014/main" id="{3DF05C76-C370-48E8-A7D5-8C4F66959D24}"/>
            </a:ext>
          </a:extLst>
        </xdr:cNvPr>
        <xdr:cNvPicPr>
          <a:picLocks noChangeAspect="1"/>
        </xdr:cNvPicPr>
      </xdr:nvPicPr>
      <xdr:blipFill>
        <a:blip xmlns:r="http://schemas.openxmlformats.org/officeDocument/2006/relationships" r:embed="rId4"/>
        <a:stretch>
          <a:fillRect/>
        </a:stretch>
      </xdr:blipFill>
      <xdr:spPr>
        <a:xfrm>
          <a:off x="8875892" y="226658"/>
          <a:ext cx="1739063" cy="548640"/>
        </a:xfrm>
        <a:prstGeom prst="rect">
          <a:avLst/>
        </a:prstGeom>
      </xdr:spPr>
    </xdr:pic>
    <xdr:clientData/>
  </xdr:twoCellAnchor>
  <xdr:twoCellAnchor editAs="oneCell">
    <xdr:from>
      <xdr:col>0</xdr:col>
      <xdr:colOff>63499</xdr:colOff>
      <xdr:row>0</xdr:row>
      <xdr:rowOff>74082</xdr:rowOff>
    </xdr:from>
    <xdr:to>
      <xdr:col>0</xdr:col>
      <xdr:colOff>3026832</xdr:colOff>
      <xdr:row>0</xdr:row>
      <xdr:rowOff>935565</xdr:rowOff>
    </xdr:to>
    <xdr:pic>
      <xdr:nvPicPr>
        <xdr:cNvPr id="33" name="Imagen 32">
          <a:extLst>
            <a:ext uri="{FF2B5EF4-FFF2-40B4-BE49-F238E27FC236}">
              <a16:creationId xmlns:a16="http://schemas.microsoft.com/office/drawing/2014/main" id="{259B7721-1B44-4D62-BD54-89489A325915}"/>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3499" y="74082"/>
          <a:ext cx="2963333" cy="867833"/>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279140</xdr:colOff>
      <xdr:row>0</xdr:row>
      <xdr:rowOff>63500</xdr:rowOff>
    </xdr:from>
    <xdr:to>
      <xdr:col>2</xdr:col>
      <xdr:colOff>1280498</xdr:colOff>
      <xdr:row>2</xdr:row>
      <xdr:rowOff>283353</xdr:rowOff>
    </xdr:to>
    <xdr:pic>
      <xdr:nvPicPr>
        <xdr:cNvPr id="2" name="Imagen 1">
          <a:extLst>
            <a:ext uri="{FF2B5EF4-FFF2-40B4-BE49-F238E27FC236}">
              <a16:creationId xmlns:a16="http://schemas.microsoft.com/office/drawing/2014/main" id="{E3E43445-163D-4BB9-9069-9752949F750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9140" y="63500"/>
          <a:ext cx="3332182" cy="914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171883</xdr:colOff>
      <xdr:row>0</xdr:row>
      <xdr:rowOff>116061</xdr:rowOff>
    </xdr:from>
    <xdr:to>
      <xdr:col>2</xdr:col>
      <xdr:colOff>1537607</xdr:colOff>
      <xdr:row>2</xdr:row>
      <xdr:rowOff>245421</xdr:rowOff>
    </xdr:to>
    <xdr:pic>
      <xdr:nvPicPr>
        <xdr:cNvPr id="2" name="Imagen 1">
          <a:extLst>
            <a:ext uri="{FF2B5EF4-FFF2-40B4-BE49-F238E27FC236}">
              <a16:creationId xmlns:a16="http://schemas.microsoft.com/office/drawing/2014/main" id="{C7D01FAC-DDC7-4982-BBFD-CF5AD960565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2530" y="116061"/>
          <a:ext cx="3304342" cy="824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293547</xdr:colOff>
      <xdr:row>0</xdr:row>
      <xdr:rowOff>68035</xdr:rowOff>
    </xdr:from>
    <xdr:to>
      <xdr:col>2</xdr:col>
      <xdr:colOff>1537607</xdr:colOff>
      <xdr:row>2</xdr:row>
      <xdr:rowOff>200798</xdr:rowOff>
    </xdr:to>
    <xdr:pic>
      <xdr:nvPicPr>
        <xdr:cNvPr id="2" name="Imagen 1">
          <a:extLst>
            <a:ext uri="{FF2B5EF4-FFF2-40B4-BE49-F238E27FC236}">
              <a16:creationId xmlns:a16="http://schemas.microsoft.com/office/drawing/2014/main" id="{8177E67D-223D-4782-A24E-6FAF1A7DBA5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547" y="68035"/>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550F61E5-1B6C-4DD3-AF4A-F8269EEF65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818346</xdr:colOff>
      <xdr:row>0</xdr:row>
      <xdr:rowOff>70965</xdr:rowOff>
    </xdr:from>
    <xdr:to>
      <xdr:col>12</xdr:col>
      <xdr:colOff>1541350</xdr:colOff>
      <xdr:row>2</xdr:row>
      <xdr:rowOff>200</xdr:rowOff>
    </xdr:to>
    <xdr:pic>
      <xdr:nvPicPr>
        <xdr:cNvPr id="3" name="Picture 9">
          <a:extLst>
            <a:ext uri="{FF2B5EF4-FFF2-40B4-BE49-F238E27FC236}">
              <a16:creationId xmlns:a16="http://schemas.microsoft.com/office/drawing/2014/main" id="{6A97C142-D5EA-4AE3-8D98-7788447B4A29}"/>
            </a:ext>
          </a:extLst>
        </xdr:cNvPr>
        <xdr:cNvPicPr>
          <a:picLocks noChangeAspect="1"/>
        </xdr:cNvPicPr>
      </xdr:nvPicPr>
      <xdr:blipFill>
        <a:blip xmlns:r="http://schemas.openxmlformats.org/officeDocument/2006/relationships" r:embed="rId2"/>
        <a:stretch>
          <a:fillRect/>
        </a:stretch>
      </xdr:blipFill>
      <xdr:spPr>
        <a:xfrm>
          <a:off x="18017008" y="70965"/>
          <a:ext cx="1742582" cy="65347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E6D21C72-72D0-4F1B-9DC9-1C04774D776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273843</xdr:colOff>
      <xdr:row>0</xdr:row>
      <xdr:rowOff>83345</xdr:rowOff>
    </xdr:from>
    <xdr:to>
      <xdr:col>12</xdr:col>
      <xdr:colOff>2000250</xdr:colOff>
      <xdr:row>1</xdr:row>
      <xdr:rowOff>452438</xdr:rowOff>
    </xdr:to>
    <xdr:pic>
      <xdr:nvPicPr>
        <xdr:cNvPr id="3" name="Picture 9">
          <a:extLst>
            <a:ext uri="{FF2B5EF4-FFF2-40B4-BE49-F238E27FC236}">
              <a16:creationId xmlns:a16="http://schemas.microsoft.com/office/drawing/2014/main" id="{42C9EFB7-FA00-4215-96A5-BE9C460ED741}"/>
            </a:ext>
          </a:extLst>
        </xdr:cNvPr>
        <xdr:cNvPicPr>
          <a:picLocks noChangeAspect="1"/>
        </xdr:cNvPicPr>
      </xdr:nvPicPr>
      <xdr:blipFill>
        <a:blip xmlns:r="http://schemas.openxmlformats.org/officeDocument/2006/relationships" r:embed="rId2"/>
        <a:stretch>
          <a:fillRect/>
        </a:stretch>
      </xdr:blipFill>
      <xdr:spPr>
        <a:xfrm>
          <a:off x="17454562" y="83345"/>
          <a:ext cx="1726407" cy="58340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8644A809-723F-43FE-9542-A85017FD258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67078</xdr:colOff>
      <xdr:row>0</xdr:row>
      <xdr:rowOff>187817</xdr:rowOff>
    </xdr:from>
    <xdr:to>
      <xdr:col>12</xdr:col>
      <xdr:colOff>161925</xdr:colOff>
      <xdr:row>1</xdr:row>
      <xdr:rowOff>381554</xdr:rowOff>
    </xdr:to>
    <xdr:pic>
      <xdr:nvPicPr>
        <xdr:cNvPr id="3" name="Picture 9">
          <a:extLst>
            <a:ext uri="{FF2B5EF4-FFF2-40B4-BE49-F238E27FC236}">
              <a16:creationId xmlns:a16="http://schemas.microsoft.com/office/drawing/2014/main" id="{B5B63EC2-1193-4260-A9EE-0937FAF0D8C4}"/>
            </a:ext>
          </a:extLst>
        </xdr:cNvPr>
        <xdr:cNvPicPr>
          <a:picLocks noChangeAspect="1"/>
        </xdr:cNvPicPr>
      </xdr:nvPicPr>
      <xdr:blipFill>
        <a:blip xmlns:r="http://schemas.openxmlformats.org/officeDocument/2006/relationships" r:embed="rId2"/>
        <a:stretch>
          <a:fillRect/>
        </a:stretch>
      </xdr:blipFill>
      <xdr:spPr>
        <a:xfrm>
          <a:off x="15441233" y="187817"/>
          <a:ext cx="1114424" cy="40838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401EF496-657E-4DE8-A4F7-B880E541931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1167147</xdr:colOff>
      <xdr:row>0</xdr:row>
      <xdr:rowOff>160985</xdr:rowOff>
    </xdr:from>
    <xdr:to>
      <xdr:col>11</xdr:col>
      <xdr:colOff>1101008</xdr:colOff>
      <xdr:row>1</xdr:row>
      <xdr:rowOff>354722</xdr:rowOff>
    </xdr:to>
    <xdr:pic>
      <xdr:nvPicPr>
        <xdr:cNvPr id="3" name="Picture 9">
          <a:extLst>
            <a:ext uri="{FF2B5EF4-FFF2-40B4-BE49-F238E27FC236}">
              <a16:creationId xmlns:a16="http://schemas.microsoft.com/office/drawing/2014/main" id="{F6830CDD-6268-4111-963A-712379E451AA}"/>
            </a:ext>
          </a:extLst>
        </xdr:cNvPr>
        <xdr:cNvPicPr>
          <a:picLocks noChangeAspect="1"/>
        </xdr:cNvPicPr>
      </xdr:nvPicPr>
      <xdr:blipFill>
        <a:blip xmlns:r="http://schemas.openxmlformats.org/officeDocument/2006/relationships" r:embed="rId2"/>
        <a:stretch>
          <a:fillRect/>
        </a:stretch>
      </xdr:blipFill>
      <xdr:spPr>
        <a:xfrm>
          <a:off x="15360739" y="160985"/>
          <a:ext cx="1114424" cy="40838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12001-cs20205\sigcma\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Usuario/Documents/ARCHIVOS%20COMPUTADOR%20SANDRA/CALIDAD/PLAN%20DE%20ACCI&#211;N%20Y%20RIESGOS%20PALOQUEMAO/Documentos%20finales/Formato%20Riesgos%20Despachos%20Judiciales%20Certificados%20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12001-cs20205\sigcma\SIGCMA\6.%20PLAN%20DE%20ACCI&#211;N\Vigencia%202024\PLAN%20DE%20ACCIO&#769;N%20SIGCMA%202024-CSJ%20Huila_DESAJ%20Neiva.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12001-cs20205\sigcma\Users\mador\OneDrive\Documentos\Norma%20Icontec\Formato%20ARIESGOS%20EJEMPL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CONSOLIDACION"/>
      <sheetName val="INFO_ANÁLISIS DE CONTEXTO"/>
      <sheetName val="INFO_ESTRATEGIAS"/>
      <sheetName val="PLAN DE ACCION"/>
      <sheetName val="GESTION"/>
      <sheetName val="GESTION_SEG_1_TRIM"/>
      <sheetName val="INVERSION"/>
      <sheetName val="INVERSION_SEG_1_TRIM"/>
      <sheetName val="JURISDICCIONAL"/>
    </sheetNames>
    <sheetDataSet>
      <sheetData sheetId="0"/>
      <sheetData sheetId="1"/>
      <sheetData sheetId="2"/>
      <sheetData sheetId="3"/>
      <sheetData sheetId="4"/>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I24"/>
  <sheetViews>
    <sheetView showGridLines="0" zoomScale="90" zoomScaleNormal="90" workbookViewId="0">
      <selection activeCell="B9" sqref="B9:I9"/>
    </sheetView>
  </sheetViews>
  <sheetFormatPr baseColWidth="10" defaultColWidth="11.42578125" defaultRowHeight="15"/>
  <cols>
    <col min="1" max="1" width="28.28515625" customWidth="1"/>
    <col min="2" max="2" width="18" customWidth="1"/>
    <col min="3" max="3" width="30" style="6" customWidth="1"/>
    <col min="4" max="5" width="30" customWidth="1"/>
    <col min="6" max="8" width="12.42578125" customWidth="1"/>
  </cols>
  <sheetData>
    <row r="1" spans="1:9" ht="42" customHeight="1">
      <c r="A1" s="298"/>
      <c r="B1" s="298"/>
      <c r="C1" s="298"/>
      <c r="D1" s="298"/>
      <c r="E1" s="298"/>
      <c r="F1" s="298"/>
    </row>
    <row r="5" spans="1:9">
      <c r="D5" s="14"/>
      <c r="E5" s="14"/>
      <c r="F5" s="14"/>
      <c r="G5" s="14"/>
      <c r="H5" s="14"/>
    </row>
    <row r="6" spans="1:9">
      <c r="D6" s="14"/>
      <c r="E6" s="14"/>
      <c r="F6" s="14"/>
      <c r="G6" s="14"/>
      <c r="H6" s="14"/>
    </row>
    <row r="7" spans="1:9" ht="33.75">
      <c r="A7" s="299" t="s">
        <v>0</v>
      </c>
      <c r="B7" s="299"/>
      <c r="C7" s="299"/>
      <c r="D7" s="299"/>
      <c r="E7" s="299"/>
      <c r="F7" s="299"/>
      <c r="G7" s="299"/>
      <c r="H7" s="299"/>
      <c r="I7" s="299"/>
    </row>
    <row r="9" spans="1:9" s="7" customFormat="1" ht="81.75" customHeight="1">
      <c r="A9" s="8" t="s">
        <v>1</v>
      </c>
      <c r="B9" s="297" t="s">
        <v>502</v>
      </c>
      <c r="C9" s="300"/>
      <c r="D9" s="300"/>
      <c r="E9" s="300"/>
      <c r="F9" s="300"/>
      <c r="G9" s="300"/>
      <c r="H9" s="300"/>
      <c r="I9" s="300"/>
    </row>
    <row r="10" spans="1:9" s="7" customFormat="1" ht="16.899999999999999" customHeight="1">
      <c r="A10" s="12"/>
      <c r="B10" s="13"/>
      <c r="C10" s="13"/>
      <c r="D10" s="12"/>
      <c r="E10" s="11"/>
    </row>
    <row r="11" spans="1:9" s="7" customFormat="1" ht="84" customHeight="1">
      <c r="A11" s="8" t="s">
        <v>2</v>
      </c>
      <c r="B11" s="9" t="s">
        <v>3</v>
      </c>
      <c r="C11" s="297" t="s">
        <v>4</v>
      </c>
      <c r="D11" s="297"/>
      <c r="E11" s="297"/>
      <c r="F11" s="297"/>
      <c r="G11" s="297"/>
      <c r="H11" s="297"/>
      <c r="I11" s="297"/>
    </row>
    <row r="12" spans="1:9" ht="32.25" customHeight="1">
      <c r="A12" s="10"/>
    </row>
    <row r="13" spans="1:9" ht="32.25" customHeight="1">
      <c r="A13" s="125" t="s">
        <v>5</v>
      </c>
      <c r="B13" s="296"/>
      <c r="C13" s="296"/>
      <c r="D13" s="296"/>
      <c r="E13" s="296"/>
      <c r="F13" s="296"/>
      <c r="G13" s="296"/>
      <c r="H13" s="296"/>
      <c r="I13" s="296"/>
    </row>
    <row r="14" spans="1:9" s="7" customFormat="1" ht="69" customHeight="1">
      <c r="A14" s="125" t="s">
        <v>6</v>
      </c>
      <c r="B14" s="296"/>
      <c r="C14" s="296"/>
      <c r="D14" s="296"/>
      <c r="E14" s="296"/>
      <c r="F14" s="296"/>
      <c r="G14" s="296"/>
      <c r="H14" s="296"/>
      <c r="I14" s="296"/>
    </row>
    <row r="15" spans="1:9" s="7" customFormat="1" ht="54" customHeight="1">
      <c r="A15" s="125" t="s">
        <v>7</v>
      </c>
      <c r="B15" s="297" t="s">
        <v>486</v>
      </c>
      <c r="C15" s="297"/>
      <c r="D15" s="297"/>
      <c r="E15" s="297"/>
      <c r="F15" s="297"/>
      <c r="G15" s="297"/>
      <c r="H15" s="297"/>
      <c r="I15" s="297"/>
    </row>
    <row r="16" spans="1:9" s="7" customFormat="1" ht="54" customHeight="1">
      <c r="A16" s="8" t="s">
        <v>9</v>
      </c>
      <c r="B16" s="296"/>
      <c r="C16" s="296"/>
      <c r="D16" s="296"/>
      <c r="E16" s="296"/>
      <c r="F16" s="296"/>
      <c r="G16" s="296"/>
      <c r="H16" s="296"/>
      <c r="I16" s="296"/>
    </row>
    <row r="18" spans="1:9" s="7" customFormat="1" ht="54.75" customHeight="1">
      <c r="A18" s="8" t="s">
        <v>10</v>
      </c>
      <c r="B18" s="295">
        <v>45401</v>
      </c>
      <c r="C18" s="295"/>
      <c r="D18" s="295"/>
      <c r="E18" s="295"/>
      <c r="F18" s="295"/>
      <c r="G18" s="295"/>
      <c r="H18" s="295"/>
      <c r="I18" s="295"/>
    </row>
    <row r="20" spans="1:9" ht="15.75" thickBot="1"/>
    <row r="21" spans="1:9" ht="17.25" customHeight="1">
      <c r="B21" s="184" t="s">
        <v>11</v>
      </c>
      <c r="C21" s="185" t="s">
        <v>12</v>
      </c>
      <c r="D21" s="185" t="s">
        <v>13</v>
      </c>
      <c r="E21" s="185" t="s">
        <v>14</v>
      </c>
    </row>
    <row r="22" spans="1:9" ht="17.25" customHeight="1" thickBot="1">
      <c r="B22" s="186" t="s">
        <v>15</v>
      </c>
      <c r="C22" s="187" t="s">
        <v>16</v>
      </c>
      <c r="D22" s="187" t="s">
        <v>17</v>
      </c>
      <c r="E22" s="187" t="s">
        <v>18</v>
      </c>
    </row>
    <row r="23" spans="1:9" ht="17.25" customHeight="1">
      <c r="B23" s="188" t="s">
        <v>19</v>
      </c>
      <c r="C23" s="189" t="s">
        <v>10</v>
      </c>
      <c r="D23" s="189" t="s">
        <v>10</v>
      </c>
      <c r="E23" s="189" t="s">
        <v>10</v>
      </c>
    </row>
    <row r="24" spans="1:9" ht="17.25" customHeight="1" thickBot="1">
      <c r="B24" s="186">
        <v>1</v>
      </c>
      <c r="C24" s="190">
        <v>45243</v>
      </c>
      <c r="D24" s="190">
        <v>45272</v>
      </c>
      <c r="E24" s="190">
        <v>45273</v>
      </c>
    </row>
  </sheetData>
  <mergeCells count="9">
    <mergeCell ref="B18:I18"/>
    <mergeCell ref="B13:I13"/>
    <mergeCell ref="B15:I15"/>
    <mergeCell ref="B16:I16"/>
    <mergeCell ref="A1:F1"/>
    <mergeCell ref="A7:I7"/>
    <mergeCell ref="B9:I9"/>
    <mergeCell ref="C11:I11"/>
    <mergeCell ref="B14:I14"/>
  </mergeCells>
  <dataValidations count="2">
    <dataValidation allowBlank="1" showInputMessage="1" showErrorMessage="1" prompt="Proponer y escribir en una frase la estrategia para gestionar la debilidad, la oportunidad, la amenaza o la fortaleza.Usar verbo de acción en infinitivo._x000a_" sqref="G1"/>
    <dataValidation type="list" allowBlank="1" showInputMessage="1" showErrorMessage="1" sqref="B11">
      <formula1>"Estrategicos, Misionales, Apoyo, Evaluacion y Mejora"</formula1>
    </dataValidation>
  </dataValidation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0"/>
  <sheetViews>
    <sheetView workbookViewId="0">
      <selection activeCell="B22" sqref="B22:J30"/>
    </sheetView>
  </sheetViews>
  <sheetFormatPr baseColWidth="10" defaultColWidth="11.42578125" defaultRowHeight="15"/>
  <sheetData>
    <row r="2" spans="2:10" ht="18.75">
      <c r="B2" s="301" t="s">
        <v>20</v>
      </c>
      <c r="C2" s="301"/>
      <c r="D2" s="301"/>
      <c r="E2" s="301"/>
      <c r="F2" s="301"/>
      <c r="G2" s="301"/>
      <c r="H2" s="301"/>
      <c r="I2" s="301"/>
      <c r="J2" s="301"/>
    </row>
    <row r="3" spans="2:10" ht="15.75" thickBot="1"/>
    <row r="4" spans="2:10">
      <c r="B4" s="302" t="s">
        <v>21</v>
      </c>
      <c r="C4" s="303"/>
      <c r="D4" s="303"/>
      <c r="E4" s="303"/>
      <c r="F4" s="303"/>
      <c r="G4" s="303"/>
      <c r="H4" s="303"/>
      <c r="I4" s="303"/>
      <c r="J4" s="304"/>
    </row>
    <row r="5" spans="2:10">
      <c r="B5" s="305"/>
      <c r="C5" s="306"/>
      <c r="D5" s="306"/>
      <c r="E5" s="306"/>
      <c r="F5" s="306"/>
      <c r="G5" s="306"/>
      <c r="H5" s="306"/>
      <c r="I5" s="306"/>
      <c r="J5" s="307"/>
    </row>
    <row r="6" spans="2:10">
      <c r="B6" s="305"/>
      <c r="C6" s="306"/>
      <c r="D6" s="306"/>
      <c r="E6" s="306"/>
      <c r="F6" s="306"/>
      <c r="G6" s="306"/>
      <c r="H6" s="306"/>
      <c r="I6" s="306"/>
      <c r="J6" s="307"/>
    </row>
    <row r="7" spans="2:10" ht="15.75" thickBot="1">
      <c r="B7" s="308"/>
      <c r="C7" s="309"/>
      <c r="D7" s="309"/>
      <c r="E7" s="309"/>
      <c r="F7" s="309"/>
      <c r="G7" s="309"/>
      <c r="H7" s="309"/>
      <c r="I7" s="309"/>
      <c r="J7" s="310"/>
    </row>
    <row r="8" spans="2:10" ht="15.75" thickBot="1"/>
    <row r="9" spans="2:10">
      <c r="B9" s="302" t="s">
        <v>22</v>
      </c>
      <c r="C9" s="303"/>
      <c r="D9" s="303"/>
      <c r="E9" s="303"/>
      <c r="F9" s="303"/>
      <c r="G9" s="303"/>
      <c r="H9" s="303"/>
      <c r="I9" s="303"/>
      <c r="J9" s="304"/>
    </row>
    <row r="10" spans="2:10">
      <c r="B10" s="305"/>
      <c r="C10" s="306"/>
      <c r="D10" s="306"/>
      <c r="E10" s="306"/>
      <c r="F10" s="306"/>
      <c r="G10" s="306"/>
      <c r="H10" s="306"/>
      <c r="I10" s="306"/>
      <c r="J10" s="307"/>
    </row>
    <row r="11" spans="2:10">
      <c r="B11" s="305"/>
      <c r="C11" s="306"/>
      <c r="D11" s="306"/>
      <c r="E11" s="306"/>
      <c r="F11" s="306"/>
      <c r="G11" s="306"/>
      <c r="H11" s="306"/>
      <c r="I11" s="306"/>
      <c r="J11" s="307"/>
    </row>
    <row r="12" spans="2:10">
      <c r="B12" s="305"/>
      <c r="C12" s="306"/>
      <c r="D12" s="306"/>
      <c r="E12" s="306"/>
      <c r="F12" s="306"/>
      <c r="G12" s="306"/>
      <c r="H12" s="306"/>
      <c r="I12" s="306"/>
      <c r="J12" s="307"/>
    </row>
    <row r="13" spans="2:10">
      <c r="B13" s="305"/>
      <c r="C13" s="306"/>
      <c r="D13" s="306"/>
      <c r="E13" s="306"/>
      <c r="F13" s="306"/>
      <c r="G13" s="306"/>
      <c r="H13" s="306"/>
      <c r="I13" s="306"/>
      <c r="J13" s="307"/>
    </row>
    <row r="14" spans="2:10">
      <c r="B14" s="305"/>
      <c r="C14" s="306"/>
      <c r="D14" s="306"/>
      <c r="E14" s="306"/>
      <c r="F14" s="306"/>
      <c r="G14" s="306"/>
      <c r="H14" s="306"/>
      <c r="I14" s="306"/>
      <c r="J14" s="307"/>
    </row>
    <row r="15" spans="2:10" ht="15.75" thickBot="1">
      <c r="B15" s="308"/>
      <c r="C15" s="309"/>
      <c r="D15" s="309"/>
      <c r="E15" s="309"/>
      <c r="F15" s="309"/>
      <c r="G15" s="309"/>
      <c r="H15" s="309"/>
      <c r="I15" s="309"/>
      <c r="J15" s="310"/>
    </row>
    <row r="17" spans="2:10">
      <c r="B17" s="302" t="s">
        <v>23</v>
      </c>
      <c r="C17" s="303"/>
      <c r="D17" s="303"/>
      <c r="E17" s="303"/>
      <c r="F17" s="303"/>
      <c r="G17" s="303"/>
      <c r="H17" s="303"/>
      <c r="I17" s="303"/>
      <c r="J17" s="304"/>
    </row>
    <row r="18" spans="2:10">
      <c r="B18" s="305"/>
      <c r="C18" s="306"/>
      <c r="D18" s="306"/>
      <c r="E18" s="306"/>
      <c r="F18" s="306"/>
      <c r="G18" s="306"/>
      <c r="H18" s="306"/>
      <c r="I18" s="306"/>
      <c r="J18" s="307"/>
    </row>
    <row r="19" spans="2:10">
      <c r="B19" s="305"/>
      <c r="C19" s="306"/>
      <c r="D19" s="306"/>
      <c r="E19" s="306"/>
      <c r="F19" s="306"/>
      <c r="G19" s="306"/>
      <c r="H19" s="306"/>
      <c r="I19" s="306"/>
      <c r="J19" s="307"/>
    </row>
    <row r="20" spans="2:10" ht="15.75" thickBot="1">
      <c r="B20" s="308"/>
      <c r="C20" s="309"/>
      <c r="D20" s="309"/>
      <c r="E20" s="309"/>
      <c r="F20" s="309"/>
      <c r="G20" s="309"/>
      <c r="H20" s="309"/>
      <c r="I20" s="309"/>
      <c r="J20" s="310"/>
    </row>
    <row r="21" spans="2:10" ht="15.75" thickBot="1"/>
    <row r="22" spans="2:10">
      <c r="B22" s="302" t="s">
        <v>24</v>
      </c>
      <c r="C22" s="303"/>
      <c r="D22" s="303"/>
      <c r="E22" s="303"/>
      <c r="F22" s="303"/>
      <c r="G22" s="303"/>
      <c r="H22" s="303"/>
      <c r="I22" s="303"/>
      <c r="J22" s="304"/>
    </row>
    <row r="23" spans="2:10">
      <c r="B23" s="305"/>
      <c r="C23" s="306"/>
      <c r="D23" s="306"/>
      <c r="E23" s="306"/>
      <c r="F23" s="306"/>
      <c r="G23" s="306"/>
      <c r="H23" s="306"/>
      <c r="I23" s="306"/>
      <c r="J23" s="307"/>
    </row>
    <row r="24" spans="2:10">
      <c r="B24" s="305"/>
      <c r="C24" s="306"/>
      <c r="D24" s="306"/>
      <c r="E24" s="306"/>
      <c r="F24" s="306"/>
      <c r="G24" s="306"/>
      <c r="H24" s="306"/>
      <c r="I24" s="306"/>
      <c r="J24" s="307"/>
    </row>
    <row r="25" spans="2:10">
      <c r="B25" s="305"/>
      <c r="C25" s="306"/>
      <c r="D25" s="306"/>
      <c r="E25" s="306"/>
      <c r="F25" s="306"/>
      <c r="G25" s="306"/>
      <c r="H25" s="306"/>
      <c r="I25" s="306"/>
      <c r="J25" s="307"/>
    </row>
    <row r="26" spans="2:10">
      <c r="B26" s="305"/>
      <c r="C26" s="306"/>
      <c r="D26" s="306"/>
      <c r="E26" s="306"/>
      <c r="F26" s="306"/>
      <c r="G26" s="306"/>
      <c r="H26" s="306"/>
      <c r="I26" s="306"/>
      <c r="J26" s="307"/>
    </row>
    <row r="27" spans="2:10">
      <c r="B27" s="305"/>
      <c r="C27" s="306"/>
      <c r="D27" s="306"/>
      <c r="E27" s="306"/>
      <c r="F27" s="306"/>
      <c r="G27" s="306"/>
      <c r="H27" s="306"/>
      <c r="I27" s="306"/>
      <c r="J27" s="307"/>
    </row>
    <row r="28" spans="2:10">
      <c r="B28" s="305"/>
      <c r="C28" s="306"/>
      <c r="D28" s="306"/>
      <c r="E28" s="306"/>
      <c r="F28" s="306"/>
      <c r="G28" s="306"/>
      <c r="H28" s="306"/>
      <c r="I28" s="306"/>
      <c r="J28" s="307"/>
    </row>
    <row r="29" spans="2:10">
      <c r="B29" s="305"/>
      <c r="C29" s="306"/>
      <c r="D29" s="306"/>
      <c r="E29" s="306"/>
      <c r="F29" s="306"/>
      <c r="G29" s="306"/>
      <c r="H29" s="306"/>
      <c r="I29" s="306"/>
      <c r="J29" s="307"/>
    </row>
    <row r="30" spans="2:10" ht="15.75" thickBot="1">
      <c r="B30" s="308"/>
      <c r="C30" s="309"/>
      <c r="D30" s="309"/>
      <c r="E30" s="309"/>
      <c r="F30" s="309"/>
      <c r="G30" s="309"/>
      <c r="H30" s="309"/>
      <c r="I30" s="309"/>
      <c r="J30" s="310"/>
    </row>
  </sheetData>
  <mergeCells count="5">
    <mergeCell ref="B2:J2"/>
    <mergeCell ref="B4:J7"/>
    <mergeCell ref="B9:J15"/>
    <mergeCell ref="B17:J20"/>
    <mergeCell ref="B22:J3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87"/>
  <sheetViews>
    <sheetView showGridLines="0" view="pageBreakPreview" zoomScale="96" zoomScaleNormal="96" zoomScaleSheetLayoutView="96" workbookViewId="0">
      <pane xSplit="3" ySplit="10" topLeftCell="D11" activePane="bottomRight" state="frozen"/>
      <selection pane="topRight" activeCell="D1" sqref="D1"/>
      <selection pane="bottomLeft" activeCell="A11" sqref="A11"/>
      <selection pane="bottomRight" activeCell="H2" sqref="H2"/>
    </sheetView>
  </sheetViews>
  <sheetFormatPr baseColWidth="10" defaultColWidth="10.42578125" defaultRowHeight="14.25"/>
  <cols>
    <col min="1" max="1" width="53.28515625" style="167" customWidth="1"/>
    <col min="2" max="2" width="15.42578125" style="168" customWidth="1"/>
    <col min="3" max="3" width="67.28515625" style="140" customWidth="1"/>
    <col min="4" max="4" width="25" style="168" customWidth="1"/>
    <col min="5" max="5" width="55.85546875" style="140" customWidth="1"/>
    <col min="6" max="6" width="4.7109375" style="140" customWidth="1"/>
    <col min="7" max="16384" width="10.42578125" style="140"/>
  </cols>
  <sheetData>
    <row r="1" spans="1:8" ht="80.25" customHeight="1">
      <c r="A1" s="139"/>
      <c r="B1" s="322" t="s">
        <v>25</v>
      </c>
      <c r="C1" s="322"/>
      <c r="D1" s="322"/>
      <c r="E1" s="139"/>
      <c r="F1" s="280"/>
      <c r="G1" s="280"/>
      <c r="H1" s="280"/>
    </row>
    <row r="2" spans="1:8" ht="58.5" customHeight="1">
      <c r="A2" s="141" t="s">
        <v>26</v>
      </c>
      <c r="B2" s="323" t="s">
        <v>501</v>
      </c>
      <c r="C2" s="324"/>
      <c r="D2" s="142" t="s">
        <v>27</v>
      </c>
      <c r="E2" s="292" t="s">
        <v>503</v>
      </c>
    </row>
    <row r="3" spans="1:8" ht="16.7" customHeight="1">
      <c r="A3" s="143"/>
      <c r="B3" s="144"/>
      <c r="C3" s="144"/>
      <c r="D3" s="145"/>
      <c r="E3" s="144"/>
    </row>
    <row r="4" spans="1:8" ht="51" customHeight="1">
      <c r="A4" s="141" t="s">
        <v>28</v>
      </c>
      <c r="B4" s="325" t="s">
        <v>500</v>
      </c>
      <c r="C4" s="326"/>
      <c r="D4" s="326"/>
      <c r="E4" s="326"/>
    </row>
    <row r="5" spans="1:8" ht="13.5" customHeight="1">
      <c r="A5" s="146"/>
      <c r="B5" s="147"/>
      <c r="D5" s="145"/>
      <c r="E5" s="145"/>
    </row>
    <row r="6" spans="1:8" ht="21" customHeight="1">
      <c r="A6" s="327" t="s">
        <v>29</v>
      </c>
      <c r="B6" s="328" t="s">
        <v>30</v>
      </c>
      <c r="C6" s="328"/>
      <c r="D6" s="328" t="s">
        <v>31</v>
      </c>
      <c r="E6" s="328"/>
    </row>
    <row r="7" spans="1:8" ht="126.75" customHeight="1">
      <c r="A7" s="327"/>
      <c r="B7" s="329" t="s">
        <v>32</v>
      </c>
      <c r="C7" s="330"/>
      <c r="D7" s="331" t="s">
        <v>487</v>
      </c>
      <c r="E7" s="331"/>
    </row>
    <row r="8" spans="1:8" ht="21" customHeight="1">
      <c r="A8" s="146"/>
      <c r="B8" s="147"/>
      <c r="D8" s="145"/>
      <c r="E8" s="145"/>
    </row>
    <row r="9" spans="1:8" ht="20.25" customHeight="1">
      <c r="A9" s="319" t="s">
        <v>34</v>
      </c>
      <c r="B9" s="319"/>
      <c r="C9" s="319"/>
      <c r="D9" s="319"/>
      <c r="E9" s="319"/>
    </row>
    <row r="10" spans="1:8" ht="20.25" customHeight="1">
      <c r="A10" s="148" t="s">
        <v>35</v>
      </c>
      <c r="B10" s="148" t="s">
        <v>36</v>
      </c>
      <c r="C10" s="148" t="s">
        <v>37</v>
      </c>
      <c r="D10" s="148" t="s">
        <v>38</v>
      </c>
      <c r="E10" s="148" t="s">
        <v>39</v>
      </c>
    </row>
    <row r="11" spans="1:8" s="152" customFormat="1" ht="118.5" customHeight="1">
      <c r="A11" s="320" t="s">
        <v>40</v>
      </c>
      <c r="B11" s="149">
        <v>1</v>
      </c>
      <c r="C11" s="150" t="s">
        <v>41</v>
      </c>
      <c r="D11" s="151">
        <v>1</v>
      </c>
      <c r="E11" s="150" t="s">
        <v>488</v>
      </c>
    </row>
    <row r="12" spans="1:8" s="152" customFormat="1" ht="113.25" customHeight="1">
      <c r="A12" s="320"/>
      <c r="B12" s="149">
        <v>2</v>
      </c>
      <c r="C12" s="150" t="s">
        <v>42</v>
      </c>
      <c r="D12" s="151"/>
      <c r="E12" s="150"/>
      <c r="H12" s="152" t="s">
        <v>489</v>
      </c>
    </row>
    <row r="13" spans="1:8" ht="80.25" customHeight="1">
      <c r="A13" s="321" t="s">
        <v>43</v>
      </c>
      <c r="B13" s="153">
        <v>3</v>
      </c>
      <c r="C13" s="154" t="s">
        <v>490</v>
      </c>
      <c r="D13" s="153">
        <v>2</v>
      </c>
      <c r="E13" s="154" t="s">
        <v>44</v>
      </c>
    </row>
    <row r="14" spans="1:8" ht="80.25" customHeight="1">
      <c r="A14" s="321"/>
      <c r="B14" s="153">
        <v>4</v>
      </c>
      <c r="C14" s="154" t="s">
        <v>45</v>
      </c>
      <c r="D14" s="153"/>
      <c r="E14" s="154"/>
    </row>
    <row r="15" spans="1:8" ht="80.25" customHeight="1">
      <c r="A15" s="321"/>
      <c r="B15" s="153">
        <v>5</v>
      </c>
      <c r="C15" s="154" t="s">
        <v>46</v>
      </c>
      <c r="D15" s="153"/>
      <c r="E15" s="154"/>
    </row>
    <row r="16" spans="1:8" ht="80.25" customHeight="1">
      <c r="A16" s="313" t="s">
        <v>47</v>
      </c>
      <c r="B16" s="153">
        <v>6</v>
      </c>
      <c r="C16" s="154" t="s">
        <v>48</v>
      </c>
      <c r="D16" s="153">
        <v>3</v>
      </c>
      <c r="E16" s="150" t="s">
        <v>49</v>
      </c>
    </row>
    <row r="17" spans="1:10" ht="80.25" customHeight="1">
      <c r="A17" s="313"/>
      <c r="B17" s="153">
        <v>7</v>
      </c>
      <c r="C17" s="154" t="s">
        <v>50</v>
      </c>
      <c r="D17" s="153">
        <v>4</v>
      </c>
      <c r="E17" s="150" t="s">
        <v>51</v>
      </c>
    </row>
    <row r="18" spans="1:10" ht="80.25" customHeight="1">
      <c r="A18" s="313"/>
      <c r="B18" s="153">
        <v>8</v>
      </c>
      <c r="C18" s="154" t="s">
        <v>52</v>
      </c>
      <c r="D18" s="153"/>
      <c r="E18" s="155"/>
    </row>
    <row r="19" spans="1:10" ht="80.25" customHeight="1">
      <c r="A19" s="313"/>
      <c r="B19" s="153">
        <v>9</v>
      </c>
      <c r="C19" s="154" t="s">
        <v>53</v>
      </c>
      <c r="D19" s="153"/>
      <c r="E19" s="154"/>
    </row>
    <row r="20" spans="1:10" ht="80.25" customHeight="1">
      <c r="A20" s="313"/>
      <c r="B20" s="153">
        <v>10</v>
      </c>
      <c r="C20" s="154" t="s">
        <v>54</v>
      </c>
      <c r="D20" s="153"/>
      <c r="E20" s="150"/>
      <c r="J20" s="281"/>
    </row>
    <row r="21" spans="1:10" ht="80.25" customHeight="1">
      <c r="A21" s="313"/>
      <c r="B21" s="153">
        <v>11</v>
      </c>
      <c r="C21" s="154" t="s">
        <v>55</v>
      </c>
      <c r="D21" s="153"/>
      <c r="E21" s="154"/>
      <c r="J21" s="281"/>
    </row>
    <row r="22" spans="1:10" ht="80.25" customHeight="1">
      <c r="A22" s="313"/>
      <c r="B22" s="153">
        <v>12</v>
      </c>
      <c r="C22" s="154" t="s">
        <v>56</v>
      </c>
      <c r="D22" s="153"/>
      <c r="E22" s="154"/>
      <c r="J22" s="281"/>
    </row>
    <row r="23" spans="1:10" ht="80.25" customHeight="1">
      <c r="A23" s="313" t="s">
        <v>57</v>
      </c>
      <c r="B23" s="153">
        <v>13</v>
      </c>
      <c r="C23" s="150" t="s">
        <v>58</v>
      </c>
      <c r="D23" s="149">
        <v>5</v>
      </c>
      <c r="E23" s="150" t="s">
        <v>59</v>
      </c>
    </row>
    <row r="24" spans="1:10" ht="80.25" customHeight="1">
      <c r="A24" s="313"/>
      <c r="B24" s="153">
        <v>14</v>
      </c>
      <c r="C24" s="150" t="s">
        <v>60</v>
      </c>
      <c r="D24" s="149">
        <v>6</v>
      </c>
      <c r="E24" s="150" t="s">
        <v>61</v>
      </c>
    </row>
    <row r="25" spans="1:10" ht="80.25" customHeight="1">
      <c r="A25" s="313"/>
      <c r="B25" s="153">
        <v>15</v>
      </c>
      <c r="C25" s="150" t="s">
        <v>62</v>
      </c>
      <c r="D25" s="149">
        <v>7</v>
      </c>
      <c r="E25" s="150" t="s">
        <v>63</v>
      </c>
    </row>
    <row r="26" spans="1:10" ht="80.25" customHeight="1">
      <c r="A26" s="313"/>
      <c r="B26" s="153">
        <v>16</v>
      </c>
      <c r="C26" s="150" t="s">
        <v>64</v>
      </c>
      <c r="D26" s="149"/>
      <c r="E26" s="150"/>
    </row>
    <row r="27" spans="1:10" ht="174.75" customHeight="1">
      <c r="A27" s="156" t="s">
        <v>65</v>
      </c>
      <c r="B27" s="153">
        <v>17</v>
      </c>
      <c r="C27" s="150" t="s">
        <v>66</v>
      </c>
      <c r="D27" s="149">
        <v>8</v>
      </c>
      <c r="E27" s="150" t="s">
        <v>67</v>
      </c>
    </row>
    <row r="28" spans="1:10" ht="48.75" customHeight="1">
      <c r="A28" s="313" t="s">
        <v>68</v>
      </c>
      <c r="B28" s="153">
        <v>18</v>
      </c>
      <c r="C28" s="157" t="s">
        <v>69</v>
      </c>
      <c r="D28" s="153"/>
      <c r="E28" s="154"/>
    </row>
    <row r="29" spans="1:10" ht="87" customHeight="1">
      <c r="A29" s="313"/>
      <c r="B29" s="153">
        <v>19</v>
      </c>
      <c r="C29" s="157" t="s">
        <v>70</v>
      </c>
      <c r="D29" s="153"/>
      <c r="E29" s="154"/>
    </row>
    <row r="30" spans="1:10" ht="20.25" customHeight="1">
      <c r="A30" s="319" t="s">
        <v>71</v>
      </c>
      <c r="B30" s="319"/>
      <c r="C30" s="319"/>
      <c r="D30" s="319"/>
      <c r="E30" s="319"/>
    </row>
    <row r="31" spans="1:10" ht="20.25" customHeight="1">
      <c r="A31" s="148" t="s">
        <v>35</v>
      </c>
      <c r="B31" s="148" t="s">
        <v>36</v>
      </c>
      <c r="C31" s="148" t="s">
        <v>72</v>
      </c>
      <c r="D31" s="148" t="s">
        <v>38</v>
      </c>
      <c r="E31" s="148" t="s">
        <v>73</v>
      </c>
    </row>
    <row r="32" spans="1:10" ht="98.45" customHeight="1">
      <c r="A32" s="313" t="s">
        <v>74</v>
      </c>
      <c r="B32" s="149">
        <v>1</v>
      </c>
      <c r="C32" s="150" t="s">
        <v>75</v>
      </c>
      <c r="D32" s="149">
        <v>1</v>
      </c>
      <c r="E32" s="150" t="s">
        <v>76</v>
      </c>
    </row>
    <row r="33" spans="1:5" ht="81" customHeight="1">
      <c r="A33" s="313"/>
      <c r="B33" s="149">
        <v>2</v>
      </c>
      <c r="C33" s="150" t="s">
        <v>77</v>
      </c>
      <c r="D33" s="149">
        <v>2</v>
      </c>
      <c r="E33" s="150" t="s">
        <v>78</v>
      </c>
    </row>
    <row r="34" spans="1:5" ht="92.25" customHeight="1">
      <c r="A34" s="313"/>
      <c r="B34" s="149"/>
      <c r="C34" s="150"/>
      <c r="D34" s="149">
        <v>3</v>
      </c>
      <c r="E34" s="150" t="s">
        <v>79</v>
      </c>
    </row>
    <row r="35" spans="1:5" ht="68.25" customHeight="1">
      <c r="A35" s="313"/>
      <c r="B35" s="149"/>
      <c r="C35" s="150"/>
      <c r="D35" s="149">
        <v>4</v>
      </c>
      <c r="E35" s="150" t="s">
        <v>80</v>
      </c>
    </row>
    <row r="36" spans="1:5" ht="68.25" customHeight="1">
      <c r="A36" s="313"/>
      <c r="B36" s="149"/>
      <c r="C36" s="152"/>
      <c r="D36" s="149">
        <v>5</v>
      </c>
      <c r="E36" s="150" t="s">
        <v>81</v>
      </c>
    </row>
    <row r="37" spans="1:5" ht="41.45" customHeight="1">
      <c r="A37" s="313"/>
      <c r="B37" s="149"/>
      <c r="C37" s="157"/>
      <c r="D37" s="149">
        <v>6</v>
      </c>
      <c r="E37" s="150" t="s">
        <v>82</v>
      </c>
    </row>
    <row r="38" spans="1:5" ht="49.5" customHeight="1">
      <c r="A38" s="313"/>
      <c r="B38" s="149"/>
      <c r="C38" s="157"/>
      <c r="D38" s="149">
        <v>7</v>
      </c>
      <c r="E38" s="157" t="s">
        <v>83</v>
      </c>
    </row>
    <row r="39" spans="1:5" ht="49.5" customHeight="1">
      <c r="A39" s="313" t="s">
        <v>84</v>
      </c>
      <c r="B39" s="149">
        <v>3</v>
      </c>
      <c r="C39" s="157" t="s">
        <v>85</v>
      </c>
      <c r="D39" s="149">
        <v>8</v>
      </c>
      <c r="E39" s="157" t="s">
        <v>86</v>
      </c>
    </row>
    <row r="40" spans="1:5" ht="49.5" customHeight="1">
      <c r="A40" s="313"/>
      <c r="B40" s="149"/>
      <c r="C40" s="157"/>
      <c r="D40" s="149">
        <v>9</v>
      </c>
      <c r="E40" s="157" t="s">
        <v>87</v>
      </c>
    </row>
    <row r="41" spans="1:5" s="158" customFormat="1" ht="68.25" customHeight="1">
      <c r="A41" s="313"/>
      <c r="B41" s="149"/>
      <c r="C41" s="157"/>
      <c r="D41" s="149">
        <v>10</v>
      </c>
      <c r="E41" s="157" t="s">
        <v>88</v>
      </c>
    </row>
    <row r="42" spans="1:5" s="158" customFormat="1" ht="78.75" customHeight="1">
      <c r="A42" s="313"/>
      <c r="B42" s="149"/>
      <c r="C42" s="159"/>
      <c r="D42" s="149">
        <v>11</v>
      </c>
      <c r="E42" s="157" t="s">
        <v>89</v>
      </c>
    </row>
    <row r="43" spans="1:5" s="158" customFormat="1" ht="42.75">
      <c r="A43" s="313" t="s">
        <v>90</v>
      </c>
      <c r="B43" s="149">
        <v>4</v>
      </c>
      <c r="C43" s="150" t="s">
        <v>91</v>
      </c>
      <c r="D43" s="149">
        <v>12</v>
      </c>
      <c r="E43" s="160" t="s">
        <v>92</v>
      </c>
    </row>
    <row r="44" spans="1:5" s="158" customFormat="1" ht="55.5" customHeight="1">
      <c r="A44" s="313"/>
      <c r="B44" s="149">
        <v>5</v>
      </c>
      <c r="C44" s="150" t="s">
        <v>93</v>
      </c>
      <c r="D44" s="149"/>
      <c r="E44" s="150"/>
    </row>
    <row r="45" spans="1:5" s="158" customFormat="1" ht="42.75">
      <c r="A45" s="313"/>
      <c r="B45" s="149">
        <v>6</v>
      </c>
      <c r="C45" s="150" t="s">
        <v>94</v>
      </c>
      <c r="D45" s="149">
        <v>13</v>
      </c>
      <c r="E45" s="150" t="s">
        <v>95</v>
      </c>
    </row>
    <row r="46" spans="1:5" s="158" customFormat="1" ht="61.5" customHeight="1">
      <c r="A46" s="313"/>
      <c r="B46" s="149">
        <v>7</v>
      </c>
      <c r="C46" s="150" t="s">
        <v>96</v>
      </c>
      <c r="D46" s="149">
        <v>14</v>
      </c>
      <c r="E46" s="150" t="s">
        <v>97</v>
      </c>
    </row>
    <row r="47" spans="1:5" ht="71.25" customHeight="1">
      <c r="A47" s="313"/>
      <c r="B47" s="149">
        <v>8</v>
      </c>
      <c r="C47" s="160" t="s">
        <v>98</v>
      </c>
      <c r="D47" s="149">
        <v>15</v>
      </c>
      <c r="E47" s="150" t="s">
        <v>99</v>
      </c>
    </row>
    <row r="48" spans="1:5" ht="105" customHeight="1">
      <c r="A48" s="313"/>
      <c r="B48" s="149">
        <v>9</v>
      </c>
      <c r="C48" s="150" t="s">
        <v>100</v>
      </c>
      <c r="D48" s="149">
        <v>16</v>
      </c>
      <c r="E48" s="150" t="s">
        <v>101</v>
      </c>
    </row>
    <row r="49" spans="1:5" ht="75.75" customHeight="1">
      <c r="A49" s="313" t="s">
        <v>102</v>
      </c>
      <c r="B49" s="149">
        <v>10</v>
      </c>
      <c r="C49" s="150" t="s">
        <v>103</v>
      </c>
      <c r="D49" s="149">
        <v>17</v>
      </c>
      <c r="E49" s="150" t="s">
        <v>104</v>
      </c>
    </row>
    <row r="50" spans="1:5" ht="62.45" customHeight="1">
      <c r="A50" s="313"/>
      <c r="B50" s="149">
        <v>11</v>
      </c>
      <c r="C50" s="150" t="s">
        <v>105</v>
      </c>
      <c r="D50" s="151">
        <v>18</v>
      </c>
      <c r="E50" s="150" t="s">
        <v>106</v>
      </c>
    </row>
    <row r="51" spans="1:5" ht="28.5">
      <c r="A51" s="313"/>
      <c r="B51" s="149">
        <v>12</v>
      </c>
      <c r="C51" s="150" t="s">
        <v>107</v>
      </c>
      <c r="D51" s="151">
        <v>19</v>
      </c>
      <c r="E51" s="150" t="s">
        <v>108</v>
      </c>
    </row>
    <row r="52" spans="1:5" ht="57">
      <c r="A52" s="313" t="s">
        <v>109</v>
      </c>
      <c r="B52" s="149">
        <v>13</v>
      </c>
      <c r="C52" s="150" t="s">
        <v>110</v>
      </c>
      <c r="D52" s="151">
        <v>20</v>
      </c>
      <c r="E52" s="160" t="s">
        <v>111</v>
      </c>
    </row>
    <row r="53" spans="1:5" ht="28.5">
      <c r="A53" s="313"/>
      <c r="B53" s="149">
        <v>14</v>
      </c>
      <c r="C53" s="150" t="s">
        <v>112</v>
      </c>
      <c r="D53" s="151">
        <v>21</v>
      </c>
      <c r="E53" s="160" t="s">
        <v>113</v>
      </c>
    </row>
    <row r="54" spans="1:5" ht="71.25">
      <c r="A54" s="313"/>
      <c r="B54" s="149">
        <v>15</v>
      </c>
      <c r="C54" s="150" t="s">
        <v>114</v>
      </c>
      <c r="D54" s="151"/>
      <c r="E54" s="160"/>
    </row>
    <row r="55" spans="1:5" ht="28.5">
      <c r="A55" s="313"/>
      <c r="B55" s="149">
        <v>16</v>
      </c>
      <c r="C55" s="150" t="s">
        <v>115</v>
      </c>
      <c r="D55" s="151"/>
      <c r="E55" s="160"/>
    </row>
    <row r="56" spans="1:5">
      <c r="A56" s="313"/>
      <c r="B56" s="149">
        <v>17</v>
      </c>
      <c r="C56" s="150" t="s">
        <v>116</v>
      </c>
      <c r="D56" s="151"/>
      <c r="E56" s="160"/>
    </row>
    <row r="57" spans="1:5" ht="28.5">
      <c r="A57" s="313"/>
      <c r="B57" s="149">
        <v>18</v>
      </c>
      <c r="C57" s="150" t="s">
        <v>117</v>
      </c>
      <c r="D57" s="151"/>
      <c r="E57" s="160"/>
    </row>
    <row r="58" spans="1:5" ht="28.5">
      <c r="A58" s="313"/>
      <c r="B58" s="149">
        <v>19</v>
      </c>
      <c r="C58" s="150" t="s">
        <v>118</v>
      </c>
      <c r="D58" s="151"/>
      <c r="E58" s="160"/>
    </row>
    <row r="59" spans="1:5" ht="28.5">
      <c r="A59" s="313"/>
      <c r="B59" s="149">
        <v>20</v>
      </c>
      <c r="C59" s="150" t="s">
        <v>119</v>
      </c>
      <c r="D59" s="151"/>
      <c r="E59" s="160"/>
    </row>
    <row r="60" spans="1:5" ht="42.75">
      <c r="A60" s="313"/>
      <c r="B60" s="149">
        <v>21</v>
      </c>
      <c r="C60" s="150" t="s">
        <v>120</v>
      </c>
      <c r="D60" s="151"/>
      <c r="E60" s="160"/>
    </row>
    <row r="61" spans="1:5" ht="28.5">
      <c r="A61" s="313"/>
      <c r="B61" s="149">
        <v>22</v>
      </c>
      <c r="C61" s="150" t="s">
        <v>121</v>
      </c>
      <c r="D61" s="151"/>
      <c r="E61" s="161"/>
    </row>
    <row r="62" spans="1:5" ht="42.75">
      <c r="A62" s="313" t="s">
        <v>122</v>
      </c>
      <c r="B62" s="149">
        <v>23</v>
      </c>
      <c r="C62" s="150" t="s">
        <v>123</v>
      </c>
      <c r="D62" s="151">
        <v>22</v>
      </c>
      <c r="E62" s="160" t="s">
        <v>124</v>
      </c>
    </row>
    <row r="63" spans="1:5" ht="42.75">
      <c r="A63" s="313"/>
      <c r="B63" s="149">
        <v>24</v>
      </c>
      <c r="C63" s="150" t="s">
        <v>125</v>
      </c>
      <c r="D63" s="151">
        <v>23</v>
      </c>
      <c r="E63" s="150" t="s">
        <v>126</v>
      </c>
    </row>
    <row r="64" spans="1:5">
      <c r="A64" s="313"/>
      <c r="B64" s="149">
        <v>25</v>
      </c>
      <c r="C64" s="150" t="s">
        <v>127</v>
      </c>
      <c r="D64" s="151"/>
      <c r="E64" s="160"/>
    </row>
    <row r="65" spans="1:10" ht="57">
      <c r="A65" s="314" t="s">
        <v>128</v>
      </c>
      <c r="B65" s="149">
        <v>26</v>
      </c>
      <c r="C65" s="150" t="s">
        <v>129</v>
      </c>
      <c r="D65" s="151">
        <v>24</v>
      </c>
      <c r="E65" s="160" t="s">
        <v>130</v>
      </c>
    </row>
    <row r="66" spans="1:10" ht="45" customHeight="1">
      <c r="A66" s="315"/>
      <c r="B66" s="149"/>
      <c r="C66" s="150"/>
      <c r="D66" s="151"/>
      <c r="E66" s="151"/>
    </row>
    <row r="67" spans="1:10" ht="77.25" customHeight="1">
      <c r="A67" s="313" t="s">
        <v>131</v>
      </c>
      <c r="B67" s="149">
        <v>27</v>
      </c>
      <c r="C67" s="150" t="s">
        <v>132</v>
      </c>
      <c r="D67" s="151">
        <v>25</v>
      </c>
      <c r="E67" s="150" t="s">
        <v>133</v>
      </c>
    </row>
    <row r="68" spans="1:10" ht="15.95" customHeight="1">
      <c r="A68" s="313"/>
      <c r="B68" s="149"/>
      <c r="C68" s="150"/>
      <c r="D68" s="151">
        <v>26</v>
      </c>
      <c r="E68" s="150" t="s">
        <v>134</v>
      </c>
    </row>
    <row r="69" spans="1:10" ht="50.25" customHeight="1">
      <c r="A69" s="313" t="s">
        <v>135</v>
      </c>
      <c r="B69" s="149">
        <v>28</v>
      </c>
      <c r="C69" s="160" t="s">
        <v>136</v>
      </c>
      <c r="D69" s="151">
        <v>27</v>
      </c>
      <c r="E69" s="160" t="s">
        <v>137</v>
      </c>
    </row>
    <row r="70" spans="1:10" ht="50.25" customHeight="1">
      <c r="A70" s="313"/>
      <c r="B70" s="149">
        <v>29</v>
      </c>
      <c r="C70" s="160" t="s">
        <v>138</v>
      </c>
      <c r="D70" s="151">
        <v>28</v>
      </c>
      <c r="E70" s="160" t="s">
        <v>139</v>
      </c>
    </row>
    <row r="71" spans="1:10" ht="50.25" customHeight="1">
      <c r="A71" s="313"/>
      <c r="B71" s="149"/>
      <c r="C71" s="152"/>
      <c r="D71" s="151">
        <v>29</v>
      </c>
      <c r="E71" s="160" t="s">
        <v>140</v>
      </c>
    </row>
    <row r="72" spans="1:10" ht="50.25" customHeight="1">
      <c r="A72" s="313"/>
      <c r="B72" s="149"/>
      <c r="C72" s="162"/>
      <c r="D72" s="151">
        <v>30</v>
      </c>
      <c r="E72" s="160" t="s">
        <v>141</v>
      </c>
    </row>
    <row r="73" spans="1:10" ht="50.25" customHeight="1">
      <c r="A73" s="313"/>
      <c r="B73" s="149"/>
      <c r="C73" s="160"/>
      <c r="D73" s="151">
        <v>31</v>
      </c>
      <c r="E73" s="160" t="s">
        <v>142</v>
      </c>
    </row>
    <row r="74" spans="1:10" ht="50.25" customHeight="1">
      <c r="A74" s="313"/>
      <c r="B74" s="149"/>
      <c r="C74" s="160"/>
      <c r="D74" s="151">
        <v>32</v>
      </c>
      <c r="E74" s="160" t="s">
        <v>143</v>
      </c>
    </row>
    <row r="75" spans="1:10" ht="50.25" customHeight="1">
      <c r="A75" s="313"/>
      <c r="B75" s="149"/>
      <c r="C75" s="160"/>
      <c r="D75" s="151">
        <v>33</v>
      </c>
      <c r="E75" s="162" t="s">
        <v>144</v>
      </c>
    </row>
    <row r="76" spans="1:10" ht="39.950000000000003" customHeight="1">
      <c r="A76" s="313"/>
      <c r="B76" s="149"/>
      <c r="C76" s="151"/>
      <c r="D76" s="151">
        <v>34</v>
      </c>
      <c r="E76" s="160" t="s">
        <v>145</v>
      </c>
    </row>
    <row r="77" spans="1:10" ht="39.950000000000003" customHeight="1">
      <c r="A77" s="314" t="s">
        <v>146</v>
      </c>
      <c r="B77" s="149">
        <v>30</v>
      </c>
      <c r="C77" s="150" t="s">
        <v>147</v>
      </c>
      <c r="D77" s="151">
        <v>35</v>
      </c>
      <c r="E77" s="150" t="s">
        <v>148</v>
      </c>
    </row>
    <row r="78" spans="1:10" ht="72" customHeight="1">
      <c r="A78" s="316"/>
      <c r="B78" s="149">
        <v>31</v>
      </c>
      <c r="C78" s="150" t="s">
        <v>149</v>
      </c>
      <c r="D78" s="151">
        <v>36</v>
      </c>
      <c r="E78" s="150" t="s">
        <v>150</v>
      </c>
    </row>
    <row r="79" spans="1:10" ht="72" customHeight="1">
      <c r="A79" s="316"/>
      <c r="B79" s="149">
        <v>32</v>
      </c>
      <c r="C79" s="150" t="s">
        <v>151</v>
      </c>
      <c r="D79" s="163">
        <v>37</v>
      </c>
      <c r="E79" s="150" t="s">
        <v>491</v>
      </c>
    </row>
    <row r="80" spans="1:10" ht="72" customHeight="1">
      <c r="A80" s="316"/>
      <c r="B80" s="149">
        <v>33</v>
      </c>
      <c r="C80" s="150" t="s">
        <v>152</v>
      </c>
      <c r="D80" s="163">
        <v>38</v>
      </c>
      <c r="E80" s="150" t="s">
        <v>153</v>
      </c>
      <c r="J80" s="140" t="s">
        <v>33</v>
      </c>
    </row>
    <row r="81" spans="1:6" ht="77.25" customHeight="1">
      <c r="A81" s="316"/>
      <c r="B81" s="164">
        <v>34</v>
      </c>
      <c r="C81" s="165" t="s">
        <v>154</v>
      </c>
      <c r="D81" s="166">
        <v>39</v>
      </c>
      <c r="E81" s="165" t="s">
        <v>155</v>
      </c>
    </row>
    <row r="82" spans="1:6">
      <c r="B82" s="282"/>
      <c r="C82" s="283"/>
      <c r="D82" s="282"/>
    </row>
    <row r="83" spans="1:6" ht="45.75" customHeight="1">
      <c r="A83" s="284" t="s">
        <v>492</v>
      </c>
      <c r="B83" s="317" t="s">
        <v>493</v>
      </c>
      <c r="C83" s="318"/>
      <c r="D83" s="285" t="s">
        <v>494</v>
      </c>
      <c r="E83" s="286" t="s">
        <v>495</v>
      </c>
      <c r="F83" s="287"/>
    </row>
    <row r="84" spans="1:6" ht="36" customHeight="1">
      <c r="A84" s="288" t="s">
        <v>496</v>
      </c>
      <c r="B84" s="311" t="s">
        <v>497</v>
      </c>
      <c r="C84" s="312"/>
      <c r="D84" s="289" t="s">
        <v>498</v>
      </c>
      <c r="E84" s="290" t="s">
        <v>499</v>
      </c>
      <c r="F84" s="287"/>
    </row>
    <row r="85" spans="1:6" ht="18" customHeight="1">
      <c r="E85" s="291"/>
    </row>
    <row r="86" spans="1:6" ht="36" customHeight="1"/>
    <row r="87" spans="1:6" ht="36" customHeight="1"/>
  </sheetData>
  <mergeCells count="27">
    <mergeCell ref="B1:D1"/>
    <mergeCell ref="B2:C2"/>
    <mergeCell ref="B4:E4"/>
    <mergeCell ref="A6:A7"/>
    <mergeCell ref="B6:C6"/>
    <mergeCell ref="D6:E6"/>
    <mergeCell ref="B7:C7"/>
    <mergeCell ref="D7:E7"/>
    <mergeCell ref="A52:A61"/>
    <mergeCell ref="A9:E9"/>
    <mergeCell ref="A11:A12"/>
    <mergeCell ref="A13:A15"/>
    <mergeCell ref="A16:A22"/>
    <mergeCell ref="A23:A26"/>
    <mergeCell ref="A28:A29"/>
    <mergeCell ref="A30:E30"/>
    <mergeCell ref="A32:A38"/>
    <mergeCell ref="A39:A42"/>
    <mergeCell ref="A43:A48"/>
    <mergeCell ref="A49:A51"/>
    <mergeCell ref="B84:C84"/>
    <mergeCell ref="A62:A64"/>
    <mergeCell ref="A65:A66"/>
    <mergeCell ref="A67:A68"/>
    <mergeCell ref="A69:A76"/>
    <mergeCell ref="A77:A81"/>
    <mergeCell ref="B83:C83"/>
  </mergeCells>
  <pageMargins left="0.7" right="0.7" top="0.75" bottom="0.75" header="0.3" footer="0.3"/>
  <pageSetup scale="14" orientation="portrait" r:id="rId1"/>
  <colBreaks count="1" manualBreakCount="1">
    <brk id="8"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F13"/>
  <sheetViews>
    <sheetView zoomScale="90" zoomScaleNormal="90" workbookViewId="0">
      <selection activeCell="F8" sqref="F8"/>
    </sheetView>
  </sheetViews>
  <sheetFormatPr baseColWidth="10" defaultColWidth="10.5703125" defaultRowHeight="15"/>
  <cols>
    <col min="1" max="1" width="52.28515625" customWidth="1"/>
    <col min="2" max="5" width="14.7109375" customWidth="1"/>
    <col min="6" max="6" width="44.42578125" customWidth="1"/>
  </cols>
  <sheetData>
    <row r="1" spans="1:6" s="170" customFormat="1" ht="80.099999999999994" customHeight="1">
      <c r="A1" s="169"/>
      <c r="B1" s="333" t="s">
        <v>156</v>
      </c>
      <c r="C1" s="333"/>
      <c r="D1" s="333"/>
      <c r="E1" s="333"/>
      <c r="F1" s="169"/>
    </row>
    <row r="2" spans="1:6" s="170" customFormat="1">
      <c r="A2" s="332" t="s">
        <v>157</v>
      </c>
      <c r="B2" s="332"/>
      <c r="C2" s="332"/>
      <c r="D2" s="332"/>
      <c r="E2" s="332"/>
      <c r="F2" s="332"/>
    </row>
    <row r="3" spans="1:6" s="170" customFormat="1" ht="28.5" customHeight="1">
      <c r="A3" s="334" t="s">
        <v>158</v>
      </c>
      <c r="B3" s="335" t="s">
        <v>159</v>
      </c>
      <c r="C3" s="335"/>
      <c r="D3" s="335"/>
      <c r="E3" s="335"/>
      <c r="F3" s="171" t="s">
        <v>160</v>
      </c>
    </row>
    <row r="4" spans="1:6" s="170" customFormat="1" ht="46.5" customHeight="1">
      <c r="A4" s="334"/>
      <c r="B4" s="172" t="s">
        <v>161</v>
      </c>
      <c r="C4" s="172" t="s">
        <v>162</v>
      </c>
      <c r="D4" s="172" t="s">
        <v>163</v>
      </c>
      <c r="E4" s="172" t="s">
        <v>164</v>
      </c>
      <c r="F4" s="173"/>
    </row>
    <row r="5" spans="1:6" s="170" customFormat="1" ht="65.099999999999994" customHeight="1">
      <c r="A5" s="174" t="s">
        <v>165</v>
      </c>
      <c r="B5" s="175"/>
      <c r="C5" s="176"/>
      <c r="D5" s="176">
        <v>8.9</v>
      </c>
      <c r="E5" s="176">
        <v>13.16</v>
      </c>
      <c r="F5" s="177" t="s">
        <v>166</v>
      </c>
    </row>
    <row r="6" spans="1:6" s="170" customFormat="1" ht="65.099999999999994" customHeight="1">
      <c r="A6" s="178" t="s">
        <v>167</v>
      </c>
      <c r="B6" s="175"/>
      <c r="C6" s="176"/>
      <c r="D6" s="176">
        <v>11</v>
      </c>
      <c r="E6" s="176" t="s">
        <v>168</v>
      </c>
      <c r="F6" s="177" t="s">
        <v>166</v>
      </c>
    </row>
    <row r="7" spans="1:6" s="170" customFormat="1" ht="65.099999999999994" customHeight="1">
      <c r="A7" s="178" t="s">
        <v>169</v>
      </c>
      <c r="B7" s="179"/>
      <c r="C7" s="180"/>
      <c r="D7" s="180">
        <v>1</v>
      </c>
      <c r="E7" s="180" t="s">
        <v>170</v>
      </c>
      <c r="F7" s="177" t="s">
        <v>166</v>
      </c>
    </row>
    <row r="8" spans="1:6" s="170" customFormat="1" ht="65.099999999999994" customHeight="1">
      <c r="A8" s="181" t="s">
        <v>171</v>
      </c>
      <c r="B8" s="179">
        <v>16</v>
      </c>
      <c r="C8" s="180">
        <v>3.4</v>
      </c>
      <c r="D8" s="180" t="s">
        <v>172</v>
      </c>
      <c r="E8" s="180" t="s">
        <v>173</v>
      </c>
      <c r="F8" s="177" t="s">
        <v>166</v>
      </c>
    </row>
    <row r="9" spans="1:6" s="170" customFormat="1" ht="78.95" customHeight="1">
      <c r="A9" s="181" t="s">
        <v>174</v>
      </c>
      <c r="B9" s="179" t="s">
        <v>175</v>
      </c>
      <c r="C9" s="179">
        <v>7</v>
      </c>
      <c r="D9" s="176" t="s">
        <v>176</v>
      </c>
      <c r="E9" s="176" t="s">
        <v>177</v>
      </c>
      <c r="F9" s="177" t="s">
        <v>166</v>
      </c>
    </row>
    <row r="10" spans="1:6" s="170" customFormat="1" ht="65.099999999999994" customHeight="1">
      <c r="A10" s="178" t="s">
        <v>178</v>
      </c>
      <c r="B10" s="175"/>
      <c r="C10" s="176"/>
      <c r="D10" s="176" t="s">
        <v>179</v>
      </c>
      <c r="E10" s="176">
        <v>28</v>
      </c>
      <c r="F10" s="177" t="s">
        <v>166</v>
      </c>
    </row>
    <row r="11" spans="1:6" s="170" customFormat="1" ht="65.099999999999994" customHeight="1">
      <c r="A11" s="182" t="s">
        <v>180</v>
      </c>
      <c r="B11" s="179"/>
      <c r="C11" s="180"/>
      <c r="D11" s="180" t="s">
        <v>181</v>
      </c>
      <c r="E11" s="180">
        <v>20.21</v>
      </c>
      <c r="F11" s="183" t="s">
        <v>166</v>
      </c>
    </row>
    <row r="12" spans="1:6" s="170" customFormat="1" ht="65.099999999999994" customHeight="1">
      <c r="A12" s="182" t="s">
        <v>182</v>
      </c>
      <c r="B12" s="179"/>
      <c r="C12" s="180"/>
      <c r="D12" s="176" t="s">
        <v>183</v>
      </c>
      <c r="E12" s="180" t="s">
        <v>184</v>
      </c>
      <c r="F12" s="183" t="s">
        <v>166</v>
      </c>
    </row>
    <row r="13" spans="1:6" s="170" customFormat="1" ht="65.099999999999994" customHeight="1">
      <c r="A13" s="182" t="s">
        <v>185</v>
      </c>
      <c r="B13" s="179">
        <v>2.17</v>
      </c>
      <c r="C13" s="180">
        <v>8</v>
      </c>
      <c r="D13" s="180">
        <v>1</v>
      </c>
      <c r="E13" s="180" t="s">
        <v>186</v>
      </c>
      <c r="F13" s="183" t="s">
        <v>187</v>
      </c>
    </row>
  </sheetData>
  <mergeCells count="4">
    <mergeCell ref="A2:F2"/>
    <mergeCell ref="B1:E1"/>
    <mergeCell ref="A3:A4"/>
    <mergeCell ref="B3:E3"/>
  </mergeCells>
  <dataValidations disablePrompts="1" count="2">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F4 J5"/>
    <dataValidation allowBlank="1" showInputMessage="1" showErrorMessage="1" prompt="Proponer y escribir en una frase la estrategia para gestionar la debilidad, la oportunidad, la amenaza o la fortaleza.Usar verbo de acción en infinitivo._x000a_" sqref="G1 A4"/>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B2:I58"/>
  <sheetViews>
    <sheetView topLeftCell="A7" zoomScale="112" zoomScaleNormal="112" workbookViewId="0">
      <selection activeCell="H13" sqref="H13:I13"/>
    </sheetView>
  </sheetViews>
  <sheetFormatPr baseColWidth="10" defaultColWidth="11.42578125" defaultRowHeight="14.25"/>
  <cols>
    <col min="1" max="1" width="2.7109375" style="15" customWidth="1"/>
    <col min="2" max="2" width="24.7109375" style="15" customWidth="1"/>
    <col min="3" max="3" width="11.28515625" style="37" customWidth="1"/>
    <col min="4" max="4" width="19.28515625" style="37" customWidth="1"/>
    <col min="5" max="5" width="7.5703125" style="15" customWidth="1"/>
    <col min="6" max="6" width="24.7109375" style="15" customWidth="1"/>
    <col min="7" max="7" width="79.140625" style="15" customWidth="1"/>
    <col min="8" max="8" width="11.42578125" style="15"/>
    <col min="9" max="9" width="32" style="15" customWidth="1"/>
    <col min="10" max="16384" width="11.42578125" style="15"/>
  </cols>
  <sheetData>
    <row r="2" spans="2:9" ht="18">
      <c r="B2" s="359" t="s">
        <v>188</v>
      </c>
      <c r="C2" s="360"/>
      <c r="D2" s="360"/>
      <c r="E2" s="360"/>
      <c r="F2" s="360"/>
      <c r="G2" s="361"/>
    </row>
    <row r="3" spans="2:9" ht="15">
      <c r="B3" s="362" t="s">
        <v>189</v>
      </c>
      <c r="C3" s="363"/>
      <c r="D3" s="364"/>
      <c r="E3" s="364"/>
      <c r="F3" s="364"/>
      <c r="G3" s="365"/>
    </row>
    <row r="4" spans="2:9" ht="88.5" customHeight="1">
      <c r="B4" s="366" t="s">
        <v>190</v>
      </c>
      <c r="C4" s="367"/>
      <c r="D4" s="367"/>
      <c r="E4" s="367"/>
      <c r="F4" s="367"/>
      <c r="G4" s="368"/>
    </row>
    <row r="5" spans="2:9" ht="15">
      <c r="B5" s="111"/>
      <c r="C5" s="112"/>
      <c r="D5" s="113"/>
      <c r="E5" s="114"/>
      <c r="F5" s="114"/>
      <c r="G5" s="114"/>
    </row>
    <row r="6" spans="2:9" ht="16.5" customHeight="1">
      <c r="B6" s="369" t="s">
        <v>191</v>
      </c>
      <c r="C6" s="370"/>
      <c r="D6" s="370"/>
      <c r="E6" s="370"/>
      <c r="F6" s="370"/>
      <c r="G6" s="371"/>
    </row>
    <row r="7" spans="2:9" ht="76.5" customHeight="1">
      <c r="B7" s="369"/>
      <c r="C7" s="370"/>
      <c r="D7" s="370"/>
      <c r="E7" s="370"/>
      <c r="F7" s="370"/>
      <c r="G7" s="371"/>
    </row>
    <row r="8" spans="2:9" ht="15" thickBot="1">
      <c r="B8" s="126"/>
      <c r="C8" s="127"/>
      <c r="D8" s="127"/>
      <c r="E8" s="128"/>
      <c r="F8" s="129"/>
      <c r="G8" s="129"/>
    </row>
    <row r="9" spans="2:9">
      <c r="B9" s="130"/>
      <c r="C9" s="131" t="s">
        <v>192</v>
      </c>
      <c r="D9" s="355" t="s">
        <v>193</v>
      </c>
      <c r="E9" s="356"/>
      <c r="F9" s="357" t="s">
        <v>194</v>
      </c>
      <c r="G9" s="358"/>
    </row>
    <row r="10" spans="2:9" ht="15" customHeight="1">
      <c r="B10" s="132"/>
      <c r="C10" s="117">
        <v>5</v>
      </c>
      <c r="D10" s="351" t="s">
        <v>195</v>
      </c>
      <c r="E10" s="352"/>
      <c r="F10" s="353" t="s">
        <v>196</v>
      </c>
      <c r="G10" s="354"/>
      <c r="H10" s="387"/>
      <c r="I10" s="387"/>
    </row>
    <row r="11" spans="2:9">
      <c r="B11" s="132"/>
      <c r="C11" s="117">
        <v>5</v>
      </c>
      <c r="D11" s="351" t="s">
        <v>197</v>
      </c>
      <c r="E11" s="352"/>
      <c r="F11" s="353" t="s">
        <v>198</v>
      </c>
      <c r="G11" s="354"/>
      <c r="H11" s="387"/>
      <c r="I11" s="387"/>
    </row>
    <row r="12" spans="2:9">
      <c r="B12" s="132"/>
      <c r="C12" s="117">
        <v>5</v>
      </c>
      <c r="D12" s="351" t="s">
        <v>199</v>
      </c>
      <c r="E12" s="352"/>
      <c r="F12" s="353" t="s">
        <v>200</v>
      </c>
      <c r="G12" s="354"/>
      <c r="H12" s="387"/>
      <c r="I12" s="387"/>
    </row>
    <row r="13" spans="2:9" ht="27.75" customHeight="1">
      <c r="B13" s="132"/>
      <c r="C13" s="117">
        <v>5</v>
      </c>
      <c r="D13" s="351" t="s">
        <v>201</v>
      </c>
      <c r="E13" s="352"/>
      <c r="F13" s="353" t="s">
        <v>202</v>
      </c>
      <c r="G13" s="354"/>
      <c r="H13" s="387"/>
      <c r="I13" s="387"/>
    </row>
    <row r="14" spans="2:9">
      <c r="B14" s="132"/>
      <c r="C14" s="117">
        <v>5</v>
      </c>
      <c r="D14" s="351" t="s">
        <v>203</v>
      </c>
      <c r="E14" s="352"/>
      <c r="F14" s="353" t="s">
        <v>204</v>
      </c>
      <c r="G14" s="354"/>
      <c r="H14" s="387"/>
      <c r="I14" s="387"/>
    </row>
    <row r="15" spans="2:9" ht="41.25" customHeight="1">
      <c r="B15" s="132"/>
      <c r="C15" s="117">
        <v>5</v>
      </c>
      <c r="D15" s="351" t="s">
        <v>205</v>
      </c>
      <c r="E15" s="352"/>
      <c r="F15" s="353" t="s">
        <v>206</v>
      </c>
      <c r="G15" s="354"/>
      <c r="H15" s="387"/>
      <c r="I15" s="387"/>
    </row>
    <row r="16" spans="2:9" ht="41.25" customHeight="1">
      <c r="B16" s="132"/>
      <c r="C16" s="117">
        <v>5</v>
      </c>
      <c r="D16" s="374" t="s">
        <v>207</v>
      </c>
      <c r="E16" s="372"/>
      <c r="F16" s="353" t="s">
        <v>208</v>
      </c>
      <c r="G16" s="354"/>
      <c r="H16" s="387"/>
      <c r="I16" s="387"/>
    </row>
    <row r="17" spans="2:9" ht="51.75" customHeight="1">
      <c r="B17" s="132"/>
      <c r="C17" s="117">
        <v>5</v>
      </c>
      <c r="D17" s="372" t="s">
        <v>209</v>
      </c>
      <c r="E17" s="373"/>
      <c r="F17" s="353" t="s">
        <v>210</v>
      </c>
      <c r="G17" s="354"/>
      <c r="H17" s="387"/>
      <c r="I17" s="387"/>
    </row>
    <row r="18" spans="2:9" ht="51.75" customHeight="1">
      <c r="B18" s="132"/>
      <c r="C18" s="117">
        <v>5</v>
      </c>
      <c r="D18" s="374" t="s">
        <v>211</v>
      </c>
      <c r="E18" s="372"/>
      <c r="F18" s="353" t="s">
        <v>212</v>
      </c>
      <c r="G18" s="354"/>
      <c r="H18" s="387"/>
      <c r="I18" s="387"/>
    </row>
    <row r="19" spans="2:9" ht="51.75" customHeight="1">
      <c r="B19" s="132"/>
      <c r="C19" s="117">
        <v>5</v>
      </c>
      <c r="D19" s="118" t="s">
        <v>213</v>
      </c>
      <c r="E19" s="119"/>
      <c r="F19" s="353" t="s">
        <v>214</v>
      </c>
      <c r="G19" s="354"/>
      <c r="H19" s="387"/>
      <c r="I19" s="387"/>
    </row>
    <row r="20" spans="2:9" ht="51.75" customHeight="1">
      <c r="B20" s="132"/>
      <c r="C20" s="117">
        <v>5</v>
      </c>
      <c r="D20" s="118" t="s">
        <v>215</v>
      </c>
      <c r="E20" s="119"/>
      <c r="F20" s="353" t="s">
        <v>216</v>
      </c>
      <c r="G20" s="354"/>
      <c r="H20" s="387"/>
      <c r="I20" s="387"/>
    </row>
    <row r="21" spans="2:9" ht="66.75" customHeight="1">
      <c r="B21" s="132"/>
      <c r="C21" s="117">
        <v>5</v>
      </c>
      <c r="D21" s="374" t="s">
        <v>217</v>
      </c>
      <c r="E21" s="372"/>
      <c r="F21" s="353" t="s">
        <v>218</v>
      </c>
      <c r="G21" s="354"/>
      <c r="H21" s="387"/>
      <c r="I21" s="387"/>
    </row>
    <row r="22" spans="2:9" ht="36" customHeight="1">
      <c r="B22" s="132"/>
      <c r="C22" s="117">
        <v>5</v>
      </c>
      <c r="D22" s="375" t="s">
        <v>219</v>
      </c>
      <c r="E22" s="376"/>
      <c r="F22" s="353" t="s">
        <v>220</v>
      </c>
      <c r="G22" s="354"/>
      <c r="H22" s="392"/>
      <c r="I22" s="392"/>
    </row>
    <row r="23" spans="2:9" ht="26.25" customHeight="1">
      <c r="B23" s="132"/>
      <c r="C23" s="117">
        <v>5</v>
      </c>
      <c r="D23" s="377" t="s">
        <v>221</v>
      </c>
      <c r="E23" s="377"/>
      <c r="F23" s="378" t="s">
        <v>222</v>
      </c>
      <c r="G23" s="354"/>
      <c r="H23" s="387"/>
      <c r="I23" s="387"/>
    </row>
    <row r="24" spans="2:9" ht="26.25" customHeight="1">
      <c r="B24" s="132"/>
      <c r="C24" s="117">
        <v>5</v>
      </c>
      <c r="D24" s="377" t="s">
        <v>223</v>
      </c>
      <c r="E24" s="377"/>
      <c r="F24" s="378" t="s">
        <v>224</v>
      </c>
      <c r="G24" s="354"/>
      <c r="H24" s="387"/>
      <c r="I24" s="387"/>
    </row>
    <row r="25" spans="2:9" ht="26.25" customHeight="1">
      <c r="B25" s="132"/>
      <c r="C25" s="117">
        <v>5</v>
      </c>
      <c r="D25" s="379" t="s">
        <v>225</v>
      </c>
      <c r="E25" s="380"/>
      <c r="F25" s="378" t="s">
        <v>226</v>
      </c>
      <c r="G25" s="354"/>
      <c r="H25" s="387"/>
      <c r="I25" s="387"/>
    </row>
    <row r="26" spans="2:9" ht="27" customHeight="1">
      <c r="B26" s="133"/>
      <c r="C26" s="389" t="s">
        <v>227</v>
      </c>
      <c r="D26" s="390"/>
      <c r="E26" s="390"/>
      <c r="F26" s="390"/>
      <c r="G26" s="391"/>
    </row>
    <row r="27" spans="2:9" ht="27" customHeight="1">
      <c r="B27" s="384" t="s">
        <v>228</v>
      </c>
      <c r="C27" s="385"/>
      <c r="D27" s="385"/>
      <c r="E27" s="385"/>
      <c r="F27" s="385"/>
      <c r="G27" s="386"/>
    </row>
    <row r="28" spans="2:9" ht="10.5" customHeight="1">
      <c r="B28" s="134"/>
      <c r="D28" s="120"/>
      <c r="E28" s="121"/>
      <c r="F28" s="122"/>
      <c r="G28" s="122"/>
    </row>
    <row r="29" spans="2:9">
      <c r="B29" s="134"/>
      <c r="C29" s="135"/>
      <c r="D29" s="381" t="s">
        <v>193</v>
      </c>
      <c r="E29" s="381"/>
      <c r="F29" s="382" t="s">
        <v>194</v>
      </c>
      <c r="G29" s="383"/>
    </row>
    <row r="30" spans="2:9">
      <c r="B30" s="134"/>
      <c r="D30" s="339" t="s">
        <v>195</v>
      </c>
      <c r="E30" s="339"/>
      <c r="F30" s="340" t="s">
        <v>229</v>
      </c>
      <c r="G30" s="341"/>
      <c r="H30" s="387"/>
      <c r="I30" s="387"/>
    </row>
    <row r="31" spans="2:9">
      <c r="B31" s="134"/>
      <c r="D31" s="339" t="s">
        <v>197</v>
      </c>
      <c r="E31" s="339"/>
      <c r="F31" s="340" t="s">
        <v>230</v>
      </c>
      <c r="G31" s="341"/>
      <c r="H31" s="387"/>
      <c r="I31" s="387"/>
    </row>
    <row r="32" spans="2:9">
      <c r="B32" s="134"/>
      <c r="D32" s="339" t="s">
        <v>199</v>
      </c>
      <c r="E32" s="339"/>
      <c r="F32" s="340" t="s">
        <v>231</v>
      </c>
      <c r="G32" s="341"/>
      <c r="H32" s="387"/>
      <c r="I32" s="387"/>
    </row>
    <row r="33" spans="4:9">
      <c r="D33" s="339" t="s">
        <v>201</v>
      </c>
      <c r="E33" s="339"/>
      <c r="F33" s="340" t="s">
        <v>232</v>
      </c>
      <c r="G33" s="341"/>
      <c r="H33" s="387"/>
      <c r="I33" s="387"/>
    </row>
    <row r="34" spans="4:9">
      <c r="D34" s="339" t="s">
        <v>203</v>
      </c>
      <c r="E34" s="339"/>
      <c r="F34" s="340" t="s">
        <v>233</v>
      </c>
      <c r="G34" s="341"/>
      <c r="H34" s="387"/>
      <c r="I34" s="387"/>
    </row>
    <row r="35" spans="4:9" ht="40.9" customHeight="1">
      <c r="D35" s="339" t="s">
        <v>234</v>
      </c>
      <c r="E35" s="339"/>
      <c r="F35" s="340" t="s">
        <v>235</v>
      </c>
      <c r="G35" s="341"/>
      <c r="H35" s="387"/>
      <c r="I35" s="387"/>
    </row>
    <row r="36" spans="4:9" ht="42" customHeight="1">
      <c r="D36" s="339" t="s">
        <v>236</v>
      </c>
      <c r="E36" s="339"/>
      <c r="F36" s="340" t="s">
        <v>237</v>
      </c>
      <c r="G36" s="341"/>
      <c r="H36" s="388"/>
      <c r="I36" s="388"/>
    </row>
    <row r="37" spans="4:9" ht="30.75" customHeight="1">
      <c r="D37" s="339" t="s">
        <v>238</v>
      </c>
      <c r="E37" s="339"/>
      <c r="F37" s="345" t="s">
        <v>239</v>
      </c>
      <c r="G37" s="346"/>
      <c r="H37" s="388"/>
      <c r="I37" s="388"/>
    </row>
    <row r="38" spans="4:9" ht="33" customHeight="1">
      <c r="D38" s="339" t="s">
        <v>240</v>
      </c>
      <c r="E38" s="339"/>
      <c r="F38" s="345" t="s">
        <v>239</v>
      </c>
      <c r="G38" s="346"/>
      <c r="H38" s="388"/>
      <c r="I38" s="388"/>
    </row>
    <row r="39" spans="4:9" ht="30" customHeight="1">
      <c r="D39" s="339" t="s">
        <v>241</v>
      </c>
      <c r="E39" s="339"/>
      <c r="F39" s="345" t="s">
        <v>239</v>
      </c>
      <c r="G39" s="346"/>
      <c r="H39" s="388"/>
      <c r="I39" s="388"/>
    </row>
    <row r="40" spans="4:9" ht="30" customHeight="1">
      <c r="D40" s="339" t="s">
        <v>242</v>
      </c>
      <c r="E40" s="339"/>
      <c r="F40" s="345" t="s">
        <v>239</v>
      </c>
      <c r="G40" s="346"/>
      <c r="H40" s="388"/>
      <c r="I40" s="388"/>
    </row>
    <row r="41" spans="4:9" ht="30" customHeight="1">
      <c r="D41" s="349" t="s">
        <v>243</v>
      </c>
      <c r="E41" s="350"/>
      <c r="F41" s="340" t="s">
        <v>244</v>
      </c>
      <c r="G41" s="341"/>
      <c r="H41" s="388"/>
      <c r="I41" s="388"/>
    </row>
    <row r="42" spans="4:9" ht="35.25" customHeight="1">
      <c r="D42" s="339" t="s">
        <v>245</v>
      </c>
      <c r="E42" s="339"/>
      <c r="F42" s="340" t="s">
        <v>246</v>
      </c>
      <c r="G42" s="341"/>
      <c r="H42" s="388"/>
      <c r="I42" s="388"/>
    </row>
    <row r="43" spans="4:9" ht="31.5" customHeight="1">
      <c r="D43" s="339" t="s">
        <v>238</v>
      </c>
      <c r="E43" s="339"/>
      <c r="F43" s="345" t="s">
        <v>239</v>
      </c>
      <c r="G43" s="346"/>
      <c r="H43" s="388"/>
      <c r="I43" s="388"/>
    </row>
    <row r="44" spans="4:9" ht="35.25" customHeight="1">
      <c r="D44" s="339" t="s">
        <v>247</v>
      </c>
      <c r="E44" s="339"/>
      <c r="F44" s="345" t="s">
        <v>239</v>
      </c>
      <c r="G44" s="346"/>
      <c r="H44" s="388"/>
      <c r="I44" s="388"/>
    </row>
    <row r="45" spans="4:9" ht="57" customHeight="1">
      <c r="D45" s="339" t="s">
        <v>242</v>
      </c>
      <c r="E45" s="339"/>
      <c r="F45" s="345" t="s">
        <v>239</v>
      </c>
      <c r="G45" s="346"/>
      <c r="H45" s="388"/>
      <c r="I45" s="388"/>
    </row>
    <row r="46" spans="4:9" ht="32.25" customHeight="1">
      <c r="D46" s="339" t="s">
        <v>240</v>
      </c>
      <c r="E46" s="339"/>
      <c r="F46" s="345" t="s">
        <v>239</v>
      </c>
      <c r="G46" s="346"/>
      <c r="H46" s="388"/>
      <c r="I46" s="388"/>
    </row>
    <row r="47" spans="4:9" ht="32.25" customHeight="1">
      <c r="D47" s="349" t="s">
        <v>248</v>
      </c>
      <c r="E47" s="350"/>
      <c r="F47" s="347" t="s">
        <v>249</v>
      </c>
      <c r="G47" s="348"/>
      <c r="H47" s="388"/>
      <c r="I47" s="388"/>
    </row>
    <row r="48" spans="4:9" ht="32.25" customHeight="1">
      <c r="D48" s="339" t="s">
        <v>250</v>
      </c>
      <c r="E48" s="339"/>
      <c r="F48" s="340" t="s">
        <v>251</v>
      </c>
      <c r="G48" s="341"/>
      <c r="H48" s="388"/>
      <c r="I48" s="388"/>
    </row>
    <row r="49" spans="2:9" ht="32.25" customHeight="1">
      <c r="B49" s="115"/>
      <c r="C49" s="116"/>
      <c r="D49" s="339" t="s">
        <v>252</v>
      </c>
      <c r="E49" s="339"/>
      <c r="F49" s="340" t="s">
        <v>253</v>
      </c>
      <c r="G49" s="341"/>
      <c r="H49" s="388"/>
      <c r="I49" s="388"/>
    </row>
    <row r="50" spans="2:9" ht="32.25" customHeight="1">
      <c r="B50" s="115"/>
      <c r="C50" s="116"/>
      <c r="D50" s="339" t="s">
        <v>254</v>
      </c>
      <c r="E50" s="339"/>
      <c r="F50" s="340" t="s">
        <v>255</v>
      </c>
      <c r="G50" s="341"/>
      <c r="H50" s="388"/>
      <c r="I50" s="388"/>
    </row>
    <row r="51" spans="2:9" ht="32.25" customHeight="1">
      <c r="B51" s="115"/>
      <c r="C51" s="116"/>
      <c r="D51" s="120"/>
      <c r="E51" s="120"/>
      <c r="F51" s="122"/>
      <c r="G51" s="122"/>
      <c r="H51" s="388"/>
      <c r="I51" s="388"/>
    </row>
    <row r="52" spans="2:9" ht="32.25" customHeight="1">
      <c r="B52" s="115"/>
      <c r="C52" s="116"/>
      <c r="D52" s="120"/>
      <c r="E52" s="120"/>
      <c r="F52" s="122"/>
      <c r="G52" s="122"/>
    </row>
    <row r="53" spans="2:9" ht="32.25" customHeight="1">
      <c r="B53" s="115"/>
      <c r="C53" s="116"/>
      <c r="D53" s="120"/>
      <c r="E53" s="120"/>
      <c r="F53" s="122"/>
      <c r="G53" s="122"/>
    </row>
    <row r="54" spans="2:9" ht="21.75" customHeight="1">
      <c r="B54" s="342" t="s">
        <v>256</v>
      </c>
      <c r="C54" s="343"/>
      <c r="D54" s="343"/>
      <c r="E54" s="343"/>
      <c r="F54" s="343"/>
      <c r="G54" s="344"/>
    </row>
    <row r="55" spans="2:9" ht="21.75" customHeight="1">
      <c r="B55" s="342" t="s">
        <v>257</v>
      </c>
      <c r="C55" s="343"/>
      <c r="D55" s="343"/>
      <c r="E55" s="343"/>
      <c r="F55" s="343"/>
      <c r="G55" s="344"/>
    </row>
    <row r="56" spans="2:9" ht="20.25" customHeight="1">
      <c r="B56" s="342" t="s">
        <v>258</v>
      </c>
      <c r="C56" s="343"/>
      <c r="D56" s="343"/>
      <c r="E56" s="343"/>
      <c r="F56" s="343"/>
      <c r="G56" s="344"/>
    </row>
    <row r="57" spans="2:9" ht="20.25" customHeight="1">
      <c r="B57" s="342" t="s">
        <v>259</v>
      </c>
      <c r="C57" s="343"/>
      <c r="D57" s="343"/>
      <c r="E57" s="343"/>
      <c r="F57" s="343"/>
      <c r="G57" s="344"/>
    </row>
    <row r="58" spans="2:9" ht="18" customHeight="1" thickBot="1">
      <c r="B58" s="336" t="s">
        <v>260</v>
      </c>
      <c r="C58" s="337"/>
      <c r="D58" s="337"/>
      <c r="E58" s="337"/>
      <c r="F58" s="337"/>
      <c r="G58" s="338"/>
    </row>
  </sheetData>
  <mergeCells count="125">
    <mergeCell ref="H48:I48"/>
    <mergeCell ref="H49:I49"/>
    <mergeCell ref="H50:I50"/>
    <mergeCell ref="H51:I51"/>
    <mergeCell ref="H43:I43"/>
    <mergeCell ref="H44:I44"/>
    <mergeCell ref="H45:I45"/>
    <mergeCell ref="H46:I46"/>
    <mergeCell ref="H47:I47"/>
    <mergeCell ref="H37:I37"/>
    <mergeCell ref="D30:E30"/>
    <mergeCell ref="F30:G30"/>
    <mergeCell ref="D33:E33"/>
    <mergeCell ref="H10:I10"/>
    <mergeCell ref="H11:I11"/>
    <mergeCell ref="H12:I12"/>
    <mergeCell ref="H13:I13"/>
    <mergeCell ref="H14:I14"/>
    <mergeCell ref="H25:I25"/>
    <mergeCell ref="C26:G26"/>
    <mergeCell ref="H30:I30"/>
    <mergeCell ref="H31:I31"/>
    <mergeCell ref="H20:I20"/>
    <mergeCell ref="H21:I21"/>
    <mergeCell ref="H22:I22"/>
    <mergeCell ref="H23:I23"/>
    <mergeCell ref="H24:I24"/>
    <mergeCell ref="F31:G31"/>
    <mergeCell ref="D31:E31"/>
    <mergeCell ref="D13:E13"/>
    <mergeCell ref="F13:G13"/>
    <mergeCell ref="D15:E15"/>
    <mergeCell ref="F15:G15"/>
    <mergeCell ref="D23:E23"/>
    <mergeCell ref="F23:G23"/>
    <mergeCell ref="F33:G33"/>
    <mergeCell ref="D34:E34"/>
    <mergeCell ref="D43:E43"/>
    <mergeCell ref="F43:G43"/>
    <mergeCell ref="D44:E44"/>
    <mergeCell ref="H15:I15"/>
    <mergeCell ref="H16:I16"/>
    <mergeCell ref="H17:I17"/>
    <mergeCell ref="H18:I18"/>
    <mergeCell ref="H19:I19"/>
    <mergeCell ref="H32:I32"/>
    <mergeCell ref="D32:E32"/>
    <mergeCell ref="F32:G32"/>
    <mergeCell ref="H38:I38"/>
    <mergeCell ref="H39:I39"/>
    <mergeCell ref="H40:I40"/>
    <mergeCell ref="H41:I41"/>
    <mergeCell ref="H42:I42"/>
    <mergeCell ref="H33:I33"/>
    <mergeCell ref="H34:I34"/>
    <mergeCell ref="H35:I35"/>
    <mergeCell ref="H36:I36"/>
    <mergeCell ref="F49:G49"/>
    <mergeCell ref="D49:E49"/>
    <mergeCell ref="D24:E24"/>
    <mergeCell ref="F24:G24"/>
    <mergeCell ref="F25:G25"/>
    <mergeCell ref="D25:E25"/>
    <mergeCell ref="D29:E29"/>
    <mergeCell ref="F29:G29"/>
    <mergeCell ref="B27:G27"/>
    <mergeCell ref="D40:E40"/>
    <mergeCell ref="F40:G40"/>
    <mergeCell ref="D46:E46"/>
    <mergeCell ref="F46:G46"/>
    <mergeCell ref="D45:E45"/>
    <mergeCell ref="F45:G45"/>
    <mergeCell ref="D42:E42"/>
    <mergeCell ref="F34:G34"/>
    <mergeCell ref="F38:G38"/>
    <mergeCell ref="F19:G19"/>
    <mergeCell ref="F14:G14"/>
    <mergeCell ref="D17:E17"/>
    <mergeCell ref="F17:G17"/>
    <mergeCell ref="D16:E16"/>
    <mergeCell ref="D21:E21"/>
    <mergeCell ref="F21:G21"/>
    <mergeCell ref="D22:E22"/>
    <mergeCell ref="F22:G22"/>
    <mergeCell ref="F20:G20"/>
    <mergeCell ref="D14:E14"/>
    <mergeCell ref="F16:G16"/>
    <mergeCell ref="D18:E18"/>
    <mergeCell ref="F18:G18"/>
    <mergeCell ref="D10:E10"/>
    <mergeCell ref="F10:G10"/>
    <mergeCell ref="D11:E11"/>
    <mergeCell ref="F11:G11"/>
    <mergeCell ref="D12:E12"/>
    <mergeCell ref="F12:G12"/>
    <mergeCell ref="D9:E9"/>
    <mergeCell ref="F9:G9"/>
    <mergeCell ref="B2:G2"/>
    <mergeCell ref="B3:G3"/>
    <mergeCell ref="B4:G4"/>
    <mergeCell ref="B6:G7"/>
    <mergeCell ref="B58:G58"/>
    <mergeCell ref="D35:E35"/>
    <mergeCell ref="F35:G35"/>
    <mergeCell ref="B54:G54"/>
    <mergeCell ref="B56:G56"/>
    <mergeCell ref="B55:G55"/>
    <mergeCell ref="D36:E36"/>
    <mergeCell ref="F36:G36"/>
    <mergeCell ref="D37:E37"/>
    <mergeCell ref="F37:G37"/>
    <mergeCell ref="D39:E39"/>
    <mergeCell ref="F39:G39"/>
    <mergeCell ref="D38:E38"/>
    <mergeCell ref="F41:G41"/>
    <mergeCell ref="D50:E50"/>
    <mergeCell ref="F50:G50"/>
    <mergeCell ref="F47:G47"/>
    <mergeCell ref="B57:G57"/>
    <mergeCell ref="F44:G44"/>
    <mergeCell ref="D41:E41"/>
    <mergeCell ref="F42:G42"/>
    <mergeCell ref="D47:E47"/>
    <mergeCell ref="D48:E48"/>
    <mergeCell ref="F48:G4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sheetPr>
  <dimension ref="A1:IN49"/>
  <sheetViews>
    <sheetView zoomScale="70" zoomScaleNormal="70" zoomScalePageLayoutView="50" workbookViewId="0">
      <pane xSplit="4" ySplit="9" topLeftCell="E10" activePane="bottomRight" state="frozen"/>
      <selection pane="topRight" activeCell="E1" sqref="E1"/>
      <selection pane="bottomLeft" activeCell="A10" sqref="A10"/>
      <selection pane="bottomRight" activeCell="J21" sqref="J21"/>
    </sheetView>
  </sheetViews>
  <sheetFormatPr baseColWidth="10" defaultColWidth="11.42578125" defaultRowHeight="15"/>
  <cols>
    <col min="1" max="1" width="5" bestFit="1" customWidth="1"/>
    <col min="2" max="2" width="29.85546875" customWidth="1"/>
    <col min="3" max="3" width="31" customWidth="1"/>
    <col min="4" max="4" width="43.85546875" style="10" customWidth="1"/>
    <col min="5" max="5" width="26.7109375" customWidth="1"/>
    <col min="6" max="6" width="29.5703125" customWidth="1"/>
    <col min="7" max="7" width="17.28515625" style="202" bestFit="1" customWidth="1"/>
    <col min="8" max="8" width="18.85546875" style="202" customWidth="1"/>
    <col min="9" max="9" width="32.28515625" customWidth="1"/>
    <col min="10" max="10" width="28.5703125" customWidth="1"/>
    <col min="11" max="11" width="18.7109375" style="201" customWidth="1"/>
    <col min="12" max="12" width="11.5703125" style="201" hidden="1" customWidth="1"/>
    <col min="13" max="13" width="19.5703125" customWidth="1"/>
    <col min="14" max="14" width="20.5703125" customWidth="1"/>
    <col min="15" max="15" width="18" hidden="1" customWidth="1"/>
    <col min="16" max="248" width="11.42578125" style="16"/>
    <col min="249" max="16384" width="11.42578125" style="20"/>
  </cols>
  <sheetData>
    <row r="1" spans="1:15" s="18" customFormat="1" ht="27">
      <c r="A1" s="400"/>
      <c r="B1" s="401"/>
      <c r="C1" s="401"/>
      <c r="D1" s="393" t="s">
        <v>483</v>
      </c>
      <c r="E1" s="393"/>
      <c r="F1" s="393"/>
      <c r="G1" s="393"/>
      <c r="H1" s="393"/>
      <c r="I1" s="393"/>
      <c r="J1" s="393"/>
      <c r="K1" s="393"/>
      <c r="L1" s="393"/>
      <c r="M1" s="393"/>
      <c r="N1" s="394"/>
      <c r="O1" s="33"/>
    </row>
    <row r="2" spans="1:15" s="18" customFormat="1" ht="27">
      <c r="A2" s="402"/>
      <c r="B2" s="403"/>
      <c r="C2" s="403"/>
      <c r="D2" s="395"/>
      <c r="E2" s="395"/>
      <c r="F2" s="395"/>
      <c r="G2" s="395"/>
      <c r="H2" s="395"/>
      <c r="I2" s="395"/>
      <c r="J2" s="395"/>
      <c r="K2" s="395"/>
      <c r="L2" s="395"/>
      <c r="M2" s="395"/>
      <c r="N2" s="396"/>
      <c r="O2" s="31"/>
    </row>
    <row r="3" spans="1:15" s="18" customFormat="1" ht="27">
      <c r="A3" s="34"/>
      <c r="B3" s="1"/>
      <c r="C3" s="1"/>
      <c r="D3" s="397"/>
      <c r="E3" s="397"/>
      <c r="F3" s="397"/>
      <c r="G3" s="397"/>
      <c r="H3" s="397"/>
      <c r="I3" s="397"/>
      <c r="J3" s="397"/>
      <c r="K3" s="397"/>
      <c r="L3" s="397"/>
      <c r="M3" s="397"/>
      <c r="N3" s="398"/>
      <c r="O3" s="31"/>
    </row>
    <row r="4" spans="1:15" s="18" customFormat="1" ht="18">
      <c r="A4" s="404" t="s">
        <v>261</v>
      </c>
      <c r="B4" s="404"/>
      <c r="C4" s="404"/>
      <c r="D4" s="411" t="s">
        <v>4</v>
      </c>
      <c r="E4" s="411"/>
      <c r="F4" s="411"/>
      <c r="G4" s="411"/>
      <c r="H4" s="411"/>
      <c r="I4" s="411"/>
      <c r="J4" s="411"/>
      <c r="K4" s="411"/>
      <c r="L4" s="411"/>
      <c r="M4" s="411"/>
      <c r="N4" s="411"/>
      <c r="O4" s="411"/>
    </row>
    <row r="5" spans="1:15" s="18" customFormat="1" ht="38.25" customHeight="1">
      <c r="A5" s="404" t="s">
        <v>262</v>
      </c>
      <c r="B5" s="404"/>
      <c r="C5" s="404"/>
      <c r="D5" s="412" t="s">
        <v>32</v>
      </c>
      <c r="E5" s="413"/>
      <c r="F5" s="413"/>
      <c r="G5" s="413"/>
      <c r="H5" s="413"/>
      <c r="I5" s="413"/>
      <c r="J5" s="413"/>
      <c r="K5" s="413"/>
      <c r="L5" s="413"/>
      <c r="M5" s="413"/>
      <c r="N5" s="413"/>
      <c r="O5" s="414"/>
    </row>
    <row r="6" spans="1:15" s="18" customFormat="1" ht="18.75" thickBot="1">
      <c r="A6" s="424" t="s">
        <v>263</v>
      </c>
      <c r="B6" s="424"/>
      <c r="C6" s="424"/>
      <c r="D6" s="203" t="s">
        <v>482</v>
      </c>
      <c r="E6" s="43"/>
      <c r="F6" s="43"/>
      <c r="G6" s="43"/>
      <c r="H6" s="43"/>
      <c r="I6" s="43"/>
      <c r="J6" s="43"/>
      <c r="K6" s="200"/>
      <c r="L6" s="200"/>
      <c r="M6" s="43"/>
      <c r="N6" s="43"/>
      <c r="O6" s="44"/>
    </row>
    <row r="7" spans="1:15" s="18" customFormat="1" ht="18" thickTop="1" thickBot="1">
      <c r="A7" s="40" t="s">
        <v>265</v>
      </c>
      <c r="B7" s="41"/>
      <c r="C7" s="41"/>
      <c r="D7" s="434" t="s">
        <v>266</v>
      </c>
      <c r="E7" s="431" t="s">
        <v>267</v>
      </c>
      <c r="F7" s="432"/>
      <c r="G7" s="432"/>
      <c r="H7" s="433"/>
      <c r="I7" s="421" t="s">
        <v>268</v>
      </c>
      <c r="J7" s="422"/>
      <c r="K7" s="422"/>
      <c r="L7" s="422"/>
      <c r="M7" s="423"/>
      <c r="N7" s="418" t="s">
        <v>269</v>
      </c>
      <c r="O7" s="419"/>
    </row>
    <row r="8" spans="1:15" s="18" customFormat="1" ht="22.5" customHeight="1" thickTop="1">
      <c r="A8" s="405" t="s">
        <v>270</v>
      </c>
      <c r="B8" s="407" t="s">
        <v>271</v>
      </c>
      <c r="C8" s="90" t="s">
        <v>272</v>
      </c>
      <c r="D8" s="408"/>
      <c r="E8" s="409" t="s">
        <v>209</v>
      </c>
      <c r="F8" s="409" t="s">
        <v>273</v>
      </c>
      <c r="G8" s="409" t="s">
        <v>274</v>
      </c>
      <c r="H8" s="409" t="s">
        <v>215</v>
      </c>
      <c r="I8" s="420" t="s">
        <v>275</v>
      </c>
      <c r="J8" s="123" t="s">
        <v>276</v>
      </c>
      <c r="K8" s="420" t="s">
        <v>268</v>
      </c>
      <c r="L8" s="420" t="s">
        <v>277</v>
      </c>
      <c r="M8" s="420" t="s">
        <v>278</v>
      </c>
      <c r="N8" s="415" t="s">
        <v>279</v>
      </c>
      <c r="O8" s="415" t="s">
        <v>280</v>
      </c>
    </row>
    <row r="9" spans="1:15" s="19" customFormat="1" ht="48.75" customHeight="1" thickBot="1">
      <c r="A9" s="406"/>
      <c r="B9" s="408"/>
      <c r="C9" s="199" t="s">
        <v>281</v>
      </c>
      <c r="D9" s="408"/>
      <c r="E9" s="410"/>
      <c r="F9" s="410"/>
      <c r="G9" s="410"/>
      <c r="H9" s="410"/>
      <c r="I9" s="410"/>
      <c r="J9" s="124" t="s">
        <v>282</v>
      </c>
      <c r="K9" s="410" t="s">
        <v>283</v>
      </c>
      <c r="L9" s="410"/>
      <c r="M9" s="410" t="s">
        <v>283</v>
      </c>
      <c r="N9" s="417"/>
      <c r="O9" s="416"/>
    </row>
    <row r="10" spans="1:15" s="16" customFormat="1" ht="50.25" customHeight="1">
      <c r="A10" s="425">
        <v>1</v>
      </c>
      <c r="B10" s="428" t="s">
        <v>284</v>
      </c>
      <c r="C10" s="428" t="s">
        <v>285</v>
      </c>
      <c r="D10" s="205" t="s">
        <v>286</v>
      </c>
      <c r="E10" s="428">
        <v>12</v>
      </c>
      <c r="F10" s="428">
        <v>1</v>
      </c>
      <c r="G10" s="444">
        <f>+F10/E10</f>
        <v>8.3333333333333329E-2</v>
      </c>
      <c r="H10" s="428" t="str">
        <f>CONCATENATE(IF(G10&lt;='8- Politicas de admiistracion '!$D$6,'8- Politicas de admiistracion '!$B$6,IF(G10&lt;='8- Politicas de admiistracion '!$D$7,'8- Politicas de admiistracion '!$B$7,IF(G10&lt;='8- Politicas de admiistracion '!$D$8,'8- Politicas de admiistracion '!$B$8,IF(G10&lt;='8- Politicas de admiistracion '!$D$9,'8- Politicas de admiistracion '!$B$9,IF(G10&lt;='8- Politicas de admiistracion '!$D$10,'8- Politicas de admiistracion '!$B$10,"Probabilidad no valida")))))," - ",VLOOKUP(IF(G10&lt;='8- Politicas de admiistracion '!$D$6,'8- Politicas de admiistracion '!$B$6,IF(G10&lt;='8- Politicas de admiistracion '!$D$7,'8- Politicas de admiistracion '!$B$7,IF(G10&lt;='8- Politicas de admiistracion '!$D$8,'8- Politicas de admiistracion '!$B$8,IF(G10&lt;='8- Politicas de admiistracion '!$D$9,'8- Politicas de admiistracion '!$B$9,IF(G10&lt;='8- Politicas de admiistracion '!$D$10,'8- Politicas de admiistracion '!$B$10,"Probabilidad no valida"))))),'8- Politicas de admiistracion '!$B$6:$F$10,5,FALSE))</f>
        <v>Baja - 2</v>
      </c>
      <c r="I10" s="206" t="s">
        <v>287</v>
      </c>
      <c r="J10" s="207" t="s">
        <v>288</v>
      </c>
      <c r="K10" s="208" t="str">
        <f>IFERROR(CONCATENATE(INDEX('8- Politicas de admiistracion '!$B$16:$F$53,MATCH('5-. Identificación de Riesgos'!J10,'8- Politicas de admiistracion '!$C$16:$C$54,0),1)," - ",L10),"")</f>
        <v>Moderado - 3</v>
      </c>
      <c r="L10" s="209">
        <f>IFERROR(VLOOKUP(INDEX('8- Politicas de admiistracion '!$B$16:$F$63,MATCH('5-. Identificación de Riesgos'!J10,'8- Politicas de admiistracion '!$C$16:$C$64,0),1),'8- Politicas de admiistracion '!$B$16:$F$64,5,FALSE),"")</f>
        <v>3</v>
      </c>
      <c r="M10" s="428" t="str">
        <f>IFERROR(CONCATENATE(INDEX('8- Politicas de admiistracion '!$B$16:$F$53,MATCH(ROUND(AVERAGE(L10:L19),0),'8- Politicas de admiistracion '!$F$16:$F$53,0),1)," - ",ROUND(AVERAGE(L10:L19),0)),"")</f>
        <v>Menor - 2</v>
      </c>
      <c r="N10" s="454" t="str">
        <f>IFERROR(CONCATENATE(VLOOKUP((LEFT(H10,LEN(H10)-4)&amp;LEFT(M10,LEN(M10)-4)),'9- Matriz de Calor '!$D$18:$E$42,2,0)," - ",RIGHT(H10,1)*RIGHT(M10,1)),"")</f>
        <v>Moderado - 4</v>
      </c>
      <c r="O10" s="441">
        <f>RIGHT(H10,1)*RIGHT(M10,1)</f>
        <v>4</v>
      </c>
    </row>
    <row r="11" spans="1:15" s="16" customFormat="1" ht="48" customHeight="1">
      <c r="A11" s="426"/>
      <c r="B11" s="429"/>
      <c r="C11" s="429"/>
      <c r="D11" s="210" t="s">
        <v>289</v>
      </c>
      <c r="E11" s="429"/>
      <c r="F11" s="429"/>
      <c r="G11" s="445"/>
      <c r="H11" s="429"/>
      <c r="I11" s="211" t="s">
        <v>290</v>
      </c>
      <c r="J11" s="212" t="s">
        <v>291</v>
      </c>
      <c r="K11" s="213" t="str">
        <f>IFERROR(CONCATENATE(INDEX('8- Politicas de admiistracion '!$B$16:$F$53,MATCH('5-. Identificación de Riesgos'!J11,'8- Politicas de admiistracion '!$C$16:$C$54,0),1)," - ",L11),"")</f>
        <v>Leve - 1</v>
      </c>
      <c r="L11" s="214">
        <f>IFERROR(VLOOKUP(INDEX('8- Politicas de admiistracion '!$B$16:$F$63,MATCH('5-. Identificación de Riesgos'!J11,'8- Politicas de admiistracion '!$C$16:$C$64,0),1),'8- Politicas de admiistracion '!$B$16:$F$64,5,FALSE),"")</f>
        <v>1</v>
      </c>
      <c r="M11" s="429"/>
      <c r="N11" s="455"/>
      <c r="O11" s="442"/>
    </row>
    <row r="12" spans="1:15" s="16" customFormat="1" ht="51.75" customHeight="1">
      <c r="A12" s="426"/>
      <c r="B12" s="429"/>
      <c r="C12" s="429"/>
      <c r="D12" s="215" t="s">
        <v>292</v>
      </c>
      <c r="E12" s="429"/>
      <c r="F12" s="429"/>
      <c r="G12" s="445"/>
      <c r="H12" s="429"/>
      <c r="I12" s="211" t="s">
        <v>293</v>
      </c>
      <c r="J12" s="212" t="s">
        <v>294</v>
      </c>
      <c r="K12" s="213" t="str">
        <f>IFERROR(CONCATENATE(INDEX('8- Politicas de admiistracion '!$B$16:$F$53,MATCH('5-. Identificación de Riesgos'!J12,'8- Politicas de admiistracion '!$C$16:$C$54,0),1)," - ",L12),"")</f>
        <v>Menor - 2</v>
      </c>
      <c r="L12" s="214">
        <f>IFERROR(VLOOKUP(INDEX('8- Politicas de admiistracion '!$B$16:$F$63,MATCH('5-. Identificación de Riesgos'!J12,'8- Politicas de admiistracion '!$C$16:$C$64,0),1),'8- Politicas de admiistracion '!$B$16:$F$64,5,FALSE),"")</f>
        <v>2</v>
      </c>
      <c r="M12" s="429"/>
      <c r="N12" s="455"/>
      <c r="O12" s="442"/>
    </row>
    <row r="13" spans="1:15" s="16" customFormat="1" ht="45">
      <c r="A13" s="426"/>
      <c r="B13" s="429"/>
      <c r="C13" s="429"/>
      <c r="D13" s="215" t="s">
        <v>295</v>
      </c>
      <c r="E13" s="429"/>
      <c r="F13" s="429"/>
      <c r="G13" s="445"/>
      <c r="H13" s="429"/>
      <c r="I13" s="211" t="s">
        <v>296</v>
      </c>
      <c r="J13" s="212" t="s">
        <v>297</v>
      </c>
      <c r="K13" s="213" t="str">
        <f>IFERROR(CONCATENATE(INDEX('8- Politicas de admiistracion '!$B$16:$F$53,MATCH('5-. Identificación de Riesgos'!J13,'8- Politicas de admiistracion '!$C$16:$C$54,0),1)," - ",L13),"")</f>
        <v>Menor - 2</v>
      </c>
      <c r="L13" s="214">
        <f>IFERROR(VLOOKUP(INDEX('8- Politicas de admiistracion '!$B$16:$F$63,MATCH('5-. Identificación de Riesgos'!J13,'8- Politicas de admiistracion '!$C$16:$C$64,0),1),'8- Politicas de admiistracion '!$B$16:$F$64,5,FALSE),"")</f>
        <v>2</v>
      </c>
      <c r="M13" s="429"/>
      <c r="N13" s="455"/>
      <c r="O13" s="442"/>
    </row>
    <row r="14" spans="1:15" s="16" customFormat="1" ht="27.75" customHeight="1">
      <c r="A14" s="426"/>
      <c r="B14" s="429"/>
      <c r="C14" s="429"/>
      <c r="D14" s="210" t="s">
        <v>298</v>
      </c>
      <c r="E14" s="429"/>
      <c r="F14" s="429"/>
      <c r="G14" s="445"/>
      <c r="H14" s="429"/>
      <c r="I14" s="211"/>
      <c r="J14" s="212"/>
      <c r="K14" s="213" t="str">
        <f>IFERROR(CONCATENATE(INDEX('8- Politicas de admiistracion '!$B$16:$F$53,MATCH('5-. Identificación de Riesgos'!J14,'8- Politicas de admiistracion '!$C$16:$C$54,0),1)," - ",L14),"")</f>
        <v/>
      </c>
      <c r="L14" s="214" t="str">
        <f>IFERROR(VLOOKUP(INDEX('8- Politicas de admiistracion '!$B$16:$F$63,MATCH('5-. Identificación de Riesgos'!J14,'8- Politicas de admiistracion '!$C$16:$C$64,0),1),'8- Politicas de admiistracion '!$B$16:$F$64,5,FALSE),"")</f>
        <v/>
      </c>
      <c r="M14" s="429"/>
      <c r="N14" s="455"/>
      <c r="O14" s="442"/>
    </row>
    <row r="15" spans="1:15" s="16" customFormat="1" ht="37.5" customHeight="1">
      <c r="A15" s="426"/>
      <c r="B15" s="429"/>
      <c r="C15" s="429"/>
      <c r="D15" s="210" t="s">
        <v>299</v>
      </c>
      <c r="E15" s="429"/>
      <c r="F15" s="429"/>
      <c r="G15" s="445"/>
      <c r="H15" s="429"/>
      <c r="I15" s="211"/>
      <c r="J15" s="212"/>
      <c r="K15" s="213" t="str">
        <f>IFERROR(CONCATENATE(INDEX('8- Politicas de admiistracion '!$B$16:$F$53,MATCH('5-. Identificación de Riesgos'!J15,'8- Politicas de admiistracion '!$C$16:$C$54,0),1)," - ",L15),"")</f>
        <v/>
      </c>
      <c r="L15" s="214" t="str">
        <f>IFERROR(VLOOKUP(INDEX('8- Politicas de admiistracion '!$B$16:$F$63,MATCH('5-. Identificación de Riesgos'!J15,'8- Politicas de admiistracion '!$C$16:$C$64,0),1),'8- Politicas de admiistracion '!$B$16:$F$64,5,FALSE),"")</f>
        <v/>
      </c>
      <c r="M15" s="429"/>
      <c r="N15" s="455"/>
      <c r="O15" s="442"/>
    </row>
    <row r="16" spans="1:15" s="16" customFormat="1" ht="39.75" customHeight="1">
      <c r="A16" s="426"/>
      <c r="B16" s="429"/>
      <c r="C16" s="429"/>
      <c r="D16" s="216" t="s">
        <v>300</v>
      </c>
      <c r="E16" s="429"/>
      <c r="F16" s="429"/>
      <c r="G16" s="445"/>
      <c r="H16" s="429"/>
      <c r="I16" s="213"/>
      <c r="J16" s="217"/>
      <c r="K16" s="213" t="str">
        <f>IFERROR(CONCATENATE(INDEX('8- Politicas de admiistracion '!$B$16:$F$53,MATCH('5-. Identificación de Riesgos'!J16,'8- Politicas de admiistracion '!$C$16:$C$54,0),1)," - ",L16),"")</f>
        <v/>
      </c>
      <c r="L16" s="214" t="str">
        <f>IFERROR(VLOOKUP(INDEX('8- Politicas de admiistracion '!$B$16:$F$63,MATCH('5-. Identificación de Riesgos'!J16,'8- Politicas de admiistracion '!$C$16:$C$64,0),1),'8- Politicas de admiistracion '!$B$16:$F$64,5,FALSE),"")</f>
        <v/>
      </c>
      <c r="M16" s="429"/>
      <c r="N16" s="455"/>
      <c r="O16" s="442"/>
    </row>
    <row r="17" spans="1:22" s="16" customFormat="1" hidden="1">
      <c r="A17" s="426"/>
      <c r="B17" s="429"/>
      <c r="C17" s="429"/>
      <c r="D17" s="210"/>
      <c r="E17" s="429"/>
      <c r="F17" s="429"/>
      <c r="G17" s="445"/>
      <c r="H17" s="429"/>
      <c r="I17" s="213"/>
      <c r="J17" s="217"/>
      <c r="K17" s="213" t="str">
        <f>IFERROR(CONCATENATE(INDEX('8- Politicas de admiistracion '!$B$16:$F$53,MATCH('5-. Identificación de Riesgos'!J17,'8- Politicas de admiistracion '!$C$16:$C$54,0),1)," - ",L17),"")</f>
        <v/>
      </c>
      <c r="L17" s="214" t="str">
        <f>IFERROR(VLOOKUP(INDEX('8- Politicas de admiistracion '!$B$16:$F$63,MATCH('5-. Identificación de Riesgos'!J17,'8- Politicas de admiistracion '!$C$16:$C$64,0),1),'8- Politicas de admiistracion '!$B$16:$F$64,5,FALSE),"")</f>
        <v/>
      </c>
      <c r="M17" s="429"/>
      <c r="N17" s="455"/>
      <c r="O17" s="442"/>
    </row>
    <row r="18" spans="1:22" s="16" customFormat="1" hidden="1">
      <c r="A18" s="426"/>
      <c r="B18" s="429"/>
      <c r="C18" s="429"/>
      <c r="D18" s="210"/>
      <c r="E18" s="429"/>
      <c r="F18" s="429"/>
      <c r="G18" s="445"/>
      <c r="H18" s="429"/>
      <c r="I18" s="211"/>
      <c r="J18" s="212"/>
      <c r="K18" s="213" t="str">
        <f>IFERROR(CONCATENATE(INDEX('8- Politicas de admiistracion '!$B$16:$F$53,MATCH('5-. Identificación de Riesgos'!J18,'8- Politicas de admiistracion '!$C$16:$C$54,0),1)," - ",L18),"")</f>
        <v/>
      </c>
      <c r="L18" s="214" t="str">
        <f>IFERROR(VLOOKUP(INDEX('8- Politicas de admiistracion '!$B$16:$F$63,MATCH('5-. Identificación de Riesgos'!J18,'8- Politicas de admiistracion '!$C$16:$C$64,0),1),'8- Politicas de admiistracion '!$B$16:$F$64,5,FALSE),"")</f>
        <v/>
      </c>
      <c r="M18" s="429"/>
      <c r="N18" s="455"/>
      <c r="O18" s="442"/>
    </row>
    <row r="19" spans="1:22" s="16" customFormat="1" ht="15.75" thickBot="1">
      <c r="A19" s="427"/>
      <c r="B19" s="430"/>
      <c r="C19" s="430"/>
      <c r="D19" s="218"/>
      <c r="E19" s="430"/>
      <c r="F19" s="430"/>
      <c r="G19" s="446"/>
      <c r="H19" s="430"/>
      <c r="I19" s="219"/>
      <c r="J19" s="220"/>
      <c r="K19" s="221" t="str">
        <f>IFERROR(CONCATENATE(INDEX('8- Politicas de admiistracion '!$B$16:$F$53,MATCH('5-. Identificación de Riesgos'!J19,'8- Politicas de admiistracion '!$C$16:$C$54,0),1)," - ",L19),"")</f>
        <v/>
      </c>
      <c r="L19" s="222" t="str">
        <f>IFERROR(VLOOKUP(INDEX('8- Politicas de admiistracion '!$B$16:$F$63,MATCH('5-. Identificación de Riesgos'!J19,'8- Politicas de admiistracion '!$C$16:$C$64,0),1),'8- Politicas de admiistracion '!$B$16:$F$64,5,FALSE),"")</f>
        <v/>
      </c>
      <c r="M19" s="430"/>
      <c r="N19" s="456"/>
      <c r="O19" s="443"/>
    </row>
    <row r="20" spans="1:22" s="16" customFormat="1">
      <c r="A20" s="458">
        <v>2</v>
      </c>
      <c r="B20" s="450" t="s">
        <v>301</v>
      </c>
      <c r="C20" s="450" t="s">
        <v>302</v>
      </c>
      <c r="D20" s="223" t="s">
        <v>303</v>
      </c>
      <c r="E20" s="450"/>
      <c r="F20" s="450"/>
      <c r="G20" s="461" t="e">
        <f t="shared" ref="G20" si="0">+F20/E20</f>
        <v>#DIV/0!</v>
      </c>
      <c r="H20" s="450" t="e">
        <f>CONCATENATE(IF(G20&lt;='8- Politicas de admiistracion '!$D$6,'8- Politicas de admiistracion '!$B$6,IF(G20&lt;='8- Politicas de admiistracion '!$D$7,'8- Politicas de admiistracion '!$B$7,IF(G20&lt;='8- Politicas de admiistracion '!$D$8,'8- Politicas de admiistracion '!$B$8,IF(G20&lt;='8- Politicas de admiistracion '!$D$9,'8- Politicas de admiistracion '!$B$9,IF(G20&lt;='8- Politicas de admiistracion '!$D$10,'8- Politicas de admiistracion '!$B$10,"Probabilidad no valida")))))," - ",VLOOKUP(IF(G20&lt;='8- Politicas de admiistracion '!$D$6,'8- Politicas de admiistracion '!$B$6,IF(G20&lt;='8- Politicas de admiistracion '!$D$7,'8- Politicas de admiistracion '!$B$7,IF(G20&lt;='8- Politicas de admiistracion '!$D$8,'8- Politicas de admiistracion '!$B$8,IF(G20&lt;='8- Politicas de admiistracion '!$D$9,'8- Politicas de admiistracion '!$B$9,IF(G20&lt;='8- Politicas de admiistracion '!$D$10,'8- Politicas de admiistracion '!$B$10,"Probabilidad no valida"))))),'8- Politicas de admiistracion '!$B$6:$F$10,5,FALSE))</f>
        <v>#DIV/0!</v>
      </c>
      <c r="I20" s="224"/>
      <c r="J20" s="225"/>
      <c r="K20" s="226" t="str">
        <f>IFERROR(CONCATENATE(INDEX('8- Politicas de admiistracion '!$B$16:$F$53,MATCH('5-. Identificación de Riesgos'!J20,'8- Politicas de admiistracion '!$C$16:$C$54,0),1)," - ",L20),"")</f>
        <v/>
      </c>
      <c r="L20" s="227" t="str">
        <f>IFERROR(VLOOKUP(INDEX('8- Politicas de admiistracion '!$B$16:$F$53,MATCH('5-. Identificación de Riesgos'!J20,'8- Politicas de admiistracion '!$C$16:$C$54,0),1),'8- Politicas de admiistracion '!$B$16:$F$54,5,FALSE),"")</f>
        <v/>
      </c>
      <c r="M20" s="450" t="str">
        <f>IFERROR(CONCATENATE(INDEX('8- Politicas de admiistracion '!$B$16:$F$53,MATCH(ROUND(AVERAGE(L20:L29),0),'8- Politicas de admiistracion '!$F$16:$F$53,0),1)," - ",ROUND(AVERAGE(L20:L29),0)),"")</f>
        <v/>
      </c>
      <c r="N20" s="457" t="str">
        <f>IFERROR(CONCATENATE(VLOOKUP((LEFT(H20,LEN(H20)-4)&amp;LEFT(M20,LEN(M20)-4)),'9- Matriz de Calor '!$D$18:$E$42,2,0)," - ",RIGHT(H20,1)*RIGHT(M20,1)),"")</f>
        <v/>
      </c>
      <c r="O20" s="442" t="e">
        <f>RIGHT(H20,1)*RIGHT(M20,1)</f>
        <v>#DIV/0!</v>
      </c>
      <c r="Q20" s="399" t="s">
        <v>304</v>
      </c>
      <c r="R20" s="399"/>
      <c r="S20" s="399"/>
      <c r="T20" s="399"/>
      <c r="U20" s="399"/>
      <c r="V20" s="399"/>
    </row>
    <row r="21" spans="1:22" s="16" customFormat="1" ht="89.25" customHeight="1">
      <c r="A21" s="459"/>
      <c r="B21" s="429"/>
      <c r="C21" s="429"/>
      <c r="D21" s="210" t="s">
        <v>305</v>
      </c>
      <c r="E21" s="429"/>
      <c r="F21" s="429"/>
      <c r="G21" s="452"/>
      <c r="H21" s="429"/>
      <c r="I21" s="211"/>
      <c r="J21" s="212"/>
      <c r="K21" s="213" t="str">
        <f>IFERROR(CONCATENATE(INDEX('8- Politicas de admiistracion '!$B$16:$F$53,MATCH('5-. Identificación de Riesgos'!J21,'8- Politicas de admiistracion '!$C$16:$C$54,0),1)," - ",L21),"")</f>
        <v/>
      </c>
      <c r="L21" s="214" t="str">
        <f>IFERROR(VLOOKUP(INDEX('8- Politicas de admiistracion '!$B$16:$F$53,MATCH('5-. Identificación de Riesgos'!J21,'8- Politicas de admiistracion '!$C$16:$C$54,0),1),'8- Politicas de admiistracion '!$B$16:$F$54,5,FALSE),"")</f>
        <v/>
      </c>
      <c r="M21" s="429"/>
      <c r="N21" s="455"/>
      <c r="O21" s="442"/>
      <c r="Q21" s="399"/>
      <c r="R21" s="399"/>
      <c r="S21" s="399"/>
      <c r="T21" s="399"/>
      <c r="U21" s="399"/>
      <c r="V21" s="399"/>
    </row>
    <row r="22" spans="1:22" s="16" customFormat="1" ht="36" customHeight="1">
      <c r="A22" s="459"/>
      <c r="B22" s="429"/>
      <c r="C22" s="429"/>
      <c r="D22" s="210" t="s">
        <v>306</v>
      </c>
      <c r="E22" s="429"/>
      <c r="F22" s="429"/>
      <c r="G22" s="452"/>
      <c r="H22" s="429"/>
      <c r="I22" s="211"/>
      <c r="J22" s="212"/>
      <c r="K22" s="213" t="str">
        <f>IFERROR(CONCATENATE(INDEX('8- Politicas de admiistracion '!$B$16:$F$53,MATCH('5-. Identificación de Riesgos'!J22,'8- Politicas de admiistracion '!$C$16:$C$54,0),1)," - ",L22),"")</f>
        <v/>
      </c>
      <c r="L22" s="214" t="str">
        <f>IFERROR(VLOOKUP(INDEX('8- Politicas de admiistracion '!$B$16:$F$53,MATCH('5-. Identificación de Riesgos'!J22,'8- Politicas de admiistracion '!$C$16:$C$54,0),1),'8- Politicas de admiistracion '!$B$16:$F$54,5,FALSE),"")</f>
        <v/>
      </c>
      <c r="M22" s="429"/>
      <c r="N22" s="455"/>
      <c r="O22" s="442"/>
      <c r="Q22" s="399"/>
      <c r="R22" s="399"/>
      <c r="S22" s="399"/>
      <c r="T22" s="399"/>
      <c r="U22" s="399"/>
      <c r="V22" s="399"/>
    </row>
    <row r="23" spans="1:22" s="16" customFormat="1">
      <c r="A23" s="459"/>
      <c r="B23" s="429"/>
      <c r="C23" s="429"/>
      <c r="D23" s="228" t="s">
        <v>307</v>
      </c>
      <c r="E23" s="429"/>
      <c r="F23" s="429"/>
      <c r="G23" s="452"/>
      <c r="H23" s="429"/>
      <c r="I23" s="211"/>
      <c r="J23" s="212"/>
      <c r="K23" s="213" t="str">
        <f>IFERROR(CONCATENATE(INDEX('8- Politicas de admiistracion '!$B$16:$F$53,MATCH('5-. Identificación de Riesgos'!J23,'8- Politicas de admiistracion '!$C$16:$C$54,0),1)," - ",L23),"")</f>
        <v/>
      </c>
      <c r="L23" s="214" t="str">
        <f>IFERROR(VLOOKUP(INDEX('8- Politicas de admiistracion '!$B$16:$F$53,MATCH('5-. Identificación de Riesgos'!J23,'8- Politicas de admiistracion '!$C$16:$C$54,0),1),'8- Politicas de admiistracion '!$B$16:$F$54,5,FALSE),"")</f>
        <v/>
      </c>
      <c r="M23" s="429"/>
      <c r="N23" s="455"/>
      <c r="O23" s="442"/>
      <c r="Q23" s="399"/>
      <c r="R23" s="399"/>
      <c r="S23" s="399"/>
      <c r="T23" s="399"/>
      <c r="U23" s="399"/>
      <c r="V23" s="399"/>
    </row>
    <row r="24" spans="1:22" s="16" customFormat="1">
      <c r="A24" s="459"/>
      <c r="B24" s="429"/>
      <c r="C24" s="429"/>
      <c r="D24" s="216"/>
      <c r="E24" s="429"/>
      <c r="F24" s="429"/>
      <c r="G24" s="452"/>
      <c r="H24" s="429"/>
      <c r="I24" s="211"/>
      <c r="J24" s="212"/>
      <c r="K24" s="213" t="str">
        <f>IFERROR(CONCATENATE(INDEX('8- Politicas de admiistracion '!$B$16:$F$53,MATCH('5-. Identificación de Riesgos'!J24,'8- Politicas de admiistracion '!$C$16:$C$54,0),1)," - ",L24),"")</f>
        <v/>
      </c>
      <c r="L24" s="214" t="str">
        <f>IFERROR(VLOOKUP(INDEX('8- Politicas de admiistracion '!$B$16:$F$53,MATCH('5-. Identificación de Riesgos'!J24,'8- Politicas de admiistracion '!$C$16:$C$54,0),1),'8- Politicas de admiistracion '!$B$16:$F$54,5,FALSE),"")</f>
        <v/>
      </c>
      <c r="M24" s="429"/>
      <c r="N24" s="455"/>
      <c r="O24" s="442"/>
      <c r="Q24" s="399"/>
      <c r="R24" s="399"/>
      <c r="S24" s="399"/>
      <c r="T24" s="399"/>
      <c r="U24" s="399"/>
      <c r="V24" s="399"/>
    </row>
    <row r="25" spans="1:22" s="16" customFormat="1">
      <c r="A25" s="459"/>
      <c r="B25" s="429"/>
      <c r="C25" s="429"/>
      <c r="D25" s="210"/>
      <c r="E25" s="429"/>
      <c r="F25" s="429"/>
      <c r="G25" s="452"/>
      <c r="H25" s="429"/>
      <c r="I25" s="211"/>
      <c r="J25" s="212"/>
      <c r="K25" s="213"/>
      <c r="L25" s="214" t="str">
        <f>IFERROR(VLOOKUP(INDEX('8- Politicas de admiistracion '!$B$16:$F$53,MATCH('5-. Identificación de Riesgos'!J25,'8- Politicas de admiistracion '!$C$16:$C$54,0),1),'8- Politicas de admiistracion '!$B$16:$F$54,5,FALSE),"")</f>
        <v/>
      </c>
      <c r="M25" s="429"/>
      <c r="N25" s="455"/>
      <c r="O25" s="442"/>
      <c r="Q25" s="399"/>
      <c r="R25" s="399"/>
      <c r="S25" s="399"/>
      <c r="T25" s="399"/>
      <c r="U25" s="399"/>
      <c r="V25" s="399"/>
    </row>
    <row r="26" spans="1:22" s="16" customFormat="1">
      <c r="A26" s="459"/>
      <c r="B26" s="429"/>
      <c r="C26" s="429"/>
      <c r="D26" s="210"/>
      <c r="E26" s="429"/>
      <c r="F26" s="429"/>
      <c r="G26" s="452"/>
      <c r="H26" s="429"/>
      <c r="I26" s="211"/>
      <c r="J26" s="212"/>
      <c r="K26" s="213" t="str">
        <f>IFERROR(CONCATENATE(INDEX('8- Politicas de admiistracion '!$B$16:$F$53,MATCH('5-. Identificación de Riesgos'!J26,'8- Politicas de admiistracion '!$C$16:$C$54,0),1)," - ",L26),"")</f>
        <v/>
      </c>
      <c r="L26" s="214" t="str">
        <f>IFERROR(VLOOKUP(INDEX('8- Politicas de admiistracion '!$B$16:$F$53,MATCH('5-. Identificación de Riesgos'!J26,'8- Politicas de admiistracion '!$C$16:$C$54,0),1),'8- Politicas de admiistracion '!$B$16:$F$54,5,FALSE),"")</f>
        <v/>
      </c>
      <c r="M26" s="429"/>
      <c r="N26" s="455"/>
      <c r="O26" s="442"/>
      <c r="Q26" s="399"/>
      <c r="R26" s="399"/>
      <c r="S26" s="399"/>
      <c r="T26" s="399"/>
      <c r="U26" s="399"/>
      <c r="V26" s="399"/>
    </row>
    <row r="27" spans="1:22" s="16" customFormat="1">
      <c r="A27" s="459"/>
      <c r="B27" s="429"/>
      <c r="C27" s="429"/>
      <c r="D27" s="210"/>
      <c r="E27" s="429"/>
      <c r="F27" s="429"/>
      <c r="G27" s="452"/>
      <c r="H27" s="429"/>
      <c r="I27" s="211"/>
      <c r="J27" s="212"/>
      <c r="K27" s="213"/>
      <c r="L27" s="214" t="str">
        <f>IFERROR(VLOOKUP(INDEX('8- Politicas de admiistracion '!$B$16:$F$53,MATCH('5-. Identificación de Riesgos'!J27,'8- Politicas de admiistracion '!$C$16:$C$54,0),1),'8- Politicas de admiistracion '!$B$16:$F$54,5,FALSE),"")</f>
        <v/>
      </c>
      <c r="M27" s="429"/>
      <c r="N27" s="455"/>
      <c r="O27" s="442"/>
      <c r="Q27" s="399"/>
      <c r="R27" s="399"/>
      <c r="S27" s="399"/>
      <c r="T27" s="399"/>
      <c r="U27" s="399"/>
      <c r="V27" s="399"/>
    </row>
    <row r="28" spans="1:22" s="16" customFormat="1">
      <c r="A28" s="459"/>
      <c r="B28" s="429"/>
      <c r="C28" s="429"/>
      <c r="D28" s="210"/>
      <c r="E28" s="429"/>
      <c r="F28" s="429"/>
      <c r="G28" s="452"/>
      <c r="H28" s="429"/>
      <c r="I28" s="211"/>
      <c r="J28" s="212"/>
      <c r="K28" s="213" t="str">
        <f>IFERROR(CONCATENATE(INDEX('8- Politicas de admiistracion '!$B$16:$F$53,MATCH('5-. Identificación de Riesgos'!J28,'8- Politicas de admiistracion '!$C$16:$C$54,0),1)," - ",L28),"")</f>
        <v/>
      </c>
      <c r="L28" s="214" t="str">
        <f>IFERROR(VLOOKUP(INDEX('8- Politicas de admiistracion '!$B$16:$F$53,MATCH('5-. Identificación de Riesgos'!J28,'8- Politicas de admiistracion '!$C$16:$C$54,0),1),'8- Politicas de admiistracion '!$B$16:$F$54,5,FALSE),"")</f>
        <v/>
      </c>
      <c r="M28" s="429"/>
      <c r="N28" s="455"/>
      <c r="O28" s="442"/>
      <c r="Q28" s="399"/>
      <c r="R28" s="399"/>
      <c r="S28" s="399"/>
      <c r="T28" s="399"/>
      <c r="U28" s="399"/>
      <c r="V28" s="399"/>
    </row>
    <row r="29" spans="1:22" s="16" customFormat="1" ht="15.75" thickBot="1">
      <c r="A29" s="460"/>
      <c r="B29" s="430"/>
      <c r="C29" s="430"/>
      <c r="D29" s="218"/>
      <c r="E29" s="430"/>
      <c r="F29" s="430"/>
      <c r="G29" s="453"/>
      <c r="H29" s="430"/>
      <c r="I29" s="219"/>
      <c r="J29" s="220"/>
      <c r="K29" s="221"/>
      <c r="L29" s="222" t="str">
        <f>IFERROR(VLOOKUP(INDEX('8- Politicas de admiistracion '!$B$16:$F$53,MATCH('5-. Identificación de Riesgos'!J29,'8- Politicas de admiistracion '!$C$16:$C$54,0),1),'8- Politicas de admiistracion '!$B$16:$F$54,5,FALSE),"")</f>
        <v/>
      </c>
      <c r="M29" s="430"/>
      <c r="N29" s="456"/>
      <c r="O29" s="442"/>
      <c r="Q29" s="399"/>
      <c r="R29" s="399"/>
      <c r="S29" s="399"/>
      <c r="T29" s="399"/>
      <c r="U29" s="399"/>
      <c r="V29" s="399"/>
    </row>
    <row r="30" spans="1:22" s="138" customFormat="1" ht="30">
      <c r="A30" s="462">
        <v>3</v>
      </c>
      <c r="B30" s="463" t="s">
        <v>308</v>
      </c>
      <c r="C30" s="463" t="s">
        <v>309</v>
      </c>
      <c r="D30" s="229" t="s">
        <v>310</v>
      </c>
      <c r="E30" s="428"/>
      <c r="F30" s="428"/>
      <c r="G30" s="451" t="e">
        <f t="shared" ref="G30" si="1">F30/E30</f>
        <v>#DIV/0!</v>
      </c>
      <c r="H30" s="428" t="e">
        <f>CONCATENATE(IF(G30&lt;='8- Politicas de admiistracion '!$D$6,'8- Politicas de admiistracion '!$B$6,IF(G30&lt;='8- Politicas de admiistracion '!$D$7,'8- Politicas de admiistracion '!$B$7,IF(G30&lt;='8- Politicas de admiistracion '!$D$8,'8- Politicas de admiistracion '!$B$8,IF(G30&lt;='8- Politicas de admiistracion '!$D$9,'8- Politicas de admiistracion '!$B$9,IF(G30&lt;='8- Politicas de admiistracion '!$D$10,'8- Politicas de admiistracion '!$B$10,"Probabilidad no valida")))))," - ",VLOOKUP(IF(G30&lt;='8- Politicas de admiistracion '!$D$6,'8- Politicas de admiistracion '!$B$6,IF(G30&lt;='8- Politicas de admiistracion '!$D$7,'8- Politicas de admiistracion '!$B$7,IF(G30&lt;='8- Politicas de admiistracion '!$D$8,'8- Politicas de admiistracion '!$B$8,IF(G30&lt;='8- Politicas de admiistracion '!$D$9,'8- Politicas de admiistracion '!$B$9,IF(G30&lt;='8- Politicas de admiistracion '!$D$10,'8- Politicas de admiistracion '!$B$10,"Probabilidad no valida"))))),'8- Politicas de admiistracion '!$B$6:$F$10,5,FALSE))</f>
        <v>#DIV/0!</v>
      </c>
      <c r="I30" s="230"/>
      <c r="J30" s="207"/>
      <c r="K30" s="231" t="str">
        <f>IFERROR(CONCATENATE(INDEX('8- Politicas de admiistracion '!$B$16:$F$53,MATCH('5-. Identificación de Riesgos'!J30,'8- Politicas de admiistracion '!$C$16:$C$54,0),1)," - ",L30),"")</f>
        <v/>
      </c>
      <c r="L30" s="232" t="str">
        <f>IFERROR(VLOOKUP(INDEX('8- Politicas de admiistracion '!$B$16:$F$53,MATCH('5-. Identificación de Riesgos'!J30,'8- Politicas de admiistracion '!$C$16:$C$54,0),1),'8- Politicas de admiistracion '!$B$16:$F$54,5,FALSE),"")</f>
        <v/>
      </c>
      <c r="M30" s="435" t="str">
        <f>IFERROR(CONCATENATE(INDEX('8- Politicas de admiistracion '!$B$16:$F$53,MATCH(ROUND(AVERAGE(L30:L39),0),'8- Politicas de admiistracion '!$F$16:$F$53,0),1)," - ",ROUND(AVERAGE(L30:L39),0)),"")</f>
        <v/>
      </c>
      <c r="N30" s="438" t="str">
        <f>IFERROR(CONCATENATE(VLOOKUP((LEFT(H30,LEN(H30)-4)&amp;LEFT(M30,LEN(M30)-4)),'9- Matriz de Calor '!$D$18:$E$42,2,0)," - ",RIGHT(H30,1)*RIGHT(M30,1)),"")</f>
        <v/>
      </c>
      <c r="O30" s="447" t="e">
        <f>RIGHT(H30,1)*RIGHT(M30,1)</f>
        <v>#DIV/0!</v>
      </c>
      <c r="Q30" s="16"/>
      <c r="R30" s="16"/>
      <c r="S30" s="16"/>
      <c r="T30" s="16"/>
      <c r="U30" s="16"/>
      <c r="V30" s="16"/>
    </row>
    <row r="31" spans="1:22" s="138" customFormat="1" ht="39.75" customHeight="1">
      <c r="A31" s="459"/>
      <c r="B31" s="464"/>
      <c r="C31" s="466"/>
      <c r="D31" s="233" t="s">
        <v>311</v>
      </c>
      <c r="E31" s="429"/>
      <c r="F31" s="429"/>
      <c r="G31" s="452"/>
      <c r="H31" s="429"/>
      <c r="I31" s="234"/>
      <c r="J31" s="235"/>
      <c r="K31" s="236" t="str">
        <f>IFERROR(CONCATENATE(INDEX('8- Politicas de admiistracion '!$B$16:$F$53,MATCH('5-. Identificación de Riesgos'!J31,'8- Politicas de admiistracion '!$C$16:$C$54,0),1)," - ",L31),"")</f>
        <v/>
      </c>
      <c r="L31" s="237" t="str">
        <f>IFERROR(VLOOKUP(INDEX('8- Politicas de admiistracion '!$B$16:$F$53,MATCH('5-. Identificación de Riesgos'!J31,'8- Politicas de admiistracion '!$C$16:$C$54,0),1),'8- Politicas de admiistracion '!$B$16:$F$54,5,FALSE),"")</f>
        <v/>
      </c>
      <c r="M31" s="436"/>
      <c r="N31" s="439"/>
      <c r="O31" s="448"/>
    </row>
    <row r="32" spans="1:22" s="138" customFormat="1" ht="39.75" customHeight="1">
      <c r="A32" s="459"/>
      <c r="B32" s="464"/>
      <c r="C32" s="466"/>
      <c r="D32" s="238" t="s">
        <v>312</v>
      </c>
      <c r="E32" s="429"/>
      <c r="F32" s="429"/>
      <c r="G32" s="452"/>
      <c r="H32" s="429"/>
      <c r="I32" s="234"/>
      <c r="J32" s="235"/>
      <c r="K32" s="236" t="str">
        <f>IFERROR(CONCATENATE(INDEX('8- Politicas de admiistracion '!$B$16:$F$53,MATCH('5-. Identificación de Riesgos'!J32,'8- Politicas de admiistracion '!$C$16:$C$54,0),1)," - ",L32),"")</f>
        <v/>
      </c>
      <c r="L32" s="237" t="str">
        <f>IFERROR(VLOOKUP(INDEX('8- Politicas de admiistracion '!$B$16:$F$53,MATCH('5-. Identificación de Riesgos'!J32,'8- Politicas de admiistracion '!$C$16:$C$54,0),1),'8- Politicas de admiistracion '!$B$16:$F$54,5,FALSE),"")</f>
        <v/>
      </c>
      <c r="M32" s="436"/>
      <c r="N32" s="439"/>
      <c r="O32" s="448"/>
    </row>
    <row r="33" spans="1:15" s="138" customFormat="1">
      <c r="A33" s="459"/>
      <c r="B33" s="464"/>
      <c r="C33" s="466"/>
      <c r="D33" s="228"/>
      <c r="E33" s="429"/>
      <c r="F33" s="429"/>
      <c r="G33" s="452"/>
      <c r="H33" s="429"/>
      <c r="I33" s="234"/>
      <c r="J33" s="235"/>
      <c r="K33" s="236"/>
      <c r="L33" s="237" t="str">
        <f>IFERROR(VLOOKUP(INDEX('8- Politicas de admiistracion '!$B$16:$F$53,MATCH('5-. Identificación de Riesgos'!J33,'8- Politicas de admiistracion '!$C$16:$C$54,0),1),'8- Politicas de admiistracion '!$B$16:$F$54,5,FALSE),"")</f>
        <v/>
      </c>
      <c r="M33" s="436"/>
      <c r="N33" s="439"/>
      <c r="O33" s="448"/>
    </row>
    <row r="34" spans="1:15" s="138" customFormat="1">
      <c r="A34" s="459"/>
      <c r="B34" s="464"/>
      <c r="C34" s="466"/>
      <c r="D34" s="228"/>
      <c r="E34" s="429"/>
      <c r="F34" s="429"/>
      <c r="G34" s="452"/>
      <c r="H34" s="429"/>
      <c r="I34" s="234"/>
      <c r="J34" s="235"/>
      <c r="K34" s="236" t="str">
        <f>IFERROR(CONCATENATE(INDEX('8- Politicas de admiistracion '!$B$16:$F$53,MATCH('5-. Identificación de Riesgos'!J34,'8- Politicas de admiistracion '!$C$16:$C$54,0),1)," - ",L34),"")</f>
        <v/>
      </c>
      <c r="L34" s="237" t="str">
        <f>IFERROR(VLOOKUP(INDEX('8- Politicas de admiistracion '!$B$16:$F$53,MATCH('5-. Identificación de Riesgos'!J34,'8- Politicas de admiistracion '!$C$16:$C$54,0),1),'8- Politicas de admiistracion '!$B$16:$F$54,5,FALSE),"")</f>
        <v/>
      </c>
      <c r="M34" s="436"/>
      <c r="N34" s="439"/>
      <c r="O34" s="448"/>
    </row>
    <row r="35" spans="1:15" s="138" customFormat="1">
      <c r="A35" s="459"/>
      <c r="B35" s="464"/>
      <c r="C35" s="466"/>
      <c r="D35" s="228"/>
      <c r="E35" s="429"/>
      <c r="F35" s="429"/>
      <c r="G35" s="452"/>
      <c r="H35" s="429"/>
      <c r="I35" s="234"/>
      <c r="J35" s="235"/>
      <c r="K35" s="236" t="str">
        <f>IFERROR(CONCATENATE(INDEX('8- Politicas de admiistracion '!$B$16:$F$53,MATCH('5-. Identificación de Riesgos'!J35,'8- Politicas de admiistracion '!$C$16:$C$54,0),1)," - ",L35),"")</f>
        <v/>
      </c>
      <c r="L35" s="237" t="str">
        <f>IFERROR(VLOOKUP(INDEX('8- Politicas de admiistracion '!$B$16:$F$53,MATCH('5-. Identificación de Riesgos'!J35,'8- Politicas de admiistracion '!$C$16:$C$54,0),1),'8- Politicas de admiistracion '!$B$16:$F$54,5,FALSE),"")</f>
        <v/>
      </c>
      <c r="M35" s="436"/>
      <c r="N35" s="439"/>
      <c r="O35" s="448"/>
    </row>
    <row r="36" spans="1:15" s="138" customFormat="1">
      <c r="A36" s="459"/>
      <c r="B36" s="464"/>
      <c r="C36" s="466"/>
      <c r="D36" s="228"/>
      <c r="E36" s="429"/>
      <c r="F36" s="429"/>
      <c r="G36" s="452"/>
      <c r="H36" s="429"/>
      <c r="I36" s="234"/>
      <c r="J36" s="235"/>
      <c r="K36" s="236" t="str">
        <f>IFERROR(CONCATENATE(INDEX('8- Politicas de admiistracion '!$B$16:$F$53,MATCH('5-. Identificación de Riesgos'!J36,'8- Politicas de admiistracion '!$C$16:$C$54,0),1)," - ",L36),"")</f>
        <v/>
      </c>
      <c r="L36" s="237" t="str">
        <f>IFERROR(VLOOKUP(INDEX('8- Politicas de admiistracion '!$B$16:$F$53,MATCH('5-. Identificación de Riesgos'!J36,'8- Politicas de admiistracion '!$C$16:$C$54,0),1),'8- Politicas de admiistracion '!$B$16:$F$54,5,FALSE),"")</f>
        <v/>
      </c>
      <c r="M36" s="436"/>
      <c r="N36" s="439"/>
      <c r="O36" s="448"/>
    </row>
    <row r="37" spans="1:15" s="138" customFormat="1">
      <c r="A37" s="459"/>
      <c r="B37" s="464"/>
      <c r="C37" s="466"/>
      <c r="D37" s="228"/>
      <c r="E37" s="429"/>
      <c r="F37" s="429"/>
      <c r="G37" s="452"/>
      <c r="H37" s="429"/>
      <c r="I37" s="234"/>
      <c r="J37" s="235"/>
      <c r="K37" s="236" t="str">
        <f>IFERROR(CONCATENATE(INDEX('8- Politicas de admiistracion '!$B$16:$F$53,MATCH('5-. Identificación de Riesgos'!J37,'8- Politicas de admiistracion '!$C$16:$C$54,0),1)," - ",L37),"")</f>
        <v/>
      </c>
      <c r="L37" s="237" t="str">
        <f>IFERROR(VLOOKUP(INDEX('8- Politicas de admiistracion '!$B$16:$F$53,MATCH('5-. Identificación de Riesgos'!J37,'8- Politicas de admiistracion '!$C$16:$C$54,0),1),'8- Politicas de admiistracion '!$B$16:$F$54,5,FALSE),"")</f>
        <v/>
      </c>
      <c r="M37" s="436"/>
      <c r="N37" s="439"/>
      <c r="O37" s="448"/>
    </row>
    <row r="38" spans="1:15" s="138" customFormat="1">
      <c r="A38" s="459"/>
      <c r="B38" s="464"/>
      <c r="C38" s="466"/>
      <c r="D38" s="228"/>
      <c r="E38" s="429"/>
      <c r="F38" s="429"/>
      <c r="G38" s="452"/>
      <c r="H38" s="429"/>
      <c r="I38" s="234"/>
      <c r="J38" s="235"/>
      <c r="K38" s="236" t="str">
        <f>IFERROR(CONCATENATE(INDEX('8- Politicas de admiistracion '!$B$16:$F$53,MATCH('5-. Identificación de Riesgos'!J38,'8- Politicas de admiistracion '!$C$16:$C$54,0),1)," - ",L38),"")</f>
        <v/>
      </c>
      <c r="L38" s="237" t="str">
        <f>IFERROR(VLOOKUP(INDEX('8- Politicas de admiistracion '!$B$16:$F$53,MATCH('5-. Identificación de Riesgos'!J38,'8- Politicas de admiistracion '!$C$16:$C$54,0),1),'8- Politicas de admiistracion '!$B$16:$F$54,5,FALSE),"")</f>
        <v/>
      </c>
      <c r="M38" s="436"/>
      <c r="N38" s="439"/>
      <c r="O38" s="448"/>
    </row>
    <row r="39" spans="1:15" s="138" customFormat="1" ht="15.75" thickBot="1">
      <c r="A39" s="460"/>
      <c r="B39" s="465"/>
      <c r="C39" s="467"/>
      <c r="D39" s="239"/>
      <c r="E39" s="430"/>
      <c r="F39" s="430"/>
      <c r="G39" s="453"/>
      <c r="H39" s="430"/>
      <c r="I39" s="240"/>
      <c r="J39" s="241"/>
      <c r="K39" s="242" t="str">
        <f>IFERROR(CONCATENATE(INDEX('8- Politicas de admiistracion '!$B$16:$F$53,MATCH('5-. Identificación de Riesgos'!J39,'8- Politicas de admiistracion '!$C$16:$C$54,0),1)," - ",L39),"")</f>
        <v/>
      </c>
      <c r="L39" s="243" t="str">
        <f>IFERROR(VLOOKUP(INDEX('8- Politicas de admiistracion '!$B$16:$F$53,MATCH('5-. Identificación de Riesgos'!J39,'8- Politicas de admiistracion '!$C$16:$C$54,0),1),'8- Politicas de admiistracion '!$B$16:$F$54,5,FALSE),"")</f>
        <v/>
      </c>
      <c r="M39" s="437"/>
      <c r="N39" s="440"/>
      <c r="O39" s="449"/>
    </row>
    <row r="40" spans="1:15" s="16" customFormat="1" ht="30">
      <c r="A40" s="470">
        <v>4</v>
      </c>
      <c r="B40" s="450" t="s">
        <v>313</v>
      </c>
      <c r="C40" s="450" t="s">
        <v>314</v>
      </c>
      <c r="D40" s="244" t="s">
        <v>310</v>
      </c>
      <c r="E40" s="473"/>
      <c r="F40" s="473"/>
      <c r="G40" s="461" t="e">
        <f t="shared" ref="G40" si="2">F40/E40</f>
        <v>#DIV/0!</v>
      </c>
      <c r="H40" s="450" t="e">
        <f>CONCATENATE(IF(G40&lt;='8- Politicas de admiistracion '!$D$6,'8- Politicas de admiistracion '!$B$6,IF(G40&lt;='8- Politicas de admiistracion '!$D$7,'8- Politicas de admiistracion '!$B$7,IF(G40&lt;='8- Politicas de admiistracion '!$D$8,'8- Politicas de admiistracion '!$B$8,IF(G40&lt;='8- Politicas de admiistracion '!$D$9,'8- Politicas de admiistracion '!$B$9,IF(G40&lt;='8- Politicas de admiistracion '!$D$10,'8- Politicas de admiistracion '!$B$10,"Probabilidad no valida")))))," - ",VLOOKUP(IF(G40&lt;='8- Politicas de admiistracion '!$D$6,'8- Politicas de admiistracion '!$B$6,IF(G40&lt;='8- Politicas de admiistracion '!$D$7,'8- Politicas de admiistracion '!$B$7,IF(G40&lt;='8- Politicas de admiistracion '!$D$8,'8- Politicas de admiistracion '!$B$8,IF(G40&lt;='8- Politicas de admiistracion '!$D$9,'8- Politicas de admiistracion '!$B$9,IF(G40&lt;='8- Politicas de admiistracion '!$D$10,'8- Politicas de admiistracion '!$B$10,"Probabilidad no valida"))))),'8- Politicas de admiistracion '!$B$6:$F$10,5,FALSE))</f>
        <v>#DIV/0!</v>
      </c>
      <c r="I40" s="245"/>
      <c r="J40" s="225"/>
      <c r="K40" s="246" t="str">
        <f>IFERROR(CONCATENATE(INDEX('8- Politicas de admiistracion '!$B$16:$F$53,MATCH('5-. Identificación de Riesgos'!J40,'8- Politicas de admiistracion '!$C$16:$C$54,0),1)," - ",L40),"")</f>
        <v/>
      </c>
      <c r="L40" s="247" t="str">
        <f>IFERROR(VLOOKUP(INDEX('8- Politicas de admiistracion '!$B$16:$F$53,MATCH('5-. Identificación de Riesgos'!J40,'8- Politicas de admiistracion '!$C$16:$C$54,0),1),'8- Politicas de admiistracion '!$B$16:$F$54,5,FALSE),"")</f>
        <v/>
      </c>
      <c r="M40" s="468" t="str">
        <f>IFERROR(CONCATENATE(INDEX('8- Politicas de admiistracion '!$B$16:$F$53,MATCH(ROUND(AVERAGE(L40:L49),0),'8- Politicas de admiistracion '!$F$16:$F$53,0),1)," - ",ROUND(AVERAGE(L40:L49),0)),"")</f>
        <v/>
      </c>
      <c r="N40" s="469" t="str">
        <f>IFERROR(CONCATENATE(VLOOKUP((LEFT(H40,LEN(H40)-4)&amp;LEFT(M40,LEN(M40)-4)),'9- Matriz de Calor '!$D$18:$E$42,2,0)," - ",RIGHT(H40,1)*RIGHT(M40,1)),"")</f>
        <v/>
      </c>
      <c r="O40" s="204"/>
    </row>
    <row r="41" spans="1:15" s="16" customFormat="1" ht="36" customHeight="1">
      <c r="A41" s="471"/>
      <c r="B41" s="429"/>
      <c r="C41" s="429"/>
      <c r="D41" s="233" t="s">
        <v>311</v>
      </c>
      <c r="E41" s="474"/>
      <c r="F41" s="474"/>
      <c r="G41" s="452"/>
      <c r="H41" s="429"/>
      <c r="I41" s="234"/>
      <c r="J41" s="235"/>
      <c r="K41" s="236" t="str">
        <f>IFERROR(CONCATENATE(INDEX('8- Politicas de admiistracion '!$B$16:$F$53,MATCH('5-. Identificación de Riesgos'!J41,'8- Politicas de admiistracion '!$C$16:$C$54,0),1)," - ",L41),"")</f>
        <v/>
      </c>
      <c r="L41" s="237" t="str">
        <f>IFERROR(VLOOKUP(INDEX('8- Politicas de admiistracion '!$B$16:$F$53,MATCH('5-. Identificación de Riesgos'!J41,'8- Politicas de admiistracion '!$C$16:$C$54,0),1),'8- Politicas de admiistracion '!$B$16:$F$54,5,FALSE),"")</f>
        <v/>
      </c>
      <c r="M41" s="436"/>
      <c r="N41" s="439"/>
      <c r="O41" s="204"/>
    </row>
    <row r="42" spans="1:15" s="16" customFormat="1" ht="38.25" customHeight="1">
      <c r="A42" s="471"/>
      <c r="B42" s="429"/>
      <c r="C42" s="429"/>
      <c r="D42" s="238" t="s">
        <v>315</v>
      </c>
      <c r="E42" s="474"/>
      <c r="F42" s="474"/>
      <c r="G42" s="452"/>
      <c r="H42" s="429"/>
      <c r="I42" s="234"/>
      <c r="J42" s="235"/>
      <c r="K42" s="236" t="str">
        <f>IFERROR(CONCATENATE(INDEX('8- Politicas de admiistracion '!$B$16:$F$53,MATCH('5-. Identificación de Riesgos'!J42,'8- Politicas de admiistracion '!$C$16:$C$54,0),1)," - ",L42),"")</f>
        <v/>
      </c>
      <c r="L42" s="237" t="str">
        <f>IFERROR(VLOOKUP(INDEX('8- Politicas de admiistracion '!$B$16:$F$53,MATCH('5-. Identificación de Riesgos'!J42,'8- Politicas de admiistracion '!$C$16:$C$54,0),1),'8- Politicas de admiistracion '!$B$16:$F$54,5,FALSE),"")</f>
        <v/>
      </c>
      <c r="M42" s="436"/>
      <c r="N42" s="439"/>
      <c r="O42" s="204"/>
    </row>
    <row r="43" spans="1:15" s="16" customFormat="1">
      <c r="A43" s="471"/>
      <c r="B43" s="429"/>
      <c r="C43" s="429"/>
      <c r="D43" s="248"/>
      <c r="E43" s="474"/>
      <c r="F43" s="474"/>
      <c r="G43" s="452"/>
      <c r="H43" s="429"/>
      <c r="I43" s="234"/>
      <c r="J43" s="235"/>
      <c r="K43" s="236" t="str">
        <f>IFERROR(CONCATENATE(INDEX('8- Politicas de admiistracion '!$B$16:$F$53,MATCH('5-. Identificación de Riesgos'!J43,'8- Politicas de admiistracion '!$C$16:$C$54,0),1)," - ",L43),"")</f>
        <v/>
      </c>
      <c r="L43" s="237" t="str">
        <f>IFERROR(VLOOKUP(INDEX('8- Politicas de admiistracion '!$B$16:$F$53,MATCH('5-. Identificación de Riesgos'!J43,'8- Politicas de admiistracion '!$C$16:$C$54,0),1),'8- Politicas de admiistracion '!$B$16:$F$54,5,FALSE),"")</f>
        <v/>
      </c>
      <c r="M43" s="436"/>
      <c r="N43" s="439"/>
      <c r="O43" s="204"/>
    </row>
    <row r="44" spans="1:15" s="16" customFormat="1">
      <c r="A44" s="471"/>
      <c r="B44" s="429"/>
      <c r="C44" s="429"/>
      <c r="D44" s="248"/>
      <c r="E44" s="474"/>
      <c r="F44" s="474"/>
      <c r="G44" s="452"/>
      <c r="H44" s="429"/>
      <c r="I44" s="234"/>
      <c r="J44" s="235"/>
      <c r="K44" s="236" t="str">
        <f>IFERROR(CONCATENATE(INDEX('8- Politicas de admiistracion '!$B$16:$F$53,MATCH('5-. Identificación de Riesgos'!J44,'8- Politicas de admiistracion '!$C$16:$C$54,0),1)," - ",L44),"")</f>
        <v/>
      </c>
      <c r="L44" s="237" t="str">
        <f>IFERROR(VLOOKUP(INDEX('8- Politicas de admiistracion '!$B$16:$F$53,MATCH('5-. Identificación de Riesgos'!J44,'8- Politicas de admiistracion '!$C$16:$C$54,0),1),'8- Politicas de admiistracion '!$B$16:$F$54,5,FALSE),"")</f>
        <v/>
      </c>
      <c r="M44" s="436"/>
      <c r="N44" s="439"/>
      <c r="O44" s="204"/>
    </row>
    <row r="45" spans="1:15" s="16" customFormat="1">
      <c r="A45" s="471"/>
      <c r="B45" s="429"/>
      <c r="C45" s="429"/>
      <c r="D45" s="248"/>
      <c r="E45" s="474"/>
      <c r="F45" s="474"/>
      <c r="G45" s="452"/>
      <c r="H45" s="429"/>
      <c r="I45" s="234"/>
      <c r="J45" s="235"/>
      <c r="K45" s="236" t="str">
        <f>IFERROR(CONCATENATE(INDEX('8- Politicas de admiistracion '!$B$16:$F$53,MATCH('5-. Identificación de Riesgos'!J45,'8- Politicas de admiistracion '!$C$16:$C$54,0),1)," - ",L45),"")</f>
        <v/>
      </c>
      <c r="L45" s="237" t="str">
        <f>IFERROR(VLOOKUP(INDEX('8- Politicas de admiistracion '!$B$16:$F$53,MATCH('5-. Identificación de Riesgos'!J45,'8- Politicas de admiistracion '!$C$16:$C$54,0),1),'8- Politicas de admiistracion '!$B$16:$F$54,5,FALSE),"")</f>
        <v/>
      </c>
      <c r="M45" s="436"/>
      <c r="N45" s="439"/>
      <c r="O45" s="204"/>
    </row>
    <row r="46" spans="1:15" s="16" customFormat="1">
      <c r="A46" s="471"/>
      <c r="B46" s="429"/>
      <c r="C46" s="429"/>
      <c r="D46" s="248"/>
      <c r="E46" s="474"/>
      <c r="F46" s="474"/>
      <c r="G46" s="452"/>
      <c r="H46" s="429"/>
      <c r="I46" s="234"/>
      <c r="J46" s="235"/>
      <c r="K46" s="236" t="str">
        <f>IFERROR(CONCATENATE(INDEX('8- Politicas de admiistracion '!$B$16:$F$53,MATCH('5-. Identificación de Riesgos'!J46,'8- Politicas de admiistracion '!$C$16:$C$54,0),1)," - ",L46),"")</f>
        <v/>
      </c>
      <c r="L46" s="237" t="str">
        <f>IFERROR(VLOOKUP(INDEX('8- Politicas de admiistracion '!$B$16:$F$53,MATCH('5-. Identificación de Riesgos'!J46,'8- Politicas de admiistracion '!$C$16:$C$54,0),1),'8- Politicas de admiistracion '!$B$16:$F$54,5,FALSE),"")</f>
        <v/>
      </c>
      <c r="M46" s="436"/>
      <c r="N46" s="439"/>
      <c r="O46" s="204"/>
    </row>
    <row r="47" spans="1:15" s="16" customFormat="1">
      <c r="A47" s="471"/>
      <c r="B47" s="429"/>
      <c r="C47" s="429"/>
      <c r="D47" s="248"/>
      <c r="E47" s="474"/>
      <c r="F47" s="474"/>
      <c r="G47" s="452"/>
      <c r="H47" s="429"/>
      <c r="I47" s="234"/>
      <c r="J47" s="235"/>
      <c r="K47" s="236" t="str">
        <f>IFERROR(CONCATENATE(INDEX('8- Politicas de admiistracion '!$B$16:$F$53,MATCH('5-. Identificación de Riesgos'!J47,'8- Politicas de admiistracion '!$C$16:$C$54,0),1)," - ",L47),"")</f>
        <v/>
      </c>
      <c r="L47" s="237" t="str">
        <f>IFERROR(VLOOKUP(INDEX('8- Politicas de admiistracion '!$B$16:$F$53,MATCH('5-. Identificación de Riesgos'!J47,'8- Politicas de admiistracion '!$C$16:$C$54,0),1),'8- Politicas de admiistracion '!$B$16:$F$54,5,FALSE),"")</f>
        <v/>
      </c>
      <c r="M47" s="436"/>
      <c r="N47" s="439"/>
      <c r="O47" s="204"/>
    </row>
    <row r="48" spans="1:15" s="16" customFormat="1">
      <c r="A48" s="471"/>
      <c r="B48" s="429"/>
      <c r="C48" s="429"/>
      <c r="D48" s="248"/>
      <c r="E48" s="474"/>
      <c r="F48" s="474"/>
      <c r="G48" s="452"/>
      <c r="H48" s="429"/>
      <c r="I48" s="234"/>
      <c r="J48" s="235"/>
      <c r="K48" s="236" t="str">
        <f>IFERROR(CONCATENATE(INDEX('8- Politicas de admiistracion '!$B$16:$F$53,MATCH('5-. Identificación de Riesgos'!J48,'8- Politicas de admiistracion '!$C$16:$C$54,0),1)," - ",L48),"")</f>
        <v/>
      </c>
      <c r="L48" s="237" t="str">
        <f>IFERROR(VLOOKUP(INDEX('8- Politicas de admiistracion '!$B$16:$F$53,MATCH('5-. Identificación de Riesgos'!J48,'8- Politicas de admiistracion '!$C$16:$C$54,0),1),'8- Politicas de admiistracion '!$B$16:$F$54,5,FALSE),"")</f>
        <v/>
      </c>
      <c r="M48" s="436"/>
      <c r="N48" s="439"/>
      <c r="O48" s="204"/>
    </row>
    <row r="49" spans="1:15" s="16" customFormat="1" ht="15.75" thickBot="1">
      <c r="A49" s="472"/>
      <c r="B49" s="430"/>
      <c r="C49" s="430"/>
      <c r="D49" s="249"/>
      <c r="E49" s="475"/>
      <c r="F49" s="475"/>
      <c r="G49" s="453"/>
      <c r="H49" s="430"/>
      <c r="I49" s="240"/>
      <c r="J49" s="241"/>
      <c r="K49" s="242" t="str">
        <f>IFERROR(CONCATENATE(INDEX('8- Politicas de admiistracion '!$B$16:$F$53,MATCH('5-. Identificación de Riesgos'!J49,'8- Politicas de admiistracion '!$C$16:$C$54,0),1)," - ",L49),"")</f>
        <v/>
      </c>
      <c r="L49" s="243" t="str">
        <f>IFERROR(VLOOKUP(INDEX('8- Politicas de admiistracion '!$B$16:$F$53,MATCH('5-. Identificación de Riesgos'!J49,'8- Politicas de admiistracion '!$C$16:$C$54,0),1),'8- Politicas de admiistracion '!$B$16:$F$54,5,FALSE),"")</f>
        <v/>
      </c>
      <c r="M49" s="437"/>
      <c r="N49" s="440"/>
      <c r="O49" s="204"/>
    </row>
  </sheetData>
  <mergeCells count="63">
    <mergeCell ref="G40:G49"/>
    <mergeCell ref="H40:H49"/>
    <mergeCell ref="M40:M49"/>
    <mergeCell ref="N40:N49"/>
    <mergeCell ref="A40:A49"/>
    <mergeCell ref="B40:B49"/>
    <mergeCell ref="C40:C49"/>
    <mergeCell ref="E40:E49"/>
    <mergeCell ref="F40:F49"/>
    <mergeCell ref="C20:C29"/>
    <mergeCell ref="E30:E39"/>
    <mergeCell ref="A20:A29"/>
    <mergeCell ref="E20:E29"/>
    <mergeCell ref="G20:G29"/>
    <mergeCell ref="A30:A39"/>
    <mergeCell ref="F30:F39"/>
    <mergeCell ref="B20:B29"/>
    <mergeCell ref="B30:B39"/>
    <mergeCell ref="C30:C39"/>
    <mergeCell ref="F20:F29"/>
    <mergeCell ref="M30:M39"/>
    <mergeCell ref="N30:N39"/>
    <mergeCell ref="O10:O19"/>
    <mergeCell ref="O20:O29"/>
    <mergeCell ref="G10:G19"/>
    <mergeCell ref="M10:M19"/>
    <mergeCell ref="O30:O39"/>
    <mergeCell ref="H10:H19"/>
    <mergeCell ref="H20:H29"/>
    <mergeCell ref="G30:G39"/>
    <mergeCell ref="H30:H39"/>
    <mergeCell ref="N10:N19"/>
    <mergeCell ref="M20:M29"/>
    <mergeCell ref="N20:N29"/>
    <mergeCell ref="I7:M7"/>
    <mergeCell ref="A5:C5"/>
    <mergeCell ref="A6:C6"/>
    <mergeCell ref="A10:A19"/>
    <mergeCell ref="C10:C19"/>
    <mergeCell ref="B10:B19"/>
    <mergeCell ref="G8:G9"/>
    <mergeCell ref="H8:H9"/>
    <mergeCell ref="E7:H7"/>
    <mergeCell ref="D7:D9"/>
    <mergeCell ref="E10:E19"/>
    <mergeCell ref="F10:F19"/>
    <mergeCell ref="F8:F9"/>
    <mergeCell ref="D1:N3"/>
    <mergeCell ref="Q20:V29"/>
    <mergeCell ref="A1:C2"/>
    <mergeCell ref="A4:C4"/>
    <mergeCell ref="A8:A9"/>
    <mergeCell ref="B8:B9"/>
    <mergeCell ref="E8:E9"/>
    <mergeCell ref="D4:O4"/>
    <mergeCell ref="D5:O5"/>
    <mergeCell ref="O8:O9"/>
    <mergeCell ref="N8:N9"/>
    <mergeCell ref="N7:O7"/>
    <mergeCell ref="K8:K9"/>
    <mergeCell ref="M8:M9"/>
    <mergeCell ref="L8:L9"/>
    <mergeCell ref="I8:I9"/>
  </mergeCells>
  <conditionalFormatting sqref="D12">
    <cfRule type="containsText" dxfId="372" priority="19" operator="containsText" text="3- Moderado">
      <formula>NOT(ISERROR(SEARCH("3- Moderado",D12)))</formula>
    </cfRule>
    <cfRule type="containsText" dxfId="371" priority="20" operator="containsText" text="6- Moderado">
      <formula>NOT(ISERROR(SEARCH("6- Moderado",D12)))</formula>
    </cfRule>
    <cfRule type="containsText" dxfId="370" priority="21" operator="containsText" text="4- Moderado">
      <formula>NOT(ISERROR(SEARCH("4- Moderado",D12)))</formula>
    </cfRule>
    <cfRule type="containsText" dxfId="369" priority="22" operator="containsText" text="3- Bajo">
      <formula>NOT(ISERROR(SEARCH("3- Bajo",D12)))</formula>
    </cfRule>
    <cfRule type="containsText" dxfId="368" priority="23" operator="containsText" text="4- Bajo">
      <formula>NOT(ISERROR(SEARCH("4- Bajo",D12)))</formula>
    </cfRule>
    <cfRule type="containsText" dxfId="367" priority="24" operator="containsText" text="1- Bajo">
      <formula>NOT(ISERROR(SEARCH("1- Bajo",D12)))</formula>
    </cfRule>
    <cfRule type="containsText" dxfId="366" priority="25" operator="containsText" text="3- Moderado">
      <formula>NOT(ISERROR(SEARCH("3- Moderado",D12)))</formula>
    </cfRule>
    <cfRule type="containsText" dxfId="365" priority="26" operator="containsText" text="6- Moderado">
      <formula>NOT(ISERROR(SEARCH("6- Moderado",D12)))</formula>
    </cfRule>
    <cfRule type="containsText" dxfId="364" priority="27" operator="containsText" text="4- Moderado">
      <formula>NOT(ISERROR(SEARCH("4- Moderado",D12)))</formula>
    </cfRule>
    <cfRule type="containsText" dxfId="363" priority="28" operator="containsText" text="3- Bajo">
      <formula>NOT(ISERROR(SEARCH("3- Bajo",D12)))</formula>
    </cfRule>
    <cfRule type="containsText" dxfId="362" priority="29" operator="containsText" text="4- Bajo">
      <formula>NOT(ISERROR(SEARCH("4- Bajo",D12)))</formula>
    </cfRule>
    <cfRule type="containsText" dxfId="361" priority="30" operator="containsText" text="1- Bajo">
      <formula>NOT(ISERROR(SEARCH("1- Bajo",D12)))</formula>
    </cfRule>
  </conditionalFormatting>
  <conditionalFormatting sqref="D12:D13">
    <cfRule type="containsText" dxfId="360" priority="13" operator="containsText" text="3- Moderado">
      <formula>NOT(ISERROR(SEARCH("3- Moderado",D12)))</formula>
    </cfRule>
    <cfRule type="containsText" dxfId="359" priority="14" operator="containsText" text="6- Moderado">
      <formula>NOT(ISERROR(SEARCH("6- Moderado",D12)))</formula>
    </cfRule>
    <cfRule type="containsText" dxfId="358" priority="15" operator="containsText" text="4- Moderado">
      <formula>NOT(ISERROR(SEARCH("4- Moderado",D12)))</formula>
    </cfRule>
    <cfRule type="containsText" dxfId="357" priority="16" operator="containsText" text="3- Bajo">
      <formula>NOT(ISERROR(SEARCH("3- Bajo",D12)))</formula>
    </cfRule>
    <cfRule type="containsText" dxfId="356" priority="17" operator="containsText" text="4- Bajo">
      <formula>NOT(ISERROR(SEARCH("4- Bajo",D12)))</formula>
    </cfRule>
    <cfRule type="containsText" dxfId="355" priority="18" operator="containsText" text="1- Bajo">
      <formula>NOT(ISERROR(SEARCH("1- Bajo",D12)))</formula>
    </cfRule>
  </conditionalFormatting>
  <conditionalFormatting sqref="D13">
    <cfRule type="containsText" dxfId="354" priority="1" operator="containsText" text="3- Moderado">
      <formula>NOT(ISERROR(SEARCH("3- Moderado",D13)))</formula>
    </cfRule>
    <cfRule type="containsText" dxfId="353" priority="2" operator="containsText" text="6- Moderado">
      <formula>NOT(ISERROR(SEARCH("6- Moderado",D13)))</formula>
    </cfRule>
    <cfRule type="containsText" dxfId="352" priority="3" operator="containsText" text="4- Moderado">
      <formula>NOT(ISERROR(SEARCH("4- Moderado",D13)))</formula>
    </cfRule>
    <cfRule type="containsText" dxfId="351" priority="4" operator="containsText" text="3- Bajo">
      <formula>NOT(ISERROR(SEARCH("3- Bajo",D13)))</formula>
    </cfRule>
    <cfRule type="containsText" dxfId="350" priority="5" operator="containsText" text="4- Bajo">
      <formula>NOT(ISERROR(SEARCH("4- Bajo",D13)))</formula>
    </cfRule>
    <cfRule type="containsText" dxfId="349" priority="6" operator="containsText" text="1- Bajo">
      <formula>NOT(ISERROR(SEARCH("1- Bajo",D13)))</formula>
    </cfRule>
    <cfRule type="containsText" dxfId="348" priority="7" operator="containsText" text="3- Moderado">
      <formula>NOT(ISERROR(SEARCH("3- Moderado",D13)))</formula>
    </cfRule>
    <cfRule type="containsText" dxfId="347" priority="8" operator="containsText" text="6- Moderado">
      <formula>NOT(ISERROR(SEARCH("6- Moderado",D13)))</formula>
    </cfRule>
    <cfRule type="containsText" dxfId="346" priority="9" operator="containsText" text="4- Moderado">
      <formula>NOT(ISERROR(SEARCH("4- Moderado",D13)))</formula>
    </cfRule>
    <cfRule type="containsText" dxfId="345" priority="10" operator="containsText" text="3- Bajo">
      <formula>NOT(ISERROR(SEARCH("3- Bajo",D13)))</formula>
    </cfRule>
    <cfRule type="containsText" dxfId="344" priority="11" operator="containsText" text="4- Bajo">
      <formula>NOT(ISERROR(SEARCH("4- Bajo",D13)))</formula>
    </cfRule>
    <cfRule type="containsText" dxfId="343" priority="12" operator="containsText" text="1- Bajo">
      <formula>NOT(ISERROR(SEARCH("1- Bajo",D13)))</formula>
    </cfRule>
  </conditionalFormatting>
  <conditionalFormatting sqref="H10 H20">
    <cfRule type="containsText" dxfId="342" priority="654" operator="containsText" text="Muy Baja">
      <formula>NOT(ISERROR(SEARCH("Muy Baja",H10)))</formula>
    </cfRule>
    <cfRule type="containsText" dxfId="341" priority="655" operator="containsText" text="Baja">
      <formula>NOT(ISERROR(SEARCH("Baja",H10)))</formula>
    </cfRule>
    <cfRule type="containsText" dxfId="340" priority="656" operator="containsText" text="Muy Alta">
      <formula>NOT(ISERROR(SEARCH("Muy Alta",H10)))</formula>
    </cfRule>
    <cfRule type="containsText" dxfId="339" priority="658" operator="containsText" text="Alta">
      <formula>NOT(ISERROR(SEARCH("Alta",H10)))</formula>
    </cfRule>
    <cfRule type="containsText" dxfId="338" priority="659" operator="containsText" text="Media">
      <formula>NOT(ISERROR(SEARCH("Media",H10)))</formula>
    </cfRule>
    <cfRule type="containsText" dxfId="337" priority="660" operator="containsText" text="Media">
      <formula>NOT(ISERROR(SEARCH("Media",H10)))</formula>
    </cfRule>
    <cfRule type="containsText" dxfId="336" priority="661" operator="containsText" text="Media">
      <formula>NOT(ISERROR(SEARCH("Media",H10)))</formula>
    </cfRule>
    <cfRule type="containsText" dxfId="335" priority="662" operator="containsText" text="Muy Baja">
      <formula>NOT(ISERROR(SEARCH("Muy Baja",H10)))</formula>
    </cfRule>
    <cfRule type="containsText" dxfId="334" priority="663" operator="containsText" text="Baja">
      <formula>NOT(ISERROR(SEARCH("Baja",H10)))</formula>
    </cfRule>
    <cfRule type="containsText" dxfId="333" priority="664" operator="containsText" text="Muy Baja">
      <formula>NOT(ISERROR(SEARCH("Muy Baja",H10)))</formula>
    </cfRule>
    <cfRule type="containsText" dxfId="332" priority="665" operator="containsText" text="Muy Baja">
      <formula>NOT(ISERROR(SEARCH("Muy Baja",H10)))</formula>
    </cfRule>
    <cfRule type="containsText" dxfId="331" priority="666" operator="containsText" text="Muy Baja">
      <formula>NOT(ISERROR(SEARCH("Muy Baja",H10)))</formula>
    </cfRule>
    <cfRule type="containsText" dxfId="330" priority="667" operator="containsText" text="Muy Baja'Tabla probabilidad'!">
      <formula>NOT(ISERROR(SEARCH("Muy Baja'Tabla probabilidad'!",H10)))</formula>
    </cfRule>
    <cfRule type="containsText" dxfId="329" priority="668" operator="containsText" text="Muy bajo">
      <formula>NOT(ISERROR(SEARCH("Muy bajo",H10)))</formula>
    </cfRule>
    <cfRule type="containsText" dxfId="328" priority="669" operator="containsText" text="Alta">
      <formula>NOT(ISERROR(SEARCH("Alta",H10)))</formula>
    </cfRule>
    <cfRule type="containsText" dxfId="327" priority="670" operator="containsText" text="Media">
      <formula>NOT(ISERROR(SEARCH("Media",H10)))</formula>
    </cfRule>
    <cfRule type="containsText" dxfId="326" priority="671" operator="containsText" text="Baja">
      <formula>NOT(ISERROR(SEARCH("Baja",H10)))</formula>
    </cfRule>
    <cfRule type="containsText" dxfId="325" priority="672" operator="containsText" text="Muy baja">
      <formula>NOT(ISERROR(SEARCH("Muy baja",H10)))</formula>
    </cfRule>
    <cfRule type="cellIs" dxfId="324" priority="675" operator="between">
      <formula>1</formula>
      <formula>2</formula>
    </cfRule>
    <cfRule type="cellIs" dxfId="323" priority="676" operator="between">
      <formula>0</formula>
      <formula>2</formula>
    </cfRule>
  </conditionalFormatting>
  <conditionalFormatting sqref="H30 H40">
    <cfRule type="containsText" dxfId="322" priority="80" operator="containsText" text="Muy Baja">
      <formula>NOT(ISERROR(SEARCH("Muy Baja",H30)))</formula>
    </cfRule>
    <cfRule type="containsText" dxfId="321" priority="81" operator="containsText" text="Baja">
      <formula>NOT(ISERROR(SEARCH("Baja",H30)))</formula>
    </cfRule>
    <cfRule type="containsText" dxfId="320" priority="82" operator="containsText" text="Muy Alta">
      <formula>NOT(ISERROR(SEARCH("Muy Alta",H30)))</formula>
    </cfRule>
    <cfRule type="containsText" dxfId="319" priority="84" operator="containsText" text="Alta">
      <formula>NOT(ISERROR(SEARCH("Alta",H30)))</formula>
    </cfRule>
    <cfRule type="containsText" dxfId="318" priority="85" operator="containsText" text="Media">
      <formula>NOT(ISERROR(SEARCH("Media",H30)))</formula>
    </cfRule>
    <cfRule type="containsText" dxfId="317" priority="86" operator="containsText" text="Media">
      <formula>NOT(ISERROR(SEARCH("Media",H30)))</formula>
    </cfRule>
    <cfRule type="containsText" dxfId="316" priority="87" operator="containsText" text="Media">
      <formula>NOT(ISERROR(SEARCH("Media",H30)))</formula>
    </cfRule>
    <cfRule type="containsText" dxfId="315" priority="88" operator="containsText" text="Muy Baja">
      <formula>NOT(ISERROR(SEARCH("Muy Baja",H30)))</formula>
    </cfRule>
    <cfRule type="containsText" dxfId="314" priority="89" operator="containsText" text="Baja">
      <formula>NOT(ISERROR(SEARCH("Baja",H30)))</formula>
    </cfRule>
    <cfRule type="containsText" dxfId="313" priority="90" operator="containsText" text="Muy Baja">
      <formula>NOT(ISERROR(SEARCH("Muy Baja",H30)))</formula>
    </cfRule>
    <cfRule type="containsText" dxfId="312" priority="91" operator="containsText" text="Muy Baja">
      <formula>NOT(ISERROR(SEARCH("Muy Baja",H30)))</formula>
    </cfRule>
    <cfRule type="containsText" dxfId="311" priority="92" operator="containsText" text="Muy Baja">
      <formula>NOT(ISERROR(SEARCH("Muy Baja",H30)))</formula>
    </cfRule>
    <cfRule type="containsText" dxfId="310" priority="93" operator="containsText" text="Muy Baja'Tabla probabilidad'!">
      <formula>NOT(ISERROR(SEARCH("Muy Baja'Tabla probabilidad'!",H30)))</formula>
    </cfRule>
    <cfRule type="containsText" dxfId="309" priority="94" operator="containsText" text="Muy bajo">
      <formula>NOT(ISERROR(SEARCH("Muy bajo",H30)))</formula>
    </cfRule>
    <cfRule type="containsText" dxfId="308" priority="95" operator="containsText" text="Alta">
      <formula>NOT(ISERROR(SEARCH("Alta",H30)))</formula>
    </cfRule>
    <cfRule type="containsText" dxfId="307" priority="96" operator="containsText" text="Media">
      <formula>NOT(ISERROR(SEARCH("Media",H30)))</formula>
    </cfRule>
    <cfRule type="containsText" dxfId="306" priority="97" operator="containsText" text="Baja">
      <formula>NOT(ISERROR(SEARCH("Baja",H30)))</formula>
    </cfRule>
    <cfRule type="containsText" dxfId="305" priority="98" operator="containsText" text="Muy baja">
      <formula>NOT(ISERROR(SEARCH("Muy baja",H30)))</formula>
    </cfRule>
    <cfRule type="cellIs" dxfId="304" priority="101" operator="between">
      <formula>1</formula>
      <formula>2</formula>
    </cfRule>
    <cfRule type="cellIs" dxfId="303" priority="102" operator="between">
      <formula>0</formula>
      <formula>2</formula>
    </cfRule>
  </conditionalFormatting>
  <conditionalFormatting sqref="M10 K10:K24 M20 K26 K28 K30:K49">
    <cfRule type="containsText" dxfId="302" priority="648" operator="containsText" text="Catastrófico">
      <formula>NOT(ISERROR(SEARCH("Catastrófico",K10)))</formula>
    </cfRule>
    <cfRule type="containsText" dxfId="301" priority="649" operator="containsText" text="Mayor">
      <formula>NOT(ISERROR(SEARCH("Mayor",K10)))</formula>
    </cfRule>
    <cfRule type="containsText" dxfId="300" priority="650" operator="containsText" text="Alta">
      <formula>NOT(ISERROR(SEARCH("Alta",K10)))</formula>
    </cfRule>
    <cfRule type="containsText" dxfId="299" priority="651" operator="containsText" text="Moderado">
      <formula>NOT(ISERROR(SEARCH("Moderado",K10)))</formula>
    </cfRule>
    <cfRule type="containsText" dxfId="298" priority="652" operator="containsText" text="Menor">
      <formula>NOT(ISERROR(SEARCH("Menor",K10)))</formula>
    </cfRule>
    <cfRule type="containsText" dxfId="297" priority="653" operator="containsText" text="Leve">
      <formula>NOT(ISERROR(SEARCH("Leve",K10)))</formula>
    </cfRule>
  </conditionalFormatting>
  <conditionalFormatting sqref="M30 M40">
    <cfRule type="containsText" dxfId="296" priority="74" operator="containsText" text="Catastrófico">
      <formula>NOT(ISERROR(SEARCH("Catastrófico",M30)))</formula>
    </cfRule>
    <cfRule type="containsText" dxfId="295" priority="75" operator="containsText" text="Mayor">
      <formula>NOT(ISERROR(SEARCH("Mayor",M30)))</formula>
    </cfRule>
    <cfRule type="containsText" dxfId="294" priority="76" operator="containsText" text="Alta">
      <formula>NOT(ISERROR(SEARCH("Alta",M30)))</formula>
    </cfRule>
    <cfRule type="containsText" dxfId="293" priority="77" operator="containsText" text="Moderado">
      <formula>NOT(ISERROR(SEARCH("Moderado",M30)))</formula>
    </cfRule>
    <cfRule type="containsText" dxfId="292" priority="78" operator="containsText" text="Menor">
      <formula>NOT(ISERROR(SEARCH("Menor",M30)))</formula>
    </cfRule>
    <cfRule type="containsText" dxfId="291" priority="79" operator="containsText" text="Leve">
      <formula>NOT(ISERROR(SEARCH("Leve",M30)))</formula>
    </cfRule>
  </conditionalFormatting>
  <conditionalFormatting sqref="N30 N40">
    <cfRule type="containsText" dxfId="290" priority="103" operator="containsText" text="Extremo">
      <formula>NOT(ISERROR(SEARCH("Extremo",N30)))</formula>
    </cfRule>
    <cfRule type="containsText" dxfId="289" priority="104" operator="containsText" text="Alto">
      <formula>NOT(ISERROR(SEARCH("Alto",N30)))</formula>
    </cfRule>
    <cfRule type="containsText" dxfId="288" priority="105" operator="containsText" text="Bajo">
      <formula>NOT(ISERROR(SEARCH("Bajo",N30)))</formula>
    </cfRule>
    <cfRule type="containsText" dxfId="287" priority="106" operator="containsText" text="Moderado">
      <formula>NOT(ISERROR(SEARCH("Moderado",N30)))</formula>
    </cfRule>
  </conditionalFormatting>
  <conditionalFormatting sqref="N8:O8">
    <cfRule type="containsText" dxfId="286" priority="630" operator="containsText" text="3- Moderado">
      <formula>NOT(ISERROR(SEARCH("3- Moderado",N8)))</formula>
    </cfRule>
    <cfRule type="containsText" dxfId="285" priority="631" operator="containsText" text="6- Moderado">
      <formula>NOT(ISERROR(SEARCH("6- Moderado",N8)))</formula>
    </cfRule>
    <cfRule type="containsText" dxfId="284" priority="632" operator="containsText" text="4- Moderado">
      <formula>NOT(ISERROR(SEARCH("4- Moderado",N8)))</formula>
    </cfRule>
    <cfRule type="containsText" dxfId="283" priority="633" operator="containsText" text="3- Bajo">
      <formula>NOT(ISERROR(SEARCH("3- Bajo",N8)))</formula>
    </cfRule>
    <cfRule type="containsText" dxfId="282" priority="634" operator="containsText" text="4- Bajo">
      <formula>NOT(ISERROR(SEARCH("4- Bajo",N8)))</formula>
    </cfRule>
    <cfRule type="containsText" dxfId="281" priority="635" operator="containsText" text="1- Bajo">
      <formula>NOT(ISERROR(SEARCH("1- Bajo",N8)))</formula>
    </cfRule>
  </conditionalFormatting>
  <conditionalFormatting sqref="N10:O10 N20:O20">
    <cfRule type="containsText" dxfId="280" priority="1235" operator="containsText" text="Extremo">
      <formula>NOT(ISERROR(SEARCH("Extremo",N10)))</formula>
    </cfRule>
    <cfRule type="containsText" dxfId="279" priority="1236" operator="containsText" text="Alto">
      <formula>NOT(ISERROR(SEARCH("Alto",N10)))</formula>
    </cfRule>
    <cfRule type="containsText" dxfId="278" priority="1237" operator="containsText" text="Bajo">
      <formula>NOT(ISERROR(SEARCH("Bajo",N10)))</formula>
    </cfRule>
    <cfRule type="containsText" dxfId="277" priority="1238" operator="containsText" text="Moderado">
      <formula>NOT(ISERROR(SEARCH("Moderado",N10)))</formula>
    </cfRule>
  </conditionalFormatting>
  <pageMargins left="0.70866141732283472" right="0.70866141732283472" top="0.94488188976377963" bottom="0.94488188976377963" header="0.31496062992125984" footer="0.31496062992125984"/>
  <pageSetup paperSize="8" scale="8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673" operator="containsText" id="{D4158494-FAE5-4853-A580-52567E2FD023}">
            <xm:f>NOT(ISERROR(SEARCH('8- Politicas de admiistracion '!$B$5,H10)))</xm:f>
            <xm:f>'8- Politicas de admiistracion '!$B$5</xm:f>
            <x14:dxf>
              <font>
                <color rgb="FF006100"/>
              </font>
              <fill>
                <patternFill>
                  <bgColor rgb="FFC6EFCE"/>
                </patternFill>
              </fill>
            </x14:dxf>
          </x14:cfRule>
          <x14:cfRule type="containsText" priority="674" operator="containsText" id="{009A1948-254C-4020-A26D-7181B4E8E5DF}">
            <xm:f>NOT(ISERROR(SEARCH('8- Politicas de admiistracion '!$B$5,H10)))</xm:f>
            <xm:f>'8- Politicas de admiistracion '!$B$5</xm:f>
            <x14:dxf>
              <font>
                <color rgb="FF9C0006"/>
              </font>
              <fill>
                <patternFill>
                  <bgColor rgb="FFFFC7CE"/>
                </patternFill>
              </fill>
            </x14:dxf>
          </x14:cfRule>
          <xm:sqref>H10 H20</xm:sqref>
        </x14:conditionalFormatting>
        <x14:conditionalFormatting xmlns:xm="http://schemas.microsoft.com/office/excel/2006/main">
          <x14:cfRule type="containsText" priority="99" operator="containsText" id="{11D1C3EE-87E8-41ED-9705-AB190DD1E190}">
            <xm:f>NOT(ISERROR(SEARCH('8- Politicas de admiistracion '!$B$5,H30)))</xm:f>
            <xm:f>'8- Politicas de admiistracion '!$B$5</xm:f>
            <x14:dxf>
              <font>
                <color rgb="FF006100"/>
              </font>
              <fill>
                <patternFill>
                  <bgColor rgb="FFC6EFCE"/>
                </patternFill>
              </fill>
            </x14:dxf>
          </x14:cfRule>
          <x14:cfRule type="containsText" priority="100" operator="containsText" id="{67565E7B-28B1-4A9A-831D-D3244E018B7D}">
            <xm:f>NOT(ISERROR(SEARCH('8- Politicas de admiistracion '!$B$5,H30)))</xm:f>
            <xm:f>'8- Politicas de admiistracion '!$B$5</xm:f>
            <x14:dxf>
              <font>
                <color rgb="FF9C0006"/>
              </font>
              <fill>
                <patternFill>
                  <bgColor rgb="FFFFC7CE"/>
                </patternFill>
              </fill>
            </x14:dxf>
          </x14:cfRule>
          <xm:sqref>H30 H40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'8- Politicas de admiistracion '!$I$17:$I$22</xm:f>
          </x14:formula1>
          <xm:sqref>I10:I49</xm:sqref>
        </x14:dataValidation>
        <x14:dataValidation type="list" allowBlank="1" showInputMessage="1" showErrorMessage="1">
          <x14:formula1>
            <xm:f>IF(I10='8- Politicas de admiistracion '!$C$16,'8- Politicas de admiistracion '!$C$17:$C$21,IF(I10='8- Politicas de admiistracion '!$C$24,'8- Politicas de admiistracion '!$C$25:$C$29,IF(I10='8- Politicas de admiistracion '!$C$32,'8- Politicas de admiistracion '!$C$33:$C$37,IF(I10='8- Politicas de admiistracion '!$C$40,'8- Politicas de admiistracion '!$C$41:$C$45,IF(I10='8- Politicas de admiistracion '!$C$48,'8- Politicas de admiistracion '!$C$49:$C$53,IF(I10='8- Politicas de admiistracion '!$C$56,'8- Politicas de admiistracion '!$C$57:$C$61))))))</xm:f>
          </x14:formula1>
          <xm:sqref>J10:J49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JR49"/>
  <sheetViews>
    <sheetView zoomScale="85" zoomScaleNormal="85" zoomScalePageLayoutView="70" workbookViewId="0">
      <pane xSplit="5" ySplit="9" topLeftCell="F32" activePane="bottomRight" state="frozen"/>
      <selection pane="topRight" activeCell="F1" sqref="F1"/>
      <selection pane="bottomLeft" activeCell="A10" sqref="A10"/>
      <selection pane="bottomRight" activeCell="F10" sqref="F10"/>
    </sheetView>
  </sheetViews>
  <sheetFormatPr baseColWidth="10" defaultColWidth="11.42578125" defaultRowHeight="15"/>
  <cols>
    <col min="1" max="1" width="7" style="202" customWidth="1"/>
    <col min="2" max="2" width="29.140625" style="202" customWidth="1"/>
    <col min="3" max="3" width="31.5703125" style="257" customWidth="1"/>
    <col min="4" max="4" width="3.7109375" style="202" customWidth="1"/>
    <col min="5" max="5" width="39.42578125" style="202" customWidth="1"/>
    <col min="6" max="6" width="11.42578125" style="202"/>
    <col min="7" max="7" width="12.28515625" style="202" bestFit="1" customWidth="1"/>
    <col min="8" max="8" width="14.7109375" style="202" bestFit="1" customWidth="1"/>
    <col min="9" max="9" width="13.5703125" style="202" customWidth="1"/>
    <col min="10" max="10" width="5.85546875" style="202" bestFit="1" customWidth="1"/>
    <col min="11" max="11" width="11.7109375" style="202" customWidth="1"/>
    <col min="12" max="12" width="25" style="202" customWidth="1"/>
    <col min="13" max="13" width="32.28515625" style="202" customWidth="1"/>
    <col min="14" max="14" width="7.7109375" style="202" customWidth="1"/>
    <col min="15" max="15" width="15.7109375" style="202" customWidth="1"/>
    <col min="16" max="17" width="10" style="202" customWidth="1"/>
    <col min="18" max="18" width="5.85546875" style="202" bestFit="1" customWidth="1"/>
    <col min="19" max="19" width="11.42578125" style="202" customWidth="1"/>
    <col min="20" max="20" width="17.85546875" style="258" customWidth="1"/>
    <col min="21" max="21" width="17.85546875" style="259" customWidth="1"/>
    <col min="22" max="22" width="17.85546875" style="260" customWidth="1"/>
    <col min="23" max="278" width="11.42578125" style="252"/>
    <col min="279" max="16384" width="11.42578125" style="253"/>
  </cols>
  <sheetData>
    <row r="1" spans="1:22" s="251" customFormat="1" ht="27.75" customHeight="1">
      <c r="A1" s="400"/>
      <c r="B1" s="401"/>
      <c r="C1" s="489"/>
      <c r="D1" s="476" t="s">
        <v>316</v>
      </c>
      <c r="E1" s="476"/>
      <c r="F1" s="476"/>
      <c r="G1" s="476"/>
      <c r="H1" s="476"/>
      <c r="I1" s="476"/>
      <c r="J1" s="476"/>
      <c r="K1" s="476"/>
      <c r="L1" s="476"/>
      <c r="M1" s="476"/>
      <c r="N1" s="476"/>
      <c r="O1" s="476"/>
      <c r="P1" s="476"/>
      <c r="Q1" s="476"/>
      <c r="R1" s="476"/>
      <c r="S1" s="476"/>
      <c r="T1" s="476"/>
      <c r="U1" s="476"/>
      <c r="V1" s="476"/>
    </row>
    <row r="2" spans="1:22" s="251" customFormat="1" ht="27" customHeight="1">
      <c r="A2" s="402"/>
      <c r="B2" s="490"/>
      <c r="C2" s="491"/>
      <c r="D2" s="395"/>
      <c r="E2" s="395"/>
      <c r="F2" s="395"/>
      <c r="G2" s="395"/>
      <c r="H2" s="395"/>
      <c r="I2" s="395"/>
      <c r="J2" s="395"/>
      <c r="K2" s="395"/>
      <c r="L2" s="395"/>
      <c r="M2" s="395"/>
      <c r="N2" s="395"/>
      <c r="O2" s="395"/>
      <c r="P2" s="395"/>
      <c r="Q2" s="395"/>
      <c r="R2" s="395"/>
      <c r="S2" s="395"/>
      <c r="T2" s="395"/>
      <c r="U2" s="395"/>
      <c r="V2" s="395"/>
    </row>
    <row r="3" spans="1:22" s="251" customFormat="1" ht="27.75" customHeight="1">
      <c r="A3" s="492"/>
      <c r="B3" s="493"/>
      <c r="C3" s="494"/>
      <c r="D3" s="477"/>
      <c r="E3" s="477"/>
      <c r="F3" s="477"/>
      <c r="G3" s="477"/>
      <c r="H3" s="477"/>
      <c r="I3" s="477"/>
      <c r="J3" s="477"/>
      <c r="K3" s="477"/>
      <c r="L3" s="477"/>
      <c r="M3" s="477"/>
      <c r="N3" s="477"/>
      <c r="O3" s="477"/>
      <c r="P3" s="477"/>
      <c r="Q3" s="477"/>
      <c r="R3" s="477"/>
      <c r="S3" s="477"/>
      <c r="T3" s="477"/>
      <c r="U3" s="477"/>
      <c r="V3" s="477"/>
    </row>
    <row r="4" spans="1:22" s="251" customFormat="1" ht="18">
      <c r="A4" s="511" t="s">
        <v>261</v>
      </c>
      <c r="B4" s="511"/>
      <c r="C4" s="512" t="s">
        <v>4</v>
      </c>
      <c r="D4" s="513"/>
      <c r="E4" s="513"/>
      <c r="F4" s="513"/>
      <c r="G4" s="513"/>
      <c r="H4" s="513"/>
      <c r="I4" s="513"/>
      <c r="J4" s="513"/>
      <c r="K4" s="513"/>
      <c r="L4" s="513"/>
      <c r="M4" s="513"/>
      <c r="N4" s="513"/>
      <c r="O4" s="513"/>
      <c r="P4" s="513"/>
      <c r="Q4" s="513"/>
      <c r="R4" s="513"/>
      <c r="S4" s="513"/>
      <c r="T4" s="513"/>
      <c r="U4" s="513"/>
      <c r="V4" s="513"/>
    </row>
    <row r="5" spans="1:22" s="251" customFormat="1" ht="40.5" customHeight="1">
      <c r="A5" s="509" t="s">
        <v>262</v>
      </c>
      <c r="B5" s="509"/>
      <c r="C5" s="487" t="s">
        <v>32</v>
      </c>
      <c r="D5" s="487"/>
      <c r="E5" s="487"/>
      <c r="F5" s="487"/>
      <c r="G5" s="487"/>
      <c r="H5" s="487"/>
      <c r="I5" s="487"/>
      <c r="J5" s="487"/>
      <c r="K5" s="487"/>
      <c r="L5" s="487"/>
      <c r="M5" s="487"/>
      <c r="N5" s="487"/>
      <c r="O5" s="487"/>
      <c r="P5" s="487"/>
      <c r="Q5" s="487"/>
      <c r="R5" s="487"/>
      <c r="S5" s="487"/>
      <c r="T5" s="487"/>
      <c r="U5" s="487"/>
      <c r="V5" s="487"/>
    </row>
    <row r="6" spans="1:22" s="251" customFormat="1" ht="18.75" thickBot="1">
      <c r="A6" s="510" t="s">
        <v>263</v>
      </c>
      <c r="B6" s="510"/>
      <c r="C6" s="488" t="s">
        <v>482</v>
      </c>
      <c r="D6" s="488"/>
      <c r="E6" s="488"/>
      <c r="F6" s="488"/>
      <c r="G6" s="488"/>
      <c r="H6" s="488"/>
      <c r="I6" s="488"/>
      <c r="J6" s="488"/>
      <c r="K6" s="488"/>
      <c r="L6" s="488"/>
      <c r="M6" s="488"/>
      <c r="N6" s="488"/>
      <c r="O6" s="488"/>
      <c r="P6" s="488"/>
      <c r="Q6" s="488"/>
      <c r="R6" s="488"/>
      <c r="S6" s="488"/>
      <c r="T6" s="488"/>
      <c r="U6" s="488"/>
      <c r="V6" s="488"/>
    </row>
    <row r="7" spans="1:22" s="251" customFormat="1" ht="18" thickTop="1" thickBot="1">
      <c r="A7" s="495" t="s">
        <v>265</v>
      </c>
      <c r="B7" s="495"/>
      <c r="C7" s="495"/>
      <c r="D7" s="496" t="s">
        <v>317</v>
      </c>
      <c r="E7" s="497"/>
      <c r="F7" s="497"/>
      <c r="G7" s="497"/>
      <c r="H7" s="497"/>
      <c r="I7" s="497"/>
      <c r="J7" s="497"/>
      <c r="K7" s="497"/>
      <c r="L7" s="497"/>
      <c r="M7" s="497"/>
      <c r="N7" s="497"/>
      <c r="O7" s="497"/>
      <c r="P7" s="497"/>
      <c r="Q7" s="497"/>
      <c r="R7" s="498"/>
      <c r="S7" s="195"/>
      <c r="T7" s="495" t="s">
        <v>318</v>
      </c>
      <c r="U7" s="495"/>
      <c r="V7" s="495"/>
    </row>
    <row r="8" spans="1:22" s="251" customFormat="1" ht="18" thickTop="1" thickBot="1">
      <c r="A8" s="499" t="s">
        <v>270</v>
      </c>
      <c r="B8" s="495" t="s">
        <v>319</v>
      </c>
      <c r="C8" s="501" t="s">
        <v>266</v>
      </c>
      <c r="D8" s="503" t="s">
        <v>320</v>
      </c>
      <c r="E8" s="505" t="s">
        <v>236</v>
      </c>
      <c r="F8" s="506" t="s">
        <v>484</v>
      </c>
      <c r="G8" s="507"/>
      <c r="H8" s="507"/>
      <c r="I8" s="507"/>
      <c r="J8" s="507"/>
      <c r="K8" s="508"/>
      <c r="L8" s="506" t="s">
        <v>321</v>
      </c>
      <c r="M8" s="507"/>
      <c r="N8" s="507"/>
      <c r="O8" s="507"/>
      <c r="P8" s="507"/>
      <c r="Q8" s="507"/>
      <c r="R8" s="507"/>
      <c r="S8" s="508"/>
      <c r="T8" s="52"/>
      <c r="U8" s="53"/>
      <c r="V8" s="80" t="s">
        <v>322</v>
      </c>
    </row>
    <row r="9" spans="1:22" s="19" customFormat="1" ht="114" customHeight="1" thickTop="1" thickBot="1">
      <c r="A9" s="405"/>
      <c r="B9" s="500"/>
      <c r="C9" s="502"/>
      <c r="D9" s="504"/>
      <c r="E9" s="420"/>
      <c r="F9" s="196" t="s">
        <v>238</v>
      </c>
      <c r="G9" s="196" t="s">
        <v>240</v>
      </c>
      <c r="H9" s="196" t="s">
        <v>323</v>
      </c>
      <c r="I9" s="196" t="s">
        <v>242</v>
      </c>
      <c r="J9" s="250" t="s">
        <v>324</v>
      </c>
      <c r="K9" s="196" t="s">
        <v>248</v>
      </c>
      <c r="L9" s="196" t="s">
        <v>325</v>
      </c>
      <c r="M9" s="191" t="s">
        <v>245</v>
      </c>
      <c r="N9" s="196" t="s">
        <v>326</v>
      </c>
      <c r="O9" s="196" t="s">
        <v>327</v>
      </c>
      <c r="P9" s="196" t="s">
        <v>328</v>
      </c>
      <c r="Q9" s="196" t="s">
        <v>329</v>
      </c>
      <c r="R9" s="250" t="s">
        <v>324</v>
      </c>
      <c r="S9" s="196" t="s">
        <v>330</v>
      </c>
      <c r="T9" s="45" t="s">
        <v>250</v>
      </c>
      <c r="U9" s="45" t="s">
        <v>252</v>
      </c>
      <c r="V9" s="46" t="s">
        <v>331</v>
      </c>
    </row>
    <row r="10" spans="1:22" ht="79.5" customHeight="1">
      <c r="A10" s="425">
        <f>'5-. Identificación de Riesgos'!A10</f>
        <v>1</v>
      </c>
      <c r="B10" s="428" t="str">
        <f>'5-. Identificación de Riesgos'!B10</f>
        <v xml:space="preserve"> Incidente de seguridad con la población de  servidores  judicales en el ejercicio de la función de Administrar Justicia </v>
      </c>
      <c r="C10" s="261" t="str">
        <f>'5-. Identificación de Riesgos'!D10</f>
        <v xml:space="preserve">1. Desconocimiento del contexto de la organización y las partes interesadas en el área de riesgos a funcionarios y empleados </v>
      </c>
      <c r="D10" s="208">
        <v>1</v>
      </c>
      <c r="E10" s="262" t="s">
        <v>332</v>
      </c>
      <c r="F10" s="208" t="s">
        <v>333</v>
      </c>
      <c r="G10" s="208" t="s">
        <v>333</v>
      </c>
      <c r="H10" s="208" t="s">
        <v>333</v>
      </c>
      <c r="I10" s="208" t="s">
        <v>333</v>
      </c>
      <c r="J10" s="192">
        <f>COUNTIF(F10:I10,"SI")/4</f>
        <v>1</v>
      </c>
      <c r="K10" s="481">
        <f>AVERAGE(J10:J19)</f>
        <v>1</v>
      </c>
      <c r="L10" s="229" t="str">
        <f>'5-. Identificación de Riesgos'!I10</f>
        <v>Afectación de reputación, imagen,  credibilidad, satisfacción de usuarios y PI</v>
      </c>
      <c r="M10" s="263"/>
      <c r="N10" s="208"/>
      <c r="O10" s="208"/>
      <c r="P10" s="208"/>
      <c r="Q10" s="208"/>
      <c r="R10" s="192">
        <f>SUM(COUNTIF(N10,"SI")*25%,COUNTIF(O10,"SI")*40%,COUNTIF(P10,"SI")*25%,COUNTIF(Q10,"SI")*10%)</f>
        <v>0</v>
      </c>
      <c r="S10" s="481">
        <f>AVERAGE(R10:R19)</f>
        <v>0</v>
      </c>
      <c r="T10" s="484" t="str">
        <f>CONCATENATE(INDEX('8- Politicas de admiistracion '!$B$6:$F$10,MATCH(ROUND(IF((RIGHT('5-. Identificación de Riesgos'!H10,1)-'6. Valoración Controles'!K10)&lt;1,1,(RIGHT('5-. Identificación de Riesgos'!H10,1)-'6. Valoración Controles'!K10)),0),'8- Politicas de admiistracion '!$F$6:$F$10,0),1)," - ",ROUND(IF((RIGHT('5-. Identificación de Riesgos'!H10,1)-'6. Valoración Controles'!K10)&lt;1,1,(RIGHT('5-. Identificación de Riesgos'!H10,1)-'6. Valoración Controles'!K10)),0))</f>
        <v>Muy Baja - 1</v>
      </c>
      <c r="U10" s="428" t="str">
        <f>CONCATENATE(INDEX('8- Politicas de admiistracion '!$B$17:$F$21,MATCH(ROUND(IF((RIGHT('5-. Identificación de Riesgos'!M10,1)-'6. Valoración Controles'!S10)&lt;1,1,(RIGHT('5-. Identificación de Riesgos'!M10,1)-'6. Valoración Controles'!S10)),0),'8- Politicas de admiistracion '!$F$17:$F$21,0),1)," - ",ROUND(IF((RIGHT('5-. Identificación de Riesgos'!M10,1)-'6. Valoración Controles'!S10)&lt;1,1,(RIGHT('5-. Identificación de Riesgos'!M10,1)-'6. Valoración Controles'!S10)),0))</f>
        <v>Menor - 2</v>
      </c>
      <c r="V10" s="454" t="str">
        <f>CONCATENATE(VLOOKUP((LEFT(T10,LEN(T10)-4)&amp;LEFT(U10,LEN(U10)-4)),'9- Matriz de Calor '!$D$18:$E$42,2,0)," - ",RIGHT(T10,1)*RIGHT(U10,1))</f>
        <v>Bajo - 2</v>
      </c>
    </row>
    <row r="11" spans="1:22" ht="63.75" customHeight="1">
      <c r="A11" s="426"/>
      <c r="B11" s="429"/>
      <c r="C11" s="264" t="str">
        <f>'5-. Identificación de Riesgos'!D11</f>
        <v>2, Deficiente presupuesto para el cubrimiento total del servicio de vigilancia en las sedes judiciales.</v>
      </c>
      <c r="D11" s="213">
        <v>2</v>
      </c>
      <c r="E11" s="215" t="s">
        <v>334</v>
      </c>
      <c r="F11" s="213" t="s">
        <v>333</v>
      </c>
      <c r="G11" s="213" t="s">
        <v>333</v>
      </c>
      <c r="H11" s="213" t="s">
        <v>333</v>
      </c>
      <c r="I11" s="213" t="s">
        <v>333</v>
      </c>
      <c r="J11" s="193">
        <f t="shared" ref="J11:J23" si="0">COUNTIF(F11:I11,"SI")/4</f>
        <v>1</v>
      </c>
      <c r="K11" s="482"/>
      <c r="L11" s="244" t="str">
        <f>'5-. Identificación de Riesgos'!I11</f>
        <v>Incumplimiento de las metas establecidas</v>
      </c>
      <c r="M11" s="265"/>
      <c r="N11" s="213"/>
      <c r="O11" s="213"/>
      <c r="P11" s="213"/>
      <c r="Q11" s="213"/>
      <c r="R11" s="193">
        <f t="shared" ref="R11:R29" si="1">SUM(COUNTIF(N11,"SI")*25%,COUNTIF(O11,"SI")*40%,COUNTIF(P11,"SI")*25%,COUNTIF(Q11,"SI")*10%)</f>
        <v>0</v>
      </c>
      <c r="S11" s="482"/>
      <c r="T11" s="485"/>
      <c r="U11" s="429"/>
      <c r="V11" s="455"/>
    </row>
    <row r="12" spans="1:22" ht="79.5" customHeight="1">
      <c r="A12" s="426"/>
      <c r="B12" s="429"/>
      <c r="C12" s="264" t="str">
        <f>'5-. Identificación de Riesgos'!D12</f>
        <v>3. Demora en comunicar la novedad a las autoridades competentes y solicitar el estudio de seguridad de los servidores judiciales.</v>
      </c>
      <c r="D12" s="213">
        <v>3</v>
      </c>
      <c r="E12" s="215" t="s">
        <v>335</v>
      </c>
      <c r="F12" s="213" t="s">
        <v>333</v>
      </c>
      <c r="G12" s="213" t="s">
        <v>333</v>
      </c>
      <c r="H12" s="213" t="s">
        <v>333</v>
      </c>
      <c r="I12" s="213" t="s">
        <v>333</v>
      </c>
      <c r="J12" s="193">
        <f t="shared" si="0"/>
        <v>1</v>
      </c>
      <c r="K12" s="482"/>
      <c r="L12" s="211" t="str">
        <f>'5-. Identificación de Riesgos'!I12</f>
        <v>Afectación Económica</v>
      </c>
      <c r="M12" s="265"/>
      <c r="N12" s="213"/>
      <c r="O12" s="213"/>
      <c r="P12" s="213"/>
      <c r="Q12" s="213"/>
      <c r="R12" s="193">
        <f t="shared" si="1"/>
        <v>0</v>
      </c>
      <c r="S12" s="482"/>
      <c r="T12" s="485"/>
      <c r="U12" s="429"/>
      <c r="V12" s="455"/>
    </row>
    <row r="13" spans="1:22" ht="180">
      <c r="A13" s="426"/>
      <c r="B13" s="429"/>
      <c r="C13" s="264" t="str">
        <f>'5-. Identificación de Riesgos'!D13</f>
        <v xml:space="preserve">4.Falta de Seguimiento y Control </v>
      </c>
      <c r="D13" s="213">
        <v>4</v>
      </c>
      <c r="E13" s="265" t="s">
        <v>336</v>
      </c>
      <c r="F13" s="213" t="s">
        <v>333</v>
      </c>
      <c r="G13" s="213" t="s">
        <v>333</v>
      </c>
      <c r="H13" s="213" t="s">
        <v>333</v>
      </c>
      <c r="I13" s="213" t="s">
        <v>333</v>
      </c>
      <c r="J13" s="193">
        <f t="shared" si="0"/>
        <v>1</v>
      </c>
      <c r="K13" s="482"/>
      <c r="L13" s="211" t="str">
        <f>'5-. Identificación de Riesgos'!I13</f>
        <v>Interrupción o afectación en la prestación del servicio administrativo</v>
      </c>
      <c r="M13" s="265"/>
      <c r="N13" s="213"/>
      <c r="O13" s="213"/>
      <c r="P13" s="213"/>
      <c r="Q13" s="213"/>
      <c r="R13" s="193">
        <f t="shared" si="1"/>
        <v>0</v>
      </c>
      <c r="S13" s="482"/>
      <c r="T13" s="485"/>
      <c r="U13" s="429"/>
      <c r="V13" s="455"/>
    </row>
    <row r="14" spans="1:22" ht="90">
      <c r="A14" s="426"/>
      <c r="B14" s="429"/>
      <c r="C14" s="264" t="str">
        <f>'5-. Identificación de Riesgos'!D14</f>
        <v>5. Desconocimiento de Procedimientos</v>
      </c>
      <c r="D14" s="213">
        <v>5</v>
      </c>
      <c r="E14" s="265" t="s">
        <v>337</v>
      </c>
      <c r="F14" s="213" t="s">
        <v>333</v>
      </c>
      <c r="G14" s="213" t="s">
        <v>333</v>
      </c>
      <c r="H14" s="213" t="s">
        <v>333</v>
      </c>
      <c r="I14" s="213" t="s">
        <v>333</v>
      </c>
      <c r="J14" s="193">
        <f t="shared" si="0"/>
        <v>1</v>
      </c>
      <c r="K14" s="482"/>
      <c r="L14" s="211">
        <f>'5-. Identificación de Riesgos'!I14</f>
        <v>0</v>
      </c>
      <c r="M14" s="265"/>
      <c r="N14" s="213"/>
      <c r="O14" s="213"/>
      <c r="P14" s="213"/>
      <c r="Q14" s="213"/>
      <c r="R14" s="193">
        <f t="shared" si="1"/>
        <v>0</v>
      </c>
      <c r="S14" s="482"/>
      <c r="T14" s="485"/>
      <c r="U14" s="429"/>
      <c r="V14" s="455"/>
    </row>
    <row r="15" spans="1:22" ht="75">
      <c r="A15" s="426"/>
      <c r="B15" s="429"/>
      <c r="C15" s="264" t="str">
        <f>'5-. Identificación de Riesgos'!D15</f>
        <v>6. Falta de apoyo con las instituciones que colaboran con la seguridad.</v>
      </c>
      <c r="D15" s="213">
        <v>6</v>
      </c>
      <c r="E15" s="265" t="s">
        <v>338</v>
      </c>
      <c r="F15" s="213" t="s">
        <v>333</v>
      </c>
      <c r="G15" s="213" t="s">
        <v>333</v>
      </c>
      <c r="H15" s="213" t="s">
        <v>333</v>
      </c>
      <c r="I15" s="213" t="s">
        <v>333</v>
      </c>
      <c r="J15" s="193">
        <f t="shared" si="0"/>
        <v>1</v>
      </c>
      <c r="K15" s="482"/>
      <c r="L15" s="211">
        <f>'5-. Identificación de Riesgos'!I15</f>
        <v>0</v>
      </c>
      <c r="M15" s="193"/>
      <c r="N15" s="213"/>
      <c r="O15" s="213"/>
      <c r="P15" s="213"/>
      <c r="Q15" s="213"/>
      <c r="R15" s="193">
        <f t="shared" si="1"/>
        <v>0</v>
      </c>
      <c r="S15" s="482"/>
      <c r="T15" s="485"/>
      <c r="U15" s="429"/>
      <c r="V15" s="455"/>
    </row>
    <row r="16" spans="1:22" ht="75">
      <c r="A16" s="426"/>
      <c r="B16" s="429"/>
      <c r="C16" s="264" t="str">
        <f>'5-. Identificación de Riesgos'!D16</f>
        <v>7. Visitas de control y seguimiento a la seguridad en las sedes judiciales</v>
      </c>
      <c r="D16" s="213">
        <v>7</v>
      </c>
      <c r="E16" s="265" t="s">
        <v>480</v>
      </c>
      <c r="F16" s="213" t="s">
        <v>333</v>
      </c>
      <c r="G16" s="213" t="s">
        <v>333</v>
      </c>
      <c r="H16" s="213" t="s">
        <v>333</v>
      </c>
      <c r="I16" s="213" t="s">
        <v>333</v>
      </c>
      <c r="J16" s="193">
        <f t="shared" si="0"/>
        <v>1</v>
      </c>
      <c r="K16" s="482"/>
      <c r="L16" s="211">
        <f>'5-. Identificación de Riesgos'!I16</f>
        <v>0</v>
      </c>
      <c r="M16" s="193"/>
      <c r="N16" s="213"/>
      <c r="O16" s="213"/>
      <c r="P16" s="213"/>
      <c r="Q16" s="213"/>
      <c r="R16" s="193">
        <f t="shared" si="1"/>
        <v>0</v>
      </c>
      <c r="S16" s="482"/>
      <c r="T16" s="485"/>
      <c r="U16" s="429"/>
      <c r="V16" s="455"/>
    </row>
    <row r="17" spans="1:22" hidden="1">
      <c r="A17" s="426"/>
      <c r="B17" s="429"/>
      <c r="C17" s="264">
        <f>'5-. Identificación de Riesgos'!D17</f>
        <v>0</v>
      </c>
      <c r="D17" s="213"/>
      <c r="E17" s="265"/>
      <c r="F17" s="213"/>
      <c r="G17" s="213"/>
      <c r="H17" s="213"/>
      <c r="I17" s="213"/>
      <c r="J17" s="193"/>
      <c r="K17" s="482"/>
      <c r="L17" s="211">
        <f>'5-. Identificación de Riesgos'!I17</f>
        <v>0</v>
      </c>
      <c r="M17" s="193"/>
      <c r="N17" s="213"/>
      <c r="O17" s="213"/>
      <c r="P17" s="213"/>
      <c r="Q17" s="213"/>
      <c r="R17" s="193">
        <f t="shared" si="1"/>
        <v>0</v>
      </c>
      <c r="S17" s="482"/>
      <c r="T17" s="485"/>
      <c r="U17" s="429"/>
      <c r="V17" s="455"/>
    </row>
    <row r="18" spans="1:22" hidden="1">
      <c r="A18" s="426"/>
      <c r="B18" s="429"/>
      <c r="C18" s="264">
        <f>'5-. Identificación de Riesgos'!D18</f>
        <v>0</v>
      </c>
      <c r="D18" s="213"/>
      <c r="E18" s="265"/>
      <c r="F18" s="213"/>
      <c r="G18" s="213"/>
      <c r="H18" s="213"/>
      <c r="I18" s="213"/>
      <c r="J18" s="193"/>
      <c r="K18" s="482"/>
      <c r="L18" s="211">
        <f>'5-. Identificación de Riesgos'!I18</f>
        <v>0</v>
      </c>
      <c r="M18" s="193"/>
      <c r="N18" s="213"/>
      <c r="O18" s="213"/>
      <c r="P18" s="213"/>
      <c r="Q18" s="213"/>
      <c r="R18" s="193">
        <f t="shared" si="1"/>
        <v>0</v>
      </c>
      <c r="S18" s="482"/>
      <c r="T18" s="485"/>
      <c r="U18" s="429"/>
      <c r="V18" s="455"/>
    </row>
    <row r="19" spans="1:22" ht="15.75" thickBot="1">
      <c r="A19" s="427"/>
      <c r="B19" s="430"/>
      <c r="C19" s="266">
        <f>'5-. Identificación de Riesgos'!D19</f>
        <v>0</v>
      </c>
      <c r="D19" s="221"/>
      <c r="E19" s="267"/>
      <c r="F19" s="221"/>
      <c r="G19" s="221"/>
      <c r="H19" s="221"/>
      <c r="I19" s="221"/>
      <c r="J19" s="194"/>
      <c r="K19" s="483"/>
      <c r="L19" s="219">
        <f>'5-. Identificación de Riesgos'!I19</f>
        <v>0</v>
      </c>
      <c r="M19" s="194"/>
      <c r="N19" s="221"/>
      <c r="O19" s="221"/>
      <c r="P19" s="221"/>
      <c r="Q19" s="221"/>
      <c r="R19" s="194">
        <f t="shared" si="1"/>
        <v>0</v>
      </c>
      <c r="S19" s="483"/>
      <c r="T19" s="486"/>
      <c r="U19" s="430"/>
      <c r="V19" s="456"/>
    </row>
    <row r="20" spans="1:22" ht="75">
      <c r="A20" s="514">
        <f>'5-. Identificación de Riesgos'!A20</f>
        <v>2</v>
      </c>
      <c r="B20" s="428" t="str">
        <f>'5-. Identificación de Riesgos'!B20</f>
        <v xml:space="preserve">Recibir dádivas o beneficios a nombre propio o de terceros  para omitir acciones, filtrar  información o no seguir  procedimientos de seguridad </v>
      </c>
      <c r="C20" s="268" t="str">
        <f>'5-. Identificación de Riesgos'!D20</f>
        <v xml:space="preserve">1. Falta de ética y valores </v>
      </c>
      <c r="D20" s="208">
        <v>1</v>
      </c>
      <c r="E20" s="269" t="s">
        <v>339</v>
      </c>
      <c r="F20" s="208"/>
      <c r="G20" s="208"/>
      <c r="H20" s="208"/>
      <c r="I20" s="208"/>
      <c r="J20" s="192">
        <f t="shared" si="0"/>
        <v>0</v>
      </c>
      <c r="K20" s="481">
        <f>AVERAGE(J20:J29)</f>
        <v>0</v>
      </c>
      <c r="L20" s="206">
        <f>'5-. Identificación de Riesgos'!I20</f>
        <v>0</v>
      </c>
      <c r="M20" s="192"/>
      <c r="N20" s="208"/>
      <c r="O20" s="208"/>
      <c r="P20" s="208"/>
      <c r="Q20" s="208"/>
      <c r="R20" s="192">
        <f t="shared" si="1"/>
        <v>0</v>
      </c>
      <c r="S20" s="481">
        <f t="shared" ref="S20" si="2">AVERAGE(R20:R29)</f>
        <v>0</v>
      </c>
      <c r="T20" s="520" t="e">
        <f>CONCATENATE(INDEX('8- Politicas de admiistracion '!$B$6:$F$10,MATCH(ROUND(IF((RIGHT('5-. Identificación de Riesgos'!H20,1)-'6. Valoración Controles'!K20)&lt;1,1,(RIGHT('5-. Identificación de Riesgos'!H20,1)-'6. Valoración Controles'!K20)),0),'8- Politicas de admiistracion '!$F$6:$F$10,0),1)," - ",ROUND(IF((RIGHT('5-. Identificación de Riesgos'!H20,1)-'6. Valoración Controles'!K20)&lt;1,1,(RIGHT('5-. Identificación de Riesgos'!H20,1)-'6. Valoración Controles'!K20)),0))</f>
        <v>#DIV/0!</v>
      </c>
      <c r="U20" s="523" t="e">
        <f>CONCATENATE(INDEX('8- Politicas de admiistracion '!$B$17:$F$21,MATCH(ROUND(IF((RIGHT('5-. Identificación de Riesgos'!M20,1)-'6. Valoración Controles'!S20)&lt;1,1,(RIGHT('5-. Identificación de Riesgos'!M20,1)-'6. Valoración Controles'!S20)),0),'8- Politicas de admiistracion '!$F$17:$F$21,0),1)," - ",ROUND(IF((RIGHT('5-. Identificación de Riesgos'!M20,1)-'6. Valoración Controles'!S20)&lt;1,1,(RIGHT('5-. Identificación de Riesgos'!M20,1)-'6. Valoración Controles'!S20)),0))</f>
        <v>#VALUE!</v>
      </c>
      <c r="V20" s="517" t="e">
        <f>CONCATENATE(VLOOKUP((LEFT(T20,LEN(T20)-4)&amp;LEFT(U20,LEN(U20)-4)),'9- Matriz de Calor '!$D$18:$E$42,2,0)," - ",RIGHT(T20,1)*RIGHT(U20,1))</f>
        <v>#DIV/0!</v>
      </c>
    </row>
    <row r="21" spans="1:22" ht="120">
      <c r="A21" s="515"/>
      <c r="B21" s="429"/>
      <c r="C21" s="264" t="str">
        <f>'5-. Identificación de Riesgos'!D21</f>
        <v>2. Insuficientes programas de capacitación para la toma de conciencia debido al desconocimiento de l ley antisoborno (ISO 37001:2016), Plan Anticorrupción y  de los  valores y principios propios de la entidad.</v>
      </c>
      <c r="D21" s="213">
        <v>2</v>
      </c>
      <c r="E21" s="270" t="s">
        <v>340</v>
      </c>
      <c r="F21" s="213"/>
      <c r="G21" s="213"/>
      <c r="H21" s="213"/>
      <c r="I21" s="213"/>
      <c r="J21" s="193">
        <f t="shared" si="0"/>
        <v>0</v>
      </c>
      <c r="K21" s="482"/>
      <c r="L21" s="224">
        <f>'5-. Identificación de Riesgos'!I21</f>
        <v>0</v>
      </c>
      <c r="M21" s="193"/>
      <c r="N21" s="213"/>
      <c r="O21" s="213"/>
      <c r="P21" s="213"/>
      <c r="Q21" s="213"/>
      <c r="R21" s="193">
        <f t="shared" si="1"/>
        <v>0</v>
      </c>
      <c r="S21" s="482"/>
      <c r="T21" s="521"/>
      <c r="U21" s="524"/>
      <c r="V21" s="518"/>
    </row>
    <row r="22" spans="1:22" ht="75">
      <c r="A22" s="515"/>
      <c r="B22" s="429"/>
      <c r="C22" s="264" t="str">
        <f>'5-. Identificación de Riesgos'!D22</f>
        <v xml:space="preserve">3. Desconocimiento del Código de Ética y Buen Gobierno. </v>
      </c>
      <c r="D22" s="213">
        <v>3</v>
      </c>
      <c r="E22" s="269" t="s">
        <v>339</v>
      </c>
      <c r="F22" s="213"/>
      <c r="G22" s="213"/>
      <c r="H22" s="213"/>
      <c r="I22" s="213"/>
      <c r="J22" s="193">
        <f t="shared" si="0"/>
        <v>0</v>
      </c>
      <c r="K22" s="482"/>
      <c r="L22" s="224">
        <f>'5-. Identificación de Riesgos'!I22</f>
        <v>0</v>
      </c>
      <c r="M22" s="193"/>
      <c r="N22" s="213"/>
      <c r="O22" s="213"/>
      <c r="P22" s="213"/>
      <c r="Q22" s="213"/>
      <c r="R22" s="193">
        <f t="shared" si="1"/>
        <v>0</v>
      </c>
      <c r="S22" s="482"/>
      <c r="T22" s="521"/>
      <c r="U22" s="524"/>
      <c r="V22" s="518"/>
    </row>
    <row r="23" spans="1:22" ht="75">
      <c r="A23" s="515"/>
      <c r="B23" s="429"/>
      <c r="C23" s="264" t="str">
        <f>'5-. Identificación de Riesgos'!D23</f>
        <v xml:space="preserve">4. Falta o inaplicación de controles </v>
      </c>
      <c r="D23" s="213">
        <v>4</v>
      </c>
      <c r="E23" s="269" t="s">
        <v>341</v>
      </c>
      <c r="F23" s="213"/>
      <c r="G23" s="213"/>
      <c r="H23" s="213"/>
      <c r="I23" s="213"/>
      <c r="J23" s="193">
        <f t="shared" si="0"/>
        <v>0</v>
      </c>
      <c r="K23" s="482"/>
      <c r="L23" s="224">
        <f>'5-. Identificación de Riesgos'!I23</f>
        <v>0</v>
      </c>
      <c r="M23" s="193"/>
      <c r="N23" s="213"/>
      <c r="O23" s="213"/>
      <c r="P23" s="213"/>
      <c r="Q23" s="213"/>
      <c r="R23" s="193">
        <f t="shared" si="1"/>
        <v>0</v>
      </c>
      <c r="S23" s="482"/>
      <c r="T23" s="521"/>
      <c r="U23" s="524"/>
      <c r="V23" s="518"/>
    </row>
    <row r="24" spans="1:22" hidden="1">
      <c r="A24" s="515"/>
      <c r="B24" s="429"/>
      <c r="C24" s="264">
        <f>'5-. Identificación de Riesgos'!D24</f>
        <v>0</v>
      </c>
      <c r="D24" s="213"/>
      <c r="E24" s="211"/>
      <c r="F24" s="213"/>
      <c r="G24" s="213"/>
      <c r="H24" s="213"/>
      <c r="I24" s="213"/>
      <c r="J24" s="193"/>
      <c r="K24" s="482"/>
      <c r="L24" s="224">
        <f>'5-. Identificación de Riesgos'!I24</f>
        <v>0</v>
      </c>
      <c r="M24" s="193"/>
      <c r="N24" s="213"/>
      <c r="O24" s="213"/>
      <c r="P24" s="213"/>
      <c r="Q24" s="213"/>
      <c r="R24" s="193">
        <f t="shared" si="1"/>
        <v>0</v>
      </c>
      <c r="S24" s="482"/>
      <c r="T24" s="521"/>
      <c r="U24" s="524"/>
      <c r="V24" s="518"/>
    </row>
    <row r="25" spans="1:22" hidden="1">
      <c r="A25" s="515"/>
      <c r="B25" s="429"/>
      <c r="C25" s="264">
        <f>'5-. Identificación de Riesgos'!D25</f>
        <v>0</v>
      </c>
      <c r="D25" s="213"/>
      <c r="E25" s="256"/>
      <c r="F25" s="213"/>
      <c r="G25" s="213"/>
      <c r="H25" s="213"/>
      <c r="I25" s="213"/>
      <c r="J25" s="193"/>
      <c r="K25" s="482"/>
      <c r="L25" s="224">
        <f>'5-. Identificación de Riesgos'!I25</f>
        <v>0</v>
      </c>
      <c r="M25" s="193"/>
      <c r="N25" s="213"/>
      <c r="O25" s="213"/>
      <c r="P25" s="213"/>
      <c r="Q25" s="213"/>
      <c r="R25" s="193">
        <f t="shared" si="1"/>
        <v>0</v>
      </c>
      <c r="S25" s="482"/>
      <c r="T25" s="521"/>
      <c r="U25" s="524"/>
      <c r="V25" s="518"/>
    </row>
    <row r="26" spans="1:22" hidden="1">
      <c r="A26" s="515"/>
      <c r="B26" s="429"/>
      <c r="C26" s="264">
        <f>'5-. Identificación de Riesgos'!D26</f>
        <v>0</v>
      </c>
      <c r="D26" s="213"/>
      <c r="E26" s="256"/>
      <c r="F26" s="213"/>
      <c r="G26" s="213"/>
      <c r="H26" s="213"/>
      <c r="I26" s="213"/>
      <c r="J26" s="193"/>
      <c r="K26" s="482"/>
      <c r="L26" s="224">
        <f>'5-. Identificación de Riesgos'!I26</f>
        <v>0</v>
      </c>
      <c r="M26" s="193"/>
      <c r="N26" s="213"/>
      <c r="O26" s="213"/>
      <c r="P26" s="213"/>
      <c r="Q26" s="213"/>
      <c r="R26" s="193">
        <f t="shared" si="1"/>
        <v>0</v>
      </c>
      <c r="S26" s="482"/>
      <c r="T26" s="521"/>
      <c r="U26" s="524"/>
      <c r="V26" s="518"/>
    </row>
    <row r="27" spans="1:22" hidden="1">
      <c r="A27" s="515"/>
      <c r="B27" s="429"/>
      <c r="C27" s="264">
        <f>'5-. Identificación de Riesgos'!D27</f>
        <v>0</v>
      </c>
      <c r="D27" s="213"/>
      <c r="E27" s="256"/>
      <c r="F27" s="213"/>
      <c r="G27" s="213"/>
      <c r="H27" s="213"/>
      <c r="I27" s="213"/>
      <c r="J27" s="193"/>
      <c r="K27" s="482"/>
      <c r="L27" s="224">
        <f>'5-. Identificación de Riesgos'!I27</f>
        <v>0</v>
      </c>
      <c r="M27" s="193"/>
      <c r="N27" s="213"/>
      <c r="O27" s="213"/>
      <c r="P27" s="213"/>
      <c r="Q27" s="213"/>
      <c r="R27" s="193">
        <f t="shared" si="1"/>
        <v>0</v>
      </c>
      <c r="S27" s="482"/>
      <c r="T27" s="521"/>
      <c r="U27" s="524"/>
      <c r="V27" s="518"/>
    </row>
    <row r="28" spans="1:22" hidden="1">
      <c r="A28" s="515"/>
      <c r="B28" s="429"/>
      <c r="C28" s="264">
        <f>'5-. Identificación de Riesgos'!D28</f>
        <v>0</v>
      </c>
      <c r="D28" s="213"/>
      <c r="E28" s="256"/>
      <c r="F28" s="213"/>
      <c r="G28" s="213"/>
      <c r="H28" s="213"/>
      <c r="I28" s="213"/>
      <c r="J28" s="193"/>
      <c r="K28" s="482"/>
      <c r="L28" s="224">
        <f>'5-. Identificación de Riesgos'!I28</f>
        <v>0</v>
      </c>
      <c r="M28" s="193"/>
      <c r="N28" s="213"/>
      <c r="O28" s="213"/>
      <c r="P28" s="213"/>
      <c r="Q28" s="213"/>
      <c r="R28" s="193">
        <f t="shared" si="1"/>
        <v>0</v>
      </c>
      <c r="S28" s="482"/>
      <c r="T28" s="521"/>
      <c r="U28" s="524"/>
      <c r="V28" s="518"/>
    </row>
    <row r="29" spans="1:22" ht="15.75" thickBot="1">
      <c r="A29" s="516"/>
      <c r="B29" s="430"/>
      <c r="C29" s="271">
        <f>'5-. Identificación de Riesgos'!D29</f>
        <v>0</v>
      </c>
      <c r="D29" s="221"/>
      <c r="E29" s="254"/>
      <c r="F29" s="221"/>
      <c r="G29" s="221"/>
      <c r="H29" s="221"/>
      <c r="I29" s="221"/>
      <c r="J29" s="194"/>
      <c r="K29" s="483"/>
      <c r="L29" s="219">
        <f>'5-. Identificación de Riesgos'!I29</f>
        <v>0</v>
      </c>
      <c r="M29" s="194"/>
      <c r="N29" s="221"/>
      <c r="O29" s="221"/>
      <c r="P29" s="221"/>
      <c r="Q29" s="221"/>
      <c r="R29" s="194">
        <f t="shared" si="1"/>
        <v>0</v>
      </c>
      <c r="S29" s="483"/>
      <c r="T29" s="522"/>
      <c r="U29" s="525"/>
      <c r="V29" s="519"/>
    </row>
    <row r="30" spans="1:22" ht="90">
      <c r="A30" s="478">
        <v>3</v>
      </c>
      <c r="B30" s="428" t="str">
        <f>'5-. Identificación de Riesgos'!B30</f>
        <v>Ofrecer, prometer, entregar, aceptar o solicitar una ventaja indebida para manipular o influir en la emisión  de  solicitudes  de traslado por razones de seguridad, en  beneficio propio o de un tercero.</v>
      </c>
      <c r="C30" s="268" t="str">
        <f>'5-. Identificación de Riesgos'!D30</f>
        <v>1. Falta de ética de los servidores públicos (Debilidades en principios y valores)</v>
      </c>
      <c r="D30" s="208">
        <v>1</v>
      </c>
      <c r="E30" s="256" t="s">
        <v>342</v>
      </c>
      <c r="F30" s="208"/>
      <c r="G30" s="208"/>
      <c r="H30" s="208"/>
      <c r="I30" s="208"/>
      <c r="J30" s="192">
        <f>COUNTIF(F30:I30,"SI")/4</f>
        <v>0</v>
      </c>
      <c r="K30" s="481">
        <f>AVERAGE(J30:J39)</f>
        <v>0</v>
      </c>
      <c r="L30" s="224">
        <f>'5-. Identificación de Riesgos'!I30</f>
        <v>0</v>
      </c>
      <c r="M30" s="272"/>
      <c r="N30" s="208"/>
      <c r="O30" s="208"/>
      <c r="P30" s="208"/>
      <c r="Q30" s="208"/>
      <c r="R30" s="192">
        <f t="shared" ref="R30:R40" si="3">SUM(COUNTIF(N30,"SI")*25%,COUNTIF(O30,"SI")*40%,COUNTIF(P30,"SI")*25%,COUNTIF(Q30,"SI")*10%)</f>
        <v>0</v>
      </c>
      <c r="S30" s="481">
        <f t="shared" ref="S30" si="4">AVERAGE(R30:R39)</f>
        <v>0</v>
      </c>
      <c r="T30" s="520" t="e">
        <f>CONCATENATE(INDEX('8- Politicas de admiistracion '!$B$6:$F$10,MATCH(ROUND(IF((RIGHT('5-. Identificación de Riesgos'!H30,1)-'6. Valoración Controles'!K30)&lt;1,1,(RIGHT('5-. Identificación de Riesgos'!H30,1)-'6. Valoración Controles'!K30)),0),'8- Politicas de admiistracion '!$F$6:$F$10,0),1)," - ",ROUND(IF((RIGHT('5-. Identificación de Riesgos'!H30,1)-'6. Valoración Controles'!K30)&lt;1,1,(RIGHT('5-. Identificación de Riesgos'!H30,1)-'6. Valoración Controles'!K30)),0))</f>
        <v>#DIV/0!</v>
      </c>
      <c r="U30" s="523" t="e">
        <f>CONCATENATE(INDEX('8- Politicas de admiistracion '!$B$17:$F$21,MATCH(ROUND(IF((RIGHT('5-. Identificación de Riesgos'!M30,1)-'6. Valoración Controles'!S30)&lt;1,1,(RIGHT('5-. Identificación de Riesgos'!M30,1)-'6. Valoración Controles'!S30)),0),'8- Politicas de admiistracion '!$F$17:$F$21,0),1)," - ",ROUND(IF((RIGHT('5-. Identificación de Riesgos'!M30,1)-'6. Valoración Controles'!S30)&lt;1,1,(RIGHT('5-. Identificación de Riesgos'!M30,1)-'6. Valoración Controles'!S30)),0))</f>
        <v>#VALUE!</v>
      </c>
      <c r="V30" s="517" t="e">
        <f>CONCATENATE(VLOOKUP((LEFT(T30,LEN(T30)-4)&amp;LEFT(U30,LEN(U30)-4)),'9- Matriz de Calor '!$D$18:$E$42,2,0)," - ",RIGHT(T30,1)*RIGHT(U30,1))</f>
        <v>#DIV/0!</v>
      </c>
    </row>
    <row r="31" spans="1:22" ht="45">
      <c r="A31" s="479"/>
      <c r="B31" s="429"/>
      <c r="C31" s="264" t="str">
        <f>'5-. Identificación de Riesgos'!D31</f>
        <v>2. Falta de ética de terceros interesados  (Debilidades principios y valores)</v>
      </c>
      <c r="D31" s="213">
        <v>2</v>
      </c>
      <c r="E31" s="256" t="s">
        <v>343</v>
      </c>
      <c r="F31" s="213"/>
      <c r="G31" s="213"/>
      <c r="H31" s="213"/>
      <c r="I31" s="213"/>
      <c r="J31" s="193">
        <f t="shared" ref="J31:J42" si="5">COUNTIF(F31:I31,"SI")/4</f>
        <v>0</v>
      </c>
      <c r="K31" s="482"/>
      <c r="L31" s="211"/>
      <c r="M31" s="193"/>
      <c r="N31" s="213"/>
      <c r="O31" s="213"/>
      <c r="P31" s="213"/>
      <c r="Q31" s="213"/>
      <c r="R31" s="193"/>
      <c r="S31" s="482"/>
      <c r="T31" s="521"/>
      <c r="U31" s="524"/>
      <c r="V31" s="518"/>
    </row>
    <row r="32" spans="1:22" ht="60">
      <c r="A32" s="479"/>
      <c r="B32" s="429"/>
      <c r="C32" s="264" t="str">
        <f>'5-. Identificación de Riesgos'!D32</f>
        <v>3. Debilidad en los controles y/o criterios   de los traslados de seguridad</v>
      </c>
      <c r="D32" s="213">
        <v>3</v>
      </c>
      <c r="E32" s="256" t="s">
        <v>344</v>
      </c>
      <c r="F32" s="213"/>
      <c r="G32" s="213"/>
      <c r="H32" s="213"/>
      <c r="I32" s="213"/>
      <c r="J32" s="193">
        <f t="shared" si="5"/>
        <v>0</v>
      </c>
      <c r="K32" s="482"/>
      <c r="L32" s="211"/>
      <c r="M32" s="193"/>
      <c r="N32" s="213"/>
      <c r="O32" s="213"/>
      <c r="P32" s="213"/>
      <c r="Q32" s="213"/>
      <c r="R32" s="193"/>
      <c r="S32" s="482"/>
      <c r="T32" s="521"/>
      <c r="U32" s="524"/>
      <c r="V32" s="518"/>
    </row>
    <row r="33" spans="1:22">
      <c r="A33" s="479"/>
      <c r="B33" s="429"/>
      <c r="C33" s="264">
        <f>'5-. Identificación de Riesgos'!D33</f>
        <v>0</v>
      </c>
      <c r="D33" s="213"/>
      <c r="E33" s="256"/>
      <c r="F33" s="213"/>
      <c r="G33" s="213"/>
      <c r="H33" s="213"/>
      <c r="I33" s="213"/>
      <c r="J33" s="193"/>
      <c r="K33" s="482"/>
      <c r="L33" s="211"/>
      <c r="M33" s="193"/>
      <c r="N33" s="213"/>
      <c r="O33" s="213"/>
      <c r="P33" s="213"/>
      <c r="Q33" s="213"/>
      <c r="R33" s="193"/>
      <c r="S33" s="482"/>
      <c r="T33" s="521"/>
      <c r="U33" s="524"/>
      <c r="V33" s="518"/>
    </row>
    <row r="34" spans="1:22" hidden="1">
      <c r="A34" s="479"/>
      <c r="B34" s="429"/>
      <c r="C34" s="264">
        <f>'5-. Identificación de Riesgos'!D34</f>
        <v>0</v>
      </c>
      <c r="D34" s="213"/>
      <c r="E34" s="211"/>
      <c r="F34" s="213"/>
      <c r="G34" s="213"/>
      <c r="H34" s="213"/>
      <c r="I34" s="213"/>
      <c r="J34" s="193"/>
      <c r="K34" s="482"/>
      <c r="L34" s="211"/>
      <c r="M34" s="193"/>
      <c r="N34" s="213"/>
      <c r="O34" s="213"/>
      <c r="P34" s="213"/>
      <c r="Q34" s="213"/>
      <c r="R34" s="193"/>
      <c r="S34" s="482"/>
      <c r="T34" s="521"/>
      <c r="U34" s="524"/>
      <c r="V34" s="518"/>
    </row>
    <row r="35" spans="1:22" hidden="1">
      <c r="A35" s="479"/>
      <c r="B35" s="429"/>
      <c r="C35" s="264">
        <f>'5-. Identificación de Riesgos'!D35</f>
        <v>0</v>
      </c>
      <c r="D35" s="213"/>
      <c r="E35" s="256"/>
      <c r="F35" s="213"/>
      <c r="G35" s="213"/>
      <c r="H35" s="213"/>
      <c r="I35" s="213"/>
      <c r="J35" s="193"/>
      <c r="K35" s="482"/>
      <c r="L35" s="211"/>
      <c r="M35" s="193"/>
      <c r="N35" s="213"/>
      <c r="O35" s="213"/>
      <c r="P35" s="213"/>
      <c r="Q35" s="213"/>
      <c r="R35" s="193"/>
      <c r="S35" s="482"/>
      <c r="T35" s="521"/>
      <c r="U35" s="524"/>
      <c r="V35" s="518"/>
    </row>
    <row r="36" spans="1:22" hidden="1">
      <c r="A36" s="479"/>
      <c r="B36" s="429"/>
      <c r="C36" s="264">
        <f>'5-. Identificación de Riesgos'!D36</f>
        <v>0</v>
      </c>
      <c r="D36" s="213"/>
      <c r="E36" s="256"/>
      <c r="F36" s="213"/>
      <c r="G36" s="213"/>
      <c r="H36" s="213"/>
      <c r="I36" s="213"/>
      <c r="J36" s="193"/>
      <c r="K36" s="482"/>
      <c r="L36" s="211"/>
      <c r="M36" s="193"/>
      <c r="N36" s="213"/>
      <c r="O36" s="213"/>
      <c r="P36" s="213"/>
      <c r="Q36" s="213"/>
      <c r="R36" s="193"/>
      <c r="S36" s="482"/>
      <c r="T36" s="521"/>
      <c r="U36" s="524"/>
      <c r="V36" s="518"/>
    </row>
    <row r="37" spans="1:22" hidden="1">
      <c r="A37" s="479"/>
      <c r="B37" s="429"/>
      <c r="C37" s="264">
        <f>'5-. Identificación de Riesgos'!D37</f>
        <v>0</v>
      </c>
      <c r="D37" s="213"/>
      <c r="E37" s="256"/>
      <c r="F37" s="213"/>
      <c r="G37" s="213"/>
      <c r="H37" s="213"/>
      <c r="I37" s="213"/>
      <c r="J37" s="193"/>
      <c r="K37" s="482"/>
      <c r="L37" s="211"/>
      <c r="M37" s="193"/>
      <c r="N37" s="213"/>
      <c r="O37" s="213"/>
      <c r="P37" s="213"/>
      <c r="Q37" s="213"/>
      <c r="R37" s="193"/>
      <c r="S37" s="482"/>
      <c r="T37" s="521"/>
      <c r="U37" s="524"/>
      <c r="V37" s="518"/>
    </row>
    <row r="38" spans="1:22" hidden="1">
      <c r="A38" s="479"/>
      <c r="B38" s="429"/>
      <c r="C38" s="264">
        <f>'5-. Identificación de Riesgos'!D38</f>
        <v>0</v>
      </c>
      <c r="D38" s="213"/>
      <c r="E38" s="256"/>
      <c r="F38" s="213"/>
      <c r="G38" s="213"/>
      <c r="H38" s="213"/>
      <c r="I38" s="213"/>
      <c r="J38" s="193"/>
      <c r="K38" s="482"/>
      <c r="L38" s="211"/>
      <c r="M38" s="193"/>
      <c r="N38" s="213"/>
      <c r="O38" s="213"/>
      <c r="P38" s="213"/>
      <c r="Q38" s="213"/>
      <c r="R38" s="193"/>
      <c r="S38" s="482"/>
      <c r="T38" s="521"/>
      <c r="U38" s="524"/>
      <c r="V38" s="518"/>
    </row>
    <row r="39" spans="1:22" ht="15.75" thickBot="1">
      <c r="A39" s="480"/>
      <c r="B39" s="430"/>
      <c r="C39" s="273">
        <f>'5-. Identificación de Riesgos'!D39</f>
        <v>0</v>
      </c>
      <c r="D39" s="274"/>
      <c r="E39" s="255"/>
      <c r="F39" s="274"/>
      <c r="G39" s="274"/>
      <c r="H39" s="274"/>
      <c r="I39" s="274"/>
      <c r="J39" s="194"/>
      <c r="K39" s="526"/>
      <c r="L39" s="219"/>
      <c r="M39" s="194"/>
      <c r="N39" s="274"/>
      <c r="O39" s="274"/>
      <c r="P39" s="274"/>
      <c r="Q39" s="274"/>
      <c r="R39" s="194"/>
      <c r="S39" s="526"/>
      <c r="T39" s="521"/>
      <c r="U39" s="524"/>
      <c r="V39" s="518"/>
    </row>
    <row r="40" spans="1:22" ht="45">
      <c r="A40" s="478">
        <v>4</v>
      </c>
      <c r="B40" s="428" t="str">
        <f>'5-. Identificación de Riesgos'!B30</f>
        <v>Ofrecer, prometer, entregar, aceptar o solicitar una ventaja indebida para manipular o influir en la emisión  de  solicitudes  de traslado por razones de seguridad, en  beneficio propio o de un tercero.</v>
      </c>
      <c r="C40" s="275" t="str">
        <f>'5-. Identificación de Riesgos'!D40</f>
        <v>1. Falta de ética de los servidores públicos (Debilidades en principios y valores)</v>
      </c>
      <c r="D40" s="208">
        <v>1</v>
      </c>
      <c r="E40" s="276" t="s">
        <v>345</v>
      </c>
      <c r="F40" s="208"/>
      <c r="G40" s="208"/>
      <c r="H40" s="208"/>
      <c r="I40" s="208"/>
      <c r="J40" s="137">
        <f t="shared" si="5"/>
        <v>0</v>
      </c>
      <c r="K40" s="481">
        <f>AVERAGE(J40:J49)</f>
        <v>0</v>
      </c>
      <c r="L40" s="224">
        <f>'5-. Identificación de Riesgos'!I40</f>
        <v>0</v>
      </c>
      <c r="M40" s="277"/>
      <c r="N40" s="208"/>
      <c r="O40" s="208"/>
      <c r="P40" s="208"/>
      <c r="Q40" s="208"/>
      <c r="R40" s="136">
        <f t="shared" si="3"/>
        <v>0</v>
      </c>
      <c r="S40" s="481">
        <f t="shared" ref="S40" si="6">AVERAGE(R40:R49)</f>
        <v>0</v>
      </c>
      <c r="T40" s="484" t="e">
        <f>CONCATENATE(INDEX('8- Politicas de admiistracion '!$B$6:$F$10,MATCH(ROUND(IF((RIGHT('5-. Identificación de Riesgos'!H40,1)-'6. Valoración Controles'!K40)&lt;1,1,(RIGHT('5-. Identificación de Riesgos'!H40,1)-'6. Valoración Controles'!K40)),0),'8- Politicas de admiistracion '!$F$6:$F$10,0),1)," - ",ROUND(IF((RIGHT('5-. Identificación de Riesgos'!H40,1)-'6. Valoración Controles'!K40)&lt;1,1,(RIGHT('5-. Identificación de Riesgos'!H40,1)-'6. Valoración Controles'!K40)),0))</f>
        <v>#DIV/0!</v>
      </c>
      <c r="U40" s="428" t="e">
        <f>CONCATENATE(INDEX('8- Politicas de admiistracion '!$B$17:$F$21,MATCH(ROUND(IF((RIGHT('5-. Identificación de Riesgos'!M40,1)-'6. Valoración Controles'!S40)&lt;1,1,(RIGHT('5-. Identificación de Riesgos'!M40,1)-'6. Valoración Controles'!S40)),0),'8- Politicas de admiistracion '!$F$17:$F$21,0),1)," - ",ROUND(IF((RIGHT('5-. Identificación de Riesgos'!M40,1)-'6. Valoración Controles'!S40)&lt;1,1,(RIGHT('5-. Identificación de Riesgos'!M40,1)-'6. Valoración Controles'!S40)),0))</f>
        <v>#VALUE!</v>
      </c>
      <c r="V40" s="454" t="e">
        <f>CONCATENATE(VLOOKUP((LEFT(T40,LEN(T40)-4)&amp;LEFT(U40,LEN(U40)-4)),'9- Matriz de Calor '!$D$18:$E$42,2,0)," - ",RIGHT(T40,1)*RIGHT(U40,1))</f>
        <v>#DIV/0!</v>
      </c>
    </row>
    <row r="41" spans="1:22" ht="45">
      <c r="A41" s="479"/>
      <c r="B41" s="429"/>
      <c r="C41" s="278" t="str">
        <f>'5-. Identificación de Riesgos'!D41</f>
        <v>2. Falta de ética de terceros interesados  (Debilidades principios y valores)</v>
      </c>
      <c r="D41" s="213">
        <v>2</v>
      </c>
      <c r="E41" s="256" t="s">
        <v>343</v>
      </c>
      <c r="F41" s="213"/>
      <c r="G41" s="213"/>
      <c r="H41" s="213"/>
      <c r="I41" s="213"/>
      <c r="J41" s="193">
        <f t="shared" si="5"/>
        <v>0</v>
      </c>
      <c r="K41" s="482"/>
      <c r="L41" s="211"/>
      <c r="M41" s="193"/>
      <c r="N41" s="213"/>
      <c r="O41" s="213"/>
      <c r="P41" s="213"/>
      <c r="Q41" s="213"/>
      <c r="R41" s="197"/>
      <c r="S41" s="482"/>
      <c r="T41" s="485"/>
      <c r="U41" s="429"/>
      <c r="V41" s="455"/>
    </row>
    <row r="42" spans="1:22" ht="90">
      <c r="A42" s="479"/>
      <c r="B42" s="429"/>
      <c r="C42" s="278" t="str">
        <f>'5-. Identificación de Riesgos'!D42</f>
        <v>3. Debilidad en el control sobre el establecimiento de los términos de referencia de procesos contractuales</v>
      </c>
      <c r="D42" s="213">
        <v>3</v>
      </c>
      <c r="E42" s="256" t="s">
        <v>346</v>
      </c>
      <c r="F42" s="213"/>
      <c r="G42" s="213"/>
      <c r="H42" s="213"/>
      <c r="I42" s="213"/>
      <c r="J42" s="193">
        <f t="shared" si="5"/>
        <v>0</v>
      </c>
      <c r="K42" s="482"/>
      <c r="L42" s="211"/>
      <c r="M42" s="193"/>
      <c r="N42" s="213"/>
      <c r="O42" s="213"/>
      <c r="P42" s="213"/>
      <c r="Q42" s="213"/>
      <c r="R42" s="197"/>
      <c r="S42" s="482"/>
      <c r="T42" s="485"/>
      <c r="U42" s="429"/>
      <c r="V42" s="455"/>
    </row>
    <row r="43" spans="1:22">
      <c r="A43" s="479"/>
      <c r="B43" s="429"/>
      <c r="C43" s="278">
        <f>'5-. Identificación de Riesgos'!D43</f>
        <v>0</v>
      </c>
      <c r="D43" s="213"/>
      <c r="E43" s="256"/>
      <c r="F43" s="213"/>
      <c r="G43" s="213"/>
      <c r="H43" s="213"/>
      <c r="I43" s="213"/>
      <c r="J43" s="193"/>
      <c r="K43" s="482"/>
      <c r="L43" s="211"/>
      <c r="M43" s="193"/>
      <c r="N43" s="213"/>
      <c r="O43" s="213"/>
      <c r="P43" s="213"/>
      <c r="Q43" s="213"/>
      <c r="R43" s="197"/>
      <c r="S43" s="482"/>
      <c r="T43" s="485"/>
      <c r="U43" s="429"/>
      <c r="V43" s="455"/>
    </row>
    <row r="44" spans="1:22" hidden="1">
      <c r="A44" s="479"/>
      <c r="B44" s="429"/>
      <c r="C44" s="278">
        <f>'5-. Identificación de Riesgos'!D44</f>
        <v>0</v>
      </c>
      <c r="D44" s="213"/>
      <c r="E44" s="256"/>
      <c r="F44" s="213"/>
      <c r="G44" s="213"/>
      <c r="H44" s="213"/>
      <c r="I44" s="213"/>
      <c r="J44" s="193"/>
      <c r="K44" s="482"/>
      <c r="L44" s="211"/>
      <c r="M44" s="193"/>
      <c r="N44" s="213"/>
      <c r="O44" s="213"/>
      <c r="P44" s="213"/>
      <c r="Q44" s="213"/>
      <c r="R44" s="197"/>
      <c r="S44" s="482"/>
      <c r="T44" s="485"/>
      <c r="U44" s="429"/>
      <c r="V44" s="455"/>
    </row>
    <row r="45" spans="1:22" hidden="1">
      <c r="A45" s="479"/>
      <c r="B45" s="429"/>
      <c r="C45" s="278">
        <f>'5-. Identificación de Riesgos'!D45</f>
        <v>0</v>
      </c>
      <c r="D45" s="213"/>
      <c r="E45" s="256"/>
      <c r="F45" s="213"/>
      <c r="G45" s="213"/>
      <c r="H45" s="213"/>
      <c r="I45" s="213"/>
      <c r="J45" s="193"/>
      <c r="K45" s="482"/>
      <c r="L45" s="211"/>
      <c r="M45" s="193"/>
      <c r="N45" s="213"/>
      <c r="O45" s="213"/>
      <c r="P45" s="213"/>
      <c r="Q45" s="213"/>
      <c r="R45" s="197"/>
      <c r="S45" s="482"/>
      <c r="T45" s="485"/>
      <c r="U45" s="429"/>
      <c r="V45" s="455"/>
    </row>
    <row r="46" spans="1:22" hidden="1">
      <c r="A46" s="479"/>
      <c r="B46" s="429"/>
      <c r="C46" s="278">
        <f>'5-. Identificación de Riesgos'!D46</f>
        <v>0</v>
      </c>
      <c r="D46" s="213"/>
      <c r="E46" s="256"/>
      <c r="F46" s="213"/>
      <c r="G46" s="213"/>
      <c r="H46" s="213"/>
      <c r="I46" s="213"/>
      <c r="J46" s="193"/>
      <c r="K46" s="482"/>
      <c r="L46" s="211"/>
      <c r="M46" s="193"/>
      <c r="N46" s="213"/>
      <c r="O46" s="213"/>
      <c r="P46" s="213"/>
      <c r="Q46" s="213"/>
      <c r="R46" s="197"/>
      <c r="S46" s="482"/>
      <c r="T46" s="485"/>
      <c r="U46" s="429"/>
      <c r="V46" s="455"/>
    </row>
    <row r="47" spans="1:22" hidden="1">
      <c r="A47" s="479"/>
      <c r="B47" s="429"/>
      <c r="C47" s="278">
        <f>'5-. Identificación de Riesgos'!D47</f>
        <v>0</v>
      </c>
      <c r="D47" s="213"/>
      <c r="E47" s="256"/>
      <c r="F47" s="213"/>
      <c r="G47" s="213"/>
      <c r="H47" s="213"/>
      <c r="I47" s="213"/>
      <c r="J47" s="193"/>
      <c r="K47" s="482"/>
      <c r="L47" s="211"/>
      <c r="M47" s="193"/>
      <c r="N47" s="213"/>
      <c r="O47" s="213"/>
      <c r="P47" s="213"/>
      <c r="Q47" s="213"/>
      <c r="R47" s="197"/>
      <c r="S47" s="482"/>
      <c r="T47" s="485"/>
      <c r="U47" s="429"/>
      <c r="V47" s="455"/>
    </row>
    <row r="48" spans="1:22" hidden="1">
      <c r="A48" s="479"/>
      <c r="B48" s="429"/>
      <c r="C48" s="278">
        <f>'5-. Identificación de Riesgos'!D48</f>
        <v>0</v>
      </c>
      <c r="D48" s="213"/>
      <c r="E48" s="256"/>
      <c r="F48" s="213"/>
      <c r="G48" s="213"/>
      <c r="H48" s="213"/>
      <c r="I48" s="213"/>
      <c r="J48" s="193"/>
      <c r="K48" s="482"/>
      <c r="L48" s="211"/>
      <c r="M48" s="193"/>
      <c r="N48" s="213"/>
      <c r="O48" s="213"/>
      <c r="P48" s="213"/>
      <c r="Q48" s="213"/>
      <c r="R48" s="197"/>
      <c r="S48" s="482"/>
      <c r="T48" s="485"/>
      <c r="U48" s="429"/>
      <c r="V48" s="455"/>
    </row>
    <row r="49" spans="1:22" ht="15.75" thickBot="1">
      <c r="A49" s="480"/>
      <c r="B49" s="430"/>
      <c r="C49" s="279">
        <f>'5-. Identificación de Riesgos'!D49</f>
        <v>0</v>
      </c>
      <c r="D49" s="221"/>
      <c r="E49" s="254"/>
      <c r="F49" s="221"/>
      <c r="G49" s="221"/>
      <c r="H49" s="221"/>
      <c r="I49" s="221"/>
      <c r="J49" s="194"/>
      <c r="K49" s="483"/>
      <c r="L49" s="219"/>
      <c r="M49" s="194"/>
      <c r="N49" s="221"/>
      <c r="O49" s="221"/>
      <c r="P49" s="221"/>
      <c r="Q49" s="221"/>
      <c r="R49" s="194"/>
      <c r="S49" s="483"/>
      <c r="T49" s="486"/>
      <c r="U49" s="430"/>
      <c r="V49" s="456"/>
    </row>
  </sheetData>
  <mergeCells count="46">
    <mergeCell ref="T30:T39"/>
    <mergeCell ref="U30:U39"/>
    <mergeCell ref="V30:V39"/>
    <mergeCell ref="A30:A39"/>
    <mergeCell ref="B30:B39"/>
    <mergeCell ref="K30:K39"/>
    <mergeCell ref="S30:S39"/>
    <mergeCell ref="A20:A29"/>
    <mergeCell ref="B20:B29"/>
    <mergeCell ref="K20:K29"/>
    <mergeCell ref="V20:V29"/>
    <mergeCell ref="T20:T29"/>
    <mergeCell ref="U20:U29"/>
    <mergeCell ref="S20:S29"/>
    <mergeCell ref="K10:K19"/>
    <mergeCell ref="A1:C3"/>
    <mergeCell ref="T7:V7"/>
    <mergeCell ref="D7:R7"/>
    <mergeCell ref="A8:A9"/>
    <mergeCell ref="B8:B9"/>
    <mergeCell ref="C8:C9"/>
    <mergeCell ref="D8:D9"/>
    <mergeCell ref="E8:E9"/>
    <mergeCell ref="F8:K8"/>
    <mergeCell ref="L8:S8"/>
    <mergeCell ref="A5:B5"/>
    <mergeCell ref="A6:B6"/>
    <mergeCell ref="A7:C7"/>
    <mergeCell ref="A4:B4"/>
    <mergeCell ref="C4:V4"/>
    <mergeCell ref="D1:V3"/>
    <mergeCell ref="U40:U49"/>
    <mergeCell ref="V40:V49"/>
    <mergeCell ref="A40:A49"/>
    <mergeCell ref="B40:B49"/>
    <mergeCell ref="K40:K49"/>
    <mergeCell ref="S40:S49"/>
    <mergeCell ref="T40:T49"/>
    <mergeCell ref="A10:A19"/>
    <mergeCell ref="B10:B19"/>
    <mergeCell ref="C5:V5"/>
    <mergeCell ref="C6:V6"/>
    <mergeCell ref="S10:S19"/>
    <mergeCell ref="T10:T19"/>
    <mergeCell ref="U10:U19"/>
    <mergeCell ref="V10:V19"/>
  </mergeCells>
  <conditionalFormatting sqref="T10 T20">
    <cfRule type="containsText" dxfId="272" priority="340" operator="containsText" text="Muy Baja">
      <formula>NOT(ISERROR(SEARCH("Muy Baja",T10)))</formula>
    </cfRule>
    <cfRule type="containsText" dxfId="271" priority="341" operator="containsText" text="Baja">
      <formula>NOT(ISERROR(SEARCH("Baja",T10)))</formula>
    </cfRule>
    <cfRule type="containsText" dxfId="270" priority="342" operator="containsText" text="Muy Alta">
      <formula>NOT(ISERROR(SEARCH("Muy Alta",T10)))</formula>
    </cfRule>
    <cfRule type="containsText" dxfId="269" priority="344" operator="containsText" text="Alta">
      <formula>NOT(ISERROR(SEARCH("Alta",T10)))</formula>
    </cfRule>
    <cfRule type="containsText" dxfId="268" priority="345" operator="containsText" text="Media">
      <formula>NOT(ISERROR(SEARCH("Media",T10)))</formula>
    </cfRule>
    <cfRule type="containsText" dxfId="267" priority="346" operator="containsText" text="Media">
      <formula>NOT(ISERROR(SEARCH("Media",T10)))</formula>
    </cfRule>
    <cfRule type="containsText" dxfId="266" priority="347" operator="containsText" text="Media">
      <formula>NOT(ISERROR(SEARCH("Media",T10)))</formula>
    </cfRule>
    <cfRule type="containsText" dxfId="265" priority="348" operator="containsText" text="Muy Baja">
      <formula>NOT(ISERROR(SEARCH("Muy Baja",T10)))</formula>
    </cfRule>
    <cfRule type="containsText" dxfId="264" priority="349" operator="containsText" text="Baja">
      <formula>NOT(ISERROR(SEARCH("Baja",T10)))</formula>
    </cfRule>
    <cfRule type="containsText" dxfId="263" priority="350" operator="containsText" text="Muy Baja">
      <formula>NOT(ISERROR(SEARCH("Muy Baja",T10)))</formula>
    </cfRule>
    <cfRule type="containsText" dxfId="262" priority="351" operator="containsText" text="Muy Baja">
      <formula>NOT(ISERROR(SEARCH("Muy Baja",T10)))</formula>
    </cfRule>
    <cfRule type="containsText" dxfId="261" priority="352" operator="containsText" text="Muy Baja">
      <formula>NOT(ISERROR(SEARCH("Muy Baja",T10)))</formula>
    </cfRule>
    <cfRule type="containsText" dxfId="260" priority="353" operator="containsText" text="Muy Baja'Tabla probabilidad'!">
      <formula>NOT(ISERROR(SEARCH("Muy Baja'Tabla probabilidad'!",T10)))</formula>
    </cfRule>
    <cfRule type="containsText" dxfId="259" priority="354" operator="containsText" text="Muy bajo">
      <formula>NOT(ISERROR(SEARCH("Muy bajo",T10)))</formula>
    </cfRule>
    <cfRule type="containsText" dxfId="258" priority="355" operator="containsText" text="Alta">
      <formula>NOT(ISERROR(SEARCH("Alta",T10)))</formula>
    </cfRule>
    <cfRule type="containsText" dxfId="257" priority="356" operator="containsText" text="Media">
      <formula>NOT(ISERROR(SEARCH("Media",T10)))</formula>
    </cfRule>
    <cfRule type="containsText" dxfId="256" priority="357" operator="containsText" text="Baja">
      <formula>NOT(ISERROR(SEARCH("Baja",T10)))</formula>
    </cfRule>
    <cfRule type="containsText" dxfId="255" priority="358" operator="containsText" text="Muy baja">
      <formula>NOT(ISERROR(SEARCH("Muy baja",T10)))</formula>
    </cfRule>
    <cfRule type="cellIs" dxfId="254" priority="361" operator="between">
      <formula>1</formula>
      <formula>2</formula>
    </cfRule>
    <cfRule type="cellIs" dxfId="253" priority="362" operator="between">
      <formula>0</formula>
      <formula>2</formula>
    </cfRule>
  </conditionalFormatting>
  <conditionalFormatting sqref="T30 T40">
    <cfRule type="containsText" dxfId="252" priority="11" operator="containsText" text="Muy Baja">
      <formula>NOT(ISERROR(SEARCH("Muy Baja",T30)))</formula>
    </cfRule>
    <cfRule type="containsText" dxfId="251" priority="12" operator="containsText" text="Baja">
      <formula>NOT(ISERROR(SEARCH("Baja",T30)))</formula>
    </cfRule>
    <cfRule type="containsText" dxfId="250" priority="13" operator="containsText" text="Muy Alta">
      <formula>NOT(ISERROR(SEARCH("Muy Alta",T30)))</formula>
    </cfRule>
    <cfRule type="containsText" dxfId="249" priority="15" operator="containsText" text="Alta">
      <formula>NOT(ISERROR(SEARCH("Alta",T30)))</formula>
    </cfRule>
    <cfRule type="containsText" dxfId="248" priority="16" operator="containsText" text="Media">
      <formula>NOT(ISERROR(SEARCH("Media",T30)))</formula>
    </cfRule>
    <cfRule type="containsText" dxfId="247" priority="17" operator="containsText" text="Media">
      <formula>NOT(ISERROR(SEARCH("Media",T30)))</formula>
    </cfRule>
    <cfRule type="containsText" dxfId="246" priority="18" operator="containsText" text="Media">
      <formula>NOT(ISERROR(SEARCH("Media",T30)))</formula>
    </cfRule>
    <cfRule type="containsText" dxfId="245" priority="19" operator="containsText" text="Muy Baja">
      <formula>NOT(ISERROR(SEARCH("Muy Baja",T30)))</formula>
    </cfRule>
    <cfRule type="containsText" dxfId="244" priority="20" operator="containsText" text="Baja">
      <formula>NOT(ISERROR(SEARCH("Baja",T30)))</formula>
    </cfRule>
    <cfRule type="containsText" dxfId="243" priority="21" operator="containsText" text="Muy Baja">
      <formula>NOT(ISERROR(SEARCH("Muy Baja",T30)))</formula>
    </cfRule>
    <cfRule type="containsText" dxfId="242" priority="22" operator="containsText" text="Muy Baja">
      <formula>NOT(ISERROR(SEARCH("Muy Baja",T30)))</formula>
    </cfRule>
    <cfRule type="containsText" dxfId="241" priority="23" operator="containsText" text="Muy Baja">
      <formula>NOT(ISERROR(SEARCH("Muy Baja",T30)))</formula>
    </cfRule>
    <cfRule type="containsText" dxfId="240" priority="24" operator="containsText" text="Muy Baja'Tabla probabilidad'!">
      <formula>NOT(ISERROR(SEARCH("Muy Baja'Tabla probabilidad'!",T30)))</formula>
    </cfRule>
    <cfRule type="containsText" dxfId="239" priority="25" operator="containsText" text="Muy bajo">
      <formula>NOT(ISERROR(SEARCH("Muy bajo",T30)))</formula>
    </cfRule>
    <cfRule type="containsText" dxfId="238" priority="26" operator="containsText" text="Alta">
      <formula>NOT(ISERROR(SEARCH("Alta",T30)))</formula>
    </cfRule>
    <cfRule type="containsText" dxfId="237" priority="27" operator="containsText" text="Media">
      <formula>NOT(ISERROR(SEARCH("Media",T30)))</formula>
    </cfRule>
    <cfRule type="containsText" dxfId="236" priority="28" operator="containsText" text="Baja">
      <formula>NOT(ISERROR(SEARCH("Baja",T30)))</formula>
    </cfRule>
    <cfRule type="containsText" dxfId="235" priority="29" operator="containsText" text="Muy baja">
      <formula>NOT(ISERROR(SEARCH("Muy baja",T30)))</formula>
    </cfRule>
    <cfRule type="cellIs" dxfId="234" priority="32" operator="between">
      <formula>1</formula>
      <formula>2</formula>
    </cfRule>
    <cfRule type="cellIs" dxfId="233" priority="33" operator="between">
      <formula>0</formula>
      <formula>2</formula>
    </cfRule>
  </conditionalFormatting>
  <conditionalFormatting sqref="U10 U20">
    <cfRule type="containsText" dxfId="232" priority="334" operator="containsText" text="Catastrófico">
      <formula>NOT(ISERROR(SEARCH("Catastrófico",U10)))</formula>
    </cfRule>
    <cfRule type="containsText" dxfId="231" priority="335" operator="containsText" text="Mayor">
      <formula>NOT(ISERROR(SEARCH("Mayor",U10)))</formula>
    </cfRule>
    <cfRule type="containsText" dxfId="230" priority="336" operator="containsText" text="Alta">
      <formula>NOT(ISERROR(SEARCH("Alta",U10)))</formula>
    </cfRule>
    <cfRule type="containsText" dxfId="229" priority="337" operator="containsText" text="Moderado">
      <formula>NOT(ISERROR(SEARCH("Moderado",U10)))</formula>
    </cfRule>
    <cfRule type="containsText" dxfId="228" priority="338" operator="containsText" text="Menor">
      <formula>NOT(ISERROR(SEARCH("Menor",U10)))</formula>
    </cfRule>
    <cfRule type="containsText" dxfId="227" priority="339" operator="containsText" text="Leve">
      <formula>NOT(ISERROR(SEARCH("Leve",U10)))</formula>
    </cfRule>
  </conditionalFormatting>
  <conditionalFormatting sqref="U30 U40">
    <cfRule type="containsText" dxfId="226" priority="5" operator="containsText" text="Catastrófico">
      <formula>NOT(ISERROR(SEARCH("Catastrófico",U30)))</formula>
    </cfRule>
    <cfRule type="containsText" dxfId="225" priority="6" operator="containsText" text="Mayor">
      <formula>NOT(ISERROR(SEARCH("Mayor",U30)))</formula>
    </cfRule>
    <cfRule type="containsText" dxfId="224" priority="7" operator="containsText" text="Alta">
      <formula>NOT(ISERROR(SEARCH("Alta",U30)))</formula>
    </cfRule>
    <cfRule type="containsText" dxfId="223" priority="8" operator="containsText" text="Moderado">
      <formula>NOT(ISERROR(SEARCH("Moderado",U30)))</formula>
    </cfRule>
    <cfRule type="containsText" dxfId="222" priority="9" operator="containsText" text="Menor">
      <formula>NOT(ISERROR(SEARCH("Menor",U30)))</formula>
    </cfRule>
    <cfRule type="containsText" dxfId="221" priority="10" operator="containsText" text="Leve">
      <formula>NOT(ISERROR(SEARCH("Leve",U30)))</formula>
    </cfRule>
  </conditionalFormatting>
  <conditionalFormatting sqref="V10 V20">
    <cfRule type="containsText" dxfId="220" priority="298" operator="containsText" text="Extremo">
      <formula>NOT(ISERROR(SEARCH("Extremo",V10)))</formula>
    </cfRule>
    <cfRule type="containsText" dxfId="219" priority="299" operator="containsText" text="Alto">
      <formula>NOT(ISERROR(SEARCH("Alto",V10)))</formula>
    </cfRule>
    <cfRule type="containsText" dxfId="218" priority="300" operator="containsText" text="Bajo">
      <formula>NOT(ISERROR(SEARCH("Bajo",V10)))</formula>
    </cfRule>
    <cfRule type="containsText" dxfId="217" priority="301" operator="containsText" text="Moderado">
      <formula>NOT(ISERROR(SEARCH("Moderado",V10)))</formula>
    </cfRule>
  </conditionalFormatting>
  <conditionalFormatting sqref="V30 V40">
    <cfRule type="containsText" dxfId="216" priority="1" operator="containsText" text="Extremo">
      <formula>NOT(ISERROR(SEARCH("Extremo",V30)))</formula>
    </cfRule>
    <cfRule type="containsText" dxfId="215" priority="2" operator="containsText" text="Alto">
      <formula>NOT(ISERROR(SEARCH("Alto",V30)))</formula>
    </cfRule>
    <cfRule type="containsText" dxfId="214" priority="3" operator="containsText" text="Bajo">
      <formula>NOT(ISERROR(SEARCH("Bajo",V30)))</formula>
    </cfRule>
    <cfRule type="containsText" dxfId="213" priority="4" operator="containsText" text="Moderado">
      <formula>NOT(ISERROR(SEARCH("Moderado",V30)))</formula>
    </cfRule>
  </conditionalFormatting>
  <dataValidations count="2">
    <dataValidation allowBlank="1" showInputMessage="1" showErrorMessage="1" prompt="Enunciar cuál es el control" sqref="E13:E19 E25:E28 M10:M14 E33 E35:E38 E10:E11 E30:E31 E40:E41 M30 M40"/>
    <dataValidation type="list" allowBlank="1" showInputMessage="1" showErrorMessage="1" sqref="N10:Q49 F10:I49">
      <formula1>"SI,NO"</formula1>
    </dataValidation>
  </dataValidations>
  <pageMargins left="0.31496062992125984" right="0.31496062992125984" top="1.1417322834645669" bottom="1.1417322834645669" header="0.31496062992125984" footer="0.31496062992125984"/>
  <pageSetup paperSize="8" scale="79"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359" operator="containsText" id="{877E8953-578D-45F2-A4D3-A91A39387986}">
            <xm:f>NOT(ISERROR(SEARCH('8- Politicas de admiistracion '!$B$5,T10)))</xm:f>
            <xm:f>'8- Politicas de admiistracion '!$B$5</xm:f>
            <x14:dxf>
              <font>
                <color rgb="FF006100"/>
              </font>
              <fill>
                <patternFill>
                  <bgColor rgb="FFC6EFCE"/>
                </patternFill>
              </fill>
            </x14:dxf>
          </x14:cfRule>
          <x14:cfRule type="containsText" priority="360" operator="containsText" id="{5790250D-E3CC-4EBD-835F-F5F4C0703B76}">
            <xm:f>NOT(ISERROR(SEARCH('8- Politicas de admiistracion '!$B$5,T10)))</xm:f>
            <xm:f>'8- Politicas de admiistracion '!$B$5</xm:f>
            <x14:dxf>
              <font>
                <color rgb="FF9C0006"/>
              </font>
              <fill>
                <patternFill>
                  <bgColor rgb="FFFFC7CE"/>
                </patternFill>
              </fill>
            </x14:dxf>
          </x14:cfRule>
          <xm:sqref>T10 T20</xm:sqref>
        </x14:conditionalFormatting>
        <x14:conditionalFormatting xmlns:xm="http://schemas.microsoft.com/office/excel/2006/main">
          <x14:cfRule type="containsText" priority="30" operator="containsText" id="{52681445-C39E-4161-9674-694F1BB7E7F8}">
            <xm:f>NOT(ISERROR(SEARCH('8- Politicas de admiistracion '!$B$5,T30)))</xm:f>
            <xm:f>'8- Politicas de admiistracion '!$B$5</xm:f>
            <x14:dxf>
              <font>
                <color rgb="FF006100"/>
              </font>
              <fill>
                <patternFill>
                  <bgColor rgb="FFC6EFCE"/>
                </patternFill>
              </fill>
            </x14:dxf>
          </x14:cfRule>
          <x14:cfRule type="containsText" priority="31" operator="containsText" id="{150F3724-82B8-408C-8268-401294A81A79}">
            <xm:f>NOT(ISERROR(SEARCH('8- Politicas de admiistracion '!$B$5,T30)))</xm:f>
            <xm:f>'8- Politicas de admiistracion '!$B$5</xm:f>
            <x14:dxf>
              <font>
                <color rgb="FF9C0006"/>
              </font>
              <fill>
                <patternFill>
                  <bgColor rgb="FFFFC7CE"/>
                </patternFill>
              </fill>
            </x14:dxf>
          </x14:cfRule>
          <xm:sqref>T30 T40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IY59"/>
  <sheetViews>
    <sheetView zoomScale="80" zoomScaleNormal="80" zoomScalePageLayoutView="70" workbookViewId="0">
      <selection activeCell="C20" sqref="C20:C29"/>
    </sheetView>
  </sheetViews>
  <sheetFormatPr baseColWidth="10" defaultColWidth="11.42578125" defaultRowHeight="15"/>
  <cols>
    <col min="1" max="1" width="5.42578125" customWidth="1"/>
    <col min="2" max="2" width="25.28515625" customWidth="1"/>
    <col min="3" max="3" width="48.5703125" customWidth="1"/>
    <col min="4" max="4" width="25.28515625" hidden="1" customWidth="1"/>
    <col min="5" max="5" width="43" hidden="1" customWidth="1"/>
    <col min="6" max="6" width="20.28515625" customWidth="1"/>
    <col min="7" max="7" width="18.5703125" customWidth="1"/>
    <col min="8" max="8" width="22.7109375" customWidth="1"/>
    <col min="9" max="9" width="2.7109375" style="2" customWidth="1"/>
    <col min="10" max="10" width="18.28515625" customWidth="1"/>
    <col min="11" max="11" width="16.7109375" customWidth="1"/>
    <col min="12" max="12" width="21.5703125" style="32" hidden="1" customWidth="1"/>
    <col min="13" max="13" width="16.7109375" customWidth="1"/>
    <col min="14" max="14" width="17.42578125" customWidth="1"/>
    <col min="15" max="15" width="14.42578125" style="16" customWidth="1"/>
    <col min="16" max="16" width="17.42578125" style="16" customWidth="1"/>
    <col min="17" max="17" width="18.7109375" style="16" customWidth="1"/>
    <col min="18" max="259" width="11.42578125" style="16"/>
    <col min="260" max="16384" width="11.42578125" style="20"/>
  </cols>
  <sheetData>
    <row r="1" spans="1:17" s="18" customFormat="1" ht="27.75" customHeight="1">
      <c r="A1" s="550"/>
      <c r="B1" s="550"/>
      <c r="C1" s="550"/>
      <c r="D1" s="550"/>
      <c r="E1" s="550"/>
      <c r="F1" s="548" t="s">
        <v>347</v>
      </c>
      <c r="G1" s="548"/>
      <c r="H1" s="548"/>
      <c r="I1" s="548"/>
      <c r="J1" s="548"/>
      <c r="K1" s="548"/>
      <c r="L1" s="548"/>
      <c r="M1" s="548"/>
      <c r="N1" s="548"/>
      <c r="O1" s="548"/>
      <c r="P1" s="548"/>
      <c r="Q1" s="548"/>
    </row>
    <row r="2" spans="1:17" s="18" customFormat="1" ht="27" customHeight="1">
      <c r="A2" s="550"/>
      <c r="B2" s="550"/>
      <c r="C2" s="550"/>
      <c r="D2" s="550"/>
      <c r="E2" s="550"/>
      <c r="F2" s="548"/>
      <c r="G2" s="548"/>
      <c r="H2" s="548"/>
      <c r="I2" s="548"/>
      <c r="J2" s="548"/>
      <c r="K2" s="548"/>
      <c r="L2" s="548"/>
      <c r="M2" s="548"/>
      <c r="N2" s="548"/>
      <c r="O2" s="548"/>
      <c r="P2" s="548"/>
      <c r="Q2" s="548"/>
    </row>
    <row r="3" spans="1:17" s="18" customFormat="1" ht="27" customHeight="1">
      <c r="A3" s="550"/>
      <c r="B3" s="550"/>
      <c r="C3" s="550"/>
      <c r="D3" s="550"/>
      <c r="E3" s="550"/>
      <c r="F3" s="548"/>
      <c r="G3" s="548"/>
      <c r="H3" s="548"/>
      <c r="I3" s="548"/>
      <c r="J3" s="548"/>
      <c r="K3" s="548"/>
      <c r="L3" s="548"/>
      <c r="M3" s="548"/>
      <c r="N3" s="548"/>
      <c r="O3" s="548"/>
      <c r="P3" s="548"/>
      <c r="Q3" s="548"/>
    </row>
    <row r="4" spans="1:17" s="18" customFormat="1" ht="23.25" customHeight="1">
      <c r="A4" s="404" t="s">
        <v>261</v>
      </c>
      <c r="B4" s="404"/>
      <c r="C4" s="527" t="s">
        <v>4</v>
      </c>
      <c r="D4" s="528"/>
      <c r="E4" s="528"/>
      <c r="F4" s="528"/>
      <c r="G4" s="528"/>
      <c r="H4" s="528"/>
      <c r="I4" s="528"/>
      <c r="J4" s="528"/>
      <c r="K4" s="528"/>
      <c r="L4" s="528"/>
      <c r="M4" s="528"/>
      <c r="N4" s="528"/>
      <c r="O4" s="528"/>
      <c r="P4" s="528"/>
      <c r="Q4" s="529"/>
    </row>
    <row r="5" spans="1:17" s="18" customFormat="1" ht="56.25" customHeight="1">
      <c r="A5" s="404" t="s">
        <v>262</v>
      </c>
      <c r="B5" s="404"/>
      <c r="C5" s="530" t="s">
        <v>32</v>
      </c>
      <c r="D5" s="531"/>
      <c r="E5" s="531"/>
      <c r="F5" s="531"/>
      <c r="G5" s="531"/>
      <c r="H5" s="531"/>
      <c r="I5" s="531"/>
      <c r="J5" s="531"/>
      <c r="K5" s="531"/>
      <c r="L5" s="531"/>
      <c r="M5" s="531"/>
      <c r="N5" s="531"/>
      <c r="O5" s="531"/>
      <c r="P5" s="531"/>
      <c r="Q5" s="532"/>
    </row>
    <row r="6" spans="1:17" s="18" customFormat="1" ht="28.5" customHeight="1">
      <c r="A6" s="404" t="s">
        <v>263</v>
      </c>
      <c r="B6" s="404"/>
      <c r="C6" s="533" t="s">
        <v>482</v>
      </c>
      <c r="D6" s="534"/>
      <c r="E6" s="534"/>
      <c r="F6" s="534"/>
      <c r="G6" s="534"/>
      <c r="H6" s="534"/>
      <c r="I6" s="534"/>
      <c r="J6" s="534"/>
      <c r="K6" s="534"/>
      <c r="L6" s="534"/>
      <c r="M6" s="534"/>
      <c r="N6" s="534"/>
      <c r="O6" s="534"/>
      <c r="P6" s="534"/>
      <c r="Q6" s="535"/>
    </row>
    <row r="7" spans="1:17" s="18" customFormat="1" ht="17.25" thickBot="1">
      <c r="A7" s="549" t="s">
        <v>348</v>
      </c>
      <c r="B7" s="549"/>
      <c r="C7" s="549"/>
      <c r="D7" s="549"/>
      <c r="E7" s="549"/>
      <c r="F7" s="549" t="s">
        <v>280</v>
      </c>
      <c r="G7" s="549"/>
      <c r="H7" s="549"/>
      <c r="I7" s="81"/>
      <c r="J7" s="422" t="s">
        <v>349</v>
      </c>
      <c r="K7" s="422"/>
      <c r="L7" s="422"/>
      <c r="M7" s="422"/>
      <c r="N7" s="423"/>
      <c r="O7" s="17"/>
      <c r="P7" s="17"/>
      <c r="Q7" s="17"/>
    </row>
    <row r="8" spans="1:17" s="18" customFormat="1" ht="45.75" customHeight="1" thickTop="1" thickBot="1">
      <c r="A8" s="499" t="s">
        <v>270</v>
      </c>
      <c r="B8" s="495" t="s">
        <v>319</v>
      </c>
      <c r="C8" s="538" t="s">
        <v>272</v>
      </c>
      <c r="D8" s="544" t="s">
        <v>282</v>
      </c>
      <c r="E8" s="495" t="s">
        <v>266</v>
      </c>
      <c r="F8" s="536" t="s">
        <v>350</v>
      </c>
      <c r="G8" s="536" t="s">
        <v>351</v>
      </c>
      <c r="H8" s="536" t="s">
        <v>352</v>
      </c>
      <c r="I8" s="82"/>
      <c r="J8" s="536" t="s">
        <v>353</v>
      </c>
      <c r="K8" s="536" t="s">
        <v>354</v>
      </c>
      <c r="L8" s="536" t="s">
        <v>355</v>
      </c>
      <c r="M8" s="536" t="s">
        <v>356</v>
      </c>
      <c r="N8" s="536" t="s">
        <v>357</v>
      </c>
      <c r="O8" s="536" t="s">
        <v>358</v>
      </c>
      <c r="P8" s="536" t="s">
        <v>359</v>
      </c>
      <c r="Q8" s="536" t="s">
        <v>360</v>
      </c>
    </row>
    <row r="9" spans="1:17" s="19" customFormat="1" ht="58.5" customHeight="1" thickTop="1" thickBot="1">
      <c r="A9" s="499"/>
      <c r="B9" s="495"/>
      <c r="C9" s="539"/>
      <c r="D9" s="423"/>
      <c r="E9" s="495"/>
      <c r="F9" s="537"/>
      <c r="G9" s="537"/>
      <c r="H9" s="537"/>
      <c r="I9" s="83"/>
      <c r="J9" s="537"/>
      <c r="K9" s="537"/>
      <c r="L9" s="537"/>
      <c r="M9" s="537"/>
      <c r="N9" s="537"/>
      <c r="O9" s="537"/>
      <c r="P9" s="537"/>
      <c r="Q9" s="537"/>
    </row>
    <row r="10" spans="1:17" ht="13.5" customHeight="1" thickTop="1">
      <c r="A10" s="540">
        <f>'5-. Identificación de Riesgos'!A10</f>
        <v>1</v>
      </c>
      <c r="B10" s="545" t="str">
        <f>'5-. Identificación de Riesgos'!B10</f>
        <v xml:space="preserve"> Incidente de seguridad con la población de  servidores  judicales en el ejercicio de la función de Administrar Justicia </v>
      </c>
      <c r="C10" s="540" t="str">
        <f>'5-. Identificación de Riesgos'!C10</f>
        <v>Posibilidad  de la Afectación  en la prestación del servicio de Justicia por situaciones especiales que impidan la libre y autónoma Administración de Justicia por parte de los operadores judiciales</v>
      </c>
      <c r="D10" s="540" t="s">
        <v>290</v>
      </c>
      <c r="E10" s="35" t="str">
        <f>'5-. Identificación de Riesgos'!D10</f>
        <v xml:space="preserve">1. Desconocimiento del contexto de la organización y las partes interesadas en el área de riesgos a funcionarios y empleados </v>
      </c>
      <c r="F10" s="551" t="str">
        <f>'5-. Identificación de Riesgos'!H10</f>
        <v>Baja - 2</v>
      </c>
      <c r="G10" s="540" t="str">
        <f>'5-. Identificación de Riesgos'!M10</f>
        <v>Menor - 2</v>
      </c>
      <c r="H10" s="540" t="str">
        <f>'5-. Identificación de Riesgos'!N10</f>
        <v>Moderado - 4</v>
      </c>
      <c r="I10" s="84"/>
      <c r="J10" s="546" t="str">
        <f>'6. Valoración Controles'!T10</f>
        <v>Muy Baja - 1</v>
      </c>
      <c r="K10" s="546" t="str">
        <f>'6. Valoración Controles'!U10</f>
        <v>Menor - 2</v>
      </c>
      <c r="L10" s="542" t="e">
        <f>AVERAGE(#REF!)</f>
        <v>#REF!</v>
      </c>
      <c r="M10" s="545" t="str">
        <f>'6. Valoración Controles'!V10</f>
        <v>Bajo - 2</v>
      </c>
      <c r="N10" s="545" t="s">
        <v>361</v>
      </c>
      <c r="O10" s="47"/>
      <c r="P10" s="47"/>
      <c r="Q10" s="47"/>
    </row>
    <row r="11" spans="1:17" ht="13.5" customHeight="1">
      <c r="A11" s="541"/>
      <c r="B11" s="545"/>
      <c r="C11" s="541"/>
      <c r="D11" s="541"/>
      <c r="E11" s="35" t="str">
        <f>'5-. Identificación de Riesgos'!D11</f>
        <v>2, Deficiente presupuesto para el cubrimiento total del servicio de vigilancia en las sedes judiciales.</v>
      </c>
      <c r="F11" s="552"/>
      <c r="G11" s="555"/>
      <c r="H11" s="541"/>
      <c r="I11" s="84"/>
      <c r="J11" s="546"/>
      <c r="K11" s="546"/>
      <c r="L11" s="542"/>
      <c r="M11" s="545"/>
      <c r="N11" s="545"/>
      <c r="O11" s="47"/>
      <c r="P11" s="47">
        <v>5</v>
      </c>
      <c r="Q11" s="47"/>
    </row>
    <row r="12" spans="1:17" ht="13.5" customHeight="1">
      <c r="A12" s="541"/>
      <c r="B12" s="545"/>
      <c r="C12" s="541"/>
      <c r="D12" s="541"/>
      <c r="E12" s="35" t="str">
        <f>'5-. Identificación de Riesgos'!D12</f>
        <v>3. Demora en comunicar la novedad a las autoridades competentes y solicitar el estudio de seguridad de los servidores judiciales.</v>
      </c>
      <c r="F12" s="552"/>
      <c r="G12" s="555"/>
      <c r="H12" s="541"/>
      <c r="I12" s="84"/>
      <c r="J12" s="546"/>
      <c r="K12" s="546"/>
      <c r="L12" s="542"/>
      <c r="M12" s="545"/>
      <c r="N12" s="545"/>
      <c r="O12" s="47"/>
      <c r="P12" s="47"/>
      <c r="Q12" s="47"/>
    </row>
    <row r="13" spans="1:17" ht="13.5" customHeight="1">
      <c r="A13" s="541"/>
      <c r="B13" s="545"/>
      <c r="C13" s="541"/>
      <c r="D13" s="541"/>
      <c r="E13" s="35" t="str">
        <f>'5-. Identificación de Riesgos'!D13</f>
        <v xml:space="preserve">4.Falta de Seguimiento y Control </v>
      </c>
      <c r="F13" s="552"/>
      <c r="G13" s="555"/>
      <c r="H13" s="541"/>
      <c r="I13" s="84"/>
      <c r="J13" s="546"/>
      <c r="K13" s="546"/>
      <c r="L13" s="542"/>
      <c r="M13" s="545"/>
      <c r="N13" s="545"/>
      <c r="O13" s="47"/>
      <c r="P13" s="47"/>
      <c r="Q13" s="47"/>
    </row>
    <row r="14" spans="1:17" ht="13.5" customHeight="1">
      <c r="A14" s="541"/>
      <c r="B14" s="545"/>
      <c r="C14" s="541"/>
      <c r="D14" s="541"/>
      <c r="E14" s="35" t="e">
        <f>'5-. Identificación de Riesgos'!#REF!</f>
        <v>#REF!</v>
      </c>
      <c r="F14" s="552"/>
      <c r="G14" s="555"/>
      <c r="H14" s="541"/>
      <c r="I14" s="84"/>
      <c r="J14" s="546"/>
      <c r="K14" s="546"/>
      <c r="L14" s="542"/>
      <c r="M14" s="545"/>
      <c r="N14" s="545"/>
      <c r="O14" s="47"/>
      <c r="P14" s="47"/>
      <c r="Q14" s="47"/>
    </row>
    <row r="15" spans="1:17" ht="13.5" customHeight="1">
      <c r="A15" s="541"/>
      <c r="B15" s="545"/>
      <c r="C15" s="541"/>
      <c r="D15" s="541"/>
      <c r="E15" s="35" t="str">
        <f>'5-. Identificación de Riesgos'!D16</f>
        <v>7. Visitas de control y seguimiento a la seguridad en las sedes judiciales</v>
      </c>
      <c r="F15" s="552"/>
      <c r="G15" s="555"/>
      <c r="H15" s="541"/>
      <c r="I15" s="84"/>
      <c r="J15" s="546"/>
      <c r="K15" s="546"/>
      <c r="L15" s="542"/>
      <c r="M15" s="545"/>
      <c r="N15" s="545"/>
      <c r="O15" s="47"/>
      <c r="P15" s="47"/>
      <c r="Q15" s="47"/>
    </row>
    <row r="16" spans="1:17" ht="13.5" customHeight="1">
      <c r="A16" s="541"/>
      <c r="B16" s="545"/>
      <c r="C16" s="541"/>
      <c r="D16" s="541"/>
      <c r="E16" s="35">
        <f>'5-. Identificación de Riesgos'!D18</f>
        <v>0</v>
      </c>
      <c r="F16" s="552"/>
      <c r="G16" s="555"/>
      <c r="H16" s="541"/>
      <c r="I16" s="84"/>
      <c r="J16" s="546"/>
      <c r="K16" s="546"/>
      <c r="L16" s="542"/>
      <c r="M16" s="545"/>
      <c r="N16" s="545"/>
      <c r="O16" s="47"/>
      <c r="P16" s="47"/>
      <c r="Q16" s="47"/>
    </row>
    <row r="17" spans="1:17" ht="13.5" customHeight="1">
      <c r="A17" s="541"/>
      <c r="B17" s="545"/>
      <c r="C17" s="541"/>
      <c r="D17" s="541"/>
      <c r="E17" s="35">
        <f>'5-. Identificación de Riesgos'!D19</f>
        <v>0</v>
      </c>
      <c r="F17" s="552"/>
      <c r="G17" s="555"/>
      <c r="H17" s="541"/>
      <c r="I17" s="84"/>
      <c r="J17" s="546"/>
      <c r="K17" s="546"/>
      <c r="L17" s="542"/>
      <c r="M17" s="545"/>
      <c r="N17" s="545"/>
      <c r="O17" s="47"/>
      <c r="P17" s="47"/>
      <c r="Q17" s="47"/>
    </row>
    <row r="18" spans="1:17" ht="13.5" customHeight="1">
      <c r="A18" s="541"/>
      <c r="B18" s="545"/>
      <c r="C18" s="541"/>
      <c r="D18" s="541"/>
      <c r="E18" s="35" t="e">
        <f>'5-. Identificación de Riesgos'!#REF!</f>
        <v>#REF!</v>
      </c>
      <c r="F18" s="552"/>
      <c r="G18" s="555"/>
      <c r="H18" s="541"/>
      <c r="I18" s="84"/>
      <c r="J18" s="546"/>
      <c r="K18" s="546"/>
      <c r="L18" s="542"/>
      <c r="M18" s="545"/>
      <c r="N18" s="545"/>
      <c r="O18" s="47"/>
      <c r="P18" s="47"/>
      <c r="Q18" s="47"/>
    </row>
    <row r="19" spans="1:17" ht="13.5" customHeight="1">
      <c r="A19" s="541"/>
      <c r="B19" s="540"/>
      <c r="C19" s="541"/>
      <c r="D19" s="541"/>
      <c r="E19" s="35" t="e">
        <f>'5-. Identificación de Riesgos'!#REF!</f>
        <v>#REF!</v>
      </c>
      <c r="F19" s="552"/>
      <c r="G19" s="555"/>
      <c r="H19" s="541"/>
      <c r="I19" s="85"/>
      <c r="J19" s="547"/>
      <c r="K19" s="547"/>
      <c r="L19" s="543"/>
      <c r="M19" s="540"/>
      <c r="N19" s="540"/>
      <c r="O19" s="47"/>
      <c r="P19" s="47"/>
      <c r="Q19" s="47"/>
    </row>
    <row r="20" spans="1:17" ht="13.5" customHeight="1">
      <c r="A20" s="553">
        <f>'5-. Identificación de Riesgos'!A20</f>
        <v>2</v>
      </c>
      <c r="B20" s="545" t="str">
        <f>'5-. Identificación de Riesgos'!B20</f>
        <v xml:space="preserve">Recibir dádivas o beneficios a nombre propio o de terceros  para omitir acciones, filtrar  información o no seguir  procedimientos de seguridad </v>
      </c>
      <c r="C20" s="540" t="str">
        <f>'5-. Identificación de Riesgos'!C20</f>
        <v>Posibilidad  actos de corrupción por Ofrecimiento o aceptación de algún tipo de beneficio a los empleados de la OSEG incumpliendo la ley de trasparencia  1712 de 2014</v>
      </c>
      <c r="D20" s="540" t="s">
        <v>290</v>
      </c>
      <c r="E20" s="35" t="str">
        <f>'5-. Identificación de Riesgos'!D20</f>
        <v xml:space="preserve">1. Falta de ética y valores </v>
      </c>
      <c r="F20" s="551" t="e">
        <f>'5-. Identificación de Riesgos'!H20</f>
        <v>#DIV/0!</v>
      </c>
      <c r="G20" s="540" t="str">
        <f>'5-. Identificación de Riesgos'!M20</f>
        <v/>
      </c>
      <c r="H20" s="540" t="str">
        <f>'5-. Identificación de Riesgos'!N20</f>
        <v/>
      </c>
      <c r="I20" s="84"/>
      <c r="J20" s="546" t="e">
        <f>'6. Valoración Controles'!T20</f>
        <v>#DIV/0!</v>
      </c>
      <c r="K20" s="546" t="e">
        <f>'6. Valoración Controles'!U20</f>
        <v>#VALUE!</v>
      </c>
      <c r="L20" s="542" t="e">
        <f>AVERAGE(#REF!)</f>
        <v>#REF!</v>
      </c>
      <c r="M20" s="545" t="e">
        <f>'6. Valoración Controles'!V20</f>
        <v>#DIV/0!</v>
      </c>
      <c r="N20" s="545" t="s">
        <v>361</v>
      </c>
      <c r="O20" s="47"/>
      <c r="P20" s="47"/>
      <c r="Q20" s="47"/>
    </row>
    <row r="21" spans="1:17" ht="13.5" customHeight="1">
      <c r="A21" s="554"/>
      <c r="B21" s="545"/>
      <c r="C21" s="541"/>
      <c r="D21" s="541"/>
      <c r="E21" s="35" t="str">
        <f>'5-. Identificación de Riesgos'!D21</f>
        <v>2. Insuficientes programas de capacitación para la toma de conciencia debido al desconocimiento de l ley antisoborno (ISO 37001:2016), Plan Anticorrupción y  de los  valores y principios propios de la entidad.</v>
      </c>
      <c r="F21" s="552"/>
      <c r="G21" s="555"/>
      <c r="H21" s="541"/>
      <c r="I21" s="84"/>
      <c r="J21" s="546"/>
      <c r="K21" s="546"/>
      <c r="L21" s="542"/>
      <c r="M21" s="545"/>
      <c r="N21" s="545"/>
      <c r="O21" s="47"/>
      <c r="P21" s="47"/>
      <c r="Q21" s="47"/>
    </row>
    <row r="22" spans="1:17" ht="13.5" customHeight="1">
      <c r="A22" s="554"/>
      <c r="B22" s="545"/>
      <c r="C22" s="541"/>
      <c r="D22" s="541"/>
      <c r="E22" s="35" t="str">
        <f>'5-. Identificación de Riesgos'!D22</f>
        <v xml:space="preserve">3. Desconocimiento del Código de Ética y Buen Gobierno. </v>
      </c>
      <c r="F22" s="552"/>
      <c r="G22" s="555"/>
      <c r="H22" s="541"/>
      <c r="I22" s="84"/>
      <c r="J22" s="546"/>
      <c r="K22" s="546"/>
      <c r="L22" s="542"/>
      <c r="M22" s="545"/>
      <c r="N22" s="545"/>
      <c r="O22" s="47"/>
      <c r="P22" s="47"/>
      <c r="Q22" s="47"/>
    </row>
    <row r="23" spans="1:17" ht="13.5" customHeight="1">
      <c r="A23" s="554"/>
      <c r="B23" s="545"/>
      <c r="C23" s="541"/>
      <c r="D23" s="541"/>
      <c r="E23" s="35" t="e">
        <f>'5-. Identificación de Riesgos'!#REF!</f>
        <v>#REF!</v>
      </c>
      <c r="F23" s="552"/>
      <c r="G23" s="555"/>
      <c r="H23" s="541"/>
      <c r="I23" s="84"/>
      <c r="J23" s="546"/>
      <c r="K23" s="546"/>
      <c r="L23" s="542"/>
      <c r="M23" s="545"/>
      <c r="N23" s="545"/>
      <c r="O23" s="47"/>
      <c r="P23" s="47"/>
      <c r="Q23" s="47"/>
    </row>
    <row r="24" spans="1:17" ht="13.5" customHeight="1">
      <c r="A24" s="554"/>
      <c r="B24" s="545"/>
      <c r="C24" s="541"/>
      <c r="D24" s="541"/>
      <c r="E24" s="35" t="str">
        <f>'5-. Identificación de Riesgos'!D23</f>
        <v xml:space="preserve">4. Falta o inaplicación de controles </v>
      </c>
      <c r="F24" s="552"/>
      <c r="G24" s="555"/>
      <c r="H24" s="541"/>
      <c r="I24" s="84"/>
      <c r="J24" s="546"/>
      <c r="K24" s="546"/>
      <c r="L24" s="542"/>
      <c r="M24" s="545"/>
      <c r="N24" s="545"/>
      <c r="O24" s="47"/>
      <c r="P24" s="47"/>
      <c r="Q24" s="47"/>
    </row>
    <row r="25" spans="1:17" ht="13.5" customHeight="1">
      <c r="A25" s="554"/>
      <c r="B25" s="545"/>
      <c r="C25" s="541"/>
      <c r="D25" s="541"/>
      <c r="E25" s="35" t="e">
        <f>'5-. Identificación de Riesgos'!#REF!</f>
        <v>#REF!</v>
      </c>
      <c r="F25" s="552"/>
      <c r="G25" s="555"/>
      <c r="H25" s="541"/>
      <c r="I25" s="84"/>
      <c r="J25" s="546"/>
      <c r="K25" s="546"/>
      <c r="L25" s="542"/>
      <c r="M25" s="545"/>
      <c r="N25" s="545"/>
      <c r="O25" s="47"/>
      <c r="P25" s="47"/>
      <c r="Q25" s="47"/>
    </row>
    <row r="26" spans="1:17" ht="13.5" customHeight="1">
      <c r="A26" s="554"/>
      <c r="B26" s="545"/>
      <c r="C26" s="541"/>
      <c r="D26" s="541"/>
      <c r="E26" s="35">
        <f>'5-. Identificación de Riesgos'!D26</f>
        <v>0</v>
      </c>
      <c r="F26" s="552"/>
      <c r="G26" s="555"/>
      <c r="H26" s="541"/>
      <c r="I26" s="84"/>
      <c r="J26" s="546"/>
      <c r="K26" s="546"/>
      <c r="L26" s="542"/>
      <c r="M26" s="545"/>
      <c r="N26" s="545"/>
      <c r="O26" s="47"/>
      <c r="P26" s="47"/>
      <c r="Q26" s="47"/>
    </row>
    <row r="27" spans="1:17" ht="13.5" customHeight="1">
      <c r="A27" s="554"/>
      <c r="B27" s="545"/>
      <c r="C27" s="541"/>
      <c r="D27" s="541"/>
      <c r="E27" s="35">
        <f>'5-. Identificación de Riesgos'!D27</f>
        <v>0</v>
      </c>
      <c r="F27" s="552"/>
      <c r="G27" s="555"/>
      <c r="H27" s="541"/>
      <c r="I27" s="84"/>
      <c r="J27" s="546"/>
      <c r="K27" s="546"/>
      <c r="L27" s="542"/>
      <c r="M27" s="545"/>
      <c r="N27" s="545"/>
      <c r="O27" s="47"/>
      <c r="P27" s="47"/>
      <c r="Q27" s="47"/>
    </row>
    <row r="28" spans="1:17" ht="13.5" customHeight="1">
      <c r="A28" s="554"/>
      <c r="B28" s="545"/>
      <c r="C28" s="541"/>
      <c r="D28" s="541"/>
      <c r="E28" s="35">
        <f>'5-. Identificación de Riesgos'!D28</f>
        <v>0</v>
      </c>
      <c r="F28" s="552"/>
      <c r="G28" s="555"/>
      <c r="H28" s="541"/>
      <c r="I28" s="84"/>
      <c r="J28" s="546"/>
      <c r="K28" s="546"/>
      <c r="L28" s="542"/>
      <c r="M28" s="545"/>
      <c r="N28" s="545"/>
      <c r="O28" s="47"/>
      <c r="P28" s="47"/>
      <c r="Q28" s="47"/>
    </row>
    <row r="29" spans="1:17" ht="13.5" customHeight="1">
      <c r="A29" s="554"/>
      <c r="B29" s="540"/>
      <c r="C29" s="541"/>
      <c r="D29" s="541"/>
      <c r="E29" s="35">
        <f>'5-. Identificación de Riesgos'!D29</f>
        <v>0</v>
      </c>
      <c r="F29" s="552"/>
      <c r="G29" s="555"/>
      <c r="H29" s="541"/>
      <c r="I29" s="85"/>
      <c r="J29" s="547"/>
      <c r="K29" s="547"/>
      <c r="L29" s="543"/>
      <c r="M29" s="540"/>
      <c r="N29" s="540"/>
      <c r="O29" s="47"/>
      <c r="P29" s="47"/>
      <c r="Q29" s="47"/>
    </row>
    <row r="30" spans="1:17" ht="13.5" customHeight="1">
      <c r="A30" s="553">
        <f>'5-. Identificación de Riesgos'!A30</f>
        <v>3</v>
      </c>
      <c r="B30" s="545" t="str">
        <f>'5-. Identificación de Riesgos'!B30</f>
        <v>Ofrecer, prometer, entregar, aceptar o solicitar una ventaja indebida para manipular o influir en la emisión  de  solicitudes  de traslado por razones de seguridad, en  beneficio propio o de un tercero.</v>
      </c>
      <c r="C30" s="540" t="str">
        <f>'5-. Identificación de Riesgos'!C30</f>
        <v>Cuando se  influye de manera indebida  en las  decisiones de traslado por razones de seguridad, basados en  razones infundadas, falsas o inexistentes, para favorecer intereses personales o de terceros</v>
      </c>
      <c r="D30" s="540" t="s">
        <v>290</v>
      </c>
      <c r="E30" s="35" t="str">
        <f>'5-. Identificación de Riesgos'!D30</f>
        <v>1. Falta de ética de los servidores públicos (Debilidades en principios y valores)</v>
      </c>
      <c r="F30" s="551" t="e">
        <f>'5-. Identificación de Riesgos'!H30</f>
        <v>#DIV/0!</v>
      </c>
      <c r="G30" s="540" t="str">
        <f>'5-. Identificación de Riesgos'!M30</f>
        <v/>
      </c>
      <c r="H30" s="540" t="str">
        <f>'5-. Identificación de Riesgos'!N30</f>
        <v/>
      </c>
      <c r="I30" s="84"/>
      <c r="J30" s="546" t="e">
        <f>'6. Valoración Controles'!T30</f>
        <v>#DIV/0!</v>
      </c>
      <c r="K30" s="546" t="e">
        <f>'6. Valoración Controles'!U30</f>
        <v>#VALUE!</v>
      </c>
      <c r="L30" s="542" t="e">
        <f>AVERAGE(#REF!)</f>
        <v>#REF!</v>
      </c>
      <c r="M30" s="545" t="e">
        <f>'6. Valoración Controles'!V30</f>
        <v>#DIV/0!</v>
      </c>
      <c r="N30" s="545" t="s">
        <v>361</v>
      </c>
      <c r="O30" s="47"/>
      <c r="P30" s="47"/>
      <c r="Q30" s="47"/>
    </row>
    <row r="31" spans="1:17" ht="13.5" customHeight="1">
      <c r="A31" s="554"/>
      <c r="B31" s="545"/>
      <c r="C31" s="541"/>
      <c r="D31" s="541"/>
      <c r="E31" s="35" t="str">
        <f>'5-. Identificación de Riesgos'!D31</f>
        <v>2. Falta de ética de terceros interesados  (Debilidades principios y valores)</v>
      </c>
      <c r="F31" s="552"/>
      <c r="G31" s="555"/>
      <c r="H31" s="541"/>
      <c r="I31" s="84"/>
      <c r="J31" s="546"/>
      <c r="K31" s="546"/>
      <c r="L31" s="542"/>
      <c r="M31" s="545"/>
      <c r="N31" s="545"/>
      <c r="O31" s="47"/>
      <c r="P31" s="47"/>
      <c r="Q31" s="47"/>
    </row>
    <row r="32" spans="1:17" ht="13.5" customHeight="1">
      <c r="A32" s="554"/>
      <c r="B32" s="545"/>
      <c r="C32" s="541"/>
      <c r="D32" s="541"/>
      <c r="E32" s="35" t="str">
        <f>'5-. Identificación de Riesgos'!D32</f>
        <v>3. Debilidad en los controles y/o criterios   de los traslados de seguridad</v>
      </c>
      <c r="F32" s="552"/>
      <c r="G32" s="555"/>
      <c r="H32" s="541"/>
      <c r="I32" s="84"/>
      <c r="J32" s="546"/>
      <c r="K32" s="546"/>
      <c r="L32" s="542"/>
      <c r="M32" s="545"/>
      <c r="N32" s="545"/>
      <c r="O32" s="47"/>
      <c r="P32" s="47"/>
      <c r="Q32" s="47"/>
    </row>
    <row r="33" spans="1:17" ht="13.5" customHeight="1">
      <c r="A33" s="554"/>
      <c r="B33" s="545"/>
      <c r="C33" s="541"/>
      <c r="D33" s="541"/>
      <c r="E33" s="35" t="e">
        <f>'5-. Identificación de Riesgos'!#REF!</f>
        <v>#REF!</v>
      </c>
      <c r="F33" s="552"/>
      <c r="G33" s="555"/>
      <c r="H33" s="541"/>
      <c r="I33" s="84"/>
      <c r="J33" s="546"/>
      <c r="K33" s="546"/>
      <c r="L33" s="542"/>
      <c r="M33" s="545"/>
      <c r="N33" s="545"/>
      <c r="O33" s="47"/>
      <c r="P33" s="47"/>
      <c r="Q33" s="47"/>
    </row>
    <row r="34" spans="1:17" ht="13.5" customHeight="1">
      <c r="A34" s="554"/>
      <c r="B34" s="545"/>
      <c r="C34" s="541"/>
      <c r="D34" s="541"/>
      <c r="E34" s="35">
        <f>'5-. Identificación de Riesgos'!D33</f>
        <v>0</v>
      </c>
      <c r="F34" s="552"/>
      <c r="G34" s="555"/>
      <c r="H34" s="541"/>
      <c r="I34" s="84"/>
      <c r="J34" s="546"/>
      <c r="K34" s="546"/>
      <c r="L34" s="542"/>
      <c r="M34" s="545"/>
      <c r="N34" s="545"/>
      <c r="O34" s="47"/>
      <c r="P34" s="47"/>
      <c r="Q34" s="47"/>
    </row>
    <row r="35" spans="1:17" ht="13.5" customHeight="1">
      <c r="A35" s="554"/>
      <c r="B35" s="545"/>
      <c r="C35" s="541"/>
      <c r="D35" s="541"/>
      <c r="E35" s="35" t="e">
        <f>'5-. Identificación de Riesgos'!#REF!</f>
        <v>#REF!</v>
      </c>
      <c r="F35" s="552"/>
      <c r="G35" s="555"/>
      <c r="H35" s="541"/>
      <c r="I35" s="84"/>
      <c r="J35" s="546"/>
      <c r="K35" s="546"/>
      <c r="L35" s="542"/>
      <c r="M35" s="545"/>
      <c r="N35" s="545"/>
      <c r="O35" s="47"/>
      <c r="P35" s="47"/>
      <c r="Q35" s="47"/>
    </row>
    <row r="36" spans="1:17" ht="13.5" customHeight="1">
      <c r="A36" s="554"/>
      <c r="B36" s="545"/>
      <c r="C36" s="541"/>
      <c r="D36" s="541"/>
      <c r="E36" s="35">
        <f>'5-. Identificación de Riesgos'!D36</f>
        <v>0</v>
      </c>
      <c r="F36" s="552"/>
      <c r="G36" s="555"/>
      <c r="H36" s="541"/>
      <c r="I36" s="84"/>
      <c r="J36" s="546"/>
      <c r="K36" s="546"/>
      <c r="L36" s="542"/>
      <c r="M36" s="545"/>
      <c r="N36" s="545"/>
      <c r="O36" s="47"/>
      <c r="P36" s="47"/>
      <c r="Q36" s="47"/>
    </row>
    <row r="37" spans="1:17" ht="13.5" customHeight="1">
      <c r="A37" s="554"/>
      <c r="B37" s="545"/>
      <c r="C37" s="541"/>
      <c r="D37" s="541"/>
      <c r="E37" s="35">
        <f>'5-. Identificación de Riesgos'!D37</f>
        <v>0</v>
      </c>
      <c r="F37" s="552"/>
      <c r="G37" s="555"/>
      <c r="H37" s="541"/>
      <c r="I37" s="84"/>
      <c r="J37" s="546"/>
      <c r="K37" s="546"/>
      <c r="L37" s="542"/>
      <c r="M37" s="545"/>
      <c r="N37" s="545"/>
      <c r="O37" s="47"/>
      <c r="P37" s="47"/>
      <c r="Q37" s="47"/>
    </row>
    <row r="38" spans="1:17" ht="13.5" customHeight="1">
      <c r="A38" s="554"/>
      <c r="B38" s="545"/>
      <c r="C38" s="541"/>
      <c r="D38" s="541"/>
      <c r="E38" s="35">
        <f>'5-. Identificación de Riesgos'!D38</f>
        <v>0</v>
      </c>
      <c r="F38" s="552"/>
      <c r="G38" s="555"/>
      <c r="H38" s="541"/>
      <c r="I38" s="84"/>
      <c r="J38" s="546"/>
      <c r="K38" s="546"/>
      <c r="L38" s="542"/>
      <c r="M38" s="545"/>
      <c r="N38" s="545"/>
      <c r="O38" s="47"/>
      <c r="P38" s="47"/>
      <c r="Q38" s="47"/>
    </row>
    <row r="39" spans="1:17" ht="13.5" customHeight="1">
      <c r="A39" s="554"/>
      <c r="B39" s="540"/>
      <c r="C39" s="541"/>
      <c r="D39" s="541"/>
      <c r="E39" s="35">
        <f>'5-. Identificación de Riesgos'!D39</f>
        <v>0</v>
      </c>
      <c r="F39" s="552"/>
      <c r="G39" s="555"/>
      <c r="H39" s="541"/>
      <c r="I39" s="84"/>
      <c r="J39" s="547"/>
      <c r="K39" s="547"/>
      <c r="L39" s="543"/>
      <c r="M39" s="540"/>
      <c r="N39" s="540"/>
      <c r="O39" s="47"/>
      <c r="P39" s="47"/>
      <c r="Q39" s="47"/>
    </row>
    <row r="40" spans="1:17" ht="15" customHeight="1">
      <c r="A40" s="553">
        <f>'5-. Identificación de Riesgos'!A40</f>
        <v>4</v>
      </c>
      <c r="B40" s="545" t="str">
        <f>'5-. Identificación de Riesgos'!B40</f>
        <v>Ofrecer, prometer, entregar, aceptar o solicitar una ventaja indebida  para influir o direccionar  la formulación de necesidades,  requisitos y especificaciones técnicas  de elementos y equipos de seguridad  focalizados para satisfacer un interés personal, de manera directa o indirecta o por interpuesta persona.</v>
      </c>
      <c r="C40" s="540" t="str">
        <f>'5-. Identificación de Riesgos'!C40</f>
        <v>Cuando  se favorece  indebidamente a proveedores a través de requisitos técnicos hechos a la medida, que direccionen el futuro proceso contractual y limiten el principio de selección objetiva.</v>
      </c>
      <c r="D40" s="540" t="s">
        <v>290</v>
      </c>
      <c r="E40" s="35" t="e">
        <f>'5-. Identificación de Riesgos'!#REF!</f>
        <v>#REF!</v>
      </c>
      <c r="F40" s="556" t="e">
        <f>'5-. Identificación de Riesgos'!H30</f>
        <v>#DIV/0!</v>
      </c>
      <c r="G40" s="540" t="str">
        <f>'5-. Identificación de Riesgos'!M40</f>
        <v/>
      </c>
      <c r="H40" s="540" t="str">
        <f>'5-. Identificación de Riesgos'!N40</f>
        <v/>
      </c>
      <c r="I40" s="84"/>
      <c r="J40" s="546" t="e">
        <f>'6. Valoración Controles'!T30</f>
        <v>#DIV/0!</v>
      </c>
      <c r="K40" s="546" t="e">
        <f>'6. Valoración Controles'!U30</f>
        <v>#VALUE!</v>
      </c>
      <c r="L40" s="542" t="e">
        <f>AVERAGE(#REF!)</f>
        <v>#REF!</v>
      </c>
      <c r="M40" s="545" t="e">
        <f>'6. Valoración Controles'!V30</f>
        <v>#DIV/0!</v>
      </c>
      <c r="N40" s="545" t="s">
        <v>361</v>
      </c>
      <c r="O40" s="47"/>
      <c r="P40" s="47"/>
      <c r="Q40" s="47"/>
    </row>
    <row r="41" spans="1:17">
      <c r="A41" s="554"/>
      <c r="B41" s="545"/>
      <c r="C41" s="541"/>
      <c r="D41" s="541"/>
      <c r="E41" s="35" t="e">
        <f>'5-. Identificación de Riesgos'!#REF!</f>
        <v>#REF!</v>
      </c>
      <c r="F41" s="557"/>
      <c r="G41" s="555"/>
      <c r="H41" s="541"/>
      <c r="I41" s="84"/>
      <c r="J41" s="546"/>
      <c r="K41" s="546"/>
      <c r="L41" s="542"/>
      <c r="M41" s="545"/>
      <c r="N41" s="545"/>
      <c r="O41" s="47"/>
      <c r="P41" s="47"/>
      <c r="Q41" s="47"/>
    </row>
    <row r="42" spans="1:17">
      <c r="A42" s="554"/>
      <c r="B42" s="545"/>
      <c r="C42" s="541"/>
      <c r="D42" s="541"/>
      <c r="E42" s="35" t="e">
        <f>'5-. Identificación de Riesgos'!#REF!</f>
        <v>#REF!</v>
      </c>
      <c r="F42" s="557"/>
      <c r="G42" s="555"/>
      <c r="H42" s="541"/>
      <c r="I42" s="84"/>
      <c r="J42" s="546"/>
      <c r="K42" s="546"/>
      <c r="L42" s="542"/>
      <c r="M42" s="545"/>
      <c r="N42" s="545"/>
      <c r="O42" s="47"/>
      <c r="P42" s="47"/>
      <c r="Q42" s="47"/>
    </row>
    <row r="43" spans="1:17">
      <c r="A43" s="554"/>
      <c r="B43" s="545"/>
      <c r="C43" s="541"/>
      <c r="D43" s="541"/>
      <c r="E43" s="35" t="e">
        <f>'5-. Identificación de Riesgos'!#REF!</f>
        <v>#REF!</v>
      </c>
      <c r="F43" s="557"/>
      <c r="G43" s="555"/>
      <c r="H43" s="541"/>
      <c r="I43" s="84"/>
      <c r="J43" s="546"/>
      <c r="K43" s="546"/>
      <c r="L43" s="542"/>
      <c r="M43" s="545"/>
      <c r="N43" s="545"/>
      <c r="O43" s="47"/>
      <c r="P43" s="47"/>
      <c r="Q43" s="47"/>
    </row>
    <row r="44" spans="1:17">
      <c r="A44" s="554"/>
      <c r="B44" s="545"/>
      <c r="C44" s="541"/>
      <c r="D44" s="541"/>
      <c r="E44" s="35" t="e">
        <f>'5-. Identificación de Riesgos'!#REF!</f>
        <v>#REF!</v>
      </c>
      <c r="F44" s="557"/>
      <c r="G44" s="555"/>
      <c r="H44" s="541"/>
      <c r="I44" s="84"/>
      <c r="J44" s="546"/>
      <c r="K44" s="546"/>
      <c r="L44" s="542"/>
      <c r="M44" s="545"/>
      <c r="N44" s="545"/>
      <c r="O44" s="47"/>
      <c r="P44" s="47"/>
      <c r="Q44" s="47"/>
    </row>
    <row r="45" spans="1:17">
      <c r="A45" s="554"/>
      <c r="B45" s="545"/>
      <c r="C45" s="541"/>
      <c r="D45" s="541"/>
      <c r="E45" s="35" t="e">
        <f>'5-. Identificación de Riesgos'!#REF!</f>
        <v>#REF!</v>
      </c>
      <c r="F45" s="557"/>
      <c r="G45" s="555"/>
      <c r="H45" s="541"/>
      <c r="I45" s="84"/>
      <c r="J45" s="546"/>
      <c r="K45" s="546"/>
      <c r="L45" s="542"/>
      <c r="M45" s="545"/>
      <c r="N45" s="545"/>
      <c r="O45" s="47"/>
      <c r="P45" s="47"/>
      <c r="Q45" s="47"/>
    </row>
    <row r="46" spans="1:17">
      <c r="A46" s="554"/>
      <c r="B46" s="545"/>
      <c r="C46" s="541"/>
      <c r="D46" s="541"/>
      <c r="E46" s="35" t="e">
        <f>'5-. Identificación de Riesgos'!#REF!</f>
        <v>#REF!</v>
      </c>
      <c r="F46" s="557"/>
      <c r="G46" s="555"/>
      <c r="H46" s="541"/>
      <c r="I46" s="84"/>
      <c r="J46" s="546"/>
      <c r="K46" s="546"/>
      <c r="L46" s="542"/>
      <c r="M46" s="545"/>
      <c r="N46" s="545"/>
      <c r="O46" s="47"/>
      <c r="P46" s="47"/>
      <c r="Q46" s="47"/>
    </row>
    <row r="47" spans="1:17">
      <c r="A47" s="554"/>
      <c r="B47" s="545"/>
      <c r="C47" s="541"/>
      <c r="D47" s="541"/>
      <c r="E47" s="35" t="e">
        <f>'5-. Identificación de Riesgos'!#REF!</f>
        <v>#REF!</v>
      </c>
      <c r="F47" s="557"/>
      <c r="G47" s="555"/>
      <c r="H47" s="541"/>
      <c r="I47" s="84"/>
      <c r="J47" s="546"/>
      <c r="K47" s="546"/>
      <c r="L47" s="542"/>
      <c r="M47" s="545"/>
      <c r="N47" s="545"/>
      <c r="O47" s="47"/>
      <c r="P47" s="47"/>
      <c r="Q47" s="47"/>
    </row>
    <row r="48" spans="1:17">
      <c r="A48" s="554"/>
      <c r="B48" s="545"/>
      <c r="C48" s="541"/>
      <c r="D48" s="541"/>
      <c r="E48" s="35" t="e">
        <f>'5-. Identificación de Riesgos'!#REF!</f>
        <v>#REF!</v>
      </c>
      <c r="F48" s="557"/>
      <c r="G48" s="555"/>
      <c r="H48" s="541"/>
      <c r="I48" s="84"/>
      <c r="J48" s="546"/>
      <c r="K48" s="546"/>
      <c r="L48" s="542"/>
      <c r="M48" s="545"/>
      <c r="N48" s="545"/>
      <c r="O48" s="47"/>
      <c r="P48" s="47"/>
      <c r="Q48" s="47"/>
    </row>
    <row r="49" spans="1:17">
      <c r="A49" s="554"/>
      <c r="B49" s="540"/>
      <c r="C49" s="541"/>
      <c r="D49" s="541"/>
      <c r="E49" s="35" t="e">
        <f>'5-. Identificación de Riesgos'!#REF!</f>
        <v>#REF!</v>
      </c>
      <c r="F49" s="551"/>
      <c r="G49" s="555"/>
      <c r="H49" s="541"/>
      <c r="I49" s="85"/>
      <c r="J49" s="547"/>
      <c r="K49" s="547"/>
      <c r="L49" s="543"/>
      <c r="M49" s="540"/>
      <c r="N49" s="540"/>
      <c r="O49" s="47"/>
      <c r="P49" s="47"/>
      <c r="Q49" s="47"/>
    </row>
    <row r="50" spans="1:17" ht="57.6" hidden="1" customHeight="1">
      <c r="A50" s="553">
        <v>4</v>
      </c>
      <c r="B50" s="545" t="e">
        <f>'5-. Identificación de Riesgos'!#REF!</f>
        <v>#REF!</v>
      </c>
      <c r="C50" s="540" t="e">
        <f>'5-. Identificación de Riesgos'!#REF!</f>
        <v>#REF!</v>
      </c>
      <c r="D50" s="540" t="s">
        <v>290</v>
      </c>
      <c r="E50" s="35" t="e">
        <f>'5-. Identificación de Riesgos'!#REF!</f>
        <v>#REF!</v>
      </c>
      <c r="F50" s="556" t="e">
        <f>'5-. Identificación de Riesgos'!#REF!</f>
        <v>#REF!</v>
      </c>
      <c r="G50" s="558" t="e">
        <f>'5-. Identificación de Riesgos'!#REF!</f>
        <v>#REF!</v>
      </c>
      <c r="H50" s="558" t="e">
        <f>'5-. Identificación de Riesgos'!#REF!</f>
        <v>#REF!</v>
      </c>
      <c r="I50" s="84"/>
      <c r="J50" s="546" t="e">
        <f>'6. Valoración Controles'!T30</f>
        <v>#DIV/0!</v>
      </c>
      <c r="K50" s="546" t="e">
        <f>'6. Valoración Controles'!U30</f>
        <v>#VALUE!</v>
      </c>
      <c r="L50" s="542" t="e">
        <f>AVERAGE(#REF!)</f>
        <v>#REF!</v>
      </c>
      <c r="M50" s="545" t="e">
        <f>'6. Valoración Controles'!V30</f>
        <v>#DIV/0!</v>
      </c>
      <c r="N50" s="545" t="s">
        <v>362</v>
      </c>
      <c r="O50" s="47"/>
      <c r="P50" s="47"/>
      <c r="Q50" s="47"/>
    </row>
    <row r="51" spans="1:17" ht="57.6" hidden="1" customHeight="1">
      <c r="A51" s="554"/>
      <c r="B51" s="545"/>
      <c r="C51" s="541"/>
      <c r="D51" s="541"/>
      <c r="E51" s="35" t="e">
        <f>'5-. Identificación de Riesgos'!#REF!</f>
        <v>#REF!</v>
      </c>
      <c r="F51" s="557"/>
      <c r="G51" s="545"/>
      <c r="H51" s="545"/>
      <c r="I51" s="84"/>
      <c r="J51" s="546"/>
      <c r="K51" s="546"/>
      <c r="L51" s="542"/>
      <c r="M51" s="545"/>
      <c r="N51" s="545"/>
      <c r="O51" s="47"/>
      <c r="P51" s="47"/>
      <c r="Q51" s="47"/>
    </row>
    <row r="52" spans="1:17" ht="57.6" hidden="1" customHeight="1">
      <c r="A52" s="554"/>
      <c r="B52" s="545"/>
      <c r="C52" s="541"/>
      <c r="D52" s="541"/>
      <c r="E52" s="35" t="e">
        <f>'5-. Identificación de Riesgos'!#REF!</f>
        <v>#REF!</v>
      </c>
      <c r="F52" s="557"/>
      <c r="G52" s="545"/>
      <c r="H52" s="545"/>
      <c r="I52" s="84"/>
      <c r="J52" s="546"/>
      <c r="K52" s="546"/>
      <c r="L52" s="542"/>
      <c r="M52" s="545"/>
      <c r="N52" s="545"/>
      <c r="O52" s="47"/>
      <c r="P52" s="47"/>
      <c r="Q52" s="47"/>
    </row>
    <row r="53" spans="1:17" hidden="1">
      <c r="A53" s="554"/>
      <c r="B53" s="545"/>
      <c r="C53" s="541"/>
      <c r="D53" s="541"/>
      <c r="E53" s="35" t="e">
        <f>'5-. Identificación de Riesgos'!#REF!</f>
        <v>#REF!</v>
      </c>
      <c r="F53" s="557"/>
      <c r="G53" s="545"/>
      <c r="H53" s="545"/>
      <c r="I53" s="84"/>
      <c r="J53" s="546"/>
      <c r="K53" s="546"/>
      <c r="L53" s="542"/>
      <c r="M53" s="545"/>
      <c r="N53" s="545"/>
      <c r="O53" s="47"/>
      <c r="P53" s="47"/>
      <c r="Q53" s="47"/>
    </row>
    <row r="54" spans="1:17" ht="43.15" hidden="1" customHeight="1">
      <c r="A54" s="554"/>
      <c r="B54" s="545"/>
      <c r="C54" s="541"/>
      <c r="D54" s="541"/>
      <c r="E54" s="35" t="e">
        <f>'5-. Identificación de Riesgos'!#REF!</f>
        <v>#REF!</v>
      </c>
      <c r="F54" s="557"/>
      <c r="G54" s="545"/>
      <c r="H54" s="545"/>
      <c r="I54" s="84"/>
      <c r="J54" s="546"/>
      <c r="K54" s="546"/>
      <c r="L54" s="542"/>
      <c r="M54" s="545"/>
      <c r="N54" s="545"/>
      <c r="O54" s="47"/>
      <c r="P54" s="47"/>
      <c r="Q54" s="47"/>
    </row>
    <row r="55" spans="1:17" hidden="1">
      <c r="A55" s="554"/>
      <c r="B55" s="545"/>
      <c r="C55" s="541"/>
      <c r="D55" s="541"/>
      <c r="E55" s="35" t="e">
        <f>'5-. Identificación de Riesgos'!#REF!</f>
        <v>#REF!</v>
      </c>
      <c r="F55" s="557"/>
      <c r="G55" s="545"/>
      <c r="H55" s="545"/>
      <c r="I55" s="84"/>
      <c r="J55" s="546"/>
      <c r="K55" s="546"/>
      <c r="L55" s="542"/>
      <c r="M55" s="545"/>
      <c r="N55" s="545"/>
      <c r="O55" s="47"/>
      <c r="P55" s="47"/>
      <c r="Q55" s="47"/>
    </row>
    <row r="56" spans="1:17" hidden="1">
      <c r="A56" s="554"/>
      <c r="B56" s="545"/>
      <c r="C56" s="541"/>
      <c r="D56" s="541"/>
      <c r="E56" s="35" t="e">
        <f>'5-. Identificación de Riesgos'!#REF!</f>
        <v>#REF!</v>
      </c>
      <c r="F56" s="557"/>
      <c r="G56" s="545"/>
      <c r="H56" s="545"/>
      <c r="I56" s="84"/>
      <c r="J56" s="546"/>
      <c r="K56" s="546"/>
      <c r="L56" s="542"/>
      <c r="M56" s="545"/>
      <c r="N56" s="545"/>
      <c r="O56" s="47"/>
      <c r="P56" s="47"/>
      <c r="Q56" s="47"/>
    </row>
    <row r="57" spans="1:17" hidden="1">
      <c r="A57" s="554"/>
      <c r="B57" s="545"/>
      <c r="C57" s="541"/>
      <c r="D57" s="541"/>
      <c r="E57" s="35" t="e">
        <f>'5-. Identificación de Riesgos'!#REF!</f>
        <v>#REF!</v>
      </c>
      <c r="F57" s="557"/>
      <c r="G57" s="545"/>
      <c r="H57" s="545"/>
      <c r="I57" s="84"/>
      <c r="J57" s="546"/>
      <c r="K57" s="546"/>
      <c r="L57" s="542"/>
      <c r="M57" s="545"/>
      <c r="N57" s="545"/>
      <c r="O57" s="47"/>
      <c r="P57" s="47"/>
      <c r="Q57" s="47"/>
    </row>
    <row r="58" spans="1:17" hidden="1">
      <c r="A58" s="554"/>
      <c r="B58" s="545"/>
      <c r="C58" s="541"/>
      <c r="D58" s="541"/>
      <c r="E58" s="35" t="e">
        <f>'5-. Identificación de Riesgos'!#REF!</f>
        <v>#REF!</v>
      </c>
      <c r="F58" s="557"/>
      <c r="G58" s="545"/>
      <c r="H58" s="545"/>
      <c r="I58" s="84"/>
      <c r="J58" s="546"/>
      <c r="K58" s="546"/>
      <c r="L58" s="542"/>
      <c r="M58" s="545"/>
      <c r="N58" s="545"/>
      <c r="O58" s="47"/>
      <c r="P58" s="47"/>
      <c r="Q58" s="47"/>
    </row>
    <row r="59" spans="1:17" hidden="1">
      <c r="A59" s="554"/>
      <c r="B59" s="540"/>
      <c r="C59" s="541"/>
      <c r="D59" s="541"/>
      <c r="E59" s="35" t="e">
        <f>'5-. Identificación de Riesgos'!#REF!</f>
        <v>#REF!</v>
      </c>
      <c r="F59" s="551"/>
      <c r="G59" s="540"/>
      <c r="H59" s="540"/>
      <c r="I59" s="84"/>
      <c r="J59" s="547"/>
      <c r="K59" s="547"/>
      <c r="L59" s="543"/>
      <c r="M59" s="540"/>
      <c r="N59" s="540"/>
      <c r="O59" s="47"/>
      <c r="P59" s="47"/>
      <c r="Q59" s="47"/>
    </row>
  </sheetData>
  <mergeCells count="87">
    <mergeCell ref="M30:M39"/>
    <mergeCell ref="N30:N39"/>
    <mergeCell ref="G30:G39"/>
    <mergeCell ref="H30:H39"/>
    <mergeCell ref="J30:J39"/>
    <mergeCell ref="K30:K39"/>
    <mergeCell ref="L30:L39"/>
    <mergeCell ref="A30:A39"/>
    <mergeCell ref="B30:B39"/>
    <mergeCell ref="C30:C39"/>
    <mergeCell ref="D30:D39"/>
    <mergeCell ref="F30:F39"/>
    <mergeCell ref="M50:M59"/>
    <mergeCell ref="N50:N59"/>
    <mergeCell ref="G50:G59"/>
    <mergeCell ref="H50:H59"/>
    <mergeCell ref="J50:J59"/>
    <mergeCell ref="K50:K59"/>
    <mergeCell ref="L50:L59"/>
    <mergeCell ref="A50:A59"/>
    <mergeCell ref="B50:B59"/>
    <mergeCell ref="C50:C59"/>
    <mergeCell ref="D50:D59"/>
    <mergeCell ref="F50:F59"/>
    <mergeCell ref="A40:A49"/>
    <mergeCell ref="B40:B49"/>
    <mergeCell ref="C40:C49"/>
    <mergeCell ref="D40:D49"/>
    <mergeCell ref="F40:F49"/>
    <mergeCell ref="M40:M49"/>
    <mergeCell ref="N40:N49"/>
    <mergeCell ref="G40:G49"/>
    <mergeCell ref="H40:H49"/>
    <mergeCell ref="J40:J49"/>
    <mergeCell ref="K40:K49"/>
    <mergeCell ref="L40:L49"/>
    <mergeCell ref="A20:A29"/>
    <mergeCell ref="B20:B29"/>
    <mergeCell ref="K20:K29"/>
    <mergeCell ref="E8:E9"/>
    <mergeCell ref="M20:M29"/>
    <mergeCell ref="M10:M19"/>
    <mergeCell ref="C10:C19"/>
    <mergeCell ref="D10:D19"/>
    <mergeCell ref="F20:F29"/>
    <mergeCell ref="G20:G29"/>
    <mergeCell ref="H20:H29"/>
    <mergeCell ref="J20:J29"/>
    <mergeCell ref="L20:L29"/>
    <mergeCell ref="G10:G19"/>
    <mergeCell ref="H10:H19"/>
    <mergeCell ref="J10:J19"/>
    <mergeCell ref="A8:A9"/>
    <mergeCell ref="B8:B9"/>
    <mergeCell ref="A10:A19"/>
    <mergeCell ref="B10:B19"/>
    <mergeCell ref="F10:F19"/>
    <mergeCell ref="C20:C29"/>
    <mergeCell ref="A6:B6"/>
    <mergeCell ref="F1:Q3"/>
    <mergeCell ref="O8:O9"/>
    <mergeCell ref="P8:P9"/>
    <mergeCell ref="Q8:Q9"/>
    <mergeCell ref="A7:E7"/>
    <mergeCell ref="F7:H7"/>
    <mergeCell ref="M8:M9"/>
    <mergeCell ref="N8:N9"/>
    <mergeCell ref="F8:F9"/>
    <mergeCell ref="G8:G9"/>
    <mergeCell ref="J7:N7"/>
    <mergeCell ref="A1:E3"/>
    <mergeCell ref="A4:B4"/>
    <mergeCell ref="A5:B5"/>
    <mergeCell ref="D20:D29"/>
    <mergeCell ref="L10:L19"/>
    <mergeCell ref="D8:D9"/>
    <mergeCell ref="N20:N29"/>
    <mergeCell ref="N10:N19"/>
    <mergeCell ref="K8:K9"/>
    <mergeCell ref="K10:K19"/>
    <mergeCell ref="C4:Q4"/>
    <mergeCell ref="C5:Q5"/>
    <mergeCell ref="C6:Q6"/>
    <mergeCell ref="L8:L9"/>
    <mergeCell ref="J8:J9"/>
    <mergeCell ref="H8:H9"/>
    <mergeCell ref="C8:C9"/>
  </mergeCells>
  <conditionalFormatting sqref="F10 F20 F40 F50 F30">
    <cfRule type="containsText" dxfId="208" priority="326" operator="containsText" text="Muy Baja">
      <formula>NOT(ISERROR(SEARCH("Muy Baja",F10)))</formula>
    </cfRule>
    <cfRule type="containsText" dxfId="207" priority="327" operator="containsText" text="Baja">
      <formula>NOT(ISERROR(SEARCH("Baja",F10)))</formula>
    </cfRule>
    <cfRule type="containsText" dxfId="206" priority="328" operator="containsText" text="Muy Alta">
      <formula>NOT(ISERROR(SEARCH("Muy Alta",F10)))</formula>
    </cfRule>
    <cfRule type="containsText" dxfId="205" priority="330" operator="containsText" text="Alta">
      <formula>NOT(ISERROR(SEARCH("Alta",F10)))</formula>
    </cfRule>
    <cfRule type="containsText" dxfId="204" priority="331" operator="containsText" text="Media">
      <formula>NOT(ISERROR(SEARCH("Media",F10)))</formula>
    </cfRule>
    <cfRule type="containsText" dxfId="203" priority="332" operator="containsText" text="Media">
      <formula>NOT(ISERROR(SEARCH("Media",F10)))</formula>
    </cfRule>
    <cfRule type="containsText" dxfId="202" priority="333" operator="containsText" text="Media">
      <formula>NOT(ISERROR(SEARCH("Media",F10)))</formula>
    </cfRule>
    <cfRule type="containsText" dxfId="201" priority="334" operator="containsText" text="Muy Baja">
      <formula>NOT(ISERROR(SEARCH("Muy Baja",F10)))</formula>
    </cfRule>
    <cfRule type="containsText" dxfId="200" priority="335" operator="containsText" text="Baja">
      <formula>NOT(ISERROR(SEARCH("Baja",F10)))</formula>
    </cfRule>
    <cfRule type="containsText" dxfId="199" priority="336" operator="containsText" text="Muy Baja">
      <formula>NOT(ISERROR(SEARCH("Muy Baja",F10)))</formula>
    </cfRule>
    <cfRule type="containsText" dxfId="198" priority="337" operator="containsText" text="Muy Baja">
      <formula>NOT(ISERROR(SEARCH("Muy Baja",F10)))</formula>
    </cfRule>
    <cfRule type="containsText" dxfId="197" priority="338" operator="containsText" text="Muy Baja">
      <formula>NOT(ISERROR(SEARCH("Muy Baja",F10)))</formula>
    </cfRule>
    <cfRule type="containsText" dxfId="196" priority="339" operator="containsText" text="Muy Baja'Tabla probabilidad'!">
      <formula>NOT(ISERROR(SEARCH("Muy Baja'Tabla probabilidad'!",F10)))</formula>
    </cfRule>
    <cfRule type="containsText" dxfId="195" priority="340" operator="containsText" text="Muy bajo">
      <formula>NOT(ISERROR(SEARCH("Muy bajo",F10)))</formula>
    </cfRule>
    <cfRule type="containsText" dxfId="194" priority="341" operator="containsText" text="Alta">
      <formula>NOT(ISERROR(SEARCH("Alta",F10)))</formula>
    </cfRule>
    <cfRule type="containsText" dxfId="193" priority="342" operator="containsText" text="Media">
      <formula>NOT(ISERROR(SEARCH("Media",F10)))</formula>
    </cfRule>
    <cfRule type="containsText" dxfId="192" priority="343" operator="containsText" text="Baja">
      <formula>NOT(ISERROR(SEARCH("Baja",F10)))</formula>
    </cfRule>
    <cfRule type="containsText" dxfId="191" priority="344" operator="containsText" text="Muy baja">
      <formula>NOT(ISERROR(SEARCH("Muy baja",F10)))</formula>
    </cfRule>
    <cfRule type="cellIs" dxfId="190" priority="347" operator="between">
      <formula>1</formula>
      <formula>2</formula>
    </cfRule>
    <cfRule type="cellIs" dxfId="189" priority="348" operator="between">
      <formula>0</formula>
      <formula>2</formula>
    </cfRule>
  </conditionalFormatting>
  <conditionalFormatting sqref="G10 G50">
    <cfRule type="containsText" dxfId="188" priority="320" operator="containsText" text="Catastrófico">
      <formula>NOT(ISERROR(SEARCH("Catastrófico",G10)))</formula>
    </cfRule>
    <cfRule type="containsText" dxfId="187" priority="321" operator="containsText" text="Mayor">
      <formula>NOT(ISERROR(SEARCH("Mayor",G10)))</formula>
    </cfRule>
    <cfRule type="containsText" dxfId="186" priority="322" operator="containsText" text="Alta">
      <formula>NOT(ISERROR(SEARCH("Alta",G10)))</formula>
    </cfRule>
    <cfRule type="containsText" dxfId="185" priority="323" operator="containsText" text="Moderado">
      <formula>NOT(ISERROR(SEARCH("Moderado",G10)))</formula>
    </cfRule>
    <cfRule type="containsText" dxfId="184" priority="324" operator="containsText" text="Menor">
      <formula>NOT(ISERROR(SEARCH("Menor",G10)))</formula>
    </cfRule>
    <cfRule type="containsText" dxfId="183" priority="325" operator="containsText" text="Leve">
      <formula>NOT(ISERROR(SEARCH("Leve",G10)))</formula>
    </cfRule>
  </conditionalFormatting>
  <conditionalFormatting sqref="H10:I10 H50:I50 I20 I40">
    <cfRule type="containsText" dxfId="182" priority="315" operator="containsText" text="Extremo">
      <formula>NOT(ISERROR(SEARCH("Extremo",H10)))</formula>
    </cfRule>
    <cfRule type="containsText" dxfId="181" priority="316" operator="containsText" text="Alto">
      <formula>NOT(ISERROR(SEARCH("Alto",H10)))</formula>
    </cfRule>
    <cfRule type="containsText" dxfId="180" priority="317" operator="containsText" text="Bajo">
      <formula>NOT(ISERROR(SEARCH("Bajo",H10)))</formula>
    </cfRule>
    <cfRule type="containsText" dxfId="179" priority="318" operator="containsText" text="Moderado">
      <formula>NOT(ISERROR(SEARCH("Moderado",H10)))</formula>
    </cfRule>
    <cfRule type="containsText" dxfId="178" priority="319" operator="containsText" text="Extremo">
      <formula>NOT(ISERROR(SEARCH("Extremo",H10)))</formula>
    </cfRule>
  </conditionalFormatting>
  <conditionalFormatting sqref="I59">
    <cfRule type="containsText" dxfId="177" priority="12" operator="containsText" text="Extremo">
      <formula>NOT(ISERROR(SEARCH("Extremo",I59)))</formula>
    </cfRule>
    <cfRule type="containsText" dxfId="176" priority="13" operator="containsText" text="Alto">
      <formula>NOT(ISERROR(SEARCH("Alto",I59)))</formula>
    </cfRule>
    <cfRule type="containsText" dxfId="175" priority="14" operator="containsText" text="Bajo">
      <formula>NOT(ISERROR(SEARCH("Bajo",I59)))</formula>
    </cfRule>
    <cfRule type="containsText" dxfId="174" priority="15" operator="containsText" text="Moderado">
      <formula>NOT(ISERROR(SEARCH("Moderado",I59)))</formula>
    </cfRule>
    <cfRule type="containsText" dxfId="173" priority="16" operator="containsText" text="Extremo">
      <formula>NOT(ISERROR(SEARCH("Extremo",I59)))</formula>
    </cfRule>
  </conditionalFormatting>
  <conditionalFormatting sqref="J10:J59">
    <cfRule type="containsText" dxfId="172" priority="17" operator="containsText" text="Muy Baja">
      <formula>NOT(ISERROR(SEARCH("Muy Baja",J10)))</formula>
    </cfRule>
    <cfRule type="containsText" dxfId="171" priority="284" operator="containsText" text="Muy Alta">
      <formula>NOT(ISERROR(SEARCH("Muy Alta",J10)))</formula>
    </cfRule>
    <cfRule type="containsText" dxfId="170" priority="285" operator="containsText" text="Alta">
      <formula>NOT(ISERROR(SEARCH("Alta",J10)))</formula>
    </cfRule>
    <cfRule type="containsText" dxfId="169" priority="286" operator="containsText" text="Media">
      <formula>NOT(ISERROR(SEARCH("Media",J10)))</formula>
    </cfRule>
    <cfRule type="containsText" dxfId="168" priority="287" operator="containsText" text="Baja">
      <formula>NOT(ISERROR(SEARCH("Baja",J10)))</formula>
    </cfRule>
    <cfRule type="containsText" dxfId="167" priority="288" operator="containsText" text="Muy Baja">
      <formula>NOT(ISERROR(SEARCH("Muy Baja",J10)))</formula>
    </cfRule>
  </conditionalFormatting>
  <conditionalFormatting sqref="K10:K59">
    <cfRule type="containsText" dxfId="166" priority="279" operator="containsText" text="Catastrófico">
      <formula>NOT(ISERROR(SEARCH("Catastrófico",K10)))</formula>
    </cfRule>
    <cfRule type="containsText" dxfId="165" priority="280" operator="containsText" text="Moderado">
      <formula>NOT(ISERROR(SEARCH("Moderado",K10)))</formula>
    </cfRule>
    <cfRule type="containsText" dxfId="164" priority="281" operator="containsText" text="Menor">
      <formula>NOT(ISERROR(SEARCH("Menor",K10)))</formula>
    </cfRule>
    <cfRule type="containsText" dxfId="163" priority="282" operator="containsText" text="Leve">
      <formula>NOT(ISERROR(SEARCH("Leve",K10)))</formula>
    </cfRule>
    <cfRule type="containsText" dxfId="162" priority="283" operator="containsText" text="Mayor">
      <formula>NOT(ISERROR(SEARCH("Mayor",K10)))</formula>
    </cfRule>
  </conditionalFormatting>
  <conditionalFormatting sqref="M10 M20 M40 M50 M59 M30">
    <cfRule type="containsText" dxfId="161" priority="289" operator="containsText" text="Extremo">
      <formula>NOT(ISERROR(SEARCH("Extremo",M10)))</formula>
    </cfRule>
    <cfRule type="containsText" dxfId="160" priority="290" operator="containsText" text="Alto">
      <formula>NOT(ISERROR(SEARCH("Alto",M10)))</formula>
    </cfRule>
    <cfRule type="containsText" dxfId="159" priority="291" operator="containsText" text="Moderado">
      <formula>NOT(ISERROR(SEARCH("Moderado",M10)))</formula>
    </cfRule>
    <cfRule type="containsText" dxfId="158" priority="292" operator="containsText" text="Menor">
      <formula>NOT(ISERROR(SEARCH("Menor",M10)))</formula>
    </cfRule>
    <cfRule type="containsText" dxfId="157" priority="293" operator="containsText" text="Bajo">
      <formula>NOT(ISERROR(SEARCH("Bajo",M10)))</formula>
    </cfRule>
    <cfRule type="containsText" dxfId="156" priority="294" operator="containsText" text="Moderado">
      <formula>NOT(ISERROR(SEARCH("Moderado",M10)))</formula>
    </cfRule>
    <cfRule type="containsText" dxfId="155" priority="295" operator="containsText" text="Extremo">
      <formula>NOT(ISERROR(SEARCH("Extremo",M10)))</formula>
    </cfRule>
    <cfRule type="containsText" dxfId="154" priority="296" operator="containsText" text="Baja">
      <formula>NOT(ISERROR(SEARCH("Baja",M10)))</formula>
    </cfRule>
    <cfRule type="containsText" dxfId="153" priority="297" operator="containsText" text="Alto">
      <formula>NOT(ISERROR(SEARCH("Alto",M10)))</formula>
    </cfRule>
  </conditionalFormatting>
  <conditionalFormatting sqref="G20 G30 G40">
    <cfRule type="containsText" dxfId="152" priority="6" operator="containsText" text="Catastrófico">
      <formula>NOT(ISERROR(SEARCH("Catastrófico",G20)))</formula>
    </cfRule>
    <cfRule type="containsText" dxfId="151" priority="7" operator="containsText" text="Mayor">
      <formula>NOT(ISERROR(SEARCH("Mayor",G20)))</formula>
    </cfRule>
    <cfRule type="containsText" dxfId="150" priority="8" operator="containsText" text="Alta">
      <formula>NOT(ISERROR(SEARCH("Alta",G20)))</formula>
    </cfRule>
    <cfRule type="containsText" dxfId="149" priority="9" operator="containsText" text="Moderado">
      <formula>NOT(ISERROR(SEARCH("Moderado",G20)))</formula>
    </cfRule>
    <cfRule type="containsText" dxfId="148" priority="10" operator="containsText" text="Menor">
      <formula>NOT(ISERROR(SEARCH("Menor",G20)))</formula>
    </cfRule>
    <cfRule type="containsText" dxfId="147" priority="11" operator="containsText" text="Leve">
      <formula>NOT(ISERROR(SEARCH("Leve",G20)))</formula>
    </cfRule>
  </conditionalFormatting>
  <conditionalFormatting sqref="H20 H30 H40">
    <cfRule type="containsText" dxfId="146" priority="1" operator="containsText" text="Extremo">
      <formula>NOT(ISERROR(SEARCH("Extremo",H20)))</formula>
    </cfRule>
    <cfRule type="containsText" dxfId="145" priority="2" operator="containsText" text="Alto">
      <formula>NOT(ISERROR(SEARCH("Alto",H20)))</formula>
    </cfRule>
    <cfRule type="containsText" dxfId="144" priority="3" operator="containsText" text="Bajo">
      <formula>NOT(ISERROR(SEARCH("Bajo",H20)))</formula>
    </cfRule>
    <cfRule type="containsText" dxfId="143" priority="4" operator="containsText" text="Moderado">
      <formula>NOT(ISERROR(SEARCH("Moderado",H20)))</formula>
    </cfRule>
    <cfRule type="containsText" dxfId="142" priority="5" operator="containsText" text="Extremo">
      <formula>NOT(ISERROR(SEARCH("Extremo",H20)))</formula>
    </cfRule>
  </conditionalFormatting>
  <dataValidations count="1">
    <dataValidation type="list" allowBlank="1" showInputMessage="1" showErrorMessage="1" sqref="D10:D59">
      <formula1>#REF!</formula1>
    </dataValidation>
  </dataValidations>
  <pageMargins left="0.31496062992125984" right="0.31496062992125984" top="1.1417322834645669" bottom="1.1417322834645669" header="0.31496062992125984" footer="0.31496062992125984"/>
  <pageSetup paperSize="8" scale="63"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345" operator="containsText" id="{E50DE147-7B2A-40A6-95D7-AEA96FC942F8}">
            <xm:f>NOT(ISERROR(SEARCH('8- Politicas de admiistracion '!$B$5,F10)))</xm:f>
            <xm:f>'8- Politicas de admiistracion '!$B$5</xm:f>
            <x14:dxf>
              <font>
                <color rgb="FF006100"/>
              </font>
              <fill>
                <patternFill>
                  <bgColor rgb="FFC6EFCE"/>
                </patternFill>
              </fill>
            </x14:dxf>
          </x14:cfRule>
          <x14:cfRule type="containsText" priority="346" operator="containsText" id="{1034B27F-53CC-4A29-BA39-C5FDB949099A}">
            <xm:f>NOT(ISERROR(SEARCH('8- Politicas de admiistracion '!$B$5,F10)))</xm:f>
            <xm:f>'8- Politicas de admiistracion '!$B$5</xm:f>
            <x14:dxf>
              <font>
                <color rgb="FF9C0006"/>
              </font>
              <fill>
                <patternFill>
                  <bgColor rgb="FFFFC7CE"/>
                </patternFill>
              </fill>
            </x14:dxf>
          </x14:cfRule>
          <xm:sqref>F10 F20 F40 F50 F30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'9- Matriz de Calor '!$S$8:$S$11</xm:f>
          </x14:formula1>
          <xm:sqref>N10:N59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EG61"/>
  <sheetViews>
    <sheetView topLeftCell="A16" zoomScale="70" zoomScaleNormal="70" workbookViewId="0">
      <selection activeCell="R42" sqref="R42"/>
    </sheetView>
  </sheetViews>
  <sheetFormatPr baseColWidth="10" defaultColWidth="11.42578125" defaultRowHeight="15"/>
  <cols>
    <col min="2" max="2" width="24.28515625" customWidth="1"/>
    <col min="3" max="3" width="62.85546875" customWidth="1"/>
    <col min="4" max="4" width="10.28515625" bestFit="1" customWidth="1"/>
    <col min="5" max="5" width="84.28515625" style="39" customWidth="1"/>
    <col min="6" max="6" width="24.7109375" customWidth="1"/>
    <col min="7" max="7" width="11.5703125" hidden="1" customWidth="1"/>
    <col min="8" max="8" width="13.7109375" hidden="1" customWidth="1"/>
    <col min="9" max="9" width="28.5703125" hidden="1" customWidth="1"/>
    <col min="10" max="11" width="11.5703125" hidden="1" customWidth="1"/>
    <col min="12" max="13" width="11.5703125" customWidth="1"/>
    <col min="32" max="137" width="11.42578125" style="2"/>
  </cols>
  <sheetData>
    <row r="2" spans="2:9" ht="24" thickBot="1">
      <c r="B2" s="559" t="s">
        <v>363</v>
      </c>
      <c r="C2" s="559"/>
      <c r="D2" s="559"/>
      <c r="E2" s="559"/>
      <c r="F2" s="79"/>
      <c r="G2" s="2"/>
      <c r="H2" s="2"/>
      <c r="I2" s="2"/>
    </row>
    <row r="3" spans="2:9" ht="15.75" thickTop="1">
      <c r="B3" s="15"/>
      <c r="C3" s="15"/>
      <c r="D3" s="15"/>
      <c r="E3" s="37"/>
      <c r="F3" s="2"/>
      <c r="G3" s="2"/>
      <c r="H3" s="2"/>
      <c r="I3" s="2"/>
    </row>
    <row r="4" spans="2:9" ht="21">
      <c r="B4" s="55"/>
      <c r="C4" s="56" t="s">
        <v>364</v>
      </c>
      <c r="D4" s="56"/>
      <c r="E4" s="56" t="s">
        <v>365</v>
      </c>
      <c r="F4" s="57"/>
      <c r="G4" s="2"/>
      <c r="H4" s="2"/>
      <c r="I4" s="2"/>
    </row>
    <row r="5" spans="2:9" ht="40.5">
      <c r="B5" s="55"/>
      <c r="C5" s="56" t="s">
        <v>366</v>
      </c>
      <c r="D5" s="56"/>
      <c r="E5" s="58" t="s">
        <v>367</v>
      </c>
      <c r="F5" s="56" t="s">
        <v>365</v>
      </c>
      <c r="G5" s="2"/>
      <c r="H5" s="2"/>
      <c r="I5" s="2"/>
    </row>
    <row r="6" spans="2:9" ht="20.25">
      <c r="B6" s="59" t="s">
        <v>368</v>
      </c>
      <c r="C6" s="103" t="s">
        <v>369</v>
      </c>
      <c r="D6" s="60">
        <v>0.04</v>
      </c>
      <c r="E6" s="61" t="s">
        <v>370</v>
      </c>
      <c r="F6" s="62">
        <v>1</v>
      </c>
      <c r="G6" s="2"/>
      <c r="H6" s="42"/>
      <c r="I6" s="2"/>
    </row>
    <row r="7" spans="2:9" ht="20.25">
      <c r="B7" s="63" t="s">
        <v>371</v>
      </c>
      <c r="C7" s="103" t="s">
        <v>372</v>
      </c>
      <c r="D7" s="60">
        <v>0.09</v>
      </c>
      <c r="E7" s="61" t="s">
        <v>373</v>
      </c>
      <c r="F7" s="62">
        <v>2</v>
      </c>
      <c r="G7" s="2"/>
      <c r="H7" s="2"/>
      <c r="I7" s="2"/>
    </row>
    <row r="8" spans="2:9" ht="20.25">
      <c r="B8" s="64" t="s">
        <v>374</v>
      </c>
      <c r="C8" s="103" t="s">
        <v>375</v>
      </c>
      <c r="D8" s="60">
        <v>0.28999999999999998</v>
      </c>
      <c r="E8" s="61" t="s">
        <v>376</v>
      </c>
      <c r="F8" s="62">
        <v>3</v>
      </c>
      <c r="G8" s="2"/>
      <c r="H8" s="2"/>
      <c r="I8" s="2"/>
    </row>
    <row r="9" spans="2:9" ht="20.25">
      <c r="B9" s="65" t="s">
        <v>377</v>
      </c>
      <c r="C9" s="103" t="s">
        <v>378</v>
      </c>
      <c r="D9" s="60">
        <v>0.49</v>
      </c>
      <c r="E9" s="61" t="s">
        <v>379</v>
      </c>
      <c r="F9" s="62">
        <v>4</v>
      </c>
      <c r="G9" s="2"/>
      <c r="H9" s="2"/>
      <c r="I9" s="2"/>
    </row>
    <row r="10" spans="2:9" ht="20.25">
      <c r="B10" s="66" t="s">
        <v>380</v>
      </c>
      <c r="C10" s="103" t="s">
        <v>381</v>
      </c>
      <c r="D10" s="60">
        <v>1</v>
      </c>
      <c r="E10" s="61" t="s">
        <v>382</v>
      </c>
      <c r="F10" s="62">
        <v>5</v>
      </c>
      <c r="G10" s="2"/>
      <c r="H10" s="2"/>
      <c r="I10" s="86" t="s">
        <v>383</v>
      </c>
    </row>
    <row r="11" spans="2:9" ht="16.5">
      <c r="B11" s="4"/>
      <c r="C11" s="3"/>
      <c r="D11" s="3"/>
      <c r="E11" s="38"/>
      <c r="F11" s="2"/>
      <c r="G11" s="2"/>
      <c r="H11" s="2"/>
      <c r="I11" s="2"/>
    </row>
    <row r="12" spans="2:9">
      <c r="B12" s="2"/>
      <c r="C12" s="2"/>
      <c r="D12" s="2"/>
      <c r="E12" s="36"/>
      <c r="F12" s="2"/>
      <c r="G12" s="2"/>
      <c r="H12" s="2"/>
      <c r="I12" s="2"/>
    </row>
    <row r="13" spans="2:9">
      <c r="B13" s="2"/>
      <c r="C13" s="2"/>
      <c r="D13" s="2"/>
      <c r="E13" s="36"/>
      <c r="F13" s="2"/>
      <c r="G13" s="2"/>
      <c r="H13" s="2"/>
      <c r="I13" s="2"/>
    </row>
    <row r="14" spans="2:9" ht="23.25">
      <c r="B14" s="560" t="s">
        <v>384</v>
      </c>
      <c r="C14" s="560"/>
      <c r="D14" s="560"/>
      <c r="E14" s="560"/>
      <c r="F14" s="92"/>
      <c r="G14" s="54"/>
      <c r="H14" s="2"/>
      <c r="I14" s="2"/>
    </row>
    <row r="15" spans="2:9">
      <c r="B15" s="91"/>
      <c r="C15" s="91"/>
      <c r="D15" s="91"/>
      <c r="E15" s="91"/>
      <c r="F15" s="93"/>
      <c r="G15" s="2"/>
      <c r="H15" s="2"/>
      <c r="I15" s="2"/>
    </row>
    <row r="16" spans="2:9" s="70" customFormat="1" ht="20.25">
      <c r="B16" s="94"/>
      <c r="C16" s="562" t="s">
        <v>385</v>
      </c>
      <c r="D16" s="562"/>
      <c r="E16" s="562"/>
      <c r="F16" s="95"/>
      <c r="G16" s="68"/>
      <c r="H16" s="68"/>
      <c r="I16" s="87" t="s">
        <v>282</v>
      </c>
    </row>
    <row r="17" spans="2:9" s="70" customFormat="1" ht="40.5" customHeight="1">
      <c r="B17" s="59" t="s">
        <v>386</v>
      </c>
      <c r="C17" s="561" t="s">
        <v>387</v>
      </c>
      <c r="D17" s="561"/>
      <c r="E17" s="561"/>
      <c r="F17" s="96">
        <v>1</v>
      </c>
      <c r="G17" s="68"/>
      <c r="H17" s="68"/>
      <c r="I17" s="86" t="s">
        <v>385</v>
      </c>
    </row>
    <row r="18" spans="2:9" s="70" customFormat="1" ht="20.25">
      <c r="B18" s="63" t="s">
        <v>388</v>
      </c>
      <c r="C18" s="561" t="s">
        <v>389</v>
      </c>
      <c r="D18" s="561"/>
      <c r="E18" s="561"/>
      <c r="F18" s="96">
        <v>2</v>
      </c>
      <c r="G18" s="68"/>
      <c r="H18" s="68"/>
      <c r="I18" s="86" t="s">
        <v>293</v>
      </c>
    </row>
    <row r="19" spans="2:9" s="70" customFormat="1" ht="30">
      <c r="B19" s="64" t="s">
        <v>390</v>
      </c>
      <c r="C19" s="561" t="s">
        <v>288</v>
      </c>
      <c r="D19" s="561"/>
      <c r="E19" s="561"/>
      <c r="F19" s="96">
        <v>3</v>
      </c>
      <c r="G19" s="68"/>
      <c r="H19" s="68"/>
      <c r="I19" s="86" t="s">
        <v>290</v>
      </c>
    </row>
    <row r="20" spans="2:9" s="70" customFormat="1" ht="30">
      <c r="B20" s="65" t="s">
        <v>391</v>
      </c>
      <c r="C20" s="561" t="s">
        <v>392</v>
      </c>
      <c r="D20" s="561"/>
      <c r="E20" s="561"/>
      <c r="F20" s="96">
        <v>4</v>
      </c>
      <c r="G20" s="68"/>
      <c r="H20" s="68"/>
      <c r="I20" s="86" t="s">
        <v>393</v>
      </c>
    </row>
    <row r="21" spans="2:9" s="70" customFormat="1" ht="60.6" customHeight="1">
      <c r="B21" s="66" t="s">
        <v>394</v>
      </c>
      <c r="C21" s="561" t="s">
        <v>395</v>
      </c>
      <c r="D21" s="561"/>
      <c r="E21" s="561"/>
      <c r="F21" s="96">
        <v>5</v>
      </c>
      <c r="G21" s="68"/>
      <c r="H21" s="68"/>
      <c r="I21" s="86" t="str">
        <f>C48</f>
        <v>Interrupción o afectación en la prestación del servicio administrativo</v>
      </c>
    </row>
    <row r="22" spans="2:9" s="70" customFormat="1" ht="20.25">
      <c r="B22" s="76"/>
      <c r="C22" s="67"/>
      <c r="D22" s="67"/>
      <c r="E22" s="67"/>
      <c r="F22" s="77"/>
      <c r="G22" s="68"/>
      <c r="H22" s="68"/>
      <c r="I22" s="86" t="str">
        <f>C56</f>
        <v>Afectación Ambiental</v>
      </c>
    </row>
    <row r="23" spans="2:9" s="70" customFormat="1" ht="20.25">
      <c r="B23" s="76"/>
      <c r="C23" s="67"/>
      <c r="D23" s="67"/>
      <c r="E23" s="67"/>
      <c r="F23" s="77"/>
      <c r="G23" s="68"/>
      <c r="H23" s="68"/>
      <c r="I23" s="68"/>
    </row>
    <row r="24" spans="2:9" s="70" customFormat="1" ht="20.25">
      <c r="B24" s="69"/>
      <c r="C24" s="563" t="s">
        <v>293</v>
      </c>
      <c r="D24" s="563"/>
      <c r="E24" s="563"/>
      <c r="F24" s="77"/>
      <c r="G24" s="68"/>
      <c r="H24" s="68"/>
      <c r="I24" s="68"/>
    </row>
    <row r="25" spans="2:9" s="70" customFormat="1" ht="20.25">
      <c r="B25" s="71" t="s">
        <v>386</v>
      </c>
      <c r="C25" s="561" t="s">
        <v>396</v>
      </c>
      <c r="D25" s="561"/>
      <c r="E25" s="561"/>
      <c r="F25" s="96">
        <v>1</v>
      </c>
      <c r="G25" s="68"/>
      <c r="H25" s="68"/>
      <c r="I25" s="68"/>
    </row>
    <row r="26" spans="2:9" s="70" customFormat="1" ht="20.25">
      <c r="B26" s="72" t="s">
        <v>388</v>
      </c>
      <c r="C26" s="561" t="s">
        <v>294</v>
      </c>
      <c r="D26" s="561"/>
      <c r="E26" s="561"/>
      <c r="F26" s="96">
        <v>2</v>
      </c>
      <c r="G26" s="68"/>
      <c r="H26" s="68"/>
      <c r="I26" s="76"/>
    </row>
    <row r="27" spans="2:9" s="70" customFormat="1" ht="20.25">
      <c r="B27" s="73" t="s">
        <v>390</v>
      </c>
      <c r="C27" s="561" t="s">
        <v>397</v>
      </c>
      <c r="D27" s="561"/>
      <c r="E27" s="561"/>
      <c r="F27" s="96">
        <v>3</v>
      </c>
      <c r="G27" s="68"/>
      <c r="H27" s="68"/>
      <c r="I27" s="76" t="str" cm="1">
        <f t="array" ref="I27:I31">_xlfn.IFS(I10='8- Politicas de admiistracion '!$C$16,'8- Politicas de admiistracion '!$C$17:$C$21,I10='8- Politicas de admiistracion '!$C$24,'8- Politicas de admiistracion '!$C$25:$C$29,I10='8- Politicas de admiistracion '!$C$32,'8- Politicas de admiistracion '!$C$33:$C$37,I10='8- Politicas de admiistracion '!$C$40,'8- Politicas de admiistracion '!$C$41:$C$45,I10='8- Politicas de admiistracion '!$C$48,'8- Politicas de admiistracion '!$C$49:$C$53,I10='8- Politicas de admiistracion '!$C$56,'8- Politicas de admiistracion '!$C$57:$C$61)</f>
        <v xml:space="preserve">Si el hecho llegara a presentarse, tendría consecuencias o efectos mínimos sobre la entidad.
</v>
      </c>
    </row>
    <row r="28" spans="2:9" s="70" customFormat="1" ht="20.25">
      <c r="B28" s="74" t="s">
        <v>391</v>
      </c>
      <c r="C28" s="561" t="s">
        <v>398</v>
      </c>
      <c r="D28" s="561"/>
      <c r="E28" s="561"/>
      <c r="F28" s="96">
        <v>4</v>
      </c>
      <c r="G28" s="68"/>
      <c r="H28" s="68"/>
      <c r="I28" s="76" t="str">
        <v xml:space="preserve">Si el hecho llegara a presentarse, tendría bajo impacto o efecto sobre la entidad.
</v>
      </c>
    </row>
    <row r="29" spans="2:9" s="70" customFormat="1" ht="20.25">
      <c r="B29" s="75" t="s">
        <v>394</v>
      </c>
      <c r="C29" s="561" t="s">
        <v>399</v>
      </c>
      <c r="D29" s="561"/>
      <c r="E29" s="561"/>
      <c r="F29" s="96">
        <v>5</v>
      </c>
      <c r="G29" s="68"/>
      <c r="H29" s="68"/>
      <c r="I29" s="76" t="str">
        <v xml:space="preserve">Si el hecho llegara a presentarse, tendría medianas consecuencias o efectos sobre la entidad.
</v>
      </c>
    </row>
    <row r="30" spans="2:9" s="70" customFormat="1" ht="20.25">
      <c r="B30" s="76"/>
      <c r="C30" s="67"/>
      <c r="D30" s="67"/>
      <c r="E30" s="67"/>
      <c r="F30" s="77"/>
      <c r="G30" s="68"/>
      <c r="H30" s="68"/>
      <c r="I30" s="76" t="str">
        <v xml:space="preserve">Si el hecho llegara a presentarse, tendría altas consecuencias o efectos sobre la entidad
</v>
      </c>
    </row>
    <row r="31" spans="2:9" s="68" customFormat="1" ht="20.25">
      <c r="B31" s="78"/>
      <c r="C31" s="78"/>
      <c r="D31" s="78"/>
      <c r="E31" s="78"/>
      <c r="F31" s="77"/>
      <c r="I31" s="76" t="str">
        <v xml:space="preserve">Si el hecho llegara a presentarse, tendría desastrosas consecuencias o efectos sobre la entidad.
</v>
      </c>
    </row>
    <row r="32" spans="2:9" s="68" customFormat="1" ht="20.25">
      <c r="B32" s="94"/>
      <c r="C32" s="562" t="s">
        <v>290</v>
      </c>
      <c r="D32" s="562"/>
      <c r="E32" s="562"/>
      <c r="F32" s="77"/>
      <c r="I32" s="76"/>
    </row>
    <row r="33" spans="2:9" s="68" customFormat="1" ht="20.25">
      <c r="B33" s="59" t="s">
        <v>386</v>
      </c>
      <c r="C33" s="561" t="s">
        <v>291</v>
      </c>
      <c r="D33" s="561"/>
      <c r="E33" s="561"/>
      <c r="F33" s="97">
        <v>1</v>
      </c>
      <c r="I33" s="76" t="str" cm="1">
        <f t="array" ref="I33:I37">IF(I10='8- Politicas de admiistracion '!$C$16,'8- Politicas de admiistracion '!$C$17:$C$21,IF(I10='8- Politicas de admiistracion '!$C$24,'8- Politicas de admiistracion '!$C$25:$C$29,IF(I10='8- Politicas de admiistracion '!$C$32,'8- Politicas de admiistracion '!$C$33:$C$37,IF(I10='8- Politicas de admiistracion '!$C$40,'8- Politicas de admiistracion '!$C$41:$C$45,IF(I10='8- Politicas de admiistracion '!$C$48,'8- Politicas de admiistracion '!$C$49:$C$53,IF(I10='8- Politicas de admiistracion '!$C$56,'8- Politicas de admiistracion '!$C$57:$C$61))))))</f>
        <v xml:space="preserve">Si el hecho llegara a presentarse, tendría consecuencias o efectos mínimos sobre la entidad.
</v>
      </c>
    </row>
    <row r="34" spans="2:9" s="68" customFormat="1" ht="20.25">
      <c r="B34" s="63" t="s">
        <v>388</v>
      </c>
      <c r="C34" s="561" t="s">
        <v>400</v>
      </c>
      <c r="D34" s="561"/>
      <c r="E34" s="561"/>
      <c r="F34" s="97">
        <v>2</v>
      </c>
      <c r="I34" s="76" t="str">
        <v xml:space="preserve">Si el hecho llegara a presentarse, tendría bajo impacto o efecto sobre la entidad.
</v>
      </c>
    </row>
    <row r="35" spans="2:9" s="68" customFormat="1" ht="20.25">
      <c r="B35" s="64" t="s">
        <v>390</v>
      </c>
      <c r="C35" s="561" t="s">
        <v>401</v>
      </c>
      <c r="D35" s="561"/>
      <c r="E35" s="561"/>
      <c r="F35" s="97">
        <v>3</v>
      </c>
      <c r="I35" s="76" t="str">
        <v xml:space="preserve">Si el hecho llegara a presentarse, tendría medianas consecuencias o efectos sobre la entidad.
</v>
      </c>
    </row>
    <row r="36" spans="2:9" s="68" customFormat="1" ht="20.25">
      <c r="B36" s="65" t="s">
        <v>391</v>
      </c>
      <c r="C36" s="561" t="s">
        <v>402</v>
      </c>
      <c r="D36" s="561"/>
      <c r="E36" s="561"/>
      <c r="F36" s="97">
        <v>4</v>
      </c>
      <c r="I36" s="76" t="str">
        <v xml:space="preserve">Si el hecho llegara a presentarse, tendría altas consecuencias o efectos sobre la entidad
</v>
      </c>
    </row>
    <row r="37" spans="2:9" s="68" customFormat="1" ht="20.25">
      <c r="B37" s="66" t="s">
        <v>394</v>
      </c>
      <c r="C37" s="561" t="s">
        <v>403</v>
      </c>
      <c r="D37" s="561"/>
      <c r="E37" s="561"/>
      <c r="F37" s="97">
        <v>5</v>
      </c>
      <c r="I37" s="76" t="str">
        <v xml:space="preserve">Si el hecho llegara a presentarse, tendría desastrosas consecuencias o efectos sobre la entidad.
</v>
      </c>
    </row>
    <row r="38" spans="2:9" s="68" customFormat="1" ht="20.25">
      <c r="B38" s="78"/>
      <c r="C38" s="78"/>
      <c r="D38" s="78"/>
      <c r="E38" s="78"/>
      <c r="F38" s="77"/>
      <c r="I38" s="76"/>
    </row>
    <row r="39" spans="2:9" s="68" customFormat="1" ht="20.25">
      <c r="B39" s="78"/>
      <c r="C39" s="78"/>
      <c r="D39" s="78"/>
      <c r="E39" s="78"/>
      <c r="F39" s="77"/>
    </row>
    <row r="40" spans="2:9" s="68" customFormat="1" ht="20.25">
      <c r="B40" s="69"/>
      <c r="C40" s="562" t="s">
        <v>393</v>
      </c>
      <c r="D40" s="562"/>
      <c r="E40" s="562"/>
      <c r="F40" s="77"/>
    </row>
    <row r="41" spans="2:9" s="68" customFormat="1" ht="20.25">
      <c r="B41" s="98" t="s">
        <v>386</v>
      </c>
      <c r="C41" s="561" t="s">
        <v>404</v>
      </c>
      <c r="D41" s="561"/>
      <c r="E41" s="561"/>
      <c r="F41" s="97">
        <v>1</v>
      </c>
    </row>
    <row r="42" spans="2:9" s="68" customFormat="1" ht="20.25">
      <c r="B42" s="99" t="s">
        <v>388</v>
      </c>
      <c r="C42" s="561" t="s">
        <v>405</v>
      </c>
      <c r="D42" s="561"/>
      <c r="E42" s="561"/>
      <c r="F42" s="97">
        <v>2</v>
      </c>
    </row>
    <row r="43" spans="2:9" s="68" customFormat="1" ht="20.25">
      <c r="B43" s="100" t="s">
        <v>390</v>
      </c>
      <c r="C43" s="561" t="s">
        <v>406</v>
      </c>
      <c r="D43" s="561"/>
      <c r="E43" s="561"/>
      <c r="F43" s="97">
        <v>3</v>
      </c>
    </row>
    <row r="44" spans="2:9" s="68" customFormat="1" ht="20.25">
      <c r="B44" s="101" t="s">
        <v>391</v>
      </c>
      <c r="C44" s="561" t="s">
        <v>407</v>
      </c>
      <c r="D44" s="561"/>
      <c r="E44" s="561"/>
      <c r="F44" s="97">
        <v>4</v>
      </c>
    </row>
    <row r="45" spans="2:9" s="68" customFormat="1" ht="20.25">
      <c r="B45" s="102" t="s">
        <v>394</v>
      </c>
      <c r="C45" s="561" t="s">
        <v>408</v>
      </c>
      <c r="D45" s="561"/>
      <c r="E45" s="561"/>
      <c r="F45" s="97">
        <v>5</v>
      </c>
    </row>
    <row r="46" spans="2:9" s="68" customFormat="1" ht="20.25">
      <c r="B46" s="76"/>
      <c r="C46" s="76" t="s">
        <v>409</v>
      </c>
      <c r="D46" s="76"/>
      <c r="F46" s="77"/>
    </row>
    <row r="47" spans="2:9" s="68" customFormat="1" ht="20.25">
      <c r="B47" s="76"/>
      <c r="C47" s="76"/>
      <c r="D47" s="76"/>
      <c r="F47" s="77"/>
    </row>
    <row r="48" spans="2:9" s="68" customFormat="1" ht="20.25">
      <c r="B48" s="69"/>
      <c r="C48" s="563" t="s">
        <v>296</v>
      </c>
      <c r="D48" s="563"/>
      <c r="E48" s="563"/>
      <c r="F48" s="77"/>
    </row>
    <row r="49" spans="2:6" s="68" customFormat="1" ht="20.25" customHeight="1">
      <c r="B49" s="71" t="s">
        <v>386</v>
      </c>
      <c r="C49" s="564" t="s">
        <v>410</v>
      </c>
      <c r="D49" s="565"/>
      <c r="E49" s="566"/>
      <c r="F49" s="62">
        <v>1</v>
      </c>
    </row>
    <row r="50" spans="2:6" s="68" customFormat="1" ht="20.25" customHeight="1">
      <c r="B50" s="72" t="s">
        <v>388</v>
      </c>
      <c r="C50" s="564" t="s">
        <v>297</v>
      </c>
      <c r="D50" s="565"/>
      <c r="E50" s="566"/>
      <c r="F50" s="62">
        <v>2</v>
      </c>
    </row>
    <row r="51" spans="2:6" s="68" customFormat="1" ht="20.25" customHeight="1">
      <c r="B51" s="73" t="s">
        <v>390</v>
      </c>
      <c r="C51" s="564" t="s">
        <v>411</v>
      </c>
      <c r="D51" s="565"/>
      <c r="E51" s="566"/>
      <c r="F51" s="62">
        <v>3</v>
      </c>
    </row>
    <row r="52" spans="2:6" s="68" customFormat="1" ht="20.25" customHeight="1">
      <c r="B52" s="74" t="s">
        <v>391</v>
      </c>
      <c r="C52" s="564" t="s">
        <v>412</v>
      </c>
      <c r="D52" s="565"/>
      <c r="E52" s="566"/>
      <c r="F52" s="62">
        <v>4</v>
      </c>
    </row>
    <row r="53" spans="2:6" s="68" customFormat="1" ht="20.25" customHeight="1">
      <c r="B53" s="75" t="s">
        <v>394</v>
      </c>
      <c r="C53" s="564" t="s">
        <v>413</v>
      </c>
      <c r="D53" s="565"/>
      <c r="E53" s="566"/>
      <c r="F53" s="62">
        <v>5</v>
      </c>
    </row>
    <row r="54" spans="2:6" s="68" customFormat="1" ht="20.25">
      <c r="B54" s="76"/>
      <c r="C54" s="76"/>
      <c r="D54" s="76"/>
      <c r="E54" s="76"/>
      <c r="F54" s="77"/>
    </row>
    <row r="55" spans="2:6" s="68" customFormat="1" ht="20.25"/>
    <row r="56" spans="2:6" s="68" customFormat="1" ht="20.25" customHeight="1">
      <c r="B56" s="69"/>
      <c r="C56" s="89" t="s">
        <v>383</v>
      </c>
      <c r="D56" s="89"/>
      <c r="E56" s="89"/>
      <c r="F56" s="77"/>
    </row>
    <row r="57" spans="2:6" s="68" customFormat="1" ht="20.25" customHeight="1">
      <c r="B57" s="71" t="s">
        <v>386</v>
      </c>
      <c r="C57" s="567" t="s">
        <v>414</v>
      </c>
      <c r="D57" s="568"/>
      <c r="E57" s="569"/>
      <c r="F57" s="62">
        <v>1</v>
      </c>
    </row>
    <row r="58" spans="2:6" s="68" customFormat="1" ht="20.25" customHeight="1">
      <c r="B58" s="72" t="s">
        <v>388</v>
      </c>
      <c r="C58" s="567" t="s">
        <v>415</v>
      </c>
      <c r="D58" s="568"/>
      <c r="E58" s="569"/>
      <c r="F58" s="62">
        <v>2</v>
      </c>
    </row>
    <row r="59" spans="2:6" s="68" customFormat="1" ht="20.25" customHeight="1">
      <c r="B59" s="73" t="s">
        <v>390</v>
      </c>
      <c r="C59" s="567" t="s">
        <v>416</v>
      </c>
      <c r="D59" s="568"/>
      <c r="E59" s="569"/>
      <c r="F59" s="62">
        <v>3</v>
      </c>
    </row>
    <row r="60" spans="2:6" s="68" customFormat="1" ht="20.25" customHeight="1">
      <c r="B60" s="74" t="s">
        <v>391</v>
      </c>
      <c r="C60" s="567" t="s">
        <v>417</v>
      </c>
      <c r="D60" s="568"/>
      <c r="E60" s="569"/>
      <c r="F60" s="62">
        <v>4</v>
      </c>
    </row>
    <row r="61" spans="2:6" s="68" customFormat="1" ht="20.25" customHeight="1">
      <c r="B61" s="75" t="s">
        <v>394</v>
      </c>
      <c r="C61" s="567" t="s">
        <v>418</v>
      </c>
      <c r="D61" s="568"/>
      <c r="E61" s="569"/>
      <c r="F61" s="62">
        <v>5</v>
      </c>
    </row>
  </sheetData>
  <mergeCells count="37">
    <mergeCell ref="C57:E57"/>
    <mergeCell ref="C58:E58"/>
    <mergeCell ref="C59:E59"/>
    <mergeCell ref="C60:E60"/>
    <mergeCell ref="C61:E61"/>
    <mergeCell ref="C52:E52"/>
    <mergeCell ref="C53:E53"/>
    <mergeCell ref="C45:E45"/>
    <mergeCell ref="C48:E48"/>
    <mergeCell ref="C49:E49"/>
    <mergeCell ref="C50:E50"/>
    <mergeCell ref="C51:E51"/>
    <mergeCell ref="C40:E40"/>
    <mergeCell ref="C41:E41"/>
    <mergeCell ref="C42:E42"/>
    <mergeCell ref="C43:E43"/>
    <mergeCell ref="C44:E44"/>
    <mergeCell ref="C33:E33"/>
    <mergeCell ref="C34:E34"/>
    <mergeCell ref="C35:E35"/>
    <mergeCell ref="C36:E36"/>
    <mergeCell ref="C37:E37"/>
    <mergeCell ref="C26:E26"/>
    <mergeCell ref="C27:E27"/>
    <mergeCell ref="C28:E28"/>
    <mergeCell ref="C29:E29"/>
    <mergeCell ref="C32:E32"/>
    <mergeCell ref="C20:E20"/>
    <mergeCell ref="C21:E21"/>
    <mergeCell ref="C16:E16"/>
    <mergeCell ref="C24:E24"/>
    <mergeCell ref="C25:E25"/>
    <mergeCell ref="B2:E2"/>
    <mergeCell ref="B14:E14"/>
    <mergeCell ref="C17:E17"/>
    <mergeCell ref="C18:E18"/>
    <mergeCell ref="C19:E19"/>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4:S42"/>
  <sheetViews>
    <sheetView zoomScale="70" zoomScaleNormal="70" workbookViewId="0">
      <selection activeCell="Q20" sqref="Q20"/>
    </sheetView>
  </sheetViews>
  <sheetFormatPr baseColWidth="10" defaultColWidth="11.42578125" defaultRowHeight="15"/>
  <cols>
    <col min="1" max="1" width="3.7109375" style="2" customWidth="1"/>
    <col min="2" max="2" width="6.7109375" style="2" customWidth="1"/>
    <col min="3" max="3" width="11.42578125" style="2" customWidth="1"/>
    <col min="4" max="4" width="29.7109375" style="2" customWidth="1"/>
    <col min="5" max="9" width="25.28515625" style="2" customWidth="1"/>
    <col min="10" max="11" width="11.42578125" style="2"/>
    <col min="12" max="12" width="4.5703125" style="2" customWidth="1"/>
    <col min="13" max="13" width="2.42578125" style="2" hidden="1" customWidth="1"/>
    <col min="14" max="16" width="11.42578125" style="2" hidden="1" customWidth="1"/>
    <col min="17" max="17" width="11.42578125" style="2"/>
    <col min="18" max="18" width="20.7109375" style="2" customWidth="1"/>
    <col min="19" max="19" width="20.85546875" style="2" customWidth="1"/>
    <col min="20" max="20" width="11.42578125" style="2"/>
    <col min="21" max="21" width="17.5703125" style="2" customWidth="1"/>
    <col min="22" max="16384" width="11.42578125" style="2"/>
  </cols>
  <sheetData>
    <row r="4" spans="2:19">
      <c r="B4" s="572" t="s">
        <v>419</v>
      </c>
      <c r="C4" s="573"/>
      <c r="D4" s="573"/>
      <c r="E4" s="574" t="s">
        <v>420</v>
      </c>
      <c r="F4" s="574"/>
      <c r="G4" s="574"/>
      <c r="H4" s="574"/>
      <c r="I4" s="575"/>
      <c r="Q4" s="576" t="s">
        <v>421</v>
      </c>
      <c r="R4" s="576"/>
    </row>
    <row r="5" spans="2:19">
      <c r="B5" s="572"/>
      <c r="C5" s="573"/>
      <c r="D5" s="573"/>
      <c r="E5" s="574"/>
      <c r="F5" s="574"/>
      <c r="G5" s="574"/>
      <c r="H5" s="574"/>
      <c r="I5" s="575"/>
      <c r="Q5" s="576"/>
      <c r="R5" s="576"/>
    </row>
    <row r="6" spans="2:19">
      <c r="B6" s="572"/>
      <c r="C6" s="573"/>
      <c r="D6" s="573"/>
      <c r="E6" s="574"/>
      <c r="F6" s="574"/>
      <c r="G6" s="574"/>
      <c r="H6" s="574"/>
      <c r="I6" s="575"/>
      <c r="Q6" s="576"/>
      <c r="R6" s="576"/>
    </row>
    <row r="7" spans="2:19" ht="15.75" thickBot="1">
      <c r="B7" s="104"/>
      <c r="I7" s="105"/>
    </row>
    <row r="8" spans="2:19" ht="62.25" customHeight="1" thickBot="1">
      <c r="B8" s="577" t="s">
        <v>365</v>
      </c>
      <c r="C8" s="578"/>
      <c r="D8" s="48" t="s">
        <v>422</v>
      </c>
      <c r="E8" s="49">
        <v>5</v>
      </c>
      <c r="F8" s="49">
        <v>10</v>
      </c>
      <c r="G8" s="49">
        <v>15</v>
      </c>
      <c r="H8" s="49">
        <v>20</v>
      </c>
      <c r="I8" s="106">
        <v>25</v>
      </c>
      <c r="K8" s="579" t="s">
        <v>423</v>
      </c>
      <c r="L8" s="580"/>
      <c r="M8" s="580"/>
      <c r="N8" s="580"/>
      <c r="O8" s="580"/>
      <c r="P8" s="581"/>
      <c r="Q8" s="582" t="s">
        <v>424</v>
      </c>
      <c r="R8" s="582"/>
      <c r="S8" s="16" t="s">
        <v>425</v>
      </c>
    </row>
    <row r="9" spans="2:19" ht="62.25" customHeight="1" thickBot="1">
      <c r="B9" s="577"/>
      <c r="C9" s="578"/>
      <c r="D9" s="48" t="s">
        <v>426</v>
      </c>
      <c r="E9" s="50">
        <v>4</v>
      </c>
      <c r="F9" s="50">
        <v>8</v>
      </c>
      <c r="G9" s="49">
        <v>12</v>
      </c>
      <c r="H9" s="49">
        <v>16</v>
      </c>
      <c r="I9" s="106">
        <v>20</v>
      </c>
      <c r="K9" s="583" t="s">
        <v>427</v>
      </c>
      <c r="L9" s="584"/>
      <c r="M9" s="584"/>
      <c r="N9" s="584"/>
      <c r="O9" s="584"/>
      <c r="P9" s="584"/>
      <c r="Q9" s="585" t="s">
        <v>428</v>
      </c>
      <c r="R9" s="586"/>
      <c r="S9" s="16" t="s">
        <v>362</v>
      </c>
    </row>
    <row r="10" spans="2:19" ht="62.25" customHeight="1" thickBot="1">
      <c r="B10" s="577"/>
      <c r="C10" s="578"/>
      <c r="D10" s="48" t="s">
        <v>429</v>
      </c>
      <c r="E10" s="50">
        <v>3</v>
      </c>
      <c r="F10" s="50">
        <v>6</v>
      </c>
      <c r="G10" s="50">
        <v>9</v>
      </c>
      <c r="H10" s="49">
        <v>12</v>
      </c>
      <c r="I10" s="106">
        <v>15</v>
      </c>
      <c r="K10" s="587" t="s">
        <v>390</v>
      </c>
      <c r="L10" s="588"/>
      <c r="M10" s="588"/>
      <c r="N10" s="588"/>
      <c r="O10" s="588"/>
      <c r="P10" s="588"/>
      <c r="Q10" s="582" t="s">
        <v>430</v>
      </c>
      <c r="R10" s="582"/>
      <c r="S10" s="16" t="s">
        <v>431</v>
      </c>
    </row>
    <row r="11" spans="2:19" ht="62.25" customHeight="1">
      <c r="B11" s="577"/>
      <c r="C11" s="578"/>
      <c r="D11" s="48" t="s">
        <v>432</v>
      </c>
      <c r="E11" s="51">
        <v>2</v>
      </c>
      <c r="F11" s="50">
        <v>4</v>
      </c>
      <c r="G11" s="50">
        <v>6</v>
      </c>
      <c r="H11" s="49">
        <v>8</v>
      </c>
      <c r="I11" s="106">
        <v>10</v>
      </c>
      <c r="K11" s="589" t="s">
        <v>433</v>
      </c>
      <c r="L11" s="590"/>
      <c r="M11" s="590"/>
      <c r="N11" s="590"/>
      <c r="O11" s="590"/>
      <c r="P11" s="590"/>
      <c r="Q11" s="582" t="s">
        <v>361</v>
      </c>
      <c r="R11" s="591"/>
      <c r="S11" s="16" t="s">
        <v>361</v>
      </c>
    </row>
    <row r="12" spans="2:19" ht="62.25" customHeight="1">
      <c r="B12" s="577"/>
      <c r="C12" s="578"/>
      <c r="D12" s="48" t="s">
        <v>434</v>
      </c>
      <c r="E12" s="51">
        <v>1</v>
      </c>
      <c r="F12" s="51">
        <v>2</v>
      </c>
      <c r="G12" s="50">
        <v>3</v>
      </c>
      <c r="H12" s="49">
        <v>4</v>
      </c>
      <c r="I12" s="106">
        <v>5</v>
      </c>
    </row>
    <row r="13" spans="2:19" ht="62.25" customHeight="1" thickBot="1">
      <c r="B13" s="107"/>
      <c r="C13" s="570" t="s">
        <v>435</v>
      </c>
      <c r="D13" s="571"/>
      <c r="E13" s="108" t="s">
        <v>436</v>
      </c>
      <c r="F13" s="108" t="s">
        <v>437</v>
      </c>
      <c r="G13" s="108" t="s">
        <v>438</v>
      </c>
      <c r="H13" s="108" t="s">
        <v>439</v>
      </c>
      <c r="I13" s="109" t="s">
        <v>440</v>
      </c>
    </row>
    <row r="18" spans="4:6" ht="15.75">
      <c r="D18" s="20" t="s">
        <v>441</v>
      </c>
      <c r="E18" s="110" t="s">
        <v>433</v>
      </c>
      <c r="F18" s="110">
        <v>1</v>
      </c>
    </row>
    <row r="19" spans="4:6">
      <c r="D19" s="20" t="s">
        <v>442</v>
      </c>
      <c r="E19" s="20" t="s">
        <v>433</v>
      </c>
      <c r="F19" s="20">
        <v>2</v>
      </c>
    </row>
    <row r="20" spans="4:6">
      <c r="D20" s="20" t="s">
        <v>443</v>
      </c>
      <c r="E20" s="20" t="s">
        <v>390</v>
      </c>
      <c r="F20" s="20">
        <v>2</v>
      </c>
    </row>
    <row r="21" spans="4:6">
      <c r="D21" s="20" t="s">
        <v>444</v>
      </c>
      <c r="E21" s="20" t="s">
        <v>445</v>
      </c>
      <c r="F21" s="20">
        <v>3</v>
      </c>
    </row>
    <row r="22" spans="4:6">
      <c r="D22" s="20" t="s">
        <v>446</v>
      </c>
      <c r="E22" s="20" t="s">
        <v>423</v>
      </c>
      <c r="F22" s="20">
        <v>4</v>
      </c>
    </row>
    <row r="23" spans="4:6">
      <c r="D23" s="20" t="s">
        <v>447</v>
      </c>
      <c r="E23" s="20" t="s">
        <v>433</v>
      </c>
      <c r="F23" s="20">
        <v>1</v>
      </c>
    </row>
    <row r="24" spans="4:6">
      <c r="D24" s="20" t="s">
        <v>448</v>
      </c>
      <c r="E24" s="20" t="s">
        <v>390</v>
      </c>
      <c r="F24" s="20">
        <v>2</v>
      </c>
    </row>
    <row r="25" spans="4:6">
      <c r="D25" s="20" t="s">
        <v>449</v>
      </c>
      <c r="E25" s="20" t="s">
        <v>390</v>
      </c>
      <c r="F25" s="20">
        <v>2</v>
      </c>
    </row>
    <row r="26" spans="4:6">
      <c r="D26" s="20" t="s">
        <v>450</v>
      </c>
      <c r="E26" s="20" t="s">
        <v>427</v>
      </c>
      <c r="F26" s="20">
        <v>3</v>
      </c>
    </row>
    <row r="27" spans="4:6">
      <c r="D27" s="20" t="s">
        <v>451</v>
      </c>
      <c r="E27" s="20" t="s">
        <v>423</v>
      </c>
      <c r="F27" s="20">
        <v>4</v>
      </c>
    </row>
    <row r="28" spans="4:6">
      <c r="D28" s="20" t="s">
        <v>452</v>
      </c>
      <c r="E28" s="20" t="s">
        <v>390</v>
      </c>
      <c r="F28" s="20">
        <v>2</v>
      </c>
    </row>
    <row r="29" spans="4:6">
      <c r="D29" s="20" t="s">
        <v>453</v>
      </c>
      <c r="E29" s="20" t="s">
        <v>390</v>
      </c>
      <c r="F29" s="20">
        <v>2</v>
      </c>
    </row>
    <row r="30" spans="4:6">
      <c r="D30" s="20" t="s">
        <v>454</v>
      </c>
      <c r="E30" s="20" t="s">
        <v>390</v>
      </c>
      <c r="F30" s="20">
        <v>2</v>
      </c>
    </row>
    <row r="31" spans="4:6">
      <c r="D31" s="20" t="s">
        <v>455</v>
      </c>
      <c r="E31" s="20" t="s">
        <v>427</v>
      </c>
      <c r="F31" s="20">
        <v>3</v>
      </c>
    </row>
    <row r="32" spans="4:6">
      <c r="D32" s="20" t="s">
        <v>456</v>
      </c>
      <c r="E32" s="20" t="s">
        <v>423</v>
      </c>
      <c r="F32" s="20">
        <v>4</v>
      </c>
    </row>
    <row r="33" spans="4:6">
      <c r="D33" s="20" t="s">
        <v>457</v>
      </c>
      <c r="E33" s="20" t="s">
        <v>390</v>
      </c>
      <c r="F33" s="20">
        <v>2</v>
      </c>
    </row>
    <row r="34" spans="4:6">
      <c r="D34" s="20" t="s">
        <v>458</v>
      </c>
      <c r="E34" s="20" t="s">
        <v>390</v>
      </c>
      <c r="F34" s="20">
        <v>2</v>
      </c>
    </row>
    <row r="35" spans="4:6">
      <c r="D35" s="20" t="s">
        <v>459</v>
      </c>
      <c r="E35" s="20" t="s">
        <v>427</v>
      </c>
      <c r="F35" s="20">
        <v>3</v>
      </c>
    </row>
    <row r="36" spans="4:6">
      <c r="D36" s="20" t="s">
        <v>460</v>
      </c>
      <c r="E36" s="20" t="s">
        <v>427</v>
      </c>
      <c r="F36" s="20">
        <v>3</v>
      </c>
    </row>
    <row r="37" spans="4:6">
      <c r="D37" s="20" t="s">
        <v>461</v>
      </c>
      <c r="E37" s="20" t="s">
        <v>423</v>
      </c>
      <c r="F37" s="20">
        <v>4</v>
      </c>
    </row>
    <row r="38" spans="4:6">
      <c r="D38" s="20" t="s">
        <v>462</v>
      </c>
      <c r="E38" s="20" t="s">
        <v>427</v>
      </c>
      <c r="F38" s="20">
        <v>3</v>
      </c>
    </row>
    <row r="39" spans="4:6">
      <c r="D39" s="20" t="s">
        <v>463</v>
      </c>
      <c r="E39" s="20" t="s">
        <v>427</v>
      </c>
      <c r="F39" s="20">
        <v>3</v>
      </c>
    </row>
    <row r="40" spans="4:6">
      <c r="D40" s="20" t="s">
        <v>464</v>
      </c>
      <c r="E40" s="20" t="s">
        <v>427</v>
      </c>
      <c r="F40" s="20">
        <v>3</v>
      </c>
    </row>
    <row r="41" spans="4:6">
      <c r="D41" s="20" t="s">
        <v>465</v>
      </c>
      <c r="E41" s="20" t="s">
        <v>427</v>
      </c>
      <c r="F41" s="20">
        <v>3</v>
      </c>
    </row>
    <row r="42" spans="4:6">
      <c r="D42" s="20" t="s">
        <v>466</v>
      </c>
      <c r="E42" s="20" t="s">
        <v>423</v>
      </c>
      <c r="F42" s="20">
        <v>4</v>
      </c>
    </row>
  </sheetData>
  <mergeCells count="13">
    <mergeCell ref="C13:D13"/>
    <mergeCell ref="B4:D6"/>
    <mergeCell ref="E4:I6"/>
    <mergeCell ref="Q4:R6"/>
    <mergeCell ref="B8:C12"/>
    <mergeCell ref="K8:P8"/>
    <mergeCell ref="Q8:R8"/>
    <mergeCell ref="K9:P9"/>
    <mergeCell ref="Q9:R9"/>
    <mergeCell ref="K10:P10"/>
    <mergeCell ref="Q10:R10"/>
    <mergeCell ref="K11:P11"/>
    <mergeCell ref="Q11:R1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FL49"/>
  <sheetViews>
    <sheetView zoomScale="80" zoomScaleNormal="80" workbookViewId="0">
      <pane xSplit="3" ySplit="9" topLeftCell="D10" activePane="bottomRight" state="frozen"/>
      <selection pane="topRight" activeCell="D1" sqref="D1"/>
      <selection pane="bottomLeft" activeCell="A10" sqref="A10"/>
      <selection pane="bottomRight" activeCell="C1" sqref="A1:J3"/>
    </sheetView>
  </sheetViews>
  <sheetFormatPr baseColWidth="10" defaultColWidth="11.42578125" defaultRowHeight="15"/>
  <cols>
    <col min="1" max="1" width="18.42578125" style="5" customWidth="1"/>
    <col min="2" max="2" width="35.85546875" style="5" customWidth="1"/>
    <col min="3" max="3" width="40.28515625" customWidth="1"/>
    <col min="4" max="4" width="16.85546875" style="88" customWidth="1"/>
    <col min="5" max="5" width="18.5703125" style="25" customWidth="1"/>
    <col min="6" max="6" width="18.28515625" style="25" bestFit="1" customWidth="1"/>
    <col min="7" max="7" width="18.28515625" bestFit="1" customWidth="1"/>
    <col min="8" max="8" width="49.85546875" customWidth="1"/>
    <col min="9" max="9" width="16.5703125" customWidth="1"/>
    <col min="10" max="10" width="14.28515625" customWidth="1"/>
    <col min="11" max="11" width="17.7109375" customWidth="1"/>
    <col min="12" max="12" width="15.28515625" customWidth="1"/>
    <col min="13" max="13" width="48.28515625" customWidth="1"/>
    <col min="14" max="168" width="11.42578125" style="2"/>
  </cols>
  <sheetData>
    <row r="1" spans="1:13" s="18" customFormat="1" ht="16.5" customHeight="1">
      <c r="A1" s="625"/>
      <c r="B1" s="626"/>
      <c r="C1" s="629" t="s">
        <v>483</v>
      </c>
      <c r="D1" s="629"/>
      <c r="E1" s="629"/>
      <c r="F1" s="629"/>
      <c r="G1" s="629"/>
      <c r="H1" s="629"/>
      <c r="I1" s="629"/>
      <c r="J1" s="630"/>
      <c r="K1" s="624"/>
      <c r="L1" s="624"/>
      <c r="M1" s="624"/>
    </row>
    <row r="2" spans="1:13" s="18" customFormat="1" ht="39.75" customHeight="1">
      <c r="A2" s="627"/>
      <c r="B2" s="628"/>
      <c r="C2" s="631"/>
      <c r="D2" s="631"/>
      <c r="E2" s="631"/>
      <c r="F2" s="631"/>
      <c r="G2" s="631"/>
      <c r="H2" s="631"/>
      <c r="I2" s="631"/>
      <c r="J2" s="632"/>
      <c r="K2" s="624"/>
      <c r="L2" s="624"/>
      <c r="M2" s="624"/>
    </row>
    <row r="3" spans="1:13" s="18" customFormat="1" ht="3" customHeight="1">
      <c r="A3" s="1"/>
      <c r="B3" s="1"/>
      <c r="C3" s="631"/>
      <c r="D3" s="631"/>
      <c r="E3" s="631"/>
      <c r="F3" s="631"/>
      <c r="G3" s="631"/>
      <c r="H3" s="631"/>
      <c r="I3" s="631"/>
      <c r="J3" s="632"/>
      <c r="K3" s="624"/>
      <c r="L3" s="624"/>
      <c r="M3" s="624"/>
    </row>
    <row r="4" spans="1:13" s="18" customFormat="1" ht="25.5" customHeight="1">
      <c r="A4" s="616" t="s">
        <v>261</v>
      </c>
      <c r="B4" s="617"/>
      <c r="C4" s="411" t="s">
        <v>4</v>
      </c>
      <c r="D4" s="411"/>
      <c r="E4" s="411"/>
      <c r="F4" s="411"/>
      <c r="G4" s="411"/>
      <c r="H4" s="411"/>
      <c r="I4" s="411"/>
      <c r="J4" s="411"/>
      <c r="K4" s="411"/>
      <c r="L4" s="411"/>
      <c r="M4" s="411"/>
    </row>
    <row r="5" spans="1:13" s="18" customFormat="1" ht="41.25" customHeight="1">
      <c r="A5" s="616" t="s">
        <v>262</v>
      </c>
      <c r="B5" s="617"/>
      <c r="C5" s="633" t="s">
        <v>32</v>
      </c>
      <c r="D5" s="633"/>
      <c r="E5" s="633"/>
      <c r="F5" s="633"/>
      <c r="G5" s="633"/>
      <c r="H5" s="633"/>
      <c r="I5" s="633"/>
      <c r="J5" s="633"/>
      <c r="K5" s="633"/>
      <c r="L5" s="633"/>
      <c r="M5" s="633"/>
    </row>
    <row r="6" spans="1:13" s="18" customFormat="1" ht="29.25" customHeight="1" thickBot="1">
      <c r="A6" s="616" t="s">
        <v>263</v>
      </c>
      <c r="B6" s="617"/>
      <c r="C6" s="530" t="s">
        <v>482</v>
      </c>
      <c r="D6" s="531"/>
      <c r="E6" s="531"/>
      <c r="F6" s="531"/>
      <c r="G6" s="531"/>
      <c r="H6" s="531"/>
      <c r="I6" s="531"/>
      <c r="J6" s="531"/>
      <c r="K6" s="531"/>
      <c r="L6" s="531"/>
      <c r="M6" s="532"/>
    </row>
    <row r="7" spans="1:13" s="21" customFormat="1" ht="40.5" customHeight="1" thickTop="1" thickBot="1">
      <c r="A7" s="618" t="s">
        <v>467</v>
      </c>
      <c r="B7" s="619"/>
      <c r="C7" s="620"/>
      <c r="D7" s="621" t="s">
        <v>468</v>
      </c>
      <c r="E7" s="621"/>
      <c r="F7" s="621"/>
      <c r="G7" s="622" t="s">
        <v>469</v>
      </c>
      <c r="H7" s="610" t="s">
        <v>470</v>
      </c>
      <c r="I7" s="612" t="s">
        <v>471</v>
      </c>
      <c r="J7" s="613"/>
      <c r="K7" s="612" t="s">
        <v>472</v>
      </c>
      <c r="L7" s="613"/>
      <c r="M7" s="614" t="s">
        <v>473</v>
      </c>
    </row>
    <row r="8" spans="1:13" s="22" customFormat="1" ht="108" customHeight="1" thickTop="1" thickBot="1">
      <c r="A8" s="198" t="s">
        <v>38</v>
      </c>
      <c r="B8" s="198" t="s">
        <v>203</v>
      </c>
      <c r="C8" s="198" t="s">
        <v>205</v>
      </c>
      <c r="D8" s="26" t="s">
        <v>215</v>
      </c>
      <c r="E8" s="26" t="s">
        <v>474</v>
      </c>
      <c r="F8" s="26" t="s">
        <v>475</v>
      </c>
      <c r="G8" s="623"/>
      <c r="H8" s="611"/>
      <c r="I8" s="27" t="s">
        <v>476</v>
      </c>
      <c r="J8" s="27" t="s">
        <v>477</v>
      </c>
      <c r="K8" s="27" t="s">
        <v>478</v>
      </c>
      <c r="L8" s="27" t="s">
        <v>479</v>
      </c>
      <c r="M8" s="615"/>
    </row>
    <row r="9" spans="1:13" s="23" customFormat="1" ht="21.75" customHeight="1" thickTop="1" thickBot="1">
      <c r="A9" s="634"/>
      <c r="B9" s="635"/>
      <c r="C9" s="635"/>
      <c r="D9" s="635"/>
      <c r="E9" s="635"/>
      <c r="F9" s="635"/>
      <c r="G9" s="635"/>
      <c r="M9" s="28"/>
    </row>
    <row r="10" spans="1:13" s="24" customFormat="1" ht="15" customHeight="1">
      <c r="A10" s="599">
        <f>'7. Mapa Final'!A10</f>
        <v>1</v>
      </c>
      <c r="B10" s="599" t="str">
        <f>'7. Mapa Final'!B10</f>
        <v xml:space="preserve"> Incidente de seguridad con la población de  servidores  judicales en el ejercicio de la función de Administrar Justicia </v>
      </c>
      <c r="C10" s="599" t="str">
        <f>'7. Mapa Final'!C10</f>
        <v>Posibilidad  de la Afectación  en la prestación del servicio de Justicia por situaciones especiales que impidan la libre y autónoma Administración de Justicia por parte de los operadores judiciales</v>
      </c>
      <c r="D10" s="602" t="str">
        <f>'7. Mapa Final'!J10</f>
        <v>Muy Baja - 1</v>
      </c>
      <c r="E10" s="606" t="str">
        <f>'7. Mapa Final'!K10</f>
        <v>Menor - 2</v>
      </c>
      <c r="F10" s="595" t="str">
        <f>'7. Mapa Final'!M10</f>
        <v>Bajo - 2</v>
      </c>
      <c r="G10" s="523" t="s">
        <v>361</v>
      </c>
      <c r="H10" s="636" t="s">
        <v>481</v>
      </c>
      <c r="I10" s="598"/>
      <c r="J10" s="639" t="s">
        <v>8</v>
      </c>
      <c r="K10" s="592">
        <v>45292</v>
      </c>
      <c r="L10" s="592">
        <v>45382</v>
      </c>
      <c r="M10" s="517" t="s">
        <v>485</v>
      </c>
    </row>
    <row r="11" spans="1:13" s="24" customFormat="1" ht="13.5" customHeight="1">
      <c r="A11" s="600"/>
      <c r="B11" s="600"/>
      <c r="C11" s="600"/>
      <c r="D11" s="603"/>
      <c r="E11" s="607"/>
      <c r="F11" s="596"/>
      <c r="G11" s="524"/>
      <c r="H11" s="637"/>
      <c r="I11" s="593"/>
      <c r="J11" s="640"/>
      <c r="K11" s="593"/>
      <c r="L11" s="593"/>
      <c r="M11" s="518"/>
    </row>
    <row r="12" spans="1:13" s="24" customFormat="1" ht="13.5" customHeight="1">
      <c r="A12" s="600"/>
      <c r="B12" s="600"/>
      <c r="C12" s="600"/>
      <c r="D12" s="603"/>
      <c r="E12" s="607"/>
      <c r="F12" s="596"/>
      <c r="G12" s="524"/>
      <c r="H12" s="637"/>
      <c r="I12" s="593"/>
      <c r="J12" s="640"/>
      <c r="K12" s="593"/>
      <c r="L12" s="593"/>
      <c r="M12" s="518"/>
    </row>
    <row r="13" spans="1:13" s="24" customFormat="1" ht="13.5" customHeight="1">
      <c r="A13" s="600"/>
      <c r="B13" s="600"/>
      <c r="C13" s="600"/>
      <c r="D13" s="603"/>
      <c r="E13" s="607"/>
      <c r="F13" s="596"/>
      <c r="G13" s="524"/>
      <c r="H13" s="637"/>
      <c r="I13" s="593"/>
      <c r="J13" s="640"/>
      <c r="K13" s="593"/>
      <c r="L13" s="593"/>
      <c r="M13" s="518"/>
    </row>
    <row r="14" spans="1:13" s="24" customFormat="1" ht="13.5" customHeight="1">
      <c r="A14" s="600"/>
      <c r="B14" s="600"/>
      <c r="C14" s="600"/>
      <c r="D14" s="603"/>
      <c r="E14" s="607"/>
      <c r="F14" s="596"/>
      <c r="G14" s="524"/>
      <c r="H14" s="637"/>
      <c r="I14" s="593"/>
      <c r="J14" s="640"/>
      <c r="K14" s="593"/>
      <c r="L14" s="593"/>
      <c r="M14" s="518"/>
    </row>
    <row r="15" spans="1:13" s="24" customFormat="1" ht="13.5" customHeight="1">
      <c r="A15" s="600"/>
      <c r="B15" s="600"/>
      <c r="C15" s="600"/>
      <c r="D15" s="603"/>
      <c r="E15" s="607"/>
      <c r="F15" s="596"/>
      <c r="G15" s="524"/>
      <c r="H15" s="637"/>
      <c r="I15" s="593"/>
      <c r="J15" s="640"/>
      <c r="K15" s="593"/>
      <c r="L15" s="593"/>
      <c r="M15" s="518"/>
    </row>
    <row r="16" spans="1:13" s="24" customFormat="1" ht="13.5" customHeight="1">
      <c r="A16" s="600"/>
      <c r="B16" s="600"/>
      <c r="C16" s="600"/>
      <c r="D16" s="603"/>
      <c r="E16" s="607"/>
      <c r="F16" s="596"/>
      <c r="G16" s="524"/>
      <c r="H16" s="637"/>
      <c r="I16" s="593"/>
      <c r="J16" s="640"/>
      <c r="K16" s="593"/>
      <c r="L16" s="593"/>
      <c r="M16" s="518"/>
    </row>
    <row r="17" spans="1:13" s="24" customFormat="1" ht="13.5" customHeight="1">
      <c r="A17" s="600"/>
      <c r="B17" s="600"/>
      <c r="C17" s="600"/>
      <c r="D17" s="604"/>
      <c r="E17" s="608"/>
      <c r="F17" s="596"/>
      <c r="G17" s="524"/>
      <c r="H17" s="637"/>
      <c r="I17" s="593"/>
      <c r="J17" s="640"/>
      <c r="K17" s="593"/>
      <c r="L17" s="593"/>
      <c r="M17" s="518"/>
    </row>
    <row r="18" spans="1:13" s="24" customFormat="1" ht="21.75" customHeight="1">
      <c r="A18" s="600"/>
      <c r="B18" s="600"/>
      <c r="C18" s="600"/>
      <c r="D18" s="604"/>
      <c r="E18" s="608"/>
      <c r="F18" s="596"/>
      <c r="G18" s="524"/>
      <c r="H18" s="637"/>
      <c r="I18" s="593"/>
      <c r="J18" s="640"/>
      <c r="K18" s="593"/>
      <c r="L18" s="593"/>
      <c r="M18" s="518"/>
    </row>
    <row r="19" spans="1:13" s="24" customFormat="1" ht="143.25" customHeight="1" thickBot="1">
      <c r="A19" s="601"/>
      <c r="B19" s="601"/>
      <c r="C19" s="601"/>
      <c r="D19" s="605"/>
      <c r="E19" s="609"/>
      <c r="F19" s="597"/>
      <c r="G19" s="525"/>
      <c r="H19" s="638"/>
      <c r="I19" s="594"/>
      <c r="J19" s="641"/>
      <c r="K19" s="594"/>
      <c r="L19" s="594"/>
      <c r="M19" s="519"/>
    </row>
    <row r="20" spans="1:13" s="24" customFormat="1" ht="12.75">
      <c r="A20" s="599">
        <f>'7. Mapa Final'!A20</f>
        <v>2</v>
      </c>
      <c r="B20" s="599" t="str">
        <f>'7. Mapa Final'!B20</f>
        <v xml:space="preserve">Recibir dádivas o beneficios a nombre propio o de terceros  para omitir acciones, filtrar  información o no seguir  procedimientos de seguridad </v>
      </c>
      <c r="C20" s="599" t="str">
        <f>'7. Mapa Final'!C20</f>
        <v>Posibilidad  actos de corrupción por Ofrecimiento o aceptación de algún tipo de beneficio a los empleados de la OSEG incumpliendo la ley de trasparencia  1712 de 2014</v>
      </c>
      <c r="D20" s="602" t="e">
        <f>'7. Mapa Final'!J20</f>
        <v>#DIV/0!</v>
      </c>
      <c r="E20" s="606" t="e">
        <f>'7. Mapa Final'!K20</f>
        <v>#VALUE!</v>
      </c>
      <c r="F20" s="595" t="e">
        <f>'7. Mapa Final'!M20</f>
        <v>#DIV/0!</v>
      </c>
      <c r="G20" s="523"/>
      <c r="H20" s="523"/>
      <c r="I20" s="523"/>
      <c r="J20" s="598"/>
      <c r="K20" s="592"/>
      <c r="L20" s="592"/>
      <c r="M20" s="517"/>
    </row>
    <row r="21" spans="1:13" s="24" customFormat="1" ht="12.75" customHeight="1">
      <c r="A21" s="600"/>
      <c r="B21" s="600"/>
      <c r="C21" s="600"/>
      <c r="D21" s="603"/>
      <c r="E21" s="607"/>
      <c r="F21" s="596"/>
      <c r="G21" s="524"/>
      <c r="H21" s="524"/>
      <c r="I21" s="524"/>
      <c r="J21" s="593"/>
      <c r="K21" s="593"/>
      <c r="L21" s="593"/>
      <c r="M21" s="518"/>
    </row>
    <row r="22" spans="1:13" s="24" customFormat="1" ht="12.75" customHeight="1">
      <c r="A22" s="600"/>
      <c r="B22" s="600"/>
      <c r="C22" s="600"/>
      <c r="D22" s="603"/>
      <c r="E22" s="607"/>
      <c r="F22" s="596"/>
      <c r="G22" s="524"/>
      <c r="H22" s="524"/>
      <c r="I22" s="524"/>
      <c r="J22" s="593"/>
      <c r="K22" s="593"/>
      <c r="L22" s="593"/>
      <c r="M22" s="518"/>
    </row>
    <row r="23" spans="1:13" s="24" customFormat="1" ht="12.75" customHeight="1">
      <c r="A23" s="600"/>
      <c r="B23" s="600"/>
      <c r="C23" s="600"/>
      <c r="D23" s="603"/>
      <c r="E23" s="607"/>
      <c r="F23" s="596"/>
      <c r="G23" s="524"/>
      <c r="H23" s="524"/>
      <c r="I23" s="524"/>
      <c r="J23" s="593"/>
      <c r="K23" s="593"/>
      <c r="L23" s="593"/>
      <c r="M23" s="518"/>
    </row>
    <row r="24" spans="1:13" s="24" customFormat="1" ht="13.5" customHeight="1">
      <c r="A24" s="600"/>
      <c r="B24" s="600"/>
      <c r="C24" s="600"/>
      <c r="D24" s="603"/>
      <c r="E24" s="607"/>
      <c r="F24" s="596"/>
      <c r="G24" s="524"/>
      <c r="H24" s="524"/>
      <c r="I24" s="524"/>
      <c r="J24" s="593"/>
      <c r="K24" s="593"/>
      <c r="L24" s="593"/>
      <c r="M24" s="518"/>
    </row>
    <row r="25" spans="1:13">
      <c r="A25" s="600"/>
      <c r="B25" s="600"/>
      <c r="C25" s="600"/>
      <c r="D25" s="603"/>
      <c r="E25" s="607"/>
      <c r="F25" s="596"/>
      <c r="G25" s="524"/>
      <c r="H25" s="524"/>
      <c r="I25" s="524"/>
      <c r="J25" s="593"/>
      <c r="K25" s="593"/>
      <c r="L25" s="593"/>
      <c r="M25" s="518"/>
    </row>
    <row r="26" spans="1:13">
      <c r="A26" s="600"/>
      <c r="B26" s="600"/>
      <c r="C26" s="600"/>
      <c r="D26" s="603"/>
      <c r="E26" s="607"/>
      <c r="F26" s="596"/>
      <c r="G26" s="524"/>
      <c r="H26" s="524"/>
      <c r="I26" s="524"/>
      <c r="J26" s="593"/>
      <c r="K26" s="593"/>
      <c r="L26" s="593"/>
      <c r="M26" s="518"/>
    </row>
    <row r="27" spans="1:13">
      <c r="A27" s="600"/>
      <c r="B27" s="600"/>
      <c r="C27" s="600"/>
      <c r="D27" s="604"/>
      <c r="E27" s="608"/>
      <c r="F27" s="596"/>
      <c r="G27" s="524"/>
      <c r="H27" s="524"/>
      <c r="I27" s="524"/>
      <c r="J27" s="593"/>
      <c r="K27" s="593"/>
      <c r="L27" s="593"/>
      <c r="M27" s="518"/>
    </row>
    <row r="28" spans="1:13">
      <c r="A28" s="600"/>
      <c r="B28" s="600"/>
      <c r="C28" s="600"/>
      <c r="D28" s="604"/>
      <c r="E28" s="608"/>
      <c r="F28" s="596"/>
      <c r="G28" s="524"/>
      <c r="H28" s="524"/>
      <c r="I28" s="524"/>
      <c r="J28" s="593"/>
      <c r="K28" s="593"/>
      <c r="L28" s="593"/>
      <c r="M28" s="518"/>
    </row>
    <row r="29" spans="1:13" ht="15.75" thickBot="1">
      <c r="A29" s="601"/>
      <c r="B29" s="601"/>
      <c r="C29" s="601"/>
      <c r="D29" s="605"/>
      <c r="E29" s="609"/>
      <c r="F29" s="597"/>
      <c r="G29" s="525"/>
      <c r="H29" s="525"/>
      <c r="I29" s="525"/>
      <c r="J29" s="594"/>
      <c r="K29" s="594"/>
      <c r="L29" s="594"/>
      <c r="M29" s="519"/>
    </row>
    <row r="30" spans="1:13">
      <c r="A30" s="600">
        <f>'7. Mapa Final'!A30</f>
        <v>3</v>
      </c>
      <c r="B30" s="600" t="str">
        <f>'7. Mapa Final'!B30</f>
        <v>Ofrecer, prometer, entregar, aceptar o solicitar una ventaja indebida para manipular o influir en la emisión  de  solicitudes  de traslado por razones de seguridad, en  beneficio propio o de un tercero.</v>
      </c>
      <c r="C30" s="600" t="str">
        <f>'7. Mapa Final'!C30</f>
        <v>Cuando se  influye de manera indebida  en las  decisiones de traslado por razones de seguridad, basados en  razones infundadas, falsas o inexistentes, para favorecer intereses personales o de terceros</v>
      </c>
      <c r="D30" s="642" t="e">
        <f>'7. Mapa Final'!J30</f>
        <v>#DIV/0!</v>
      </c>
      <c r="E30" s="643" t="e">
        <f>'7. Mapa Final'!K30</f>
        <v>#VALUE!</v>
      </c>
      <c r="F30" s="596" t="e">
        <f>'7. Mapa Final'!M30</f>
        <v>#DIV/0!</v>
      </c>
      <c r="G30" s="524"/>
      <c r="H30" s="524"/>
      <c r="I30" s="524"/>
      <c r="J30" s="593"/>
      <c r="K30" s="644"/>
      <c r="L30" s="644"/>
      <c r="M30" s="518"/>
    </row>
    <row r="31" spans="1:13">
      <c r="A31" s="600"/>
      <c r="B31" s="600"/>
      <c r="C31" s="600"/>
      <c r="D31" s="603"/>
      <c r="E31" s="607"/>
      <c r="F31" s="596"/>
      <c r="G31" s="524"/>
      <c r="H31" s="524"/>
      <c r="I31" s="524"/>
      <c r="J31" s="593"/>
      <c r="K31" s="593"/>
      <c r="L31" s="593"/>
      <c r="M31" s="518"/>
    </row>
    <row r="32" spans="1:13">
      <c r="A32" s="600"/>
      <c r="B32" s="600"/>
      <c r="C32" s="600"/>
      <c r="D32" s="603"/>
      <c r="E32" s="607"/>
      <c r="F32" s="596"/>
      <c r="G32" s="524"/>
      <c r="H32" s="524"/>
      <c r="I32" s="524"/>
      <c r="J32" s="593"/>
      <c r="K32" s="593"/>
      <c r="L32" s="593"/>
      <c r="M32" s="518"/>
    </row>
    <row r="33" spans="1:13">
      <c r="A33" s="600"/>
      <c r="B33" s="600"/>
      <c r="C33" s="600"/>
      <c r="D33" s="603"/>
      <c r="E33" s="607"/>
      <c r="F33" s="596"/>
      <c r="G33" s="524"/>
      <c r="H33" s="524"/>
      <c r="I33" s="524"/>
      <c r="J33" s="593"/>
      <c r="K33" s="593"/>
      <c r="L33" s="593"/>
      <c r="M33" s="518"/>
    </row>
    <row r="34" spans="1:13">
      <c r="A34" s="600"/>
      <c r="B34" s="600"/>
      <c r="C34" s="600"/>
      <c r="D34" s="603"/>
      <c r="E34" s="607"/>
      <c r="F34" s="596"/>
      <c r="G34" s="524"/>
      <c r="H34" s="524"/>
      <c r="I34" s="524"/>
      <c r="J34" s="593"/>
      <c r="K34" s="593"/>
      <c r="L34" s="593"/>
      <c r="M34" s="518"/>
    </row>
    <row r="35" spans="1:13">
      <c r="A35" s="600"/>
      <c r="B35" s="600"/>
      <c r="C35" s="600"/>
      <c r="D35" s="603"/>
      <c r="E35" s="607"/>
      <c r="F35" s="596"/>
      <c r="G35" s="524"/>
      <c r="H35" s="524"/>
      <c r="I35" s="524"/>
      <c r="J35" s="593"/>
      <c r="K35" s="593"/>
      <c r="L35" s="593"/>
      <c r="M35" s="518"/>
    </row>
    <row r="36" spans="1:13">
      <c r="A36" s="600"/>
      <c r="B36" s="600"/>
      <c r="C36" s="600"/>
      <c r="D36" s="603"/>
      <c r="E36" s="607"/>
      <c r="F36" s="596"/>
      <c r="G36" s="524"/>
      <c r="H36" s="524"/>
      <c r="I36" s="524"/>
      <c r="J36" s="593"/>
      <c r="K36" s="593"/>
      <c r="L36" s="593"/>
      <c r="M36" s="518"/>
    </row>
    <row r="37" spans="1:13">
      <c r="A37" s="600"/>
      <c r="B37" s="600"/>
      <c r="C37" s="600"/>
      <c r="D37" s="604"/>
      <c r="E37" s="608"/>
      <c r="F37" s="596"/>
      <c r="G37" s="524"/>
      <c r="H37" s="524"/>
      <c r="I37" s="524"/>
      <c r="J37" s="593"/>
      <c r="K37" s="593"/>
      <c r="L37" s="593"/>
      <c r="M37" s="518"/>
    </row>
    <row r="38" spans="1:13">
      <c r="A38" s="600"/>
      <c r="B38" s="600"/>
      <c r="C38" s="600"/>
      <c r="D38" s="604"/>
      <c r="E38" s="608"/>
      <c r="F38" s="596"/>
      <c r="G38" s="524"/>
      <c r="H38" s="524"/>
      <c r="I38" s="524"/>
      <c r="J38" s="593"/>
      <c r="K38" s="593"/>
      <c r="L38" s="593"/>
      <c r="M38" s="518"/>
    </row>
    <row r="39" spans="1:13" ht="15.75" thickBot="1">
      <c r="A39" s="600"/>
      <c r="B39" s="600"/>
      <c r="C39" s="600"/>
      <c r="D39" s="604"/>
      <c r="E39" s="608"/>
      <c r="F39" s="596"/>
      <c r="G39" s="524"/>
      <c r="H39" s="524"/>
      <c r="I39" s="524"/>
      <c r="J39" s="593"/>
      <c r="K39" s="593"/>
      <c r="L39" s="593"/>
      <c r="M39" s="518"/>
    </row>
    <row r="40" spans="1:13">
      <c r="A40" s="599">
        <f>'7. Mapa Final'!A40</f>
        <v>4</v>
      </c>
      <c r="B40" s="599" t="str">
        <f>'7. Mapa Final'!B40</f>
        <v>Ofrecer, prometer, entregar, aceptar o solicitar una ventaja indebida  para influir o direccionar  la formulación de necesidades,  requisitos y especificaciones técnicas  de elementos y equipos de seguridad  focalizados para satisfacer un interés personal, de manera directa o indirecta o por interpuesta persona.</v>
      </c>
      <c r="C40" s="599" t="str">
        <f>'7. Mapa Final'!C40</f>
        <v>Cuando  se favorece  indebidamente a proveedores a través de requisitos técnicos hechos a la medida, que direccionen el futuro proceso contractual y limiten el principio de selección objetiva.</v>
      </c>
      <c r="D40" s="602" t="e">
        <f>'7. Mapa Final'!J40</f>
        <v>#DIV/0!</v>
      </c>
      <c r="E40" s="606" t="e">
        <f>'7. Mapa Final'!K40</f>
        <v>#VALUE!</v>
      </c>
      <c r="F40" s="595" t="e">
        <f>'7. Mapa Final'!M40</f>
        <v>#DIV/0!</v>
      </c>
      <c r="G40" s="523"/>
      <c r="H40" s="523"/>
      <c r="I40" s="523"/>
      <c r="J40" s="598"/>
      <c r="K40" s="592"/>
      <c r="L40" s="592"/>
      <c r="M40" s="517"/>
    </row>
    <row r="41" spans="1:13">
      <c r="A41" s="600"/>
      <c r="B41" s="600"/>
      <c r="C41" s="600"/>
      <c r="D41" s="603"/>
      <c r="E41" s="607"/>
      <c r="F41" s="596"/>
      <c r="G41" s="524"/>
      <c r="H41" s="524"/>
      <c r="I41" s="524"/>
      <c r="J41" s="593"/>
      <c r="K41" s="593"/>
      <c r="L41" s="593"/>
      <c r="M41" s="518"/>
    </row>
    <row r="42" spans="1:13">
      <c r="A42" s="600"/>
      <c r="B42" s="600"/>
      <c r="C42" s="600"/>
      <c r="D42" s="603"/>
      <c r="E42" s="607"/>
      <c r="F42" s="596"/>
      <c r="G42" s="524"/>
      <c r="H42" s="524"/>
      <c r="I42" s="524"/>
      <c r="J42" s="593"/>
      <c r="K42" s="593"/>
      <c r="L42" s="593"/>
      <c r="M42" s="518"/>
    </row>
    <row r="43" spans="1:13">
      <c r="A43" s="600"/>
      <c r="B43" s="600"/>
      <c r="C43" s="600"/>
      <c r="D43" s="603"/>
      <c r="E43" s="607"/>
      <c r="F43" s="596"/>
      <c r="G43" s="524"/>
      <c r="H43" s="524"/>
      <c r="I43" s="524"/>
      <c r="J43" s="593"/>
      <c r="K43" s="593"/>
      <c r="L43" s="593"/>
      <c r="M43" s="518"/>
    </row>
    <row r="44" spans="1:13">
      <c r="A44" s="600"/>
      <c r="B44" s="600"/>
      <c r="C44" s="600"/>
      <c r="D44" s="603"/>
      <c r="E44" s="607"/>
      <c r="F44" s="596"/>
      <c r="G44" s="524"/>
      <c r="H44" s="524"/>
      <c r="I44" s="524"/>
      <c r="J44" s="593"/>
      <c r="K44" s="593"/>
      <c r="L44" s="593"/>
      <c r="M44" s="518"/>
    </row>
    <row r="45" spans="1:13">
      <c r="A45" s="600"/>
      <c r="B45" s="600"/>
      <c r="C45" s="600"/>
      <c r="D45" s="603"/>
      <c r="E45" s="607"/>
      <c r="F45" s="596"/>
      <c r="G45" s="524"/>
      <c r="H45" s="524"/>
      <c r="I45" s="524"/>
      <c r="J45" s="593"/>
      <c r="K45" s="593"/>
      <c r="L45" s="593"/>
      <c r="M45" s="518"/>
    </row>
    <row r="46" spans="1:13">
      <c r="A46" s="600"/>
      <c r="B46" s="600"/>
      <c r="C46" s="600"/>
      <c r="D46" s="603"/>
      <c r="E46" s="607"/>
      <c r="F46" s="596"/>
      <c r="G46" s="524"/>
      <c r="H46" s="524"/>
      <c r="I46" s="524"/>
      <c r="J46" s="593"/>
      <c r="K46" s="593"/>
      <c r="L46" s="593"/>
      <c r="M46" s="518"/>
    </row>
    <row r="47" spans="1:13">
      <c r="A47" s="600"/>
      <c r="B47" s="600"/>
      <c r="C47" s="600"/>
      <c r="D47" s="604"/>
      <c r="E47" s="608"/>
      <c r="F47" s="596"/>
      <c r="G47" s="524"/>
      <c r="H47" s="524"/>
      <c r="I47" s="524"/>
      <c r="J47" s="593"/>
      <c r="K47" s="593"/>
      <c r="L47" s="593"/>
      <c r="M47" s="518"/>
    </row>
    <row r="48" spans="1:13">
      <c r="A48" s="600"/>
      <c r="B48" s="600"/>
      <c r="C48" s="600"/>
      <c r="D48" s="604"/>
      <c r="E48" s="608"/>
      <c r="F48" s="596"/>
      <c r="G48" s="524"/>
      <c r="H48" s="524"/>
      <c r="I48" s="524"/>
      <c r="J48" s="593"/>
      <c r="K48" s="593"/>
      <c r="L48" s="593"/>
      <c r="M48" s="518"/>
    </row>
    <row r="49" spans="1:13" ht="15.75" thickBot="1">
      <c r="A49" s="601"/>
      <c r="B49" s="601"/>
      <c r="C49" s="601"/>
      <c r="D49" s="605"/>
      <c r="E49" s="609"/>
      <c r="F49" s="597"/>
      <c r="G49" s="525"/>
      <c r="H49" s="525"/>
      <c r="I49" s="525"/>
      <c r="J49" s="594"/>
      <c r="K49" s="594"/>
      <c r="L49" s="594"/>
      <c r="M49" s="519"/>
    </row>
  </sheetData>
  <mergeCells count="69">
    <mergeCell ref="K30:K39"/>
    <mergeCell ref="L30:L39"/>
    <mergeCell ref="M30:M39"/>
    <mergeCell ref="F30:F39"/>
    <mergeCell ref="G30:G39"/>
    <mergeCell ref="H30:H39"/>
    <mergeCell ref="I30:I39"/>
    <mergeCell ref="J30:J39"/>
    <mergeCell ref="A30:A39"/>
    <mergeCell ref="B30:B39"/>
    <mergeCell ref="C30:C39"/>
    <mergeCell ref="D30:D39"/>
    <mergeCell ref="E30:E39"/>
    <mergeCell ref="A20:A29"/>
    <mergeCell ref="C20:C29"/>
    <mergeCell ref="D10:D19"/>
    <mergeCell ref="E10:E19"/>
    <mergeCell ref="D20:D29"/>
    <mergeCell ref="E20:E29"/>
    <mergeCell ref="J20:J29"/>
    <mergeCell ref="K20:K29"/>
    <mergeCell ref="L20:L29"/>
    <mergeCell ref="M20:M29"/>
    <mergeCell ref="B10:B19"/>
    <mergeCell ref="B20:B29"/>
    <mergeCell ref="F20:F29"/>
    <mergeCell ref="G20:G29"/>
    <mergeCell ref="H20:H29"/>
    <mergeCell ref="I20:I29"/>
    <mergeCell ref="A9:G9"/>
    <mergeCell ref="A10:A19"/>
    <mergeCell ref="C10:C19"/>
    <mergeCell ref="L10:L19"/>
    <mergeCell ref="M10:M19"/>
    <mergeCell ref="F10:F19"/>
    <mergeCell ref="G10:G19"/>
    <mergeCell ref="H10:H19"/>
    <mergeCell ref="I10:I19"/>
    <mergeCell ref="J10:J19"/>
    <mergeCell ref="K10:K19"/>
    <mergeCell ref="K1:M3"/>
    <mergeCell ref="A4:B4"/>
    <mergeCell ref="A5:B5"/>
    <mergeCell ref="A1:B2"/>
    <mergeCell ref="C1:J3"/>
    <mergeCell ref="C4:M4"/>
    <mergeCell ref="C5:M5"/>
    <mergeCell ref="H7:H8"/>
    <mergeCell ref="I7:J7"/>
    <mergeCell ref="K7:L7"/>
    <mergeCell ref="M7:M8"/>
    <mergeCell ref="A6:B6"/>
    <mergeCell ref="A7:C7"/>
    <mergeCell ref="D7:F7"/>
    <mergeCell ref="G7:G8"/>
    <mergeCell ref="C6:M6"/>
    <mergeCell ref="A40:A49"/>
    <mergeCell ref="B40:B49"/>
    <mergeCell ref="C40:C49"/>
    <mergeCell ref="D40:D49"/>
    <mergeCell ref="E40:E49"/>
    <mergeCell ref="K40:K49"/>
    <mergeCell ref="L40:L49"/>
    <mergeCell ref="M40:M49"/>
    <mergeCell ref="F40:F49"/>
    <mergeCell ref="G40:G49"/>
    <mergeCell ref="H40:H49"/>
    <mergeCell ref="I40:I49"/>
    <mergeCell ref="J40:J49"/>
  </mergeCells>
  <conditionalFormatting sqref="A7:B7">
    <cfRule type="containsText" dxfId="139" priority="693" operator="containsText" text="3- Moderado">
      <formula>NOT(ISERROR(SEARCH("3- Moderado",A7)))</formula>
    </cfRule>
    <cfRule type="containsText" dxfId="138" priority="694" operator="containsText" text="6- Moderado">
      <formula>NOT(ISERROR(SEARCH("6- Moderado",A7)))</formula>
    </cfRule>
    <cfRule type="containsText" dxfId="137" priority="695" operator="containsText" text="4- Moderado">
      <formula>NOT(ISERROR(SEARCH("4- Moderado",A7)))</formula>
    </cfRule>
    <cfRule type="containsText" dxfId="136" priority="696" operator="containsText" text="3- Bajo">
      <formula>NOT(ISERROR(SEARCH("3- Bajo",A7)))</formula>
    </cfRule>
    <cfRule type="containsText" dxfId="135" priority="697" operator="containsText" text="4- Bajo">
      <formula>NOT(ISERROR(SEARCH("4- Bajo",A7)))</formula>
    </cfRule>
    <cfRule type="containsText" dxfId="134" priority="698" operator="containsText" text="1- Bajo">
      <formula>NOT(ISERROR(SEARCH("1- Bajo",A7)))</formula>
    </cfRule>
  </conditionalFormatting>
  <conditionalFormatting sqref="A40:B40">
    <cfRule type="containsText" dxfId="133" priority="19" operator="containsText" text="3- Moderado">
      <formula>NOT(ISERROR(SEARCH("3- Moderado",A40)))</formula>
    </cfRule>
    <cfRule type="containsText" dxfId="132" priority="20" operator="containsText" text="6- Moderado">
      <formula>NOT(ISERROR(SEARCH("6- Moderado",A40)))</formula>
    </cfRule>
    <cfRule type="containsText" dxfId="131" priority="21" operator="containsText" text="4- Moderado">
      <formula>NOT(ISERROR(SEARCH("4- Moderado",A40)))</formula>
    </cfRule>
    <cfRule type="containsText" dxfId="130" priority="22" operator="containsText" text="3- Bajo">
      <formula>NOT(ISERROR(SEARCH("3- Bajo",A40)))</formula>
    </cfRule>
    <cfRule type="containsText" dxfId="129" priority="23" operator="containsText" text="4- Bajo">
      <formula>NOT(ISERROR(SEARCH("4- Bajo",A40)))</formula>
    </cfRule>
    <cfRule type="containsText" dxfId="128" priority="24" operator="containsText" text="1- Bajo">
      <formula>NOT(ISERROR(SEARCH("1- Bajo",A40)))</formula>
    </cfRule>
  </conditionalFormatting>
  <conditionalFormatting sqref="A10:E10 A20:E20 C40:E40 A30:E30">
    <cfRule type="containsText" dxfId="127" priority="669" operator="containsText" text="3- Moderado">
      <formula>NOT(ISERROR(SEARCH("3- Moderado",A10)))</formula>
    </cfRule>
    <cfRule type="containsText" dxfId="126" priority="670" operator="containsText" text="6- Moderado">
      <formula>NOT(ISERROR(SEARCH("6- Moderado",A10)))</formula>
    </cfRule>
    <cfRule type="containsText" dxfId="125" priority="671" operator="containsText" text="4- Moderado">
      <formula>NOT(ISERROR(SEARCH("4- Moderado",A10)))</formula>
    </cfRule>
    <cfRule type="containsText" dxfId="124" priority="672" operator="containsText" text="3- Bajo">
      <formula>NOT(ISERROR(SEARCH("3- Bajo",A10)))</formula>
    </cfRule>
    <cfRule type="containsText" dxfId="123" priority="673" operator="containsText" text="4- Bajo">
      <formula>NOT(ISERROR(SEARCH("4- Bajo",A10)))</formula>
    </cfRule>
    <cfRule type="containsText" dxfId="122" priority="674" operator="containsText" text="1- Bajo">
      <formula>NOT(ISERROR(SEARCH("1- Bajo",A10)))</formula>
    </cfRule>
  </conditionalFormatting>
  <conditionalFormatting sqref="C8:F8">
    <cfRule type="containsText" dxfId="121" priority="25" operator="containsText" text="3- Moderado">
      <formula>NOT(ISERROR(SEARCH("3- Moderado",C8)))</formula>
    </cfRule>
    <cfRule type="containsText" dxfId="120" priority="26" operator="containsText" text="6- Moderado">
      <formula>NOT(ISERROR(SEARCH("6- Moderado",C8)))</formula>
    </cfRule>
    <cfRule type="containsText" dxfId="119" priority="27" operator="containsText" text="4- Moderado">
      <formula>NOT(ISERROR(SEARCH("4- Moderado",C8)))</formula>
    </cfRule>
    <cfRule type="containsText" dxfId="118" priority="28" operator="containsText" text="3- Bajo">
      <formula>NOT(ISERROR(SEARCH("3- Bajo",C8)))</formula>
    </cfRule>
    <cfRule type="containsText" dxfId="117" priority="29" operator="containsText" text="4- Bajo">
      <formula>NOT(ISERROR(SEARCH("4- Bajo",C8)))</formula>
    </cfRule>
    <cfRule type="containsText" dxfId="116" priority="30" operator="containsText" text="1- Bajo">
      <formula>NOT(ISERROR(SEARCH("1- Bajo",C8)))</formula>
    </cfRule>
  </conditionalFormatting>
  <conditionalFormatting sqref="D10:D49">
    <cfRule type="containsText" dxfId="115" priority="582" operator="containsText" text="Muy Alta">
      <formula>NOT(ISERROR(SEARCH("Muy Alta",D10)))</formula>
    </cfRule>
    <cfRule type="containsText" dxfId="114" priority="583" operator="containsText" text="Alta">
      <formula>NOT(ISERROR(SEARCH("Alta",D10)))</formula>
    </cfRule>
    <cfRule type="containsText" dxfId="113" priority="584" operator="containsText" text="Baja">
      <formula>NOT(ISERROR(SEARCH("Baja",D10)))</formula>
    </cfRule>
    <cfRule type="containsText" dxfId="112" priority="585" operator="containsText" text="Muy Baja">
      <formula>NOT(ISERROR(SEARCH("Muy Baja",D10)))</formula>
    </cfRule>
    <cfRule type="containsText" dxfId="111" priority="602" operator="containsText" text="Media">
      <formula>NOT(ISERROR(SEARCH("Media",D10)))</formula>
    </cfRule>
  </conditionalFormatting>
  <conditionalFormatting sqref="D40">
    <cfRule type="containsText" dxfId="110" priority="13" operator="containsText" text="3- Moderado">
      <formula>NOT(ISERROR(SEARCH("3- Moderado",D40)))</formula>
    </cfRule>
    <cfRule type="containsText" dxfId="109" priority="14" operator="containsText" text="6- Moderado">
      <formula>NOT(ISERROR(SEARCH("6- Moderado",D40)))</formula>
    </cfRule>
    <cfRule type="containsText" dxfId="108" priority="15" operator="containsText" text="4- Moderado">
      <formula>NOT(ISERROR(SEARCH("4- Moderado",D40)))</formula>
    </cfRule>
    <cfRule type="containsText" dxfId="107" priority="16" operator="containsText" text="3- Bajo">
      <formula>NOT(ISERROR(SEARCH("3- Bajo",D40)))</formula>
    </cfRule>
    <cfRule type="containsText" dxfId="106" priority="17" operator="containsText" text="4- Bajo">
      <formula>NOT(ISERROR(SEARCH("4- Bajo",D40)))</formula>
    </cfRule>
    <cfRule type="containsText" dxfId="105" priority="18" operator="containsText" text="1- Bajo">
      <formula>NOT(ISERROR(SEARCH("1- Bajo",D40)))</formula>
    </cfRule>
  </conditionalFormatting>
  <conditionalFormatting sqref="E10:E49">
    <cfRule type="containsText" dxfId="104" priority="578" operator="containsText" text="Catastrófico">
      <formula>NOT(ISERROR(SEARCH("Catastrófico",E10)))</formula>
    </cfRule>
    <cfRule type="containsText" dxfId="103" priority="579" operator="containsText" text="Mayor">
      <formula>NOT(ISERROR(SEARCH("Mayor",E10)))</formula>
    </cfRule>
    <cfRule type="containsText" dxfId="102" priority="580" operator="containsText" text="Menor">
      <formula>NOT(ISERROR(SEARCH("Menor",E10)))</formula>
    </cfRule>
    <cfRule type="containsText" dxfId="101" priority="581" operator="containsText" text="Leve">
      <formula>NOT(ISERROR(SEARCH("Leve",E10)))</formula>
    </cfRule>
  </conditionalFormatting>
  <conditionalFormatting sqref="E10:F49">
    <cfRule type="containsText" dxfId="100" priority="601" operator="containsText" text="Moderado">
      <formula>NOT(ISERROR(SEARCH("Moderado",E10)))</formula>
    </cfRule>
  </conditionalFormatting>
  <conditionalFormatting sqref="F10:F49">
    <cfRule type="containsText" dxfId="99" priority="1264" operator="containsText" text="Bajo">
      <formula>NOT(ISERROR(SEARCH("Bajo",F10)))</formula>
    </cfRule>
    <cfRule type="containsText" dxfId="98" priority="1265" operator="containsText" text="Moderado">
      <formula>NOT(ISERROR(SEARCH("Moderado",F10)))</formula>
    </cfRule>
    <cfRule type="containsText" dxfId="97" priority="1266" operator="containsText" text="Alto">
      <formula>NOT(ISERROR(SEARCH("Alto",F10)))</formula>
    </cfRule>
    <cfRule type="containsText" dxfId="96" priority="1267" operator="containsText" text="Extremo">
      <formula>NOT(ISERROR(SEARCH("Extremo",F10)))</formula>
    </cfRule>
    <cfRule type="colorScale" priority="1268">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dataValidation allowBlank="1" showInputMessage="1" showErrorMessage="1" prompt="Seleccionar si el responsable es el responsable de las acciones es el nivel central" sqref="I7:I8"/>
    <dataValidation allowBlank="1" showInputMessage="1" showErrorMessage="1" prompt="Describir las actividades que se van a desarrollar para el proyecto" sqref="H7"/>
    <dataValidation allowBlank="1" showInputMessage="1" showErrorMessage="1" prompt="Registrar qué factor  que ocasina el riesgo: un facot identtficado el contexto._x000a_O  personas, recursos, estilo de direccion , factores externos, , codiciones ambientales" sqref="C8"/>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'9- Matriz de Calor '!$S$8:$S$11</xm:f>
          </x14:formula1>
          <xm:sqref>G10:G49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FL49"/>
  <sheetViews>
    <sheetView topLeftCell="B1" zoomScale="90" zoomScaleNormal="90" workbookViewId="0">
      <pane xSplit="6" ySplit="9" topLeftCell="H10" activePane="bottomRight" state="frozen"/>
      <selection activeCell="B1" sqref="B1"/>
      <selection pane="topRight" activeCell="H1" sqref="H1"/>
      <selection pane="bottomLeft" activeCell="B10" sqref="B10"/>
      <selection pane="bottomRight" activeCell="G10" sqref="G10:M19"/>
    </sheetView>
  </sheetViews>
  <sheetFormatPr baseColWidth="10" defaultColWidth="11.42578125" defaultRowHeight="15"/>
  <cols>
    <col min="1" max="2" width="18.42578125" style="5" customWidth="1"/>
    <col min="3" max="3" width="40.28515625" customWidth="1"/>
    <col min="4" max="4" width="16.85546875" style="88" customWidth="1"/>
    <col min="5" max="5" width="18.5703125" style="25" customWidth="1"/>
    <col min="6" max="6" width="18.28515625" style="25" bestFit="1" customWidth="1"/>
    <col min="7" max="7" width="18.28515625" bestFit="1" customWidth="1"/>
    <col min="8" max="8" width="44.85546875" customWidth="1"/>
    <col min="9" max="9" width="16.5703125" customWidth="1"/>
    <col min="10" max="10" width="14.28515625" customWidth="1"/>
    <col min="11" max="11" width="17.7109375" customWidth="1"/>
    <col min="12" max="12" width="15.28515625" customWidth="1"/>
    <col min="13" max="13" width="34.85546875" customWidth="1"/>
    <col min="14" max="168" width="11.42578125" style="2"/>
  </cols>
  <sheetData>
    <row r="1" spans="1:13" s="18" customFormat="1" ht="16.5" customHeight="1">
      <c r="A1" s="625"/>
      <c r="B1" s="626"/>
      <c r="C1" s="654" t="s">
        <v>483</v>
      </c>
      <c r="D1" s="654"/>
      <c r="E1" s="654"/>
      <c r="F1" s="654"/>
      <c r="G1" s="654"/>
      <c r="H1" s="654"/>
      <c r="I1" s="654"/>
      <c r="J1" s="654"/>
      <c r="K1" s="654"/>
      <c r="L1" s="632"/>
      <c r="M1" s="690"/>
    </row>
    <row r="2" spans="1:13" s="18" customFormat="1" ht="39.75" customHeight="1">
      <c r="A2" s="627"/>
      <c r="B2" s="628"/>
      <c r="C2" s="654"/>
      <c r="D2" s="654"/>
      <c r="E2" s="654"/>
      <c r="F2" s="654"/>
      <c r="G2" s="654"/>
      <c r="H2" s="654"/>
      <c r="I2" s="654"/>
      <c r="J2" s="654"/>
      <c r="K2" s="654"/>
      <c r="L2" s="632"/>
      <c r="M2" s="691"/>
    </row>
    <row r="3" spans="1:13" s="18" customFormat="1" ht="3" customHeight="1">
      <c r="A3" s="1"/>
      <c r="B3" s="1"/>
      <c r="C3" s="655"/>
      <c r="D3" s="655"/>
      <c r="E3" s="655"/>
      <c r="F3" s="655"/>
      <c r="G3" s="655"/>
      <c r="H3" s="655"/>
      <c r="I3" s="655"/>
      <c r="J3" s="655"/>
      <c r="K3" s="655"/>
      <c r="L3" s="656"/>
      <c r="M3" s="294"/>
    </row>
    <row r="4" spans="1:13" s="18" customFormat="1" ht="30" customHeight="1">
      <c r="A4" s="616" t="s">
        <v>261</v>
      </c>
      <c r="B4" s="617"/>
      <c r="C4" s="645" t="s">
        <v>4</v>
      </c>
      <c r="D4" s="646"/>
      <c r="E4" s="646"/>
      <c r="F4" s="646"/>
      <c r="G4" s="646"/>
      <c r="H4" s="646"/>
      <c r="I4" s="646"/>
      <c r="J4" s="646"/>
      <c r="K4" s="646"/>
      <c r="L4" s="646"/>
      <c r="M4" s="647"/>
    </row>
    <row r="5" spans="1:13" s="18" customFormat="1" ht="37.5" customHeight="1">
      <c r="A5" s="616" t="s">
        <v>262</v>
      </c>
      <c r="B5" s="617"/>
      <c r="C5" s="530" t="s">
        <v>32</v>
      </c>
      <c r="D5" s="531"/>
      <c r="E5" s="531"/>
      <c r="F5" s="531"/>
      <c r="G5" s="531"/>
      <c r="H5" s="531"/>
      <c r="I5" s="531"/>
      <c r="J5" s="531"/>
      <c r="K5" s="531"/>
      <c r="L5" s="531"/>
      <c r="M5" s="531"/>
    </row>
    <row r="6" spans="1:13" s="18" customFormat="1" ht="21" customHeight="1" thickBot="1">
      <c r="A6" s="616" t="s">
        <v>263</v>
      </c>
      <c r="B6" s="617"/>
      <c r="C6" s="648" t="s">
        <v>264</v>
      </c>
      <c r="D6" s="648"/>
      <c r="E6" s="648"/>
      <c r="F6" s="648"/>
      <c r="G6" s="648"/>
      <c r="H6" s="648"/>
      <c r="I6" s="648"/>
      <c r="J6" s="648"/>
      <c r="K6" s="648"/>
      <c r="L6" s="648"/>
      <c r="M6" s="648"/>
    </row>
    <row r="7" spans="1:13" s="21" customFormat="1" ht="28.5" customHeight="1" thickTop="1" thickBot="1">
      <c r="A7" s="618" t="s">
        <v>467</v>
      </c>
      <c r="B7" s="619"/>
      <c r="C7" s="652"/>
      <c r="D7" s="653" t="s">
        <v>468</v>
      </c>
      <c r="E7" s="653"/>
      <c r="F7" s="653"/>
      <c r="G7" s="623" t="s">
        <v>469</v>
      </c>
      <c r="H7" s="649" t="s">
        <v>470</v>
      </c>
      <c r="I7" s="650" t="s">
        <v>471</v>
      </c>
      <c r="J7" s="651"/>
      <c r="K7" s="650" t="s">
        <v>472</v>
      </c>
      <c r="L7" s="651"/>
      <c r="M7" s="615" t="s">
        <v>505</v>
      </c>
    </row>
    <row r="8" spans="1:13" s="22" customFormat="1" ht="60.75" customHeight="1" thickTop="1" thickBot="1">
      <c r="A8" s="293" t="s">
        <v>38</v>
      </c>
      <c r="B8" s="293" t="s">
        <v>203</v>
      </c>
      <c r="C8" s="293" t="s">
        <v>205</v>
      </c>
      <c r="D8" s="26" t="s">
        <v>215</v>
      </c>
      <c r="E8" s="26" t="s">
        <v>474</v>
      </c>
      <c r="F8" s="26" t="s">
        <v>475</v>
      </c>
      <c r="G8" s="623"/>
      <c r="H8" s="611"/>
      <c r="I8" s="27" t="s">
        <v>476</v>
      </c>
      <c r="J8" s="27" t="s">
        <v>477</v>
      </c>
      <c r="K8" s="27" t="s">
        <v>478</v>
      </c>
      <c r="L8" s="27" t="s">
        <v>479</v>
      </c>
      <c r="M8" s="615"/>
    </row>
    <row r="9" spans="1:13" s="23" customFormat="1" ht="21.75" customHeight="1" thickTop="1" thickBot="1">
      <c r="A9" s="634"/>
      <c r="B9" s="635"/>
      <c r="C9" s="635"/>
      <c r="D9" s="635"/>
      <c r="E9" s="635"/>
      <c r="F9" s="635"/>
      <c r="G9" s="635"/>
      <c r="M9" s="28"/>
    </row>
    <row r="10" spans="1:13" s="24" customFormat="1" ht="15" customHeight="1">
      <c r="A10" s="686">
        <f>'7. Mapa Final'!A10</f>
        <v>1</v>
      </c>
      <c r="B10" s="686" t="str">
        <f>'7. Mapa Final'!B10</f>
        <v xml:space="preserve"> Incidente de seguridad con la población de  servidores  judicales en el ejercicio de la función de Administrar Justicia </v>
      </c>
      <c r="C10" s="686" t="str">
        <f>'7. Mapa Final'!C10</f>
        <v>Posibilidad  de la Afectación  en la prestación del servicio de Justicia por situaciones especiales que impidan la libre y autónoma Administración de Justicia por parte de los operadores judiciales</v>
      </c>
      <c r="D10" s="687" t="str">
        <f>'7. Mapa Final'!J10</f>
        <v>Muy Baja - 1</v>
      </c>
      <c r="E10" s="688" t="str">
        <f>'7. Mapa Final'!K10</f>
        <v>Menor - 2</v>
      </c>
      <c r="F10" s="677" t="str">
        <f>'7. Mapa Final'!M10</f>
        <v>Bajo - 2</v>
      </c>
      <c r="G10" s="678" t="s">
        <v>362</v>
      </c>
      <c r="H10" s="680" t="s">
        <v>504</v>
      </c>
      <c r="I10" s="683"/>
      <c r="J10" s="683" t="s">
        <v>8</v>
      </c>
      <c r="K10" s="657">
        <v>45383</v>
      </c>
      <c r="L10" s="657">
        <v>45473</v>
      </c>
      <c r="M10" s="660" t="s">
        <v>506</v>
      </c>
    </row>
    <row r="11" spans="1:13" s="24" customFormat="1" ht="13.5" customHeight="1">
      <c r="A11" s="663"/>
      <c r="B11" s="663"/>
      <c r="C11" s="663"/>
      <c r="D11" s="666"/>
      <c r="E11" s="670"/>
      <c r="F11" s="673"/>
      <c r="G11" s="545"/>
      <c r="H11" s="681"/>
      <c r="I11" s="684"/>
      <c r="J11" s="684"/>
      <c r="K11" s="658"/>
      <c r="L11" s="658"/>
      <c r="M11" s="661"/>
    </row>
    <row r="12" spans="1:13" s="24" customFormat="1" ht="13.5" customHeight="1">
      <c r="A12" s="663"/>
      <c r="B12" s="663"/>
      <c r="C12" s="663"/>
      <c r="D12" s="666"/>
      <c r="E12" s="670"/>
      <c r="F12" s="673"/>
      <c r="G12" s="545"/>
      <c r="H12" s="681"/>
      <c r="I12" s="684"/>
      <c r="J12" s="684"/>
      <c r="K12" s="658"/>
      <c r="L12" s="658"/>
      <c r="M12" s="661"/>
    </row>
    <row r="13" spans="1:13" s="24" customFormat="1" ht="13.5" customHeight="1">
      <c r="A13" s="663"/>
      <c r="B13" s="663"/>
      <c r="C13" s="663"/>
      <c r="D13" s="666"/>
      <c r="E13" s="670"/>
      <c r="F13" s="673"/>
      <c r="G13" s="545"/>
      <c r="H13" s="681"/>
      <c r="I13" s="684"/>
      <c r="J13" s="684"/>
      <c r="K13" s="658"/>
      <c r="L13" s="658"/>
      <c r="M13" s="661"/>
    </row>
    <row r="14" spans="1:13" s="24" customFormat="1" ht="13.5" customHeight="1">
      <c r="A14" s="663"/>
      <c r="B14" s="663"/>
      <c r="C14" s="663"/>
      <c r="D14" s="666"/>
      <c r="E14" s="670"/>
      <c r="F14" s="673"/>
      <c r="G14" s="545"/>
      <c r="H14" s="681"/>
      <c r="I14" s="684"/>
      <c r="J14" s="684"/>
      <c r="K14" s="658"/>
      <c r="L14" s="658"/>
      <c r="M14" s="661"/>
    </row>
    <row r="15" spans="1:13" s="24" customFormat="1" ht="13.5" customHeight="1">
      <c r="A15" s="663"/>
      <c r="B15" s="663"/>
      <c r="C15" s="663"/>
      <c r="D15" s="666"/>
      <c r="E15" s="670"/>
      <c r="F15" s="673"/>
      <c r="G15" s="545"/>
      <c r="H15" s="681"/>
      <c r="I15" s="684"/>
      <c r="J15" s="684"/>
      <c r="K15" s="658"/>
      <c r="L15" s="658"/>
      <c r="M15" s="661"/>
    </row>
    <row r="16" spans="1:13" s="24" customFormat="1" ht="13.5" customHeight="1">
      <c r="A16" s="663"/>
      <c r="B16" s="663"/>
      <c r="C16" s="663"/>
      <c r="D16" s="666"/>
      <c r="E16" s="670"/>
      <c r="F16" s="673"/>
      <c r="G16" s="545"/>
      <c r="H16" s="681"/>
      <c r="I16" s="684"/>
      <c r="J16" s="684"/>
      <c r="K16" s="658"/>
      <c r="L16" s="658"/>
      <c r="M16" s="661"/>
    </row>
    <row r="17" spans="1:13" s="24" customFormat="1" ht="13.5" customHeight="1">
      <c r="A17" s="663"/>
      <c r="B17" s="663"/>
      <c r="C17" s="663"/>
      <c r="D17" s="667"/>
      <c r="E17" s="671"/>
      <c r="F17" s="673"/>
      <c r="G17" s="545"/>
      <c r="H17" s="681"/>
      <c r="I17" s="684"/>
      <c r="J17" s="684"/>
      <c r="K17" s="658"/>
      <c r="L17" s="658"/>
      <c r="M17" s="661"/>
    </row>
    <row r="18" spans="1:13" s="24" customFormat="1" ht="13.5" customHeight="1">
      <c r="A18" s="663"/>
      <c r="B18" s="663"/>
      <c r="C18" s="663"/>
      <c r="D18" s="667"/>
      <c r="E18" s="671"/>
      <c r="F18" s="673"/>
      <c r="G18" s="545"/>
      <c r="H18" s="681"/>
      <c r="I18" s="684"/>
      <c r="J18" s="684"/>
      <c r="K18" s="658"/>
      <c r="L18" s="658"/>
      <c r="M18" s="661"/>
    </row>
    <row r="19" spans="1:13" s="24" customFormat="1" ht="99" customHeight="1" thickBot="1">
      <c r="A19" s="664"/>
      <c r="B19" s="664"/>
      <c r="C19" s="664"/>
      <c r="D19" s="668"/>
      <c r="E19" s="672"/>
      <c r="F19" s="674"/>
      <c r="G19" s="679"/>
      <c r="H19" s="682"/>
      <c r="I19" s="685"/>
      <c r="J19" s="685"/>
      <c r="K19" s="659"/>
      <c r="L19" s="659"/>
      <c r="M19" s="662"/>
    </row>
    <row r="20" spans="1:13" s="24" customFormat="1" ht="12.75">
      <c r="A20" s="663">
        <f>'7. Mapa Final'!A20</f>
        <v>2</v>
      </c>
      <c r="B20" s="663" t="str">
        <f>'7. Mapa Final'!B20</f>
        <v xml:space="preserve">Recibir dádivas o beneficios a nombre propio o de terceros  para omitir acciones, filtrar  información o no seguir  procedimientos de seguridad </v>
      </c>
      <c r="C20" s="663" t="str">
        <f>'7. Mapa Final'!C20</f>
        <v>Posibilidad  actos de corrupción por Ofrecimiento o aceptación de algún tipo de beneficio a los empleados de la OSEG incumpliendo la ley de trasparencia  1712 de 2014</v>
      </c>
      <c r="D20" s="665" t="e">
        <f>'7. Mapa Final'!J20</f>
        <v>#DIV/0!</v>
      </c>
      <c r="E20" s="669" t="e">
        <f>'7. Mapa Final'!K20</f>
        <v>#VALUE!</v>
      </c>
      <c r="F20" s="673" t="e">
        <f>'7. Mapa Final'!M20</f>
        <v>#DIV/0!</v>
      </c>
      <c r="G20" s="545"/>
      <c r="H20" s="675"/>
      <c r="I20" s="675"/>
      <c r="J20" s="675"/>
      <c r="K20" s="675"/>
      <c r="L20" s="675"/>
      <c r="M20" s="675"/>
    </row>
    <row r="21" spans="1:13" s="24" customFormat="1" ht="12.75" customHeight="1">
      <c r="A21" s="663"/>
      <c r="B21" s="663"/>
      <c r="C21" s="663"/>
      <c r="D21" s="666"/>
      <c r="E21" s="670"/>
      <c r="F21" s="673"/>
      <c r="G21" s="545"/>
      <c r="H21" s="675"/>
      <c r="I21" s="675"/>
      <c r="J21" s="675"/>
      <c r="K21" s="675"/>
      <c r="L21" s="675"/>
      <c r="M21" s="675"/>
    </row>
    <row r="22" spans="1:13" s="24" customFormat="1" ht="12.75" customHeight="1">
      <c r="A22" s="663"/>
      <c r="B22" s="663"/>
      <c r="C22" s="663"/>
      <c r="D22" s="666"/>
      <c r="E22" s="670"/>
      <c r="F22" s="673"/>
      <c r="G22" s="545"/>
      <c r="H22" s="675"/>
      <c r="I22" s="675"/>
      <c r="J22" s="675"/>
      <c r="K22" s="675"/>
      <c r="L22" s="675"/>
      <c r="M22" s="675"/>
    </row>
    <row r="23" spans="1:13" s="24" customFormat="1" ht="12.75" customHeight="1">
      <c r="A23" s="663"/>
      <c r="B23" s="663"/>
      <c r="C23" s="663"/>
      <c r="D23" s="666"/>
      <c r="E23" s="670"/>
      <c r="F23" s="673"/>
      <c r="G23" s="545"/>
      <c r="H23" s="675"/>
      <c r="I23" s="675"/>
      <c r="J23" s="675"/>
      <c r="K23" s="675"/>
      <c r="L23" s="675"/>
      <c r="M23" s="675"/>
    </row>
    <row r="24" spans="1:13" s="24" customFormat="1" ht="13.5" customHeight="1">
      <c r="A24" s="663"/>
      <c r="B24" s="663"/>
      <c r="C24" s="663"/>
      <c r="D24" s="666"/>
      <c r="E24" s="670"/>
      <c r="F24" s="673"/>
      <c r="G24" s="545"/>
      <c r="H24" s="675"/>
      <c r="I24" s="675"/>
      <c r="J24" s="675"/>
      <c r="K24" s="675"/>
      <c r="L24" s="675"/>
      <c r="M24" s="675"/>
    </row>
    <row r="25" spans="1:13">
      <c r="A25" s="663"/>
      <c r="B25" s="663"/>
      <c r="C25" s="663"/>
      <c r="D25" s="666"/>
      <c r="E25" s="670"/>
      <c r="F25" s="673"/>
      <c r="G25" s="545"/>
      <c r="H25" s="675"/>
      <c r="I25" s="675"/>
      <c r="J25" s="675"/>
      <c r="K25" s="675"/>
      <c r="L25" s="675"/>
      <c r="M25" s="675"/>
    </row>
    <row r="26" spans="1:13">
      <c r="A26" s="663"/>
      <c r="B26" s="663"/>
      <c r="C26" s="663"/>
      <c r="D26" s="666"/>
      <c r="E26" s="670"/>
      <c r="F26" s="673"/>
      <c r="G26" s="545"/>
      <c r="H26" s="675"/>
      <c r="I26" s="675"/>
      <c r="J26" s="675"/>
      <c r="K26" s="675"/>
      <c r="L26" s="675"/>
      <c r="M26" s="675"/>
    </row>
    <row r="27" spans="1:13">
      <c r="A27" s="663"/>
      <c r="B27" s="663"/>
      <c r="C27" s="663"/>
      <c r="D27" s="667"/>
      <c r="E27" s="671"/>
      <c r="F27" s="673"/>
      <c r="G27" s="545"/>
      <c r="H27" s="675"/>
      <c r="I27" s="675"/>
      <c r="J27" s="675"/>
      <c r="K27" s="675"/>
      <c r="L27" s="675"/>
      <c r="M27" s="675"/>
    </row>
    <row r="28" spans="1:13">
      <c r="A28" s="663"/>
      <c r="B28" s="663"/>
      <c r="C28" s="663"/>
      <c r="D28" s="667"/>
      <c r="E28" s="671"/>
      <c r="F28" s="673"/>
      <c r="G28" s="545"/>
      <c r="H28" s="675"/>
      <c r="I28" s="675"/>
      <c r="J28" s="675"/>
      <c r="K28" s="675"/>
      <c r="L28" s="675"/>
      <c r="M28" s="675"/>
    </row>
    <row r="29" spans="1:13" ht="15.75" thickBot="1">
      <c r="A29" s="664"/>
      <c r="B29" s="664"/>
      <c r="C29" s="664"/>
      <c r="D29" s="668"/>
      <c r="E29" s="672"/>
      <c r="F29" s="674"/>
      <c r="G29" s="540"/>
      <c r="H29" s="676"/>
      <c r="I29" s="676"/>
      <c r="J29" s="676"/>
      <c r="K29" s="676"/>
      <c r="L29" s="676"/>
      <c r="M29" s="676"/>
    </row>
    <row r="30" spans="1:13">
      <c r="A30" s="686">
        <f>'7. Mapa Final'!A30</f>
        <v>3</v>
      </c>
      <c r="B30" s="686" t="str">
        <f>'7. Mapa Final'!B30</f>
        <v>Ofrecer, prometer, entregar, aceptar o solicitar una ventaja indebida para manipular o influir en la emisión  de  solicitudes  de traslado por razones de seguridad, en  beneficio propio o de un tercero.</v>
      </c>
      <c r="C30" s="686" t="str">
        <f>'7. Mapa Final'!C30</f>
        <v>Cuando se  influye de manera indebida  en las  decisiones de traslado por razones de seguridad, basados en  razones infundadas, falsas o inexistentes, para favorecer intereses personales o de terceros</v>
      </c>
      <c r="D30" s="687" t="e">
        <f>'7. Mapa Final'!J30</f>
        <v>#DIV/0!</v>
      </c>
      <c r="E30" s="688" t="e">
        <f>'7. Mapa Final'!K30</f>
        <v>#VALUE!</v>
      </c>
      <c r="F30" s="677" t="e">
        <f>'7. Mapa Final'!M30</f>
        <v>#DIV/0!</v>
      </c>
      <c r="G30" s="545"/>
      <c r="H30" s="689"/>
      <c r="I30" s="689"/>
      <c r="J30" s="689"/>
      <c r="K30" s="689"/>
      <c r="L30" s="689"/>
      <c r="M30" s="689"/>
    </row>
    <row r="31" spans="1:13">
      <c r="A31" s="663"/>
      <c r="B31" s="663"/>
      <c r="C31" s="663"/>
      <c r="D31" s="666"/>
      <c r="E31" s="670"/>
      <c r="F31" s="673"/>
      <c r="G31" s="545"/>
      <c r="H31" s="675"/>
      <c r="I31" s="675"/>
      <c r="J31" s="675"/>
      <c r="K31" s="675"/>
      <c r="L31" s="675"/>
      <c r="M31" s="675"/>
    </row>
    <row r="32" spans="1:13">
      <c r="A32" s="663"/>
      <c r="B32" s="663"/>
      <c r="C32" s="663"/>
      <c r="D32" s="666"/>
      <c r="E32" s="670"/>
      <c r="F32" s="673"/>
      <c r="G32" s="545"/>
      <c r="H32" s="675"/>
      <c r="I32" s="675"/>
      <c r="J32" s="675"/>
      <c r="K32" s="675"/>
      <c r="L32" s="675"/>
      <c r="M32" s="675"/>
    </row>
    <row r="33" spans="1:13">
      <c r="A33" s="663"/>
      <c r="B33" s="663"/>
      <c r="C33" s="663"/>
      <c r="D33" s="666"/>
      <c r="E33" s="670"/>
      <c r="F33" s="673"/>
      <c r="G33" s="545"/>
      <c r="H33" s="675"/>
      <c r="I33" s="675"/>
      <c r="J33" s="675"/>
      <c r="K33" s="675"/>
      <c r="L33" s="675"/>
      <c r="M33" s="675"/>
    </row>
    <row r="34" spans="1:13">
      <c r="A34" s="663"/>
      <c r="B34" s="663"/>
      <c r="C34" s="663"/>
      <c r="D34" s="666"/>
      <c r="E34" s="670"/>
      <c r="F34" s="673"/>
      <c r="G34" s="545"/>
      <c r="H34" s="675"/>
      <c r="I34" s="675"/>
      <c r="J34" s="675"/>
      <c r="K34" s="675"/>
      <c r="L34" s="675"/>
      <c r="M34" s="675"/>
    </row>
    <row r="35" spans="1:13">
      <c r="A35" s="663"/>
      <c r="B35" s="663"/>
      <c r="C35" s="663"/>
      <c r="D35" s="666"/>
      <c r="E35" s="670"/>
      <c r="F35" s="673"/>
      <c r="G35" s="545"/>
      <c r="H35" s="675"/>
      <c r="I35" s="675"/>
      <c r="J35" s="675"/>
      <c r="K35" s="675"/>
      <c r="L35" s="675"/>
      <c r="M35" s="675"/>
    </row>
    <row r="36" spans="1:13">
      <c r="A36" s="663"/>
      <c r="B36" s="663"/>
      <c r="C36" s="663"/>
      <c r="D36" s="666"/>
      <c r="E36" s="670"/>
      <c r="F36" s="673"/>
      <c r="G36" s="545"/>
      <c r="H36" s="675"/>
      <c r="I36" s="675"/>
      <c r="J36" s="675"/>
      <c r="K36" s="675"/>
      <c r="L36" s="675"/>
      <c r="M36" s="675"/>
    </row>
    <row r="37" spans="1:13">
      <c r="A37" s="663"/>
      <c r="B37" s="663"/>
      <c r="C37" s="663"/>
      <c r="D37" s="667"/>
      <c r="E37" s="671"/>
      <c r="F37" s="673"/>
      <c r="G37" s="545"/>
      <c r="H37" s="675"/>
      <c r="I37" s="675"/>
      <c r="J37" s="675"/>
      <c r="K37" s="675"/>
      <c r="L37" s="675"/>
      <c r="M37" s="675"/>
    </row>
    <row r="38" spans="1:13">
      <c r="A38" s="663"/>
      <c r="B38" s="663"/>
      <c r="C38" s="663"/>
      <c r="D38" s="667"/>
      <c r="E38" s="671"/>
      <c r="F38" s="673"/>
      <c r="G38" s="545"/>
      <c r="H38" s="675"/>
      <c r="I38" s="675"/>
      <c r="J38" s="675"/>
      <c r="K38" s="675"/>
      <c r="L38" s="675"/>
      <c r="M38" s="675"/>
    </row>
    <row r="39" spans="1:13" ht="15.75" thickBot="1">
      <c r="A39" s="664"/>
      <c r="B39" s="664"/>
      <c r="C39" s="664"/>
      <c r="D39" s="668"/>
      <c r="E39" s="672"/>
      <c r="F39" s="674"/>
      <c r="G39" s="540"/>
      <c r="H39" s="676"/>
      <c r="I39" s="676"/>
      <c r="J39" s="676"/>
      <c r="K39" s="676"/>
      <c r="L39" s="676"/>
      <c r="M39" s="676"/>
    </row>
    <row r="40" spans="1:13" s="24" customFormat="1" ht="12.75" customHeight="1">
      <c r="A40" s="686">
        <f>'7. Mapa Final'!A40</f>
        <v>4</v>
      </c>
      <c r="B40" s="686" t="str">
        <f>'7. Mapa Final'!B40</f>
        <v>Ofrecer, prometer, entregar, aceptar o solicitar una ventaja indebida  para influir o direccionar  la formulación de necesidades,  requisitos y especificaciones técnicas  de elementos y equipos de seguridad  focalizados para satisfacer un interés personal, de manera directa o indirecta o por interpuesta persona.</v>
      </c>
      <c r="C40" s="686" t="str">
        <f>'7. Mapa Final'!C40</f>
        <v>Cuando  se favorece  indebidamente a proveedores a través de requisitos técnicos hechos a la medida, que direccionen el futuro proceso contractual y limiten el principio de selección objetiva.</v>
      </c>
      <c r="D40" s="687" t="e">
        <f>'7. Mapa Final'!J40</f>
        <v>#DIV/0!</v>
      </c>
      <c r="E40" s="688" t="e">
        <f>'7. Mapa Final'!K40</f>
        <v>#VALUE!</v>
      </c>
      <c r="F40" s="677" t="e">
        <f>'7. Mapa Final'!M40</f>
        <v>#DIV/0!</v>
      </c>
      <c r="G40" s="545"/>
      <c r="H40" s="689"/>
      <c r="I40" s="689"/>
      <c r="J40" s="689"/>
      <c r="K40" s="689"/>
      <c r="L40" s="689"/>
      <c r="M40" s="689"/>
    </row>
    <row r="41" spans="1:13">
      <c r="A41" s="663"/>
      <c r="B41" s="663"/>
      <c r="C41" s="663"/>
      <c r="D41" s="666"/>
      <c r="E41" s="670"/>
      <c r="F41" s="673"/>
      <c r="G41" s="545"/>
      <c r="H41" s="675"/>
      <c r="I41" s="675"/>
      <c r="J41" s="675"/>
      <c r="K41" s="675"/>
      <c r="L41" s="675"/>
      <c r="M41" s="675"/>
    </row>
    <row r="42" spans="1:13">
      <c r="A42" s="663"/>
      <c r="B42" s="663"/>
      <c r="C42" s="663"/>
      <c r="D42" s="666"/>
      <c r="E42" s="670"/>
      <c r="F42" s="673"/>
      <c r="G42" s="545"/>
      <c r="H42" s="675"/>
      <c r="I42" s="675"/>
      <c r="J42" s="675"/>
      <c r="K42" s="675"/>
      <c r="L42" s="675"/>
      <c r="M42" s="675"/>
    </row>
    <row r="43" spans="1:13">
      <c r="A43" s="663"/>
      <c r="B43" s="663"/>
      <c r="C43" s="663"/>
      <c r="D43" s="666"/>
      <c r="E43" s="670"/>
      <c r="F43" s="673"/>
      <c r="G43" s="545"/>
      <c r="H43" s="675"/>
      <c r="I43" s="675"/>
      <c r="J43" s="675"/>
      <c r="K43" s="675"/>
      <c r="L43" s="675"/>
      <c r="M43" s="675"/>
    </row>
    <row r="44" spans="1:13">
      <c r="A44" s="663"/>
      <c r="B44" s="663"/>
      <c r="C44" s="663"/>
      <c r="D44" s="666"/>
      <c r="E44" s="670"/>
      <c r="F44" s="673"/>
      <c r="G44" s="545"/>
      <c r="H44" s="675"/>
      <c r="I44" s="675"/>
      <c r="J44" s="675"/>
      <c r="K44" s="675"/>
      <c r="L44" s="675"/>
      <c r="M44" s="675"/>
    </row>
    <row r="45" spans="1:13">
      <c r="A45" s="663"/>
      <c r="B45" s="663"/>
      <c r="C45" s="663"/>
      <c r="D45" s="666"/>
      <c r="E45" s="670"/>
      <c r="F45" s="673"/>
      <c r="G45" s="545"/>
      <c r="H45" s="675"/>
      <c r="I45" s="675"/>
      <c r="J45" s="675"/>
      <c r="K45" s="675"/>
      <c r="L45" s="675"/>
      <c r="M45" s="675"/>
    </row>
    <row r="46" spans="1:13">
      <c r="A46" s="663"/>
      <c r="B46" s="663"/>
      <c r="C46" s="663"/>
      <c r="D46" s="666"/>
      <c r="E46" s="670"/>
      <c r="F46" s="673"/>
      <c r="G46" s="545"/>
      <c r="H46" s="675"/>
      <c r="I46" s="675"/>
      <c r="J46" s="675"/>
      <c r="K46" s="675"/>
      <c r="L46" s="675"/>
      <c r="M46" s="675"/>
    </row>
    <row r="47" spans="1:13">
      <c r="A47" s="663"/>
      <c r="B47" s="663"/>
      <c r="C47" s="663"/>
      <c r="D47" s="667"/>
      <c r="E47" s="671"/>
      <c r="F47" s="673"/>
      <c r="G47" s="545"/>
      <c r="H47" s="675"/>
      <c r="I47" s="675"/>
      <c r="J47" s="675"/>
      <c r="K47" s="675"/>
      <c r="L47" s="675"/>
      <c r="M47" s="675"/>
    </row>
    <row r="48" spans="1:13">
      <c r="A48" s="663"/>
      <c r="B48" s="663"/>
      <c r="C48" s="663"/>
      <c r="D48" s="667"/>
      <c r="E48" s="671"/>
      <c r="F48" s="673"/>
      <c r="G48" s="545"/>
      <c r="H48" s="675"/>
      <c r="I48" s="675"/>
      <c r="J48" s="675"/>
      <c r="K48" s="675"/>
      <c r="L48" s="675"/>
      <c r="M48" s="675"/>
    </row>
    <row r="49" spans="1:13" ht="15.75" thickBot="1">
      <c r="A49" s="664"/>
      <c r="B49" s="664"/>
      <c r="C49" s="664"/>
      <c r="D49" s="668"/>
      <c r="E49" s="672"/>
      <c r="F49" s="674"/>
      <c r="G49" s="540"/>
      <c r="H49" s="676"/>
      <c r="I49" s="676"/>
      <c r="J49" s="676"/>
      <c r="K49" s="676"/>
      <c r="L49" s="676"/>
      <c r="M49" s="676"/>
    </row>
  </sheetData>
  <mergeCells count="69">
    <mergeCell ref="M1:M2"/>
    <mergeCell ref="M30:M39"/>
    <mergeCell ref="F40:F49"/>
    <mergeCell ref="G40:G49"/>
    <mergeCell ref="H40:H49"/>
    <mergeCell ref="K20:K29"/>
    <mergeCell ref="L20:L29"/>
    <mergeCell ref="F30:F39"/>
    <mergeCell ref="G30:G39"/>
    <mergeCell ref="H30:H39"/>
    <mergeCell ref="I20:I29"/>
    <mergeCell ref="J20:J29"/>
    <mergeCell ref="I30:I39"/>
    <mergeCell ref="J30:J39"/>
    <mergeCell ref="K30:K39"/>
    <mergeCell ref="L30:L39"/>
    <mergeCell ref="M20:M29"/>
    <mergeCell ref="A40:A49"/>
    <mergeCell ref="B40:B49"/>
    <mergeCell ref="C40:C49"/>
    <mergeCell ref="D40:D49"/>
    <mergeCell ref="E40:E49"/>
    <mergeCell ref="L40:L49"/>
    <mergeCell ref="M40:M49"/>
    <mergeCell ref="I40:I49"/>
    <mergeCell ref="J40:J49"/>
    <mergeCell ref="K40:K49"/>
    <mergeCell ref="A30:A39"/>
    <mergeCell ref="B30:B39"/>
    <mergeCell ref="C30:C39"/>
    <mergeCell ref="D30:D39"/>
    <mergeCell ref="E30:E39"/>
    <mergeCell ref="A9:G9"/>
    <mergeCell ref="A10:A19"/>
    <mergeCell ref="B10:B19"/>
    <mergeCell ref="C10:C19"/>
    <mergeCell ref="D10:D19"/>
    <mergeCell ref="E10:E19"/>
    <mergeCell ref="L10:L19"/>
    <mergeCell ref="M10:M19"/>
    <mergeCell ref="A20:A29"/>
    <mergeCell ref="B20:B29"/>
    <mergeCell ref="C20:C29"/>
    <mergeCell ref="D20:D29"/>
    <mergeCell ref="E20:E29"/>
    <mergeCell ref="F20:F29"/>
    <mergeCell ref="G20:G29"/>
    <mergeCell ref="H20:H29"/>
    <mergeCell ref="F10:F19"/>
    <mergeCell ref="G10:G19"/>
    <mergeCell ref="H10:H19"/>
    <mergeCell ref="I10:I19"/>
    <mergeCell ref="J10:J19"/>
    <mergeCell ref="K10:K19"/>
    <mergeCell ref="A1:B2"/>
    <mergeCell ref="H7:H8"/>
    <mergeCell ref="I7:J7"/>
    <mergeCell ref="K7:L7"/>
    <mergeCell ref="A4:B4"/>
    <mergeCell ref="A5:B5"/>
    <mergeCell ref="A6:B6"/>
    <mergeCell ref="A7:C7"/>
    <mergeCell ref="D7:F7"/>
    <mergeCell ref="C1:L3"/>
    <mergeCell ref="M7:M8"/>
    <mergeCell ref="C5:M5"/>
    <mergeCell ref="C4:M4"/>
    <mergeCell ref="C6:M6"/>
    <mergeCell ref="G7:G8"/>
  </mergeCells>
  <conditionalFormatting sqref="A7:B7">
    <cfRule type="containsText" dxfId="95" priority="41" operator="containsText" text="3- Moderado">
      <formula>NOT(ISERROR(SEARCH("3- Moderado",A7)))</formula>
    </cfRule>
    <cfRule type="containsText" dxfId="94" priority="42" operator="containsText" text="6- Moderado">
      <formula>NOT(ISERROR(SEARCH("6- Moderado",A7)))</formula>
    </cfRule>
    <cfRule type="containsText" dxfId="93" priority="43" operator="containsText" text="4- Moderado">
      <formula>NOT(ISERROR(SEARCH("4- Moderado",A7)))</formula>
    </cfRule>
    <cfRule type="containsText" dxfId="92" priority="44" operator="containsText" text="3- Bajo">
      <formula>NOT(ISERROR(SEARCH("3- Bajo",A7)))</formula>
    </cfRule>
    <cfRule type="containsText" dxfId="91" priority="45" operator="containsText" text="4- Bajo">
      <formula>NOT(ISERROR(SEARCH("4- Bajo",A7)))</formula>
    </cfRule>
    <cfRule type="containsText" dxfId="90" priority="46" operator="containsText" text="1- Bajo">
      <formula>NOT(ISERROR(SEARCH("1- Bajo",A7)))</formula>
    </cfRule>
  </conditionalFormatting>
  <conditionalFormatting sqref="A10:E10 A20:E20 A40:E40 A30:E30">
    <cfRule type="containsText" dxfId="89" priority="35" operator="containsText" text="3- Moderado">
      <formula>NOT(ISERROR(SEARCH("3- Moderado",A10)))</formula>
    </cfRule>
    <cfRule type="containsText" dxfId="88" priority="36" operator="containsText" text="6- Moderado">
      <formula>NOT(ISERROR(SEARCH("6- Moderado",A10)))</formula>
    </cfRule>
    <cfRule type="containsText" dxfId="87" priority="37" operator="containsText" text="4- Moderado">
      <formula>NOT(ISERROR(SEARCH("4- Moderado",A10)))</formula>
    </cfRule>
    <cfRule type="containsText" dxfId="86" priority="38" operator="containsText" text="3- Bajo">
      <formula>NOT(ISERROR(SEARCH("3- Bajo",A10)))</formula>
    </cfRule>
    <cfRule type="containsText" dxfId="85" priority="39" operator="containsText" text="4- Bajo">
      <formula>NOT(ISERROR(SEARCH("4- Bajo",A10)))</formula>
    </cfRule>
    <cfRule type="containsText" dxfId="84" priority="40" operator="containsText" text="1- Bajo">
      <formula>NOT(ISERROR(SEARCH("1- Bajo",A10)))</formula>
    </cfRule>
  </conditionalFormatting>
  <conditionalFormatting sqref="C8:F8">
    <cfRule type="containsText" dxfId="83" priority="1" operator="containsText" text="3- Moderado">
      <formula>NOT(ISERROR(SEARCH("3- Moderado",C8)))</formula>
    </cfRule>
    <cfRule type="containsText" dxfId="82" priority="2" operator="containsText" text="6- Moderado">
      <formula>NOT(ISERROR(SEARCH("6- Moderado",C8)))</formula>
    </cfRule>
    <cfRule type="containsText" dxfId="81" priority="3" operator="containsText" text="4- Moderado">
      <formula>NOT(ISERROR(SEARCH("4- Moderado",C8)))</formula>
    </cfRule>
    <cfRule type="containsText" dxfId="80" priority="4" operator="containsText" text="3- Bajo">
      <formula>NOT(ISERROR(SEARCH("3- Bajo",C8)))</formula>
    </cfRule>
    <cfRule type="containsText" dxfId="79" priority="5" operator="containsText" text="4- Bajo">
      <formula>NOT(ISERROR(SEARCH("4- Bajo",C8)))</formula>
    </cfRule>
    <cfRule type="containsText" dxfId="78" priority="6" operator="containsText" text="1- Bajo">
      <formula>NOT(ISERROR(SEARCH("1- Bajo",C8)))</formula>
    </cfRule>
  </conditionalFormatting>
  <conditionalFormatting sqref="D10:D49">
    <cfRule type="containsText" dxfId="77" priority="11" operator="containsText" text="Muy Alta">
      <formula>NOT(ISERROR(SEARCH("Muy Alta",D10)))</formula>
    </cfRule>
    <cfRule type="containsText" dxfId="76" priority="12" operator="containsText" text="Alta">
      <formula>NOT(ISERROR(SEARCH("Alta",D10)))</formula>
    </cfRule>
    <cfRule type="containsText" dxfId="75" priority="13" operator="containsText" text="Baja">
      <formula>NOT(ISERROR(SEARCH("Baja",D10)))</formula>
    </cfRule>
    <cfRule type="containsText" dxfId="74" priority="14" operator="containsText" text="Muy Baja">
      <formula>NOT(ISERROR(SEARCH("Muy Baja",D10)))</formula>
    </cfRule>
    <cfRule type="containsText" dxfId="73" priority="16" operator="containsText" text="Media">
      <formula>NOT(ISERROR(SEARCH("Media",D10)))</formula>
    </cfRule>
  </conditionalFormatting>
  <conditionalFormatting sqref="E10:E49">
    <cfRule type="containsText" dxfId="72" priority="7" operator="containsText" text="Catastrófico">
      <formula>NOT(ISERROR(SEARCH("Catastrófico",E10)))</formula>
    </cfRule>
    <cfRule type="containsText" dxfId="71" priority="8" operator="containsText" text="Mayor">
      <formula>NOT(ISERROR(SEARCH("Mayor",E10)))</formula>
    </cfRule>
    <cfRule type="containsText" dxfId="70" priority="9" operator="containsText" text="Menor">
      <formula>NOT(ISERROR(SEARCH("Menor",E10)))</formula>
    </cfRule>
    <cfRule type="containsText" dxfId="69" priority="10" operator="containsText" text="Leve">
      <formula>NOT(ISERROR(SEARCH("Leve",E10)))</formula>
    </cfRule>
  </conditionalFormatting>
  <conditionalFormatting sqref="E10:F49">
    <cfRule type="containsText" dxfId="68" priority="15" operator="containsText" text="Moderado">
      <formula>NOT(ISERROR(SEARCH("Moderado",E10)))</formula>
    </cfRule>
  </conditionalFormatting>
  <conditionalFormatting sqref="F10:F49">
    <cfRule type="containsText" dxfId="67" priority="1294" operator="containsText" text="Bajo">
      <formula>NOT(ISERROR(SEARCH("Bajo",F10)))</formula>
    </cfRule>
    <cfRule type="containsText" dxfId="66" priority="1295" operator="containsText" text="Moderado">
      <formula>NOT(ISERROR(SEARCH("Moderado",F10)))</formula>
    </cfRule>
    <cfRule type="containsText" dxfId="65" priority="1296" operator="containsText" text="Alto">
      <formula>NOT(ISERROR(SEARCH("Alto",F10)))</formula>
    </cfRule>
    <cfRule type="containsText" dxfId="64" priority="1297" operator="containsText" text="Extremo">
      <formula>NOT(ISERROR(SEARCH("Extremo",F10)))</formula>
    </cfRule>
    <cfRule type="colorScale" priority="1298">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dataValidation allowBlank="1" showInputMessage="1" showErrorMessage="1" prompt="Describir las actividades que se van a desarrollar para el proyecto" sqref="H7"/>
    <dataValidation allowBlank="1" showInputMessage="1" showErrorMessage="1" prompt="Seleccionar si el responsable es el responsable de las acciones es el nivel central" sqref="I7:I8"/>
    <dataValidation allowBlank="1" showInputMessage="1" showErrorMessage="1" prompt="seleccionar si el responsable de ejecutar las acciones es el nivel central" sqref="J8"/>
  </dataValidations>
  <pageMargins left="0.7" right="0.7" top="0.75" bottom="0.75" header="0.3" footer="0.3"/>
  <pageSetup orientation="portrait"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'9- Matriz de Calor '!$S$8:$S$11</xm:f>
          </x14:formula1>
          <xm:sqref>G10:G49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FL49"/>
  <sheetViews>
    <sheetView zoomScale="71" zoomScaleNormal="71" workbookViewId="0">
      <selection activeCell="Q15" sqref="Q15"/>
    </sheetView>
  </sheetViews>
  <sheetFormatPr baseColWidth="10" defaultColWidth="11.42578125" defaultRowHeight="15"/>
  <cols>
    <col min="1" max="2" width="18.42578125" style="5" customWidth="1"/>
    <col min="3" max="3" width="40.28515625" customWidth="1"/>
    <col min="4" max="4" width="16.85546875" style="88" customWidth="1"/>
    <col min="5" max="5" width="18.5703125" style="25" customWidth="1"/>
    <col min="6" max="6" width="18.28515625" style="25" bestFit="1" customWidth="1"/>
    <col min="7" max="7" width="18.28515625" bestFit="1" customWidth="1"/>
    <col min="8" max="8" width="49.140625" customWidth="1"/>
    <col min="9" max="9" width="16.5703125" customWidth="1"/>
    <col min="10" max="10" width="14.28515625" customWidth="1"/>
    <col min="11" max="11" width="17.7109375" customWidth="1"/>
    <col min="12" max="12" width="15.28515625" customWidth="1"/>
    <col min="13" max="13" width="32.5703125" customWidth="1"/>
    <col min="14" max="168" width="11.42578125" style="2"/>
  </cols>
  <sheetData>
    <row r="1" spans="1:13" s="18" customFormat="1" ht="16.5" customHeight="1">
      <c r="A1" s="625"/>
      <c r="B1" s="626"/>
      <c r="C1" s="629"/>
      <c r="D1" s="629"/>
      <c r="E1" s="629"/>
      <c r="F1" s="629"/>
      <c r="G1" s="629"/>
      <c r="H1" s="629"/>
      <c r="I1" s="629"/>
      <c r="J1" s="630"/>
      <c r="K1" s="624"/>
      <c r="L1" s="624"/>
      <c r="M1" s="624"/>
    </row>
    <row r="2" spans="1:13" s="18" customFormat="1" ht="39.75" customHeight="1">
      <c r="A2" s="627"/>
      <c r="B2" s="628"/>
      <c r="C2" s="631"/>
      <c r="D2" s="631"/>
      <c r="E2" s="631"/>
      <c r="F2" s="631"/>
      <c r="G2" s="631"/>
      <c r="H2" s="631"/>
      <c r="I2" s="631"/>
      <c r="J2" s="632"/>
      <c r="K2" s="624"/>
      <c r="L2" s="624"/>
      <c r="M2" s="624"/>
    </row>
    <row r="3" spans="1:13" s="18" customFormat="1" ht="3" customHeight="1">
      <c r="A3" s="1"/>
      <c r="B3" s="1"/>
      <c r="C3" s="631"/>
      <c r="D3" s="631"/>
      <c r="E3" s="631"/>
      <c r="F3" s="631"/>
      <c r="G3" s="631"/>
      <c r="H3" s="631"/>
      <c r="I3" s="631"/>
      <c r="J3" s="632"/>
      <c r="K3" s="624"/>
      <c r="L3" s="624"/>
      <c r="M3" s="624"/>
    </row>
    <row r="4" spans="1:13" s="18" customFormat="1" ht="30" customHeight="1">
      <c r="A4" s="616" t="s">
        <v>261</v>
      </c>
      <c r="B4" s="617"/>
      <c r="C4" s="411" t="s">
        <v>4</v>
      </c>
      <c r="D4" s="411"/>
      <c r="E4" s="411"/>
      <c r="F4" s="411"/>
      <c r="G4" s="411"/>
      <c r="H4" s="411"/>
      <c r="I4" s="411"/>
      <c r="J4" s="411"/>
      <c r="K4" s="411"/>
      <c r="L4" s="411"/>
      <c r="M4" s="411"/>
    </row>
    <row r="5" spans="1:13" s="18" customFormat="1" ht="42.75" customHeight="1">
      <c r="A5" s="616" t="s">
        <v>262</v>
      </c>
      <c r="B5" s="617"/>
      <c r="C5" s="633" t="s">
        <v>32</v>
      </c>
      <c r="D5" s="633"/>
      <c r="E5" s="633"/>
      <c r="F5" s="633"/>
      <c r="G5" s="633"/>
      <c r="H5" s="633"/>
      <c r="I5" s="633"/>
      <c r="J5" s="633"/>
      <c r="K5" s="633"/>
      <c r="L5" s="633"/>
      <c r="M5" s="633"/>
    </row>
    <row r="6" spans="1:13" s="18" customFormat="1" ht="32.25" customHeight="1" thickBot="1">
      <c r="A6" s="616" t="s">
        <v>263</v>
      </c>
      <c r="B6" s="617"/>
      <c r="C6" s="633" t="s">
        <v>264</v>
      </c>
      <c r="D6" s="633"/>
      <c r="E6" s="633"/>
      <c r="F6" s="633"/>
      <c r="G6" s="633"/>
      <c r="H6" s="633"/>
      <c r="I6" s="633"/>
      <c r="J6" s="633"/>
      <c r="K6" s="633"/>
      <c r="L6" s="633"/>
      <c r="M6" s="633"/>
    </row>
    <row r="7" spans="1:13" s="21" customFormat="1" ht="40.5" customHeight="1" thickTop="1" thickBot="1">
      <c r="A7" s="618" t="s">
        <v>467</v>
      </c>
      <c r="B7" s="619"/>
      <c r="C7" s="620"/>
      <c r="D7" s="621" t="s">
        <v>468</v>
      </c>
      <c r="E7" s="621"/>
      <c r="F7" s="621"/>
      <c r="G7" s="622" t="s">
        <v>469</v>
      </c>
      <c r="H7" s="610" t="s">
        <v>470</v>
      </c>
      <c r="I7" s="612" t="s">
        <v>471</v>
      </c>
      <c r="J7" s="613"/>
      <c r="K7" s="612" t="s">
        <v>472</v>
      </c>
      <c r="L7" s="613"/>
      <c r="M7" s="614" t="s">
        <v>507</v>
      </c>
    </row>
    <row r="8" spans="1:13" s="22" customFormat="1" ht="108" customHeight="1" thickTop="1" thickBot="1">
      <c r="A8" s="29" t="s">
        <v>38</v>
      </c>
      <c r="B8" s="29" t="s">
        <v>203</v>
      </c>
      <c r="C8" s="30" t="s">
        <v>205</v>
      </c>
      <c r="D8" s="26" t="s">
        <v>215</v>
      </c>
      <c r="E8" s="26" t="s">
        <v>474</v>
      </c>
      <c r="F8" s="26" t="s">
        <v>475</v>
      </c>
      <c r="G8" s="623"/>
      <c r="H8" s="611"/>
      <c r="I8" s="27" t="s">
        <v>476</v>
      </c>
      <c r="J8" s="27" t="s">
        <v>477</v>
      </c>
      <c r="K8" s="27" t="s">
        <v>478</v>
      </c>
      <c r="L8" s="27" t="s">
        <v>479</v>
      </c>
      <c r="M8" s="615"/>
    </row>
    <row r="9" spans="1:13" s="23" customFormat="1" ht="21.75" customHeight="1" thickTop="1" thickBot="1">
      <c r="A9" s="634"/>
      <c r="B9" s="635"/>
      <c r="C9" s="635"/>
      <c r="D9" s="635"/>
      <c r="E9" s="635"/>
      <c r="F9" s="635"/>
      <c r="G9" s="635"/>
      <c r="M9" s="28"/>
    </row>
    <row r="10" spans="1:13" s="24" customFormat="1" ht="15" customHeight="1">
      <c r="A10" s="686">
        <f>'7. Mapa Final'!A10</f>
        <v>1</v>
      </c>
      <c r="B10" s="686" t="str">
        <f>'7. Mapa Final'!B10</f>
        <v xml:space="preserve"> Incidente de seguridad con la población de  servidores  judicales en el ejercicio de la función de Administrar Justicia </v>
      </c>
      <c r="C10" s="686" t="str">
        <f>'7. Mapa Final'!C10</f>
        <v>Posibilidad  de la Afectación  en la prestación del servicio de Justicia por situaciones especiales que impidan la libre y autónoma Administración de Justicia por parte de los operadores judiciales</v>
      </c>
      <c r="D10" s="687" t="str">
        <f>'7. Mapa Final'!J10</f>
        <v>Muy Baja - 1</v>
      </c>
      <c r="E10" s="688" t="str">
        <f>'7. Mapa Final'!K10</f>
        <v>Menor - 2</v>
      </c>
      <c r="F10" s="677" t="str">
        <f>'7. Mapa Final'!M10</f>
        <v>Bajo - 2</v>
      </c>
      <c r="G10" s="678" t="s">
        <v>362</v>
      </c>
      <c r="H10" s="680" t="s">
        <v>510</v>
      </c>
      <c r="I10" s="683"/>
      <c r="J10" s="683" t="s">
        <v>8</v>
      </c>
      <c r="K10" s="657">
        <v>45474</v>
      </c>
      <c r="L10" s="657">
        <v>45565</v>
      </c>
      <c r="M10" s="660" t="s">
        <v>509</v>
      </c>
    </row>
    <row r="11" spans="1:13" s="24" customFormat="1" ht="13.5" customHeight="1">
      <c r="A11" s="663"/>
      <c r="B11" s="663"/>
      <c r="C11" s="663"/>
      <c r="D11" s="666"/>
      <c r="E11" s="670"/>
      <c r="F11" s="673"/>
      <c r="G11" s="545"/>
      <c r="H11" s="681"/>
      <c r="I11" s="684"/>
      <c r="J11" s="684"/>
      <c r="K11" s="658"/>
      <c r="L11" s="658"/>
      <c r="M11" s="661"/>
    </row>
    <row r="12" spans="1:13" s="24" customFormat="1" ht="13.5" customHeight="1">
      <c r="A12" s="663"/>
      <c r="B12" s="663"/>
      <c r="C12" s="663"/>
      <c r="D12" s="666"/>
      <c r="E12" s="670"/>
      <c r="F12" s="673"/>
      <c r="G12" s="545"/>
      <c r="H12" s="681"/>
      <c r="I12" s="684"/>
      <c r="J12" s="684"/>
      <c r="K12" s="658"/>
      <c r="L12" s="658"/>
      <c r="M12" s="661"/>
    </row>
    <row r="13" spans="1:13" s="24" customFormat="1" ht="13.5" customHeight="1">
      <c r="A13" s="663"/>
      <c r="B13" s="663"/>
      <c r="C13" s="663"/>
      <c r="D13" s="666"/>
      <c r="E13" s="670"/>
      <c r="F13" s="673"/>
      <c r="G13" s="545"/>
      <c r="H13" s="681"/>
      <c r="I13" s="684"/>
      <c r="J13" s="684"/>
      <c r="K13" s="658"/>
      <c r="L13" s="658"/>
      <c r="M13" s="661"/>
    </row>
    <row r="14" spans="1:13" s="24" customFormat="1" ht="13.5" customHeight="1">
      <c r="A14" s="663"/>
      <c r="B14" s="663"/>
      <c r="C14" s="663"/>
      <c r="D14" s="666"/>
      <c r="E14" s="670"/>
      <c r="F14" s="673"/>
      <c r="G14" s="545"/>
      <c r="H14" s="681"/>
      <c r="I14" s="684"/>
      <c r="J14" s="684"/>
      <c r="K14" s="658"/>
      <c r="L14" s="658"/>
      <c r="M14" s="661"/>
    </row>
    <row r="15" spans="1:13" s="24" customFormat="1" ht="13.5" customHeight="1">
      <c r="A15" s="663"/>
      <c r="B15" s="663"/>
      <c r="C15" s="663"/>
      <c r="D15" s="666"/>
      <c r="E15" s="670"/>
      <c r="F15" s="673"/>
      <c r="G15" s="545"/>
      <c r="H15" s="681"/>
      <c r="I15" s="684"/>
      <c r="J15" s="684"/>
      <c r="K15" s="658"/>
      <c r="L15" s="658"/>
      <c r="M15" s="661"/>
    </row>
    <row r="16" spans="1:13" s="24" customFormat="1" ht="13.5" customHeight="1">
      <c r="A16" s="663"/>
      <c r="B16" s="663"/>
      <c r="C16" s="663"/>
      <c r="D16" s="666"/>
      <c r="E16" s="670"/>
      <c r="F16" s="673"/>
      <c r="G16" s="545"/>
      <c r="H16" s="681"/>
      <c r="I16" s="684"/>
      <c r="J16" s="684"/>
      <c r="K16" s="658"/>
      <c r="L16" s="658"/>
      <c r="M16" s="661"/>
    </row>
    <row r="17" spans="1:13" s="24" customFormat="1" ht="13.5" customHeight="1">
      <c r="A17" s="663"/>
      <c r="B17" s="663"/>
      <c r="C17" s="663"/>
      <c r="D17" s="667"/>
      <c r="E17" s="671"/>
      <c r="F17" s="673"/>
      <c r="G17" s="545"/>
      <c r="H17" s="681"/>
      <c r="I17" s="684"/>
      <c r="J17" s="684"/>
      <c r="K17" s="658"/>
      <c r="L17" s="658"/>
      <c r="M17" s="661"/>
    </row>
    <row r="18" spans="1:13" s="24" customFormat="1" ht="13.5" customHeight="1">
      <c r="A18" s="663"/>
      <c r="B18" s="663"/>
      <c r="C18" s="663"/>
      <c r="D18" s="667"/>
      <c r="E18" s="671"/>
      <c r="F18" s="673"/>
      <c r="G18" s="545"/>
      <c r="H18" s="681"/>
      <c r="I18" s="684"/>
      <c r="J18" s="684"/>
      <c r="K18" s="658"/>
      <c r="L18" s="658"/>
      <c r="M18" s="661"/>
    </row>
    <row r="19" spans="1:13" s="24" customFormat="1" ht="115.5" customHeight="1" thickBot="1">
      <c r="A19" s="664"/>
      <c r="B19" s="664"/>
      <c r="C19" s="664"/>
      <c r="D19" s="668"/>
      <c r="E19" s="672"/>
      <c r="F19" s="674"/>
      <c r="G19" s="679"/>
      <c r="H19" s="682"/>
      <c r="I19" s="685"/>
      <c r="J19" s="685"/>
      <c r="K19" s="659"/>
      <c r="L19" s="659"/>
      <c r="M19" s="662"/>
    </row>
    <row r="20" spans="1:13" s="24" customFormat="1" ht="12.75">
      <c r="A20" s="686">
        <f>'7. Mapa Final'!A20</f>
        <v>2</v>
      </c>
      <c r="B20" s="686" t="str">
        <f>'7. Mapa Final'!B20</f>
        <v xml:space="preserve">Recibir dádivas o beneficios a nombre propio o de terceros  para omitir acciones, filtrar  información o no seguir  procedimientos de seguridad </v>
      </c>
      <c r="C20" s="686" t="str">
        <f>'7. Mapa Final'!C20</f>
        <v>Posibilidad  actos de corrupción por Ofrecimiento o aceptación de algún tipo de beneficio a los empleados de la OSEG incumpliendo la ley de trasparencia  1712 de 2014</v>
      </c>
      <c r="D20" s="687" t="e">
        <f>'7. Mapa Final'!J20</f>
        <v>#DIV/0!</v>
      </c>
      <c r="E20" s="688" t="e">
        <f>'7. Mapa Final'!K20</f>
        <v>#VALUE!</v>
      </c>
      <c r="F20" s="677" t="e">
        <f>'7. Mapa Final'!M20</f>
        <v>#DIV/0!</v>
      </c>
      <c r="G20" s="545" t="s">
        <v>425</v>
      </c>
      <c r="H20" s="689"/>
      <c r="I20" s="689"/>
      <c r="J20" s="689"/>
      <c r="K20" s="689"/>
      <c r="L20" s="689"/>
      <c r="M20" s="689"/>
    </row>
    <row r="21" spans="1:13" s="24" customFormat="1" ht="12.75" customHeight="1">
      <c r="A21" s="663"/>
      <c r="B21" s="663"/>
      <c r="C21" s="663"/>
      <c r="D21" s="666"/>
      <c r="E21" s="670"/>
      <c r="F21" s="673"/>
      <c r="G21" s="545"/>
      <c r="H21" s="675"/>
      <c r="I21" s="675"/>
      <c r="J21" s="675"/>
      <c r="K21" s="675"/>
      <c r="L21" s="675"/>
      <c r="M21" s="675"/>
    </row>
    <row r="22" spans="1:13" s="24" customFormat="1" ht="12.75" customHeight="1">
      <c r="A22" s="663"/>
      <c r="B22" s="663"/>
      <c r="C22" s="663"/>
      <c r="D22" s="666"/>
      <c r="E22" s="670"/>
      <c r="F22" s="673"/>
      <c r="G22" s="545"/>
      <c r="H22" s="675"/>
      <c r="I22" s="675"/>
      <c r="J22" s="675"/>
      <c r="K22" s="675"/>
      <c r="L22" s="675"/>
      <c r="M22" s="675"/>
    </row>
    <row r="23" spans="1:13" s="24" customFormat="1" ht="12.75" customHeight="1">
      <c r="A23" s="663"/>
      <c r="B23" s="663"/>
      <c r="C23" s="663"/>
      <c r="D23" s="666"/>
      <c r="E23" s="670"/>
      <c r="F23" s="673"/>
      <c r="G23" s="545"/>
      <c r="H23" s="675"/>
      <c r="I23" s="675"/>
      <c r="J23" s="675"/>
      <c r="K23" s="675"/>
      <c r="L23" s="675"/>
      <c r="M23" s="675"/>
    </row>
    <row r="24" spans="1:13" s="24" customFormat="1" ht="13.5" customHeight="1">
      <c r="A24" s="663"/>
      <c r="B24" s="663"/>
      <c r="C24" s="663"/>
      <c r="D24" s="666"/>
      <c r="E24" s="670"/>
      <c r="F24" s="673"/>
      <c r="G24" s="545"/>
      <c r="H24" s="675"/>
      <c r="I24" s="675"/>
      <c r="J24" s="675"/>
      <c r="K24" s="675"/>
      <c r="L24" s="675"/>
      <c r="M24" s="675"/>
    </row>
    <row r="25" spans="1:13">
      <c r="A25" s="663"/>
      <c r="B25" s="663"/>
      <c r="C25" s="663"/>
      <c r="D25" s="666"/>
      <c r="E25" s="670"/>
      <c r="F25" s="673"/>
      <c r="G25" s="545"/>
      <c r="H25" s="675"/>
      <c r="I25" s="675"/>
      <c r="J25" s="675"/>
      <c r="K25" s="675"/>
      <c r="L25" s="675"/>
      <c r="M25" s="675"/>
    </row>
    <row r="26" spans="1:13">
      <c r="A26" s="663"/>
      <c r="B26" s="663"/>
      <c r="C26" s="663"/>
      <c r="D26" s="666"/>
      <c r="E26" s="670"/>
      <c r="F26" s="673"/>
      <c r="G26" s="545"/>
      <c r="H26" s="675"/>
      <c r="I26" s="675"/>
      <c r="J26" s="675"/>
      <c r="K26" s="675"/>
      <c r="L26" s="675"/>
      <c r="M26" s="675"/>
    </row>
    <row r="27" spans="1:13">
      <c r="A27" s="663"/>
      <c r="B27" s="663"/>
      <c r="C27" s="663"/>
      <c r="D27" s="667"/>
      <c r="E27" s="671"/>
      <c r="F27" s="673"/>
      <c r="G27" s="545"/>
      <c r="H27" s="675"/>
      <c r="I27" s="675"/>
      <c r="J27" s="675"/>
      <c r="K27" s="675"/>
      <c r="L27" s="675"/>
      <c r="M27" s="675"/>
    </row>
    <row r="28" spans="1:13">
      <c r="A28" s="663"/>
      <c r="B28" s="663"/>
      <c r="C28" s="663"/>
      <c r="D28" s="667"/>
      <c r="E28" s="671"/>
      <c r="F28" s="673"/>
      <c r="G28" s="545"/>
      <c r="H28" s="675"/>
      <c r="I28" s="675"/>
      <c r="J28" s="675"/>
      <c r="K28" s="675"/>
      <c r="L28" s="675"/>
      <c r="M28" s="675"/>
    </row>
    <row r="29" spans="1:13" ht="15.75" thickBot="1">
      <c r="A29" s="664"/>
      <c r="B29" s="664"/>
      <c r="C29" s="664"/>
      <c r="D29" s="668"/>
      <c r="E29" s="672"/>
      <c r="F29" s="674"/>
      <c r="G29" s="540"/>
      <c r="H29" s="676"/>
      <c r="I29" s="676"/>
      <c r="J29" s="676"/>
      <c r="K29" s="676"/>
      <c r="L29" s="676"/>
      <c r="M29" s="676"/>
    </row>
    <row r="30" spans="1:13">
      <c r="A30" s="686">
        <f>'7. Mapa Final'!A30</f>
        <v>3</v>
      </c>
      <c r="B30" s="686" t="str">
        <f>'7. Mapa Final'!B30</f>
        <v>Ofrecer, prometer, entregar, aceptar o solicitar una ventaja indebida para manipular o influir en la emisión  de  solicitudes  de traslado por razones de seguridad, en  beneficio propio o de un tercero.</v>
      </c>
      <c r="C30" s="686" t="str">
        <f>'7. Mapa Final'!C30</f>
        <v>Cuando se  influye de manera indebida  en las  decisiones de traslado por razones de seguridad, basados en  razones infundadas, falsas o inexistentes, para favorecer intereses personales o de terceros</v>
      </c>
      <c r="D30" s="687" t="e">
        <f>'7. Mapa Final'!J30</f>
        <v>#DIV/0!</v>
      </c>
      <c r="E30" s="688" t="e">
        <f>'7. Mapa Final'!K30</f>
        <v>#VALUE!</v>
      </c>
      <c r="F30" s="677" t="e">
        <f>'7. Mapa Final'!M30</f>
        <v>#DIV/0!</v>
      </c>
      <c r="G30" s="545" t="s">
        <v>425</v>
      </c>
      <c r="H30" s="689"/>
      <c r="I30" s="689"/>
      <c r="J30" s="689"/>
      <c r="K30" s="689"/>
      <c r="L30" s="689"/>
      <c r="M30" s="689"/>
    </row>
    <row r="31" spans="1:13">
      <c r="A31" s="663"/>
      <c r="B31" s="663"/>
      <c r="C31" s="663"/>
      <c r="D31" s="666"/>
      <c r="E31" s="670"/>
      <c r="F31" s="673"/>
      <c r="G31" s="545"/>
      <c r="H31" s="675"/>
      <c r="I31" s="675"/>
      <c r="J31" s="675"/>
      <c r="K31" s="675"/>
      <c r="L31" s="675"/>
      <c r="M31" s="675"/>
    </row>
    <row r="32" spans="1:13">
      <c r="A32" s="663"/>
      <c r="B32" s="663"/>
      <c r="C32" s="663"/>
      <c r="D32" s="666"/>
      <c r="E32" s="670"/>
      <c r="F32" s="673"/>
      <c r="G32" s="545"/>
      <c r="H32" s="675"/>
      <c r="I32" s="675"/>
      <c r="J32" s="675"/>
      <c r="K32" s="675"/>
      <c r="L32" s="675"/>
      <c r="M32" s="675"/>
    </row>
    <row r="33" spans="1:13">
      <c r="A33" s="663"/>
      <c r="B33" s="663"/>
      <c r="C33" s="663"/>
      <c r="D33" s="666"/>
      <c r="E33" s="670"/>
      <c r="F33" s="673"/>
      <c r="G33" s="545"/>
      <c r="H33" s="675"/>
      <c r="I33" s="675"/>
      <c r="J33" s="675"/>
      <c r="K33" s="675"/>
      <c r="L33" s="675"/>
      <c r="M33" s="675"/>
    </row>
    <row r="34" spans="1:13">
      <c r="A34" s="663"/>
      <c r="B34" s="663"/>
      <c r="C34" s="663"/>
      <c r="D34" s="666"/>
      <c r="E34" s="670"/>
      <c r="F34" s="673"/>
      <c r="G34" s="545"/>
      <c r="H34" s="675"/>
      <c r="I34" s="675"/>
      <c r="J34" s="675"/>
      <c r="K34" s="675"/>
      <c r="L34" s="675"/>
      <c r="M34" s="675"/>
    </row>
    <row r="35" spans="1:13">
      <c r="A35" s="663"/>
      <c r="B35" s="663"/>
      <c r="C35" s="663"/>
      <c r="D35" s="666"/>
      <c r="E35" s="670"/>
      <c r="F35" s="673"/>
      <c r="G35" s="545"/>
      <c r="H35" s="675"/>
      <c r="I35" s="675"/>
      <c r="J35" s="675"/>
      <c r="K35" s="675"/>
      <c r="L35" s="675"/>
      <c r="M35" s="675"/>
    </row>
    <row r="36" spans="1:13">
      <c r="A36" s="663"/>
      <c r="B36" s="663"/>
      <c r="C36" s="663"/>
      <c r="D36" s="666"/>
      <c r="E36" s="670"/>
      <c r="F36" s="673"/>
      <c r="G36" s="545"/>
      <c r="H36" s="675"/>
      <c r="I36" s="675"/>
      <c r="J36" s="675"/>
      <c r="K36" s="675"/>
      <c r="L36" s="675"/>
      <c r="M36" s="675"/>
    </row>
    <row r="37" spans="1:13">
      <c r="A37" s="663"/>
      <c r="B37" s="663"/>
      <c r="C37" s="663"/>
      <c r="D37" s="667"/>
      <c r="E37" s="671"/>
      <c r="F37" s="673"/>
      <c r="G37" s="545"/>
      <c r="H37" s="675"/>
      <c r="I37" s="675"/>
      <c r="J37" s="675"/>
      <c r="K37" s="675"/>
      <c r="L37" s="675"/>
      <c r="M37" s="675"/>
    </row>
    <row r="38" spans="1:13">
      <c r="A38" s="663"/>
      <c r="B38" s="663"/>
      <c r="C38" s="663"/>
      <c r="D38" s="667"/>
      <c r="E38" s="671"/>
      <c r="F38" s="673"/>
      <c r="G38" s="545"/>
      <c r="H38" s="675"/>
      <c r="I38" s="675"/>
      <c r="J38" s="675"/>
      <c r="K38" s="675"/>
      <c r="L38" s="675"/>
      <c r="M38" s="675"/>
    </row>
    <row r="39" spans="1:13" ht="15.75" thickBot="1">
      <c r="A39" s="664"/>
      <c r="B39" s="664"/>
      <c r="C39" s="664"/>
      <c r="D39" s="668"/>
      <c r="E39" s="672"/>
      <c r="F39" s="674"/>
      <c r="G39" s="540"/>
      <c r="H39" s="676"/>
      <c r="I39" s="676"/>
      <c r="J39" s="676"/>
      <c r="K39" s="676"/>
      <c r="L39" s="676"/>
      <c r="M39" s="676"/>
    </row>
    <row r="40" spans="1:13">
      <c r="A40" s="686">
        <f>'7. Mapa Final'!A40</f>
        <v>4</v>
      </c>
      <c r="B40" s="686" t="str">
        <f>'7. Mapa Final'!B40</f>
        <v>Ofrecer, prometer, entregar, aceptar o solicitar una ventaja indebida  para influir o direccionar  la formulación de necesidades,  requisitos y especificaciones técnicas  de elementos y equipos de seguridad  focalizados para satisfacer un interés personal, de manera directa o indirecta o por interpuesta persona.</v>
      </c>
      <c r="C40" s="686" t="str">
        <f>'7. Mapa Final'!C40</f>
        <v>Cuando  se favorece  indebidamente a proveedores a través de requisitos técnicos hechos a la medida, que direccionen el futuro proceso contractual y limiten el principio de selección objetiva.</v>
      </c>
      <c r="D40" s="687" t="e">
        <f>'7. Mapa Final'!J40</f>
        <v>#DIV/0!</v>
      </c>
      <c r="E40" s="688" t="e">
        <f>'7. Mapa Final'!K40</f>
        <v>#VALUE!</v>
      </c>
      <c r="F40" s="677" t="e">
        <f>'7. Mapa Final'!M40</f>
        <v>#DIV/0!</v>
      </c>
      <c r="G40" s="545" t="s">
        <v>425</v>
      </c>
      <c r="H40" s="689"/>
      <c r="I40" s="689"/>
      <c r="J40" s="689"/>
      <c r="K40" s="689"/>
      <c r="L40" s="689"/>
      <c r="M40" s="689"/>
    </row>
    <row r="41" spans="1:13">
      <c r="A41" s="663"/>
      <c r="B41" s="663"/>
      <c r="C41" s="663"/>
      <c r="D41" s="666"/>
      <c r="E41" s="670"/>
      <c r="F41" s="673"/>
      <c r="G41" s="545"/>
      <c r="H41" s="675"/>
      <c r="I41" s="675"/>
      <c r="J41" s="675"/>
      <c r="K41" s="675"/>
      <c r="L41" s="675"/>
      <c r="M41" s="675"/>
    </row>
    <row r="42" spans="1:13">
      <c r="A42" s="663"/>
      <c r="B42" s="663"/>
      <c r="C42" s="663"/>
      <c r="D42" s="666"/>
      <c r="E42" s="670"/>
      <c r="F42" s="673"/>
      <c r="G42" s="545"/>
      <c r="H42" s="675"/>
      <c r="I42" s="675"/>
      <c r="J42" s="675"/>
      <c r="K42" s="675"/>
      <c r="L42" s="675"/>
      <c r="M42" s="675"/>
    </row>
    <row r="43" spans="1:13">
      <c r="A43" s="663"/>
      <c r="B43" s="663"/>
      <c r="C43" s="663"/>
      <c r="D43" s="666"/>
      <c r="E43" s="670"/>
      <c r="F43" s="673"/>
      <c r="G43" s="545"/>
      <c r="H43" s="675"/>
      <c r="I43" s="675"/>
      <c r="J43" s="675"/>
      <c r="K43" s="675"/>
      <c r="L43" s="675"/>
      <c r="M43" s="675"/>
    </row>
    <row r="44" spans="1:13">
      <c r="A44" s="663"/>
      <c r="B44" s="663"/>
      <c r="C44" s="663"/>
      <c r="D44" s="666"/>
      <c r="E44" s="670"/>
      <c r="F44" s="673"/>
      <c r="G44" s="545"/>
      <c r="H44" s="675"/>
      <c r="I44" s="675"/>
      <c r="J44" s="675"/>
      <c r="K44" s="675"/>
      <c r="L44" s="675"/>
      <c r="M44" s="675"/>
    </row>
    <row r="45" spans="1:13">
      <c r="A45" s="663"/>
      <c r="B45" s="663"/>
      <c r="C45" s="663"/>
      <c r="D45" s="666"/>
      <c r="E45" s="670"/>
      <c r="F45" s="673"/>
      <c r="G45" s="545"/>
      <c r="H45" s="675"/>
      <c r="I45" s="675"/>
      <c r="J45" s="675"/>
      <c r="K45" s="675"/>
      <c r="L45" s="675"/>
      <c r="M45" s="675"/>
    </row>
    <row r="46" spans="1:13">
      <c r="A46" s="663"/>
      <c r="B46" s="663"/>
      <c r="C46" s="663"/>
      <c r="D46" s="666"/>
      <c r="E46" s="670"/>
      <c r="F46" s="673"/>
      <c r="G46" s="545"/>
      <c r="H46" s="675"/>
      <c r="I46" s="675"/>
      <c r="J46" s="675"/>
      <c r="K46" s="675"/>
      <c r="L46" s="675"/>
      <c r="M46" s="675"/>
    </row>
    <row r="47" spans="1:13">
      <c r="A47" s="663"/>
      <c r="B47" s="663"/>
      <c r="C47" s="663"/>
      <c r="D47" s="667"/>
      <c r="E47" s="671"/>
      <c r="F47" s="673"/>
      <c r="G47" s="545"/>
      <c r="H47" s="675"/>
      <c r="I47" s="675"/>
      <c r="J47" s="675"/>
      <c r="K47" s="675"/>
      <c r="L47" s="675"/>
      <c r="M47" s="675"/>
    </row>
    <row r="48" spans="1:13">
      <c r="A48" s="663"/>
      <c r="B48" s="663"/>
      <c r="C48" s="663"/>
      <c r="D48" s="667"/>
      <c r="E48" s="671"/>
      <c r="F48" s="673"/>
      <c r="G48" s="545"/>
      <c r="H48" s="675"/>
      <c r="I48" s="675"/>
      <c r="J48" s="675"/>
      <c r="K48" s="675"/>
      <c r="L48" s="675"/>
      <c r="M48" s="675"/>
    </row>
    <row r="49" spans="1:13" ht="15.75" thickBot="1">
      <c r="A49" s="664"/>
      <c r="B49" s="664"/>
      <c r="C49" s="664"/>
      <c r="D49" s="668"/>
      <c r="E49" s="672"/>
      <c r="F49" s="674"/>
      <c r="G49" s="540"/>
      <c r="H49" s="676"/>
      <c r="I49" s="676"/>
      <c r="J49" s="676"/>
      <c r="K49" s="676"/>
      <c r="L49" s="676"/>
      <c r="M49" s="676"/>
    </row>
  </sheetData>
  <mergeCells count="69">
    <mergeCell ref="M30:M39"/>
    <mergeCell ref="F40:F49"/>
    <mergeCell ref="G40:G49"/>
    <mergeCell ref="H40:H49"/>
    <mergeCell ref="K20:K29"/>
    <mergeCell ref="L20:L29"/>
    <mergeCell ref="F30:F39"/>
    <mergeCell ref="G30:G39"/>
    <mergeCell ref="H30:H39"/>
    <mergeCell ref="I20:I29"/>
    <mergeCell ref="J20:J29"/>
    <mergeCell ref="I30:I39"/>
    <mergeCell ref="J30:J39"/>
    <mergeCell ref="K30:K39"/>
    <mergeCell ref="L30:L39"/>
    <mergeCell ref="M20:M29"/>
    <mergeCell ref="A40:A49"/>
    <mergeCell ref="B40:B49"/>
    <mergeCell ref="C40:C49"/>
    <mergeCell ref="D40:D49"/>
    <mergeCell ref="E40:E49"/>
    <mergeCell ref="L40:L49"/>
    <mergeCell ref="M40:M49"/>
    <mergeCell ref="I40:I49"/>
    <mergeCell ref="J40:J49"/>
    <mergeCell ref="K40:K49"/>
    <mergeCell ref="A30:A39"/>
    <mergeCell ref="B30:B39"/>
    <mergeCell ref="C30:C39"/>
    <mergeCell ref="D30:D39"/>
    <mergeCell ref="E30:E39"/>
    <mergeCell ref="A9:G9"/>
    <mergeCell ref="A10:A19"/>
    <mergeCell ref="B10:B19"/>
    <mergeCell ref="C10:C19"/>
    <mergeCell ref="D10:D19"/>
    <mergeCell ref="E10:E19"/>
    <mergeCell ref="L10:L19"/>
    <mergeCell ref="M10:M19"/>
    <mergeCell ref="A20:A29"/>
    <mergeCell ref="B20:B29"/>
    <mergeCell ref="C20:C29"/>
    <mergeCell ref="D20:D29"/>
    <mergeCell ref="E20:E29"/>
    <mergeCell ref="F20:F29"/>
    <mergeCell ref="G20:G29"/>
    <mergeCell ref="H20:H29"/>
    <mergeCell ref="F10:F19"/>
    <mergeCell ref="G10:G19"/>
    <mergeCell ref="H10:H19"/>
    <mergeCell ref="I10:I19"/>
    <mergeCell ref="J10:J19"/>
    <mergeCell ref="K10:K19"/>
    <mergeCell ref="K1:M3"/>
    <mergeCell ref="A4:B4"/>
    <mergeCell ref="A5:B5"/>
    <mergeCell ref="A6:B6"/>
    <mergeCell ref="A7:C7"/>
    <mergeCell ref="D7:F7"/>
    <mergeCell ref="G7:G8"/>
    <mergeCell ref="A1:B2"/>
    <mergeCell ref="C1:J3"/>
    <mergeCell ref="H7:H8"/>
    <mergeCell ref="I7:J7"/>
    <mergeCell ref="K7:L7"/>
    <mergeCell ref="M7:M8"/>
    <mergeCell ref="C4:M4"/>
    <mergeCell ref="C5:M5"/>
    <mergeCell ref="C6:M6"/>
  </mergeCells>
  <conditionalFormatting sqref="A7:B7">
    <cfRule type="containsText" dxfId="63" priority="41" operator="containsText" text="3- Moderado">
      <formula>NOT(ISERROR(SEARCH("3- Moderado",A7)))</formula>
    </cfRule>
    <cfRule type="containsText" dxfId="62" priority="42" operator="containsText" text="6- Moderado">
      <formula>NOT(ISERROR(SEARCH("6- Moderado",A7)))</formula>
    </cfRule>
    <cfRule type="containsText" dxfId="61" priority="43" operator="containsText" text="4- Moderado">
      <formula>NOT(ISERROR(SEARCH("4- Moderado",A7)))</formula>
    </cfRule>
    <cfRule type="containsText" dxfId="60" priority="44" operator="containsText" text="3- Bajo">
      <formula>NOT(ISERROR(SEARCH("3- Bajo",A7)))</formula>
    </cfRule>
    <cfRule type="containsText" dxfId="59" priority="45" operator="containsText" text="4- Bajo">
      <formula>NOT(ISERROR(SEARCH("4- Bajo",A7)))</formula>
    </cfRule>
    <cfRule type="containsText" dxfId="58" priority="46" operator="containsText" text="1- Bajo">
      <formula>NOT(ISERROR(SEARCH("1- Bajo",A7)))</formula>
    </cfRule>
  </conditionalFormatting>
  <conditionalFormatting sqref="A10:E10 A20:E20 A40:E40 A30:E30">
    <cfRule type="containsText" dxfId="57" priority="35" operator="containsText" text="3- Moderado">
      <formula>NOT(ISERROR(SEARCH("3- Moderado",A10)))</formula>
    </cfRule>
    <cfRule type="containsText" dxfId="56" priority="36" operator="containsText" text="6- Moderado">
      <formula>NOT(ISERROR(SEARCH("6- Moderado",A10)))</formula>
    </cfRule>
    <cfRule type="containsText" dxfId="55" priority="37" operator="containsText" text="4- Moderado">
      <formula>NOT(ISERROR(SEARCH("4- Moderado",A10)))</formula>
    </cfRule>
    <cfRule type="containsText" dxfId="54" priority="38" operator="containsText" text="3- Bajo">
      <formula>NOT(ISERROR(SEARCH("3- Bajo",A10)))</formula>
    </cfRule>
    <cfRule type="containsText" dxfId="53" priority="39" operator="containsText" text="4- Bajo">
      <formula>NOT(ISERROR(SEARCH("4- Bajo",A10)))</formula>
    </cfRule>
    <cfRule type="containsText" dxfId="52" priority="40" operator="containsText" text="1- Bajo">
      <formula>NOT(ISERROR(SEARCH("1- Bajo",A10)))</formula>
    </cfRule>
  </conditionalFormatting>
  <conditionalFormatting sqref="C8:F8">
    <cfRule type="containsText" dxfId="51" priority="1" operator="containsText" text="3- Moderado">
      <formula>NOT(ISERROR(SEARCH("3- Moderado",C8)))</formula>
    </cfRule>
    <cfRule type="containsText" dxfId="50" priority="2" operator="containsText" text="6- Moderado">
      <formula>NOT(ISERROR(SEARCH("6- Moderado",C8)))</formula>
    </cfRule>
    <cfRule type="containsText" dxfId="49" priority="3" operator="containsText" text="4- Moderado">
      <formula>NOT(ISERROR(SEARCH("4- Moderado",C8)))</formula>
    </cfRule>
    <cfRule type="containsText" dxfId="48" priority="4" operator="containsText" text="3- Bajo">
      <formula>NOT(ISERROR(SEARCH("3- Bajo",C8)))</formula>
    </cfRule>
    <cfRule type="containsText" dxfId="47" priority="5" operator="containsText" text="4- Bajo">
      <formula>NOT(ISERROR(SEARCH("4- Bajo",C8)))</formula>
    </cfRule>
    <cfRule type="containsText" dxfId="46" priority="6" operator="containsText" text="1- Bajo">
      <formula>NOT(ISERROR(SEARCH("1- Bajo",C8)))</formula>
    </cfRule>
  </conditionalFormatting>
  <conditionalFormatting sqref="D10:D49">
    <cfRule type="containsText" dxfId="45" priority="11" operator="containsText" text="Muy Alta">
      <formula>NOT(ISERROR(SEARCH("Muy Alta",D10)))</formula>
    </cfRule>
    <cfRule type="containsText" dxfId="44" priority="12" operator="containsText" text="Alta">
      <formula>NOT(ISERROR(SEARCH("Alta",D10)))</formula>
    </cfRule>
    <cfRule type="containsText" dxfId="43" priority="13" operator="containsText" text="Baja">
      <formula>NOT(ISERROR(SEARCH("Baja",D10)))</formula>
    </cfRule>
    <cfRule type="containsText" dxfId="42" priority="14" operator="containsText" text="Muy Baja">
      <formula>NOT(ISERROR(SEARCH("Muy Baja",D10)))</formula>
    </cfRule>
    <cfRule type="containsText" dxfId="41" priority="16" operator="containsText" text="Media">
      <formula>NOT(ISERROR(SEARCH("Media",D10)))</formula>
    </cfRule>
  </conditionalFormatting>
  <conditionalFormatting sqref="E10:E49">
    <cfRule type="containsText" dxfId="40" priority="7" operator="containsText" text="Catastrófico">
      <formula>NOT(ISERROR(SEARCH("Catastrófico",E10)))</formula>
    </cfRule>
    <cfRule type="containsText" dxfId="39" priority="8" operator="containsText" text="Mayor">
      <formula>NOT(ISERROR(SEARCH("Mayor",E10)))</formula>
    </cfRule>
    <cfRule type="containsText" dxfId="38" priority="9" operator="containsText" text="Menor">
      <formula>NOT(ISERROR(SEARCH("Menor",E10)))</formula>
    </cfRule>
    <cfRule type="containsText" dxfId="37" priority="10" operator="containsText" text="Leve">
      <formula>NOT(ISERROR(SEARCH("Leve",E10)))</formula>
    </cfRule>
  </conditionalFormatting>
  <conditionalFormatting sqref="E10:F49">
    <cfRule type="containsText" dxfId="36" priority="15" operator="containsText" text="Moderado">
      <formula>NOT(ISERROR(SEARCH("Moderado",E10)))</formula>
    </cfRule>
  </conditionalFormatting>
  <conditionalFormatting sqref="F10:F49">
    <cfRule type="containsText" dxfId="35" priority="1324" operator="containsText" text="Bajo">
      <formula>NOT(ISERROR(SEARCH("Bajo",F10)))</formula>
    </cfRule>
    <cfRule type="containsText" dxfId="34" priority="1325" operator="containsText" text="Moderado">
      <formula>NOT(ISERROR(SEARCH("Moderado",F10)))</formula>
    </cfRule>
    <cfRule type="containsText" dxfId="33" priority="1326" operator="containsText" text="Alto">
      <formula>NOT(ISERROR(SEARCH("Alto",F10)))</formula>
    </cfRule>
    <cfRule type="containsText" dxfId="32" priority="1327" operator="containsText" text="Extremo">
      <formula>NOT(ISERROR(SEARCH("Extremo",F10)))</formula>
    </cfRule>
    <cfRule type="colorScale" priority="1328">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dataValidation allowBlank="1" showInputMessage="1" showErrorMessage="1" prompt="Seleccionar si el responsable es el responsable de las acciones es el nivel central" sqref="I7:I8"/>
    <dataValidation allowBlank="1" showInputMessage="1" showErrorMessage="1" prompt="Describir las actividades que se van a desarrollar para el proyecto" sqref="H7"/>
    <dataValidation allowBlank="1" showInputMessage="1" showErrorMessage="1" prompt="Registrar qué factor  que ocasina el riesgo: un facot identtficado el contexto._x000a_O  personas, recursos, estilo de direccion , factores externos, , codiciones ambientales" sqref="C8"/>
  </dataValidations>
  <pageMargins left="0.7" right="0.7" top="0.75" bottom="0.75" header="0.3" footer="0.3"/>
  <pageSetup paperSize="5" orientation="portrait" horizontalDpi="0"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'9- Matriz de Calor '!$S$8:$S$11</xm:f>
          </x14:formula1>
          <xm:sqref>G10:G49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FL49"/>
  <sheetViews>
    <sheetView tabSelected="1" zoomScale="71" zoomScaleNormal="71" workbookViewId="0">
      <pane xSplit="7" ySplit="9" topLeftCell="H10" activePane="bottomRight" state="frozen"/>
      <selection pane="topRight" activeCell="H1" sqref="H1"/>
      <selection pane="bottomLeft" activeCell="A10" sqref="A10"/>
      <selection pane="bottomRight" activeCell="P9" sqref="P9"/>
    </sheetView>
  </sheetViews>
  <sheetFormatPr baseColWidth="10" defaultColWidth="11.42578125" defaultRowHeight="15"/>
  <cols>
    <col min="1" max="2" width="18.42578125" style="5" customWidth="1"/>
    <col min="3" max="3" width="40.28515625" customWidth="1"/>
    <col min="4" max="4" width="16.85546875" style="88" customWidth="1"/>
    <col min="5" max="5" width="18.5703125" style="25" customWidth="1"/>
    <col min="6" max="6" width="18.28515625" style="25" bestFit="1" customWidth="1"/>
    <col min="7" max="7" width="18.28515625" bestFit="1" customWidth="1"/>
    <col min="8" max="8" width="32.7109375" customWidth="1"/>
    <col min="9" max="9" width="16.5703125" customWidth="1"/>
    <col min="10" max="10" width="14.28515625" customWidth="1"/>
    <col min="11" max="11" width="17.7109375" customWidth="1"/>
    <col min="12" max="12" width="18.140625" customWidth="1"/>
    <col min="13" max="13" width="23.5703125" customWidth="1"/>
    <col min="14" max="168" width="11.42578125" style="2"/>
  </cols>
  <sheetData>
    <row r="1" spans="1:13" s="18" customFormat="1" ht="16.5" customHeight="1">
      <c r="A1" s="625"/>
      <c r="B1" s="626"/>
      <c r="C1" s="629"/>
      <c r="D1" s="629"/>
      <c r="E1" s="629"/>
      <c r="F1" s="629"/>
      <c r="G1" s="629"/>
      <c r="H1" s="629"/>
      <c r="I1" s="629"/>
      <c r="J1" s="630"/>
      <c r="K1" s="624"/>
      <c r="L1" s="624"/>
      <c r="M1" s="624"/>
    </row>
    <row r="2" spans="1:13" s="18" customFormat="1" ht="39.75" customHeight="1">
      <c r="A2" s="627"/>
      <c r="B2" s="628"/>
      <c r="C2" s="631"/>
      <c r="D2" s="631"/>
      <c r="E2" s="631"/>
      <c r="F2" s="631"/>
      <c r="G2" s="631"/>
      <c r="H2" s="631"/>
      <c r="I2" s="631"/>
      <c r="J2" s="632"/>
      <c r="K2" s="624"/>
      <c r="L2" s="624"/>
      <c r="M2" s="624"/>
    </row>
    <row r="3" spans="1:13" s="18" customFormat="1" ht="3" customHeight="1">
      <c r="A3" s="1"/>
      <c r="B3" s="1"/>
      <c r="C3" s="631"/>
      <c r="D3" s="631"/>
      <c r="E3" s="631"/>
      <c r="F3" s="631"/>
      <c r="G3" s="631"/>
      <c r="H3" s="631"/>
      <c r="I3" s="631"/>
      <c r="J3" s="632"/>
      <c r="K3" s="690"/>
      <c r="L3" s="690"/>
      <c r="M3" s="690"/>
    </row>
    <row r="4" spans="1:13" s="18" customFormat="1" ht="30" customHeight="1">
      <c r="A4" s="616" t="s">
        <v>261</v>
      </c>
      <c r="B4" s="617"/>
      <c r="C4" s="411" t="s">
        <v>4</v>
      </c>
      <c r="D4" s="411"/>
      <c r="E4" s="411"/>
      <c r="F4" s="411"/>
      <c r="G4" s="411"/>
      <c r="H4" s="411"/>
      <c r="I4" s="411"/>
      <c r="J4" s="411"/>
      <c r="K4" s="411"/>
      <c r="L4" s="411"/>
      <c r="M4" s="411"/>
    </row>
    <row r="5" spans="1:13" s="18" customFormat="1" ht="72.75" customHeight="1">
      <c r="A5" s="616" t="s">
        <v>262</v>
      </c>
      <c r="B5" s="617"/>
      <c r="C5" s="633" t="s">
        <v>32</v>
      </c>
      <c r="D5" s="633"/>
      <c r="E5" s="633"/>
      <c r="F5" s="633"/>
      <c r="G5" s="633"/>
      <c r="H5" s="633"/>
      <c r="I5" s="633"/>
      <c r="J5" s="633"/>
      <c r="K5" s="633"/>
      <c r="L5" s="633"/>
      <c r="M5" s="633"/>
    </row>
    <row r="6" spans="1:13" s="18" customFormat="1" ht="32.25" customHeight="1" thickBot="1">
      <c r="A6" s="616" t="s">
        <v>263</v>
      </c>
      <c r="B6" s="617"/>
      <c r="C6" s="633" t="s">
        <v>264</v>
      </c>
      <c r="D6" s="633"/>
      <c r="E6" s="633"/>
      <c r="F6" s="633"/>
      <c r="G6" s="633"/>
      <c r="H6" s="633"/>
      <c r="I6" s="633"/>
      <c r="J6" s="633"/>
      <c r="K6" s="633"/>
      <c r="L6" s="633"/>
      <c r="M6" s="633"/>
    </row>
    <row r="7" spans="1:13" s="21" customFormat="1" ht="40.5" customHeight="1" thickTop="1" thickBot="1">
      <c r="A7" s="618" t="s">
        <v>467</v>
      </c>
      <c r="B7" s="619"/>
      <c r="C7" s="620"/>
      <c r="D7" s="621" t="s">
        <v>468</v>
      </c>
      <c r="E7" s="621"/>
      <c r="F7" s="621"/>
      <c r="G7" s="622" t="s">
        <v>469</v>
      </c>
      <c r="H7" s="610" t="s">
        <v>470</v>
      </c>
      <c r="I7" s="612" t="s">
        <v>471</v>
      </c>
      <c r="J7" s="613"/>
      <c r="K7" s="612" t="s">
        <v>472</v>
      </c>
      <c r="L7" s="613"/>
      <c r="M7" s="614" t="s">
        <v>508</v>
      </c>
    </row>
    <row r="8" spans="1:13" s="22" customFormat="1" ht="108" customHeight="1" thickTop="1" thickBot="1">
      <c r="A8" s="29" t="s">
        <v>38</v>
      </c>
      <c r="B8" s="29" t="s">
        <v>203</v>
      </c>
      <c r="C8" s="30" t="s">
        <v>205</v>
      </c>
      <c r="D8" s="26" t="s">
        <v>215</v>
      </c>
      <c r="E8" s="26" t="s">
        <v>474</v>
      </c>
      <c r="F8" s="26" t="s">
        <v>475</v>
      </c>
      <c r="G8" s="623"/>
      <c r="H8" s="611"/>
      <c r="I8" s="27" t="s">
        <v>476</v>
      </c>
      <c r="J8" s="27" t="s">
        <v>477</v>
      </c>
      <c r="K8" s="27" t="s">
        <v>478</v>
      </c>
      <c r="L8" s="27" t="s">
        <v>479</v>
      </c>
      <c r="M8" s="615"/>
    </row>
    <row r="9" spans="1:13" s="23" customFormat="1" ht="21.75" customHeight="1" thickTop="1" thickBot="1">
      <c r="A9" s="634"/>
      <c r="B9" s="635"/>
      <c r="C9" s="635"/>
      <c r="D9" s="635"/>
      <c r="E9" s="635"/>
      <c r="F9" s="635"/>
      <c r="G9" s="635"/>
      <c r="M9" s="28"/>
    </row>
    <row r="10" spans="1:13" s="24" customFormat="1" ht="15" customHeight="1">
      <c r="A10" s="686">
        <f>'7. Mapa Final'!A10</f>
        <v>1</v>
      </c>
      <c r="B10" s="686" t="str">
        <f>'7. Mapa Final'!B10</f>
        <v xml:space="preserve"> Incidente de seguridad con la población de  servidores  judicales en el ejercicio de la función de Administrar Justicia </v>
      </c>
      <c r="C10" s="686" t="str">
        <f>'7. Mapa Final'!C10</f>
        <v>Posibilidad  de la Afectación  en la prestación del servicio de Justicia por situaciones especiales que impidan la libre y autónoma Administración de Justicia por parte de los operadores judiciales</v>
      </c>
      <c r="D10" s="687" t="str">
        <f>'7. Mapa Final'!J10</f>
        <v>Muy Baja - 1</v>
      </c>
      <c r="E10" s="688" t="str">
        <f>'7. Mapa Final'!K10</f>
        <v>Menor - 2</v>
      </c>
      <c r="F10" s="677" t="str">
        <f>'7. Mapa Final'!M10</f>
        <v>Bajo - 2</v>
      </c>
      <c r="G10" s="545" t="s">
        <v>361</v>
      </c>
      <c r="H10" s="680" t="s">
        <v>511</v>
      </c>
      <c r="I10" s="689"/>
      <c r="J10" s="689" t="s">
        <v>8</v>
      </c>
      <c r="K10" s="692">
        <v>45566</v>
      </c>
      <c r="L10" s="692">
        <v>45657</v>
      </c>
      <c r="M10" s="660" t="s">
        <v>509</v>
      </c>
    </row>
    <row r="11" spans="1:13" s="24" customFormat="1" ht="13.5" customHeight="1">
      <c r="A11" s="663"/>
      <c r="B11" s="663"/>
      <c r="C11" s="663"/>
      <c r="D11" s="666"/>
      <c r="E11" s="670"/>
      <c r="F11" s="673"/>
      <c r="G11" s="545"/>
      <c r="H11" s="681"/>
      <c r="I11" s="675"/>
      <c r="J11" s="675"/>
      <c r="K11" s="675"/>
      <c r="L11" s="675"/>
      <c r="M11" s="661"/>
    </row>
    <row r="12" spans="1:13" s="24" customFormat="1" ht="13.5" customHeight="1">
      <c r="A12" s="663"/>
      <c r="B12" s="663"/>
      <c r="C12" s="663"/>
      <c r="D12" s="666"/>
      <c r="E12" s="670"/>
      <c r="F12" s="673"/>
      <c r="G12" s="545"/>
      <c r="H12" s="681"/>
      <c r="I12" s="675"/>
      <c r="J12" s="675"/>
      <c r="K12" s="675"/>
      <c r="L12" s="675"/>
      <c r="M12" s="661"/>
    </row>
    <row r="13" spans="1:13" s="24" customFormat="1" ht="13.5" customHeight="1">
      <c r="A13" s="663"/>
      <c r="B13" s="663"/>
      <c r="C13" s="663"/>
      <c r="D13" s="666"/>
      <c r="E13" s="670"/>
      <c r="F13" s="673"/>
      <c r="G13" s="545"/>
      <c r="H13" s="681"/>
      <c r="I13" s="675"/>
      <c r="J13" s="675"/>
      <c r="K13" s="675"/>
      <c r="L13" s="675"/>
      <c r="M13" s="661"/>
    </row>
    <row r="14" spans="1:13" s="24" customFormat="1" ht="13.5" customHeight="1">
      <c r="A14" s="663"/>
      <c r="B14" s="663"/>
      <c r="C14" s="663"/>
      <c r="D14" s="666"/>
      <c r="E14" s="670"/>
      <c r="F14" s="673"/>
      <c r="G14" s="545"/>
      <c r="H14" s="681"/>
      <c r="I14" s="675"/>
      <c r="J14" s="675"/>
      <c r="K14" s="675"/>
      <c r="L14" s="675"/>
      <c r="M14" s="661"/>
    </row>
    <row r="15" spans="1:13" s="24" customFormat="1" ht="13.5" customHeight="1">
      <c r="A15" s="663"/>
      <c r="B15" s="663"/>
      <c r="C15" s="663"/>
      <c r="D15" s="666"/>
      <c r="E15" s="670"/>
      <c r="F15" s="673"/>
      <c r="G15" s="545"/>
      <c r="H15" s="681"/>
      <c r="I15" s="675"/>
      <c r="J15" s="675"/>
      <c r="K15" s="675"/>
      <c r="L15" s="675"/>
      <c r="M15" s="661"/>
    </row>
    <row r="16" spans="1:13" s="24" customFormat="1" ht="13.5" customHeight="1">
      <c r="A16" s="663"/>
      <c r="B16" s="663"/>
      <c r="C16" s="663"/>
      <c r="D16" s="666"/>
      <c r="E16" s="670"/>
      <c r="F16" s="673"/>
      <c r="G16" s="545"/>
      <c r="H16" s="681"/>
      <c r="I16" s="675"/>
      <c r="J16" s="675"/>
      <c r="K16" s="675"/>
      <c r="L16" s="675"/>
      <c r="M16" s="661"/>
    </row>
    <row r="17" spans="1:13" s="24" customFormat="1" ht="13.5" customHeight="1">
      <c r="A17" s="663"/>
      <c r="B17" s="663"/>
      <c r="C17" s="663"/>
      <c r="D17" s="667"/>
      <c r="E17" s="671"/>
      <c r="F17" s="673"/>
      <c r="G17" s="545"/>
      <c r="H17" s="681"/>
      <c r="I17" s="675"/>
      <c r="J17" s="675"/>
      <c r="K17" s="675"/>
      <c r="L17" s="675"/>
      <c r="M17" s="661"/>
    </row>
    <row r="18" spans="1:13" s="24" customFormat="1" ht="13.5" customHeight="1">
      <c r="A18" s="663"/>
      <c r="B18" s="663"/>
      <c r="C18" s="663"/>
      <c r="D18" s="667"/>
      <c r="E18" s="671"/>
      <c r="F18" s="673"/>
      <c r="G18" s="545"/>
      <c r="H18" s="681"/>
      <c r="I18" s="675"/>
      <c r="J18" s="675"/>
      <c r="K18" s="675"/>
      <c r="L18" s="675"/>
      <c r="M18" s="661"/>
    </row>
    <row r="19" spans="1:13" s="24" customFormat="1" ht="21.75" customHeight="1" thickBot="1">
      <c r="A19" s="664"/>
      <c r="B19" s="664"/>
      <c r="C19" s="664"/>
      <c r="D19" s="668"/>
      <c r="E19" s="672"/>
      <c r="F19" s="674"/>
      <c r="G19" s="540"/>
      <c r="H19" s="682"/>
      <c r="I19" s="676"/>
      <c r="J19" s="676"/>
      <c r="K19" s="676"/>
      <c r="L19" s="676"/>
      <c r="M19" s="662"/>
    </row>
    <row r="20" spans="1:13" s="24" customFormat="1" ht="12.75">
      <c r="A20" s="686">
        <f>'7. Mapa Final'!A20</f>
        <v>2</v>
      </c>
      <c r="B20" s="686" t="str">
        <f>'7. Mapa Final'!B20</f>
        <v xml:space="preserve">Recibir dádivas o beneficios a nombre propio o de terceros  para omitir acciones, filtrar  información o no seguir  procedimientos de seguridad </v>
      </c>
      <c r="C20" s="686" t="str">
        <f>'7. Mapa Final'!C20</f>
        <v>Posibilidad  actos de corrupción por Ofrecimiento o aceptación de algún tipo de beneficio a los empleados de la OSEG incumpliendo la ley de trasparencia  1712 de 2014</v>
      </c>
      <c r="D20" s="687" t="e">
        <f>'7. Mapa Final'!J20</f>
        <v>#DIV/0!</v>
      </c>
      <c r="E20" s="688" t="e">
        <f>'7. Mapa Final'!K20</f>
        <v>#VALUE!</v>
      </c>
      <c r="F20" s="677" t="e">
        <f>'7. Mapa Final'!M20</f>
        <v>#DIV/0!</v>
      </c>
      <c r="G20" s="545"/>
      <c r="H20" s="689"/>
      <c r="I20" s="689"/>
      <c r="J20" s="689"/>
      <c r="K20" s="689"/>
      <c r="L20" s="689"/>
      <c r="M20" s="689"/>
    </row>
    <row r="21" spans="1:13" s="24" customFormat="1" ht="12.75" customHeight="1">
      <c r="A21" s="663"/>
      <c r="B21" s="663"/>
      <c r="C21" s="663"/>
      <c r="D21" s="666"/>
      <c r="E21" s="670"/>
      <c r="F21" s="673"/>
      <c r="G21" s="545"/>
      <c r="H21" s="675"/>
      <c r="I21" s="675"/>
      <c r="J21" s="675"/>
      <c r="K21" s="675"/>
      <c r="L21" s="675"/>
      <c r="M21" s="675"/>
    </row>
    <row r="22" spans="1:13" s="24" customFormat="1" ht="12.75" customHeight="1">
      <c r="A22" s="663"/>
      <c r="B22" s="663"/>
      <c r="C22" s="663"/>
      <c r="D22" s="666"/>
      <c r="E22" s="670"/>
      <c r="F22" s="673"/>
      <c r="G22" s="545"/>
      <c r="H22" s="675"/>
      <c r="I22" s="675"/>
      <c r="J22" s="675"/>
      <c r="K22" s="675"/>
      <c r="L22" s="675"/>
      <c r="M22" s="675"/>
    </row>
    <row r="23" spans="1:13" s="24" customFormat="1" ht="12.75" customHeight="1">
      <c r="A23" s="663"/>
      <c r="B23" s="663"/>
      <c r="C23" s="663"/>
      <c r="D23" s="666"/>
      <c r="E23" s="670"/>
      <c r="F23" s="673"/>
      <c r="G23" s="545"/>
      <c r="H23" s="675"/>
      <c r="I23" s="675"/>
      <c r="J23" s="675"/>
      <c r="K23" s="675"/>
      <c r="L23" s="675"/>
      <c r="M23" s="675"/>
    </row>
    <row r="24" spans="1:13" s="24" customFormat="1" ht="13.5" customHeight="1">
      <c r="A24" s="663"/>
      <c r="B24" s="663"/>
      <c r="C24" s="663"/>
      <c r="D24" s="666"/>
      <c r="E24" s="670"/>
      <c r="F24" s="673"/>
      <c r="G24" s="545"/>
      <c r="H24" s="675"/>
      <c r="I24" s="675"/>
      <c r="J24" s="675"/>
      <c r="K24" s="675"/>
      <c r="L24" s="675"/>
      <c r="M24" s="675"/>
    </row>
    <row r="25" spans="1:13">
      <c r="A25" s="663"/>
      <c r="B25" s="663"/>
      <c r="C25" s="663"/>
      <c r="D25" s="666"/>
      <c r="E25" s="670"/>
      <c r="F25" s="673"/>
      <c r="G25" s="545"/>
      <c r="H25" s="675"/>
      <c r="I25" s="675"/>
      <c r="J25" s="675"/>
      <c r="K25" s="675"/>
      <c r="L25" s="675"/>
      <c r="M25" s="675"/>
    </row>
    <row r="26" spans="1:13">
      <c r="A26" s="663"/>
      <c r="B26" s="663"/>
      <c r="C26" s="663"/>
      <c r="D26" s="666"/>
      <c r="E26" s="670"/>
      <c r="F26" s="673"/>
      <c r="G26" s="545"/>
      <c r="H26" s="675"/>
      <c r="I26" s="675"/>
      <c r="J26" s="675"/>
      <c r="K26" s="675"/>
      <c r="L26" s="675"/>
      <c r="M26" s="675"/>
    </row>
    <row r="27" spans="1:13">
      <c r="A27" s="663"/>
      <c r="B27" s="663"/>
      <c r="C27" s="663"/>
      <c r="D27" s="667"/>
      <c r="E27" s="671"/>
      <c r="F27" s="673"/>
      <c r="G27" s="545"/>
      <c r="H27" s="675"/>
      <c r="I27" s="675"/>
      <c r="J27" s="675"/>
      <c r="K27" s="675"/>
      <c r="L27" s="675"/>
      <c r="M27" s="675"/>
    </row>
    <row r="28" spans="1:13">
      <c r="A28" s="663"/>
      <c r="B28" s="663"/>
      <c r="C28" s="663"/>
      <c r="D28" s="667"/>
      <c r="E28" s="671"/>
      <c r="F28" s="673"/>
      <c r="G28" s="545"/>
      <c r="H28" s="675"/>
      <c r="I28" s="675"/>
      <c r="J28" s="675"/>
      <c r="K28" s="675"/>
      <c r="L28" s="675"/>
      <c r="M28" s="675"/>
    </row>
    <row r="29" spans="1:13" ht="15.75" thickBot="1">
      <c r="A29" s="664"/>
      <c r="B29" s="664"/>
      <c r="C29" s="664"/>
      <c r="D29" s="668"/>
      <c r="E29" s="672"/>
      <c r="F29" s="674"/>
      <c r="G29" s="540"/>
      <c r="H29" s="676"/>
      <c r="I29" s="676"/>
      <c r="J29" s="676"/>
      <c r="K29" s="676"/>
      <c r="L29" s="676"/>
      <c r="M29" s="676"/>
    </row>
    <row r="30" spans="1:13">
      <c r="A30" s="686">
        <f>'7. Mapa Final'!A30</f>
        <v>3</v>
      </c>
      <c r="B30" s="686" t="str">
        <f>'7. Mapa Final'!B30</f>
        <v>Ofrecer, prometer, entregar, aceptar o solicitar una ventaja indebida para manipular o influir en la emisión  de  solicitudes  de traslado por razones de seguridad, en  beneficio propio o de un tercero.</v>
      </c>
      <c r="C30" s="686" t="str">
        <f>'7. Mapa Final'!C30</f>
        <v>Cuando se  influye de manera indebida  en las  decisiones de traslado por razones de seguridad, basados en  razones infundadas, falsas o inexistentes, para favorecer intereses personales o de terceros</v>
      </c>
      <c r="D30" s="687" t="e">
        <f>'7. Mapa Final'!J30</f>
        <v>#DIV/0!</v>
      </c>
      <c r="E30" s="688" t="e">
        <f>'7. Mapa Final'!K30</f>
        <v>#VALUE!</v>
      </c>
      <c r="F30" s="677" t="e">
        <f>'7. Mapa Final'!M30</f>
        <v>#DIV/0!</v>
      </c>
      <c r="G30" s="545"/>
      <c r="H30" s="689"/>
      <c r="I30" s="689"/>
      <c r="J30" s="689"/>
      <c r="K30" s="689"/>
      <c r="L30" s="689"/>
      <c r="M30" s="689"/>
    </row>
    <row r="31" spans="1:13">
      <c r="A31" s="663"/>
      <c r="B31" s="663"/>
      <c r="C31" s="663"/>
      <c r="D31" s="666"/>
      <c r="E31" s="670"/>
      <c r="F31" s="673"/>
      <c r="G31" s="545"/>
      <c r="H31" s="675"/>
      <c r="I31" s="675"/>
      <c r="J31" s="675"/>
      <c r="K31" s="675"/>
      <c r="L31" s="675"/>
      <c r="M31" s="675"/>
    </row>
    <row r="32" spans="1:13">
      <c r="A32" s="663"/>
      <c r="B32" s="663"/>
      <c r="C32" s="663"/>
      <c r="D32" s="666"/>
      <c r="E32" s="670"/>
      <c r="F32" s="673"/>
      <c r="G32" s="545"/>
      <c r="H32" s="675"/>
      <c r="I32" s="675"/>
      <c r="J32" s="675"/>
      <c r="K32" s="675"/>
      <c r="L32" s="675"/>
      <c r="M32" s="675"/>
    </row>
    <row r="33" spans="1:13">
      <c r="A33" s="663"/>
      <c r="B33" s="663"/>
      <c r="C33" s="663"/>
      <c r="D33" s="666"/>
      <c r="E33" s="670"/>
      <c r="F33" s="673"/>
      <c r="G33" s="545"/>
      <c r="H33" s="675"/>
      <c r="I33" s="675"/>
      <c r="J33" s="675"/>
      <c r="K33" s="675"/>
      <c r="L33" s="675"/>
      <c r="M33" s="675"/>
    </row>
    <row r="34" spans="1:13">
      <c r="A34" s="663"/>
      <c r="B34" s="663"/>
      <c r="C34" s="663"/>
      <c r="D34" s="666"/>
      <c r="E34" s="670"/>
      <c r="F34" s="673"/>
      <c r="G34" s="545"/>
      <c r="H34" s="675"/>
      <c r="I34" s="675"/>
      <c r="J34" s="675"/>
      <c r="K34" s="675"/>
      <c r="L34" s="675"/>
      <c r="M34" s="675"/>
    </row>
    <row r="35" spans="1:13">
      <c r="A35" s="663"/>
      <c r="B35" s="663"/>
      <c r="C35" s="663"/>
      <c r="D35" s="666"/>
      <c r="E35" s="670"/>
      <c r="F35" s="673"/>
      <c r="G35" s="545"/>
      <c r="H35" s="675"/>
      <c r="I35" s="675"/>
      <c r="J35" s="675"/>
      <c r="K35" s="675"/>
      <c r="L35" s="675"/>
      <c r="M35" s="675"/>
    </row>
    <row r="36" spans="1:13">
      <c r="A36" s="663"/>
      <c r="B36" s="663"/>
      <c r="C36" s="663"/>
      <c r="D36" s="666"/>
      <c r="E36" s="670"/>
      <c r="F36" s="673"/>
      <c r="G36" s="545"/>
      <c r="H36" s="675"/>
      <c r="I36" s="675"/>
      <c r="J36" s="675"/>
      <c r="K36" s="675"/>
      <c r="L36" s="675"/>
      <c r="M36" s="675"/>
    </row>
    <row r="37" spans="1:13">
      <c r="A37" s="663"/>
      <c r="B37" s="663"/>
      <c r="C37" s="663"/>
      <c r="D37" s="667"/>
      <c r="E37" s="671"/>
      <c r="F37" s="673"/>
      <c r="G37" s="545"/>
      <c r="H37" s="675"/>
      <c r="I37" s="675"/>
      <c r="J37" s="675"/>
      <c r="K37" s="675"/>
      <c r="L37" s="675"/>
      <c r="M37" s="675"/>
    </row>
    <row r="38" spans="1:13">
      <c r="A38" s="663"/>
      <c r="B38" s="663"/>
      <c r="C38" s="663"/>
      <c r="D38" s="667"/>
      <c r="E38" s="671"/>
      <c r="F38" s="673"/>
      <c r="G38" s="545"/>
      <c r="H38" s="675"/>
      <c r="I38" s="675"/>
      <c r="J38" s="675"/>
      <c r="K38" s="675"/>
      <c r="L38" s="675"/>
      <c r="M38" s="675"/>
    </row>
    <row r="39" spans="1:13" ht="15.75" thickBot="1">
      <c r="A39" s="664"/>
      <c r="B39" s="664"/>
      <c r="C39" s="664"/>
      <c r="D39" s="668"/>
      <c r="E39" s="672"/>
      <c r="F39" s="674"/>
      <c r="G39" s="540"/>
      <c r="H39" s="676"/>
      <c r="I39" s="676"/>
      <c r="J39" s="676"/>
      <c r="K39" s="676"/>
      <c r="L39" s="676"/>
      <c r="M39" s="676"/>
    </row>
    <row r="40" spans="1:13">
      <c r="A40" s="686">
        <f>'7. Mapa Final'!A40</f>
        <v>4</v>
      </c>
      <c r="B40" s="686" t="str">
        <f>'7. Mapa Final'!B40</f>
        <v>Ofrecer, prometer, entregar, aceptar o solicitar una ventaja indebida  para influir o direccionar  la formulación de necesidades,  requisitos y especificaciones técnicas  de elementos y equipos de seguridad  focalizados para satisfacer un interés personal, de manera directa o indirecta o por interpuesta persona.</v>
      </c>
      <c r="C40" s="686" t="str">
        <f>'7. Mapa Final'!C40</f>
        <v>Cuando  se favorece  indebidamente a proveedores a través de requisitos técnicos hechos a la medida, que direccionen el futuro proceso contractual y limiten el principio de selección objetiva.</v>
      </c>
      <c r="D40" s="687" t="e">
        <f>'7. Mapa Final'!J40</f>
        <v>#DIV/0!</v>
      </c>
      <c r="E40" s="688" t="e">
        <f>'7. Mapa Final'!K40</f>
        <v>#VALUE!</v>
      </c>
      <c r="F40" s="677" t="e">
        <f>'7. Mapa Final'!M40</f>
        <v>#DIV/0!</v>
      </c>
      <c r="G40" s="545" t="s">
        <v>425</v>
      </c>
      <c r="H40" s="689"/>
      <c r="I40" s="689"/>
      <c r="J40" s="689"/>
      <c r="K40" s="689"/>
      <c r="L40" s="689"/>
      <c r="M40" s="689"/>
    </row>
    <row r="41" spans="1:13">
      <c r="A41" s="663"/>
      <c r="B41" s="663"/>
      <c r="C41" s="663"/>
      <c r="D41" s="666"/>
      <c r="E41" s="670"/>
      <c r="F41" s="673"/>
      <c r="G41" s="545"/>
      <c r="H41" s="675"/>
      <c r="I41" s="675"/>
      <c r="J41" s="675"/>
      <c r="K41" s="675"/>
      <c r="L41" s="675"/>
      <c r="M41" s="675"/>
    </row>
    <row r="42" spans="1:13">
      <c r="A42" s="663"/>
      <c r="B42" s="663"/>
      <c r="C42" s="663"/>
      <c r="D42" s="666"/>
      <c r="E42" s="670"/>
      <c r="F42" s="673"/>
      <c r="G42" s="545"/>
      <c r="H42" s="675"/>
      <c r="I42" s="675"/>
      <c r="J42" s="675"/>
      <c r="K42" s="675"/>
      <c r="L42" s="675"/>
      <c r="M42" s="675"/>
    </row>
    <row r="43" spans="1:13">
      <c r="A43" s="663"/>
      <c r="B43" s="663"/>
      <c r="C43" s="663"/>
      <c r="D43" s="666"/>
      <c r="E43" s="670"/>
      <c r="F43" s="673"/>
      <c r="G43" s="545"/>
      <c r="H43" s="675"/>
      <c r="I43" s="675"/>
      <c r="J43" s="675"/>
      <c r="K43" s="675"/>
      <c r="L43" s="675"/>
      <c r="M43" s="675"/>
    </row>
    <row r="44" spans="1:13">
      <c r="A44" s="663"/>
      <c r="B44" s="663"/>
      <c r="C44" s="663"/>
      <c r="D44" s="666"/>
      <c r="E44" s="670"/>
      <c r="F44" s="673"/>
      <c r="G44" s="545"/>
      <c r="H44" s="675"/>
      <c r="I44" s="675"/>
      <c r="J44" s="675"/>
      <c r="K44" s="675"/>
      <c r="L44" s="675"/>
      <c r="M44" s="675"/>
    </row>
    <row r="45" spans="1:13">
      <c r="A45" s="663"/>
      <c r="B45" s="663"/>
      <c r="C45" s="663"/>
      <c r="D45" s="666"/>
      <c r="E45" s="670"/>
      <c r="F45" s="673"/>
      <c r="G45" s="545"/>
      <c r="H45" s="675"/>
      <c r="I45" s="675"/>
      <c r="J45" s="675"/>
      <c r="K45" s="675"/>
      <c r="L45" s="675"/>
      <c r="M45" s="675"/>
    </row>
    <row r="46" spans="1:13">
      <c r="A46" s="663"/>
      <c r="B46" s="663"/>
      <c r="C46" s="663"/>
      <c r="D46" s="666"/>
      <c r="E46" s="670"/>
      <c r="F46" s="673"/>
      <c r="G46" s="545"/>
      <c r="H46" s="675"/>
      <c r="I46" s="675"/>
      <c r="J46" s="675"/>
      <c r="K46" s="675"/>
      <c r="L46" s="675"/>
      <c r="M46" s="675"/>
    </row>
    <row r="47" spans="1:13">
      <c r="A47" s="663"/>
      <c r="B47" s="663"/>
      <c r="C47" s="663"/>
      <c r="D47" s="667"/>
      <c r="E47" s="671"/>
      <c r="F47" s="673"/>
      <c r="G47" s="545"/>
      <c r="H47" s="675"/>
      <c r="I47" s="675"/>
      <c r="J47" s="675"/>
      <c r="K47" s="675"/>
      <c r="L47" s="675"/>
      <c r="M47" s="675"/>
    </row>
    <row r="48" spans="1:13">
      <c r="A48" s="663"/>
      <c r="B48" s="663"/>
      <c r="C48" s="663"/>
      <c r="D48" s="667"/>
      <c r="E48" s="671"/>
      <c r="F48" s="673"/>
      <c r="G48" s="545"/>
      <c r="H48" s="675"/>
      <c r="I48" s="675"/>
      <c r="J48" s="675"/>
      <c r="K48" s="675"/>
      <c r="L48" s="675"/>
      <c r="M48" s="675"/>
    </row>
    <row r="49" spans="1:13" ht="15.75" thickBot="1">
      <c r="A49" s="664"/>
      <c r="B49" s="664"/>
      <c r="C49" s="664"/>
      <c r="D49" s="668"/>
      <c r="E49" s="672"/>
      <c r="F49" s="674"/>
      <c r="G49" s="540"/>
      <c r="H49" s="676"/>
      <c r="I49" s="676"/>
      <c r="J49" s="676"/>
      <c r="K49" s="676"/>
      <c r="L49" s="676"/>
      <c r="M49" s="676"/>
    </row>
  </sheetData>
  <mergeCells count="69">
    <mergeCell ref="M30:M39"/>
    <mergeCell ref="F40:F49"/>
    <mergeCell ref="G40:G49"/>
    <mergeCell ref="H40:H49"/>
    <mergeCell ref="K20:K29"/>
    <mergeCell ref="L20:L29"/>
    <mergeCell ref="F30:F39"/>
    <mergeCell ref="G30:G39"/>
    <mergeCell ref="H30:H39"/>
    <mergeCell ref="I20:I29"/>
    <mergeCell ref="J20:J29"/>
    <mergeCell ref="I30:I39"/>
    <mergeCell ref="J30:J39"/>
    <mergeCell ref="K30:K39"/>
    <mergeCell ref="L30:L39"/>
    <mergeCell ref="M20:M29"/>
    <mergeCell ref="A40:A49"/>
    <mergeCell ref="B40:B49"/>
    <mergeCell ref="C40:C49"/>
    <mergeCell ref="D40:D49"/>
    <mergeCell ref="E40:E49"/>
    <mergeCell ref="L40:L49"/>
    <mergeCell ref="M40:M49"/>
    <mergeCell ref="I40:I49"/>
    <mergeCell ref="J40:J49"/>
    <mergeCell ref="K40:K49"/>
    <mergeCell ref="A30:A39"/>
    <mergeCell ref="B30:B39"/>
    <mergeCell ref="C30:C39"/>
    <mergeCell ref="D30:D39"/>
    <mergeCell ref="E30:E39"/>
    <mergeCell ref="A9:G9"/>
    <mergeCell ref="A10:A19"/>
    <mergeCell ref="B10:B19"/>
    <mergeCell ref="C10:C19"/>
    <mergeCell ref="D10:D19"/>
    <mergeCell ref="E10:E19"/>
    <mergeCell ref="L10:L19"/>
    <mergeCell ref="M10:M19"/>
    <mergeCell ref="A20:A29"/>
    <mergeCell ref="B20:B29"/>
    <mergeCell ref="C20:C29"/>
    <mergeCell ref="D20:D29"/>
    <mergeCell ref="E20:E29"/>
    <mergeCell ref="F20:F29"/>
    <mergeCell ref="G20:G29"/>
    <mergeCell ref="H20:H29"/>
    <mergeCell ref="F10:F19"/>
    <mergeCell ref="G10:G19"/>
    <mergeCell ref="H10:H19"/>
    <mergeCell ref="I10:I19"/>
    <mergeCell ref="J10:J19"/>
    <mergeCell ref="K10:K19"/>
    <mergeCell ref="K1:M3"/>
    <mergeCell ref="A4:B4"/>
    <mergeCell ref="A5:B5"/>
    <mergeCell ref="A6:B6"/>
    <mergeCell ref="A7:C7"/>
    <mergeCell ref="D7:F7"/>
    <mergeCell ref="G7:G8"/>
    <mergeCell ref="A1:B2"/>
    <mergeCell ref="C1:J3"/>
    <mergeCell ref="H7:H8"/>
    <mergeCell ref="I7:J7"/>
    <mergeCell ref="K7:L7"/>
    <mergeCell ref="M7:M8"/>
    <mergeCell ref="C4:M4"/>
    <mergeCell ref="C5:M5"/>
    <mergeCell ref="C6:M6"/>
  </mergeCells>
  <conditionalFormatting sqref="A7:B7">
    <cfRule type="containsText" dxfId="31" priority="41" operator="containsText" text="3- Moderado">
      <formula>NOT(ISERROR(SEARCH("3- Moderado",A7)))</formula>
    </cfRule>
    <cfRule type="containsText" dxfId="30" priority="42" operator="containsText" text="6- Moderado">
      <formula>NOT(ISERROR(SEARCH("6- Moderado",A7)))</formula>
    </cfRule>
    <cfRule type="containsText" dxfId="29" priority="43" operator="containsText" text="4- Moderado">
      <formula>NOT(ISERROR(SEARCH("4- Moderado",A7)))</formula>
    </cfRule>
    <cfRule type="containsText" dxfId="28" priority="44" operator="containsText" text="3- Bajo">
      <formula>NOT(ISERROR(SEARCH("3- Bajo",A7)))</formula>
    </cfRule>
    <cfRule type="containsText" dxfId="27" priority="45" operator="containsText" text="4- Bajo">
      <formula>NOT(ISERROR(SEARCH("4- Bajo",A7)))</formula>
    </cfRule>
    <cfRule type="containsText" dxfId="26" priority="46" operator="containsText" text="1- Bajo">
      <formula>NOT(ISERROR(SEARCH("1- Bajo",A7)))</formula>
    </cfRule>
  </conditionalFormatting>
  <conditionalFormatting sqref="A10:E10 A20:E20 A40:E40 A30:E30">
    <cfRule type="containsText" dxfId="25" priority="35" operator="containsText" text="3- Moderado">
      <formula>NOT(ISERROR(SEARCH("3- Moderado",A10)))</formula>
    </cfRule>
    <cfRule type="containsText" dxfId="24" priority="36" operator="containsText" text="6- Moderado">
      <formula>NOT(ISERROR(SEARCH("6- Moderado",A10)))</formula>
    </cfRule>
    <cfRule type="containsText" dxfId="23" priority="37" operator="containsText" text="4- Moderado">
      <formula>NOT(ISERROR(SEARCH("4- Moderado",A10)))</formula>
    </cfRule>
    <cfRule type="containsText" dxfId="22" priority="38" operator="containsText" text="3- Bajo">
      <formula>NOT(ISERROR(SEARCH("3- Bajo",A10)))</formula>
    </cfRule>
    <cfRule type="containsText" dxfId="21" priority="39" operator="containsText" text="4- Bajo">
      <formula>NOT(ISERROR(SEARCH("4- Bajo",A10)))</formula>
    </cfRule>
    <cfRule type="containsText" dxfId="20" priority="40" operator="containsText" text="1- Bajo">
      <formula>NOT(ISERROR(SEARCH("1- Bajo",A10)))</formula>
    </cfRule>
  </conditionalFormatting>
  <conditionalFormatting sqref="C8:F8">
    <cfRule type="containsText" dxfId="19" priority="1" operator="containsText" text="3- Moderado">
      <formula>NOT(ISERROR(SEARCH("3- Moderado",C8)))</formula>
    </cfRule>
    <cfRule type="containsText" dxfId="18" priority="2" operator="containsText" text="6- Moderado">
      <formula>NOT(ISERROR(SEARCH("6- Moderado",C8)))</formula>
    </cfRule>
    <cfRule type="containsText" dxfId="17" priority="3" operator="containsText" text="4- Moderado">
      <formula>NOT(ISERROR(SEARCH("4- Moderado",C8)))</formula>
    </cfRule>
    <cfRule type="containsText" dxfId="16" priority="4" operator="containsText" text="3- Bajo">
      <formula>NOT(ISERROR(SEARCH("3- Bajo",C8)))</formula>
    </cfRule>
    <cfRule type="containsText" dxfId="15" priority="5" operator="containsText" text="4- Bajo">
      <formula>NOT(ISERROR(SEARCH("4- Bajo",C8)))</formula>
    </cfRule>
    <cfRule type="containsText" dxfId="14" priority="6" operator="containsText" text="1- Bajo">
      <formula>NOT(ISERROR(SEARCH("1- Bajo",C8)))</formula>
    </cfRule>
  </conditionalFormatting>
  <conditionalFormatting sqref="D10:D49">
    <cfRule type="containsText" dxfId="13" priority="11" operator="containsText" text="Muy Alta">
      <formula>NOT(ISERROR(SEARCH("Muy Alta",D10)))</formula>
    </cfRule>
    <cfRule type="containsText" dxfId="12" priority="12" operator="containsText" text="Alta">
      <formula>NOT(ISERROR(SEARCH("Alta",D10)))</formula>
    </cfRule>
    <cfRule type="containsText" dxfId="11" priority="13" operator="containsText" text="Baja">
      <formula>NOT(ISERROR(SEARCH("Baja",D10)))</formula>
    </cfRule>
    <cfRule type="containsText" dxfId="10" priority="14" operator="containsText" text="Muy Baja">
      <formula>NOT(ISERROR(SEARCH("Muy Baja",D10)))</formula>
    </cfRule>
    <cfRule type="containsText" dxfId="9" priority="16" operator="containsText" text="Media">
      <formula>NOT(ISERROR(SEARCH("Media",D10)))</formula>
    </cfRule>
  </conditionalFormatting>
  <conditionalFormatting sqref="E10:E49">
    <cfRule type="containsText" dxfId="8" priority="7" operator="containsText" text="Catastrófico">
      <formula>NOT(ISERROR(SEARCH("Catastrófico",E10)))</formula>
    </cfRule>
    <cfRule type="containsText" dxfId="7" priority="8" operator="containsText" text="Mayor">
      <formula>NOT(ISERROR(SEARCH("Mayor",E10)))</formula>
    </cfRule>
    <cfRule type="containsText" dxfId="6" priority="9" operator="containsText" text="Menor">
      <formula>NOT(ISERROR(SEARCH("Menor",E10)))</formula>
    </cfRule>
    <cfRule type="containsText" dxfId="5" priority="10" operator="containsText" text="Leve">
      <formula>NOT(ISERROR(SEARCH("Leve",E10)))</formula>
    </cfRule>
  </conditionalFormatting>
  <conditionalFormatting sqref="E10:F49">
    <cfRule type="containsText" dxfId="4" priority="15" operator="containsText" text="Moderado">
      <formula>NOT(ISERROR(SEARCH("Moderado",E10)))</formula>
    </cfRule>
  </conditionalFormatting>
  <conditionalFormatting sqref="F10:F49">
    <cfRule type="containsText" dxfId="3" priority="1379" operator="containsText" text="Bajo">
      <formula>NOT(ISERROR(SEARCH("Bajo",F10)))</formula>
    </cfRule>
    <cfRule type="containsText" dxfId="2" priority="1380" operator="containsText" text="Moderado">
      <formula>NOT(ISERROR(SEARCH("Moderado",F10)))</formula>
    </cfRule>
    <cfRule type="containsText" dxfId="1" priority="1381" operator="containsText" text="Alto">
      <formula>NOT(ISERROR(SEARCH("Alto",F10)))</formula>
    </cfRule>
    <cfRule type="containsText" dxfId="0" priority="1382" operator="containsText" text="Extremo">
      <formula>NOT(ISERROR(SEARCH("Extremo",F10)))</formula>
    </cfRule>
    <cfRule type="colorScale" priority="1383">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dataValidation allowBlank="1" showInputMessage="1" showErrorMessage="1" prompt="Seleccionar si el responsable es el responsable de las acciones es el nivel central" sqref="I7:I8"/>
    <dataValidation allowBlank="1" showInputMessage="1" showErrorMessage="1" prompt="Describir las actividades que se van a desarrollar para el proyecto" sqref="H7"/>
    <dataValidation allowBlank="1" showInputMessage="1" showErrorMessage="1" prompt="Registrar qué factor  que ocasina el riesgo: un facot identtficado el contexto._x000a_O  personas, recursos, estilo de direccion , factores externos, , codiciones ambientales" sqref="C8"/>
  </dataValidation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'9- Matriz de Calor '!$S$8:$S$11</xm:f>
          </x14:formula1>
          <xm:sqref>G20:G49</xm:sqref>
        </x14:dataValidation>
        <x14:dataValidation type="list" allowBlank="1" showInputMessage="1" showErrorMessage="1">
          <x14:formula1>
            <xm:f>'[Copia de 6. APOYO_ MT Riesgos Administración  de la Seguridad.xlsx]9- Matriz de Calor '!#REF!</xm:f>
          </x14:formula1>
          <xm:sqref>G10:G19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7227F972A283DF49B2FCFC14A41C2BE8" ma:contentTypeVersion="18" ma:contentTypeDescription="Crear nuevo documento." ma:contentTypeScope="" ma:versionID="415be644d9e877aa3a434edbb3cfc178">
  <xsd:schema xmlns:xsd="http://www.w3.org/2001/XMLSchema" xmlns:xs="http://www.w3.org/2001/XMLSchema" xmlns:p="http://schemas.microsoft.com/office/2006/metadata/properties" xmlns:ns2="073acb01-3677-47bc-9f74-3e3f9815da0f" xmlns:ns3="daaf9afd-fd36-408d-b218-652a4a0b0200" targetNamespace="http://schemas.microsoft.com/office/2006/metadata/properties" ma:root="true" ma:fieldsID="ec23d78583c65ef48a54315581a910eb" ns2:_="" ns3:_="">
    <xsd:import namespace="073acb01-3677-47bc-9f74-3e3f9815da0f"/>
    <xsd:import namespace="daaf9afd-fd36-408d-b218-652a4a0b020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3acb01-3677-47bc-9f74-3e3f9815da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aaf9afd-fd36-408d-b218-652a4a0b020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7ac5ad71-6e95-4234-9a80-b96029d140ac}" ma:internalName="TaxCatchAll" ma:showField="CatchAllData" ma:web="daaf9afd-fd36-408d-b218-652a4a0b020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73acb01-3677-47bc-9f74-3e3f9815da0f">
      <Terms xmlns="http://schemas.microsoft.com/office/infopath/2007/PartnerControls"/>
    </lcf76f155ced4ddcb4097134ff3c332f>
    <TaxCatchAll xmlns="daaf9afd-fd36-408d-b218-652a4a0b0200" xsi:nil="true"/>
  </documentManagement>
</p:properties>
</file>

<file path=customXml/itemProps1.xml><?xml version="1.0" encoding="utf-8"?>
<ds:datastoreItem xmlns:ds="http://schemas.openxmlformats.org/officeDocument/2006/customXml" ds:itemID="{3B962C41-2D6E-49D3-8B64-B6367741C603}">
  <ds:schemaRefs>
    <ds:schemaRef ds:uri="http://schemas.microsoft.com/sharepoint/v3/contenttype/forms"/>
  </ds:schemaRefs>
</ds:datastoreItem>
</file>

<file path=customXml/itemProps2.xml><?xml version="1.0" encoding="utf-8"?>
<ds:datastoreItem xmlns:ds="http://schemas.openxmlformats.org/officeDocument/2006/customXml" ds:itemID="{0C2150AB-357B-463E-A4A8-EB7815EA21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3acb01-3677-47bc-9f74-3e3f9815da0f"/>
    <ds:schemaRef ds:uri="daaf9afd-fd36-408d-b218-652a4a0b02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F162B67-07A5-4831-8962-B5C1F0C6CB13}">
  <ds:schemaRefs>
    <ds:schemaRef ds:uri="http://schemas.microsoft.com/office/2006/metadata/properties"/>
    <ds:schemaRef ds:uri="http://schemas.microsoft.com/office/infopath/2007/PartnerControls"/>
    <ds:schemaRef ds:uri="073acb01-3677-47bc-9f74-3e3f9815da0f"/>
    <ds:schemaRef ds:uri="daaf9afd-fd36-408d-b218-652a4a0b020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4</vt:i4>
      </vt:variant>
    </vt:vector>
  </HeadingPairs>
  <TitlesOfParts>
    <vt:vector size="18" baseType="lpstr">
      <vt:lpstr>1- Presentacion </vt:lpstr>
      <vt:lpstr>Concpetos 37001</vt:lpstr>
      <vt:lpstr>2-  Análisis de Contexto</vt:lpstr>
      <vt:lpstr>3. Estrategias</vt:lpstr>
      <vt:lpstr>4- Instructivo Riesgos </vt:lpstr>
      <vt:lpstr>5-. Identificación de Riesgos</vt:lpstr>
      <vt:lpstr>6. Valoración Controles</vt:lpstr>
      <vt:lpstr>7. Mapa Final</vt:lpstr>
      <vt:lpstr>8- Politicas de admiistracion </vt:lpstr>
      <vt:lpstr>9- Matriz de Calor </vt:lpstr>
      <vt:lpstr>Seguimiento 1 Trimestre</vt:lpstr>
      <vt:lpstr>Seguimiento 2 Trimestre</vt:lpstr>
      <vt:lpstr>Seguimiento 3 Trimestre</vt:lpstr>
      <vt:lpstr>Seguimiento 4 Trimestre</vt:lpstr>
      <vt:lpstr>'2-  Análisis de Contexto'!Área_de_impresión</vt:lpstr>
      <vt:lpstr>'5-. Identificación de Riesgos'!Área_de_impresión</vt:lpstr>
      <vt:lpstr>'6. Valoración Controles'!Área_de_impresión</vt:lpstr>
      <vt:lpstr>'7. Mapa Final'!Área_de_impresión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Monica Tovar Yañez</cp:lastModifiedBy>
  <cp:revision/>
  <dcterms:created xsi:type="dcterms:W3CDTF">2021-04-16T16:11:31Z</dcterms:created>
  <dcterms:modified xsi:type="dcterms:W3CDTF">2025-01-31T13:20:13Z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0x0101007227F972A283DF49B2FCFC14A41C2BE8</vt:lpwstr>
  </property>
  <property fmtid="{D5CDD505-2E9C-101B-9397-08002B2CF9AE}" pid="3" name="MediaServiceImageTags">
    <vt:lpwstr/>
  </property>
</Properties>
</file>