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J\Desktop\DOCUMENTOS\COBRO IRREGULAR\JUZGADO 14\"/>
    </mc:Choice>
  </mc:AlternateContent>
  <workbookProtection workbookPassword="C115" lockStructure="1"/>
  <bookViews>
    <workbookView xWindow="0" yWindow="0" windowWidth="20490" windowHeight="6750"/>
  </bookViews>
  <sheets>
    <sheet name="279´124,218" sheetId="1" r:id="rId1"/>
    <sheet name="878´150,802" sheetId="2" r:id="rId2"/>
  </sheets>
  <definedNames>
    <definedName name="_xlnm._FilterDatabase" localSheetId="0" hidden="1">'279´124,218'!$A$1:$AG$69</definedName>
    <definedName name="_xlnm._FilterDatabase" localSheetId="1" hidden="1">'878´150,802'!$A$1:$O$387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9" i="2" l="1"/>
  <c r="P228" i="2" l="1"/>
  <c r="P374" i="2" l="1"/>
  <c r="P386" i="2" l="1"/>
  <c r="P384" i="2"/>
  <c r="P385" i="2"/>
  <c r="P383" i="2"/>
  <c r="P382" i="2"/>
  <c r="P381" i="2"/>
  <c r="P380" i="2"/>
  <c r="P379" i="2"/>
  <c r="P378" i="2"/>
  <c r="P375" i="2"/>
  <c r="P373" i="2"/>
  <c r="P377" i="2"/>
  <c r="P376" i="2"/>
  <c r="P372" i="2"/>
  <c r="P371" i="2"/>
  <c r="P370" i="2"/>
  <c r="P368" i="2"/>
  <c r="P369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47" i="2"/>
  <c r="P353" i="2"/>
  <c r="P352" i="2"/>
  <c r="P340" i="2"/>
  <c r="P339" i="2"/>
  <c r="P325" i="2"/>
  <c r="P324" i="2"/>
  <c r="P323" i="2"/>
  <c r="P322" i="2"/>
  <c r="P321" i="2"/>
  <c r="P320" i="2"/>
  <c r="P319" i="2"/>
  <c r="P318" i="2"/>
  <c r="P317" i="2"/>
  <c r="P316" i="2"/>
  <c r="P279" i="2"/>
  <c r="P278" i="2"/>
  <c r="P227" i="2"/>
  <c r="P211" i="2"/>
  <c r="P214" i="2"/>
  <c r="P213" i="2"/>
  <c r="P210" i="2"/>
  <c r="P209" i="2"/>
  <c r="P212" i="2"/>
  <c r="P208" i="2"/>
  <c r="P207" i="2"/>
  <c r="P206" i="2"/>
  <c r="P205" i="2"/>
  <c r="P204" i="2"/>
  <c r="P203" i="2"/>
  <c r="P179" i="2"/>
  <c r="P202" i="2"/>
  <c r="P201" i="2"/>
  <c r="P200" i="2"/>
  <c r="P199" i="2"/>
  <c r="P198" i="2"/>
  <c r="P197" i="2"/>
  <c r="P195" i="2"/>
  <c r="P194" i="2"/>
  <c r="P193" i="2"/>
  <c r="P188" i="2"/>
  <c r="P187" i="2"/>
  <c r="P351" i="2"/>
  <c r="P350" i="2"/>
  <c r="P349" i="2"/>
  <c r="P348" i="2"/>
  <c r="P346" i="2"/>
  <c r="P345" i="2"/>
  <c r="P344" i="2"/>
  <c r="P343" i="2"/>
  <c r="P342" i="2"/>
  <c r="P341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186" i="2"/>
  <c r="P185" i="2"/>
  <c r="P184" i="2"/>
  <c r="P183" i="2"/>
  <c r="P182" i="2"/>
  <c r="P181" i="2"/>
  <c r="P180" i="2"/>
  <c r="P176" i="2"/>
  <c r="P175" i="2"/>
  <c r="P174" i="2"/>
  <c r="P168" i="2"/>
  <c r="P167" i="2"/>
  <c r="P166" i="2"/>
  <c r="P154" i="2"/>
  <c r="P153" i="2"/>
  <c r="P152" i="2"/>
  <c r="P151" i="2"/>
  <c r="P150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69" i="2"/>
  <c r="P267" i="2"/>
  <c r="P266" i="2"/>
  <c r="P262" i="2"/>
  <c r="P259" i="2"/>
  <c r="P256" i="2"/>
  <c r="P253" i="2"/>
  <c r="P149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192" i="2"/>
  <c r="P191" i="2"/>
  <c r="P190" i="2"/>
  <c r="P189" i="2"/>
  <c r="P178" i="2"/>
  <c r="P177" i="2"/>
  <c r="P277" i="2"/>
  <c r="P276" i="2"/>
  <c r="P275" i="2"/>
  <c r="P274" i="2"/>
  <c r="P273" i="2"/>
  <c r="P272" i="2"/>
  <c r="P271" i="2"/>
  <c r="P270" i="2"/>
  <c r="P268" i="2"/>
  <c r="P265" i="2"/>
  <c r="P264" i="2"/>
  <c r="P263" i="2"/>
  <c r="P261" i="2"/>
  <c r="P260" i="2"/>
  <c r="P258" i="2"/>
  <c r="P257" i="2"/>
  <c r="P255" i="2"/>
  <c r="P254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148" i="2"/>
  <c r="P147" i="2"/>
  <c r="P155" i="2"/>
  <c r="P146" i="2"/>
  <c r="P145" i="2"/>
  <c r="P144" i="2"/>
  <c r="P143" i="2"/>
  <c r="P140" i="2"/>
  <c r="P139" i="2"/>
  <c r="P142" i="2"/>
  <c r="P141" i="2"/>
  <c r="P138" i="2"/>
  <c r="P137" i="2"/>
  <c r="P173" i="2"/>
  <c r="P172" i="2"/>
  <c r="P171" i="2"/>
  <c r="P170" i="2"/>
  <c r="P169" i="2"/>
  <c r="P165" i="2"/>
  <c r="P162" i="2"/>
  <c r="P163" i="2"/>
  <c r="P136" i="2"/>
  <c r="P135" i="2"/>
  <c r="P134" i="2"/>
  <c r="P164" i="2"/>
  <c r="P161" i="2"/>
  <c r="P159" i="2"/>
  <c r="P158" i="2"/>
  <c r="P157" i="2"/>
  <c r="P156" i="2"/>
  <c r="P160" i="2"/>
  <c r="P133" i="2" l="1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7" i="2"/>
  <c r="P109" i="2"/>
  <c r="P108" i="2"/>
  <c r="P106" i="2"/>
  <c r="P105" i="2"/>
  <c r="P104" i="2"/>
  <c r="P103" i="2"/>
  <c r="P102" i="2"/>
  <c r="P99" i="2"/>
  <c r="P101" i="2"/>
  <c r="P100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6" i="2"/>
  <c r="P67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P69" i="1"/>
  <c r="P68" i="1"/>
  <c r="P67" i="1"/>
  <c r="P66" i="1"/>
  <c r="P65" i="1"/>
  <c r="P64" i="1"/>
  <c r="P63" i="1"/>
  <c r="P62" i="1"/>
  <c r="P61" i="1"/>
  <c r="P60" i="1"/>
  <c r="P56" i="1"/>
  <c r="P59" i="1"/>
  <c r="P58" i="1"/>
  <c r="P57" i="1"/>
  <c r="P55" i="1"/>
  <c r="P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7" i="1"/>
  <c r="P16" i="1"/>
  <c r="P15" i="1"/>
  <c r="P8" i="1"/>
  <c r="P7" i="1"/>
  <c r="P6" i="1"/>
  <c r="P4" i="1"/>
  <c r="P25" i="1"/>
  <c r="P18" i="1"/>
  <c r="P14" i="1"/>
  <c r="P13" i="1"/>
  <c r="P12" i="1"/>
  <c r="P11" i="1"/>
  <c r="P10" i="1"/>
  <c r="P9" i="1"/>
  <c r="P3" i="1"/>
  <c r="P2" i="1"/>
</calcChain>
</file>

<file path=xl/sharedStrings.xml><?xml version="1.0" encoding="utf-8"?>
<sst xmlns="http://schemas.openxmlformats.org/spreadsheetml/2006/main" count="3588" uniqueCount="742">
  <si>
    <t>NOMBRE 
CUENTA JUDICIAL</t>
  </si>
  <si>
    <t>NUMERO 
CUENTA JUDICIAL</t>
  </si>
  <si>
    <t>N° IDENTIFICACION 
DEL DEMANDANTE</t>
  </si>
  <si>
    <t>NOMBRES DEL DEMANDANTE</t>
  </si>
  <si>
    <t>APELLIDOS DEL DEMANDANTE</t>
  </si>
  <si>
    <t>N° IDENTIFICACION 
DEL DEMANDADO</t>
  </si>
  <si>
    <t>NOMBRES DEL DEMANDADO</t>
  </si>
  <si>
    <t>APELLIDOS DEL DEMANDADO</t>
  </si>
  <si>
    <t>N° IDENTIFICACION 
DEL CONSIGNANTE</t>
  </si>
  <si>
    <t>NOMBRES DEL CONSIGNANTE</t>
  </si>
  <si>
    <t>APELLIDOS DEL CONSIGNANTE</t>
  </si>
  <si>
    <t>VALOR DEL DEPOSITO</t>
  </si>
  <si>
    <t>CONCEPTO DEL DEPOSITO</t>
  </si>
  <si>
    <t>DESCRIPCION (El sistema del banco recibe hasta 40 caracteres incluyendo espacios en caso de que se requiera)</t>
  </si>
  <si>
    <t>RADICADO DEL PROCESO</t>
  </si>
  <si>
    <t>014 CIVIL MUNICIPAL MEDELLIN</t>
  </si>
  <si>
    <t>CONJUNTO RESIDENCIAL</t>
  </si>
  <si>
    <t>COMPOSTELA PH</t>
  </si>
  <si>
    <t>DIANA CATALINA</t>
  </si>
  <si>
    <t>ESTRADA CAMPILLO</t>
  </si>
  <si>
    <t>NUBIA ELENA</t>
  </si>
  <si>
    <t>BOTERO CASTANO</t>
  </si>
  <si>
    <t>URBANIZACION</t>
  </si>
  <si>
    <t>MADEIRA</t>
  </si>
  <si>
    <t>KATERINE</t>
  </si>
  <si>
    <t>VALENCIA</t>
  </si>
  <si>
    <t>MARTHA</t>
  </si>
  <si>
    <t>TAMAYO BOLIVAR</t>
  </si>
  <si>
    <t>OFICINA DE EJECUCION CIVIL MUNICIPAL DE SENTENCIAS MEDELLIN</t>
  </si>
  <si>
    <t>LADYS</t>
  </si>
  <si>
    <t>RAMIREZ</t>
  </si>
  <si>
    <t>LUIS GUILLERMO</t>
  </si>
  <si>
    <t>BEATRIZ ELENA</t>
  </si>
  <si>
    <t>LOPEZ BAENA</t>
  </si>
  <si>
    <t>ANDRES</t>
  </si>
  <si>
    <t>GALVIS ARANGO</t>
  </si>
  <si>
    <t>ORLANDO</t>
  </si>
  <si>
    <t>GOMEZ RUIZ</t>
  </si>
  <si>
    <t>PORFIRIO DE JESUS</t>
  </si>
  <si>
    <t>MONCADA LOPERA</t>
  </si>
  <si>
    <t>ALBEIRO</t>
  </si>
  <si>
    <t>GALVIS</t>
  </si>
  <si>
    <t>CENTRO COMERCIAL TER</t>
  </si>
  <si>
    <t>DEL SUR MEDELLIN</t>
  </si>
  <si>
    <t>INMOBILIARIA</t>
  </si>
  <si>
    <t>OLAYA</t>
  </si>
  <si>
    <t>INMOBILIARIA OLAYA S</t>
  </si>
  <si>
    <t>029 CIVIL MUNICIPAL MEDELLIN</t>
  </si>
  <si>
    <t>OSCAR DARIO</t>
  </si>
  <si>
    <t>DURANGO MONTOYA</t>
  </si>
  <si>
    <t>UNIVERSAL DE</t>
  </si>
  <si>
    <t>CONCRETO LTDA</t>
  </si>
  <si>
    <t>FIDUCIARIA LA PREVIS</t>
  </si>
  <si>
    <t>SUPER POLLO</t>
  </si>
  <si>
    <t>PAISA S A</t>
  </si>
  <si>
    <t>LUZ DARY</t>
  </si>
  <si>
    <t xml:space="preserve">GRAJALES VELEZ </t>
  </si>
  <si>
    <t>UAE</t>
  </si>
  <si>
    <t>DIAN DE MEDELLIN</t>
  </si>
  <si>
    <t>N</t>
  </si>
  <si>
    <t>MEDELLIN</t>
  </si>
  <si>
    <t>DIAN</t>
  </si>
  <si>
    <t>CALI</t>
  </si>
  <si>
    <t>DIAN MEDELLIN</t>
  </si>
  <si>
    <t>SEGUROS</t>
  </si>
  <si>
    <t>SURAMERICANA</t>
  </si>
  <si>
    <t>DIAN   MEDELLIN</t>
  </si>
  <si>
    <t>DIANMEDELLIN</t>
  </si>
  <si>
    <t>DAIN</t>
  </si>
  <si>
    <t>UAE MEDELLIN</t>
  </si>
  <si>
    <t>U A E DIAN MEDELLIN</t>
  </si>
  <si>
    <t>LAGO LOS RIACHUELOS</t>
  </si>
  <si>
    <t>CONDOMINIO CAMPESTRE</t>
  </si>
  <si>
    <t xml:space="preserve">LUIS               </t>
  </si>
  <si>
    <t>ESPINAL</t>
  </si>
  <si>
    <t>BANCOLOMBIA</t>
  </si>
  <si>
    <t>SA</t>
  </si>
  <si>
    <t xml:space="preserve">ELIANA             </t>
  </si>
  <si>
    <t>ZABALA</t>
  </si>
  <si>
    <t xml:space="preserve">SA                 </t>
  </si>
  <si>
    <t>FUREL</t>
  </si>
  <si>
    <t>ANA MARIA</t>
  </si>
  <si>
    <t>VALENCIA DE TORO</t>
  </si>
  <si>
    <t>JOHN  EDISSON</t>
  </si>
  <si>
    <t>TORO OSORIO</t>
  </si>
  <si>
    <t>VALENCIA TORO</t>
  </si>
  <si>
    <t>EDGARDO</t>
  </si>
  <si>
    <t>ANGEL DIEZ</t>
  </si>
  <si>
    <t>WILMAR</t>
  </si>
  <si>
    <t>MONCADA ARCILA</t>
  </si>
  <si>
    <t>BANCO DE OCCIDENTE</t>
  </si>
  <si>
    <t>JARAMILLO MORENO</t>
  </si>
  <si>
    <t>LUIS ALBERTO</t>
  </si>
  <si>
    <t>CASTANEDA HERNANDEZ</t>
  </si>
  <si>
    <t xml:space="preserve">INMOBILIARIA </t>
  </si>
  <si>
    <t>CITY RAIZ</t>
  </si>
  <si>
    <t>EDISON OSWALDO</t>
  </si>
  <si>
    <t>CARMONA CARDONA</t>
  </si>
  <si>
    <t>FERNANDO MANUEL</t>
  </si>
  <si>
    <t>FUENTES MONTOYA</t>
  </si>
  <si>
    <t>TITULIZADORA</t>
  </si>
  <si>
    <t>COLOMBIANA SA</t>
  </si>
  <si>
    <t>MAGDALENA</t>
  </si>
  <si>
    <t>TOBON OSSA</t>
  </si>
  <si>
    <t>FLOTA</t>
  </si>
  <si>
    <t xml:space="preserve"> LIBERTAD</t>
  </si>
  <si>
    <t>GMP PRODUCTOS</t>
  </si>
  <si>
    <t>QUIMICOS SA</t>
  </si>
  <si>
    <t xml:space="preserve">BANCOLOMBIA </t>
  </si>
  <si>
    <t>ORDEN</t>
  </si>
  <si>
    <t>NUMERO
CUENTA JUDICIAL</t>
  </si>
  <si>
    <t xml:space="preserve">FLOTA </t>
  </si>
  <si>
    <t>LIBERTAD</t>
  </si>
  <si>
    <t>TRANSPORTES FLOTA LI</t>
  </si>
  <si>
    <t>ROSA</t>
  </si>
  <si>
    <t>PATINO</t>
  </si>
  <si>
    <t>TATIANA MARIA</t>
  </si>
  <si>
    <t>GUTIERREZ PEREZ</t>
  </si>
  <si>
    <t>CONTRALORIA GENERAL</t>
  </si>
  <si>
    <t>ALBA LUZ</t>
  </si>
  <si>
    <t>ARBELAEZ LOPEZ</t>
  </si>
  <si>
    <t>MARCO AURELIO</t>
  </si>
  <si>
    <t>CASTANEDA CARDONA</t>
  </si>
  <si>
    <t>ALBA VIRGINIA</t>
  </si>
  <si>
    <t>SANCHEZ YEPES</t>
  </si>
  <si>
    <t>SEGURO</t>
  </si>
  <si>
    <t>SOCIAL</t>
  </si>
  <si>
    <t>ALBERTO</t>
  </si>
  <si>
    <t>TORO CORDOBA</t>
  </si>
  <si>
    <t xml:space="preserve">MARIA EUGENIA </t>
  </si>
  <si>
    <t>CARDONA GARCIA</t>
  </si>
  <si>
    <t>MARIA EUGENIA</t>
  </si>
  <si>
    <t>CARDONA</t>
  </si>
  <si>
    <t>JARAMILLO  GOMEZ</t>
  </si>
  <si>
    <t>HERNAN</t>
  </si>
  <si>
    <t>ECHAVARIA ROJAS</t>
  </si>
  <si>
    <t>HERNAN ENRIQUE</t>
  </si>
  <si>
    <t>ECHAVARRIA ROJAS</t>
  </si>
  <si>
    <t>MOLINA OSORNO</t>
  </si>
  <si>
    <t>JAIME DARIO</t>
  </si>
  <si>
    <t>JOSE GONZALO</t>
  </si>
  <si>
    <t>MAZO GUTIERREZ</t>
  </si>
  <si>
    <t>GUSTAVO ALBERTO</t>
  </si>
  <si>
    <t>ROLDAN ROLDAN</t>
  </si>
  <si>
    <t>BANCO</t>
  </si>
  <si>
    <t>POPULAR</t>
  </si>
  <si>
    <t>LUIS FERNANDO</t>
  </si>
  <si>
    <t>SALINAS ARANGO</t>
  </si>
  <si>
    <t xml:space="preserve">CITIBANK </t>
  </si>
  <si>
    <t>COLOMBIA</t>
  </si>
  <si>
    <t>DE OCCIDENTE</t>
  </si>
  <si>
    <t>CORBANCA COLOMBIA SA</t>
  </si>
  <si>
    <t>JOSE MAURICIO</t>
  </si>
  <si>
    <t>CUERVO LOPEZ</t>
  </si>
  <si>
    <t xml:space="preserve">BBVA COLOMBIA </t>
  </si>
  <si>
    <t>BANCO BILBAO VIZCAYA</t>
  </si>
  <si>
    <t>ARGENTARIA COLOMBIA</t>
  </si>
  <si>
    <t>JUAN JOSE</t>
  </si>
  <si>
    <t>MONTOYA MONTOYA</t>
  </si>
  <si>
    <t xml:space="preserve">SUMINISTROS </t>
  </si>
  <si>
    <t>DE COLOMBIA</t>
  </si>
  <si>
    <t>COLTEBIENES</t>
  </si>
  <si>
    <t>CI LINGERIE</t>
  </si>
  <si>
    <t>EXPORT SAS</t>
  </si>
  <si>
    <t xml:space="preserve">C.I. LINGERIE </t>
  </si>
  <si>
    <t>EXPORT</t>
  </si>
  <si>
    <t>EDIFICIO ALTOS DE</t>
  </si>
  <si>
    <t>NIZA PH</t>
  </si>
  <si>
    <t>JURLEY ALEXANDER</t>
  </si>
  <si>
    <t>RUIZ RESTREPO</t>
  </si>
  <si>
    <t>LILIANA MARIA</t>
  </si>
  <si>
    <t>FLOREZ SANCHEZ</t>
  </si>
  <si>
    <t xml:space="preserve">EDIFICIO ALTOS DE </t>
  </si>
  <si>
    <t>ERIKA JOHANA</t>
  </si>
  <si>
    <t>GAVIRIA HINCAPIE</t>
  </si>
  <si>
    <t>INES</t>
  </si>
  <si>
    <t>MORA RESTREPO</t>
  </si>
  <si>
    <t>JOSE NOLASCO</t>
  </si>
  <si>
    <t>ARTEAGA GARCIA</t>
  </si>
  <si>
    <t>JORGE IVAN</t>
  </si>
  <si>
    <t>VILLEGAS JARAMILLO</t>
  </si>
  <si>
    <t xml:space="preserve">JOAQUIN </t>
  </si>
  <si>
    <t>ESPINAL RAMIREZ</t>
  </si>
  <si>
    <t>JUAN MANUEL</t>
  </si>
  <si>
    <t>CUBIDES GAITAN</t>
  </si>
  <si>
    <t>JOAQUIN</t>
  </si>
  <si>
    <t>JOSE LEONARDO</t>
  </si>
  <si>
    <t>CRUZ VELEZ</t>
  </si>
  <si>
    <t>HECTOR JOSE</t>
  </si>
  <si>
    <t>ROJAS MENDEZ</t>
  </si>
  <si>
    <t>WILLINGTON</t>
  </si>
  <si>
    <t>TELLO PALACIOS</t>
  </si>
  <si>
    <t>ZENAIDA PATRICIA</t>
  </si>
  <si>
    <t>AGUDELO GAVIRIA</t>
  </si>
  <si>
    <t>PICHINCHA SA</t>
  </si>
  <si>
    <t>INVERSORA</t>
  </si>
  <si>
    <t xml:space="preserve">AIDA               </t>
  </si>
  <si>
    <t>JIMENEZ</t>
  </si>
  <si>
    <t>MARIA DEL PILAR</t>
  </si>
  <si>
    <t>TOLOZA PINILLO</t>
  </si>
  <si>
    <t>TEREZA ELIDIA</t>
  </si>
  <si>
    <t>VILLA ALVAREZ</t>
  </si>
  <si>
    <t>TERESA ELIDIA</t>
  </si>
  <si>
    <t>MARCELA ANTONIA</t>
  </si>
  <si>
    <t>MOLINA</t>
  </si>
  <si>
    <t>OFELIA MARGARITA</t>
  </si>
  <si>
    <t>GOMEZ RAMIREZ</t>
  </si>
  <si>
    <t>COOPMERCADO</t>
  </si>
  <si>
    <t>COOPERATIVA</t>
  </si>
  <si>
    <t>MARIA NINFA</t>
  </si>
  <si>
    <t>ZAPATA GOMEZ</t>
  </si>
  <si>
    <t xml:space="preserve">SEGURO  </t>
  </si>
  <si>
    <t>ANA LUCIA</t>
  </si>
  <si>
    <t>ARANGO RUIZ</t>
  </si>
  <si>
    <t>JOSE GUSTAVO</t>
  </si>
  <si>
    <t>OCAMPO LOPERA</t>
  </si>
  <si>
    <t>OCAMPO LOPEZ</t>
  </si>
  <si>
    <t>ANDINA DE MAYOREO</t>
  </si>
  <si>
    <t>LTDA</t>
  </si>
  <si>
    <t>MARIA ADIELA</t>
  </si>
  <si>
    <t>DUQUE MONTES</t>
  </si>
  <si>
    <t>ANDRES FELIPE</t>
  </si>
  <si>
    <t>ISAZA BARCO</t>
  </si>
  <si>
    <t>JOSE ROBERTO</t>
  </si>
  <si>
    <t>MERINO NAVIA</t>
  </si>
  <si>
    <t xml:space="preserve">ALBERTO ALVAREZ </t>
  </si>
  <si>
    <t>S SA</t>
  </si>
  <si>
    <t>ARANGO</t>
  </si>
  <si>
    <t>JOSE GABRIEL</t>
  </si>
  <si>
    <t>GARCIA ZAPATA</t>
  </si>
  <si>
    <t>CINDY MABEL</t>
  </si>
  <si>
    <t>RODAS PINO</t>
  </si>
  <si>
    <t>LEIDY YULIANA</t>
  </si>
  <si>
    <t>MEJIA OROZCO</t>
  </si>
  <si>
    <t>ARRENDAMIENTOS</t>
  </si>
  <si>
    <t>ESCREDIN</t>
  </si>
  <si>
    <t>CLARA ELIZABETH</t>
  </si>
  <si>
    <t>SIERRA GONZALEZ</t>
  </si>
  <si>
    <t>LA PLAYA</t>
  </si>
  <si>
    <t>CLAUDIA LUCIA</t>
  </si>
  <si>
    <t>BARRERA  LONDOÑO</t>
  </si>
  <si>
    <t>BARRERA LONDONO</t>
  </si>
  <si>
    <t>ASISCOOP</t>
  </si>
  <si>
    <t>AMPARO</t>
  </si>
  <si>
    <t>GIL</t>
  </si>
  <si>
    <t>CONSORCIO</t>
  </si>
  <si>
    <t>CAFETERO</t>
  </si>
  <si>
    <t>GABRIEL JAIME</t>
  </si>
  <si>
    <t>VELEZ</t>
  </si>
  <si>
    <t>INTERCONEXION ELECTR</t>
  </si>
  <si>
    <t>ICA S A</t>
  </si>
  <si>
    <t>HECTOR AURELIO</t>
  </si>
  <si>
    <t>HERRERA HINCAPIE</t>
  </si>
  <si>
    <t>COOPERATIVA COLANTA</t>
  </si>
  <si>
    <t>AGRARIO</t>
  </si>
  <si>
    <t>BERNARDO MANUEL</t>
  </si>
  <si>
    <t>ACHURY</t>
  </si>
  <si>
    <t>JOVANY</t>
  </si>
  <si>
    <t>MESA ACEVEDO</t>
  </si>
  <si>
    <t>C Y  J LTDA</t>
  </si>
  <si>
    <t>CONFECCIONES</t>
  </si>
  <si>
    <t>RODOLFO</t>
  </si>
  <si>
    <t>LOPERA BUILES</t>
  </si>
  <si>
    <t>JUAN ESTEBAN</t>
  </si>
  <si>
    <t>GIRALDO FERNANDEZ</t>
  </si>
  <si>
    <t>BANCAFE</t>
  </si>
  <si>
    <t>S.A.</t>
  </si>
  <si>
    <t>JUAN CAMILO</t>
  </si>
  <si>
    <t>CASTRO VELASQUEZ</t>
  </si>
  <si>
    <t xml:space="preserve">UNIVERSIDAD </t>
  </si>
  <si>
    <t>NACIONAL</t>
  </si>
  <si>
    <t>BANCO DE BOGOTA</t>
  </si>
  <si>
    <t>LUIS HERNANDO</t>
  </si>
  <si>
    <t>ORTEGA JIMENEZ</t>
  </si>
  <si>
    <t>BCSC</t>
  </si>
  <si>
    <t>BANCO DE</t>
  </si>
  <si>
    <t>OCCIDENTE</t>
  </si>
  <si>
    <t xml:space="preserve">LINEPLAST </t>
  </si>
  <si>
    <t>BANCO DE BOGOTA S  A</t>
  </si>
  <si>
    <t>BERTHA</t>
  </si>
  <si>
    <t>RICO GARCIA</t>
  </si>
  <si>
    <t>IVAN DARIO</t>
  </si>
  <si>
    <t>DAVILA CORREA</t>
  </si>
  <si>
    <t xml:space="preserve">LANDERS Y CIA </t>
  </si>
  <si>
    <t>BERNARDO</t>
  </si>
  <si>
    <t>ARROYAVE ARANGO</t>
  </si>
  <si>
    <t>ALFONSO</t>
  </si>
  <si>
    <t>FERNANDEZ MOZO</t>
  </si>
  <si>
    <t>LINA</t>
  </si>
  <si>
    <t>FERNANDEZ  VEGA</t>
  </si>
  <si>
    <t>BETANCUR MONTOYA</t>
  </si>
  <si>
    <t>FERNANDO</t>
  </si>
  <si>
    <t>OSORIO SALAZAR</t>
  </si>
  <si>
    <t>OSORIO</t>
  </si>
  <si>
    <t>C R URBANIZACION</t>
  </si>
  <si>
    <t>PIE MONTE</t>
  </si>
  <si>
    <t>CARLOS ARTURO</t>
  </si>
  <si>
    <t>RUIZ  CASTILLO</t>
  </si>
  <si>
    <t>RUIZ CASTILLO</t>
  </si>
  <si>
    <t>CHEVYPLAN</t>
  </si>
  <si>
    <t>PEDRO PABLO</t>
  </si>
  <si>
    <t>MONTES GOMEZ</t>
  </si>
  <si>
    <t>ALONSO</t>
  </si>
  <si>
    <t>LOPEZ CASTRILLON</t>
  </si>
  <si>
    <t xml:space="preserve">CHEVYPLAN </t>
  </si>
  <si>
    <t>CESAR TULIO</t>
  </si>
  <si>
    <t>MENDEZ MONTOYA</t>
  </si>
  <si>
    <t>NINFA</t>
  </si>
  <si>
    <t>TELLEZ DE CASTRO</t>
  </si>
  <si>
    <t>LUZ AMPARO</t>
  </si>
  <si>
    <t>CASTRO TELLEZ</t>
  </si>
  <si>
    <t>CLAUDIA</t>
  </si>
  <si>
    <t>MONTOYA GALINDO</t>
  </si>
  <si>
    <t>HERNANDO</t>
  </si>
  <si>
    <t>MOLINA MASSON</t>
  </si>
  <si>
    <t>CLARAS PH</t>
  </si>
  <si>
    <t>EDIFICIO AGUAS</t>
  </si>
  <si>
    <t xml:space="preserve">CARLOS SANTIAGO   </t>
  </si>
  <si>
    <t>VASQUEZ VELEZ</t>
  </si>
  <si>
    <t>CONRADO IGNACIO</t>
  </si>
  <si>
    <t>CASTRO BOTERO</t>
  </si>
  <si>
    <t>YAQUELINE</t>
  </si>
  <si>
    <t>GARCIA VERGARA</t>
  </si>
  <si>
    <t>DIEGO LEON</t>
  </si>
  <si>
    <t>MUNOZ</t>
  </si>
  <si>
    <t>CONSTRUCTORA S A</t>
  </si>
  <si>
    <t>SOHINCO</t>
  </si>
  <si>
    <t>MALLAS LTDA</t>
  </si>
  <si>
    <t>METRO</t>
  </si>
  <si>
    <t>JAIRO</t>
  </si>
  <si>
    <t>QUICENO RODRIGUEZ</t>
  </si>
  <si>
    <t>COLOMBIA S A</t>
  </si>
  <si>
    <t>BANCO SANTANDER</t>
  </si>
  <si>
    <t>SALVALLANTAS</t>
  </si>
  <si>
    <t>COMPANIA DE FINANCIAMIENTO</t>
  </si>
  <si>
    <t>TUYA  S.A.</t>
  </si>
  <si>
    <t>LUIS FELIPE</t>
  </si>
  <si>
    <t>BENITEZ</t>
  </si>
  <si>
    <t xml:space="preserve">DISCARROS </t>
  </si>
  <si>
    <t>HYUNDAI</t>
  </si>
  <si>
    <t>COOMEVA</t>
  </si>
  <si>
    <t>GLADYS JHONSON</t>
  </si>
  <si>
    <t>GOMEZ TORRES</t>
  </si>
  <si>
    <t xml:space="preserve">PERSONAL SOFT </t>
  </si>
  <si>
    <t>COOPERATIVA DE TRANP</t>
  </si>
  <si>
    <t>DE MEDELLIN</t>
  </si>
  <si>
    <t>VICENTE GUSTAVO</t>
  </si>
  <si>
    <t>ECHEVERRI</t>
  </si>
  <si>
    <t>DIEGO</t>
  </si>
  <si>
    <t>CASTANO</t>
  </si>
  <si>
    <t>MARIA SALOME</t>
  </si>
  <si>
    <t>CASTILLA  TANG</t>
  </si>
  <si>
    <t xml:space="preserve">ESE HOSPITAL </t>
  </si>
  <si>
    <t>ZAMORA</t>
  </si>
  <si>
    <t>JOHN F. KENNEDY</t>
  </si>
  <si>
    <t>DIGNORAH</t>
  </si>
  <si>
    <t>TAVA        RIOS</t>
  </si>
  <si>
    <t>SOCIALES</t>
  </si>
  <si>
    <t>NSTITUTO DE SEGUROS</t>
  </si>
  <si>
    <t>FABIAN EMILIO</t>
  </si>
  <si>
    <t>RESTREPO ZAPATA</t>
  </si>
  <si>
    <t xml:space="preserve">ECOPETROL </t>
  </si>
  <si>
    <t>JHON</t>
  </si>
  <si>
    <t>JARAMILLO</t>
  </si>
  <si>
    <t>A R  LOS RESTREPOS S</t>
  </si>
  <si>
    <t>HECTOR FABIAN</t>
  </si>
  <si>
    <t>MONTOYA AGUIRRE</t>
  </si>
  <si>
    <t xml:space="preserve">COOPERATIVA </t>
  </si>
  <si>
    <t xml:space="preserve">LECHERA </t>
  </si>
  <si>
    <t>RUIZ BEDOYA</t>
  </si>
  <si>
    <t xml:space="preserve">FONDO DE </t>
  </si>
  <si>
    <t xml:space="preserve">CESANTIAS </t>
  </si>
  <si>
    <t>COOPERATIVA FINANCIE</t>
  </si>
  <si>
    <t>COTRAFA</t>
  </si>
  <si>
    <t>ELKIN ALONSO</t>
  </si>
  <si>
    <t>OSPINA VALENCIA</t>
  </si>
  <si>
    <t>FIDUPREVISORA</t>
  </si>
  <si>
    <t>COOPERATIVA CONFIAR</t>
  </si>
  <si>
    <t>FINANCIERA</t>
  </si>
  <si>
    <t>ALVARO RAUL</t>
  </si>
  <si>
    <t>ECHEVERRI  JARAMILLO</t>
  </si>
  <si>
    <t>CONSORCIO PENSIONES</t>
  </si>
  <si>
    <t>ANTIOQUIA</t>
  </si>
  <si>
    <t>COTRASMEDE</t>
  </si>
  <si>
    <t>GUSTAVO</t>
  </si>
  <si>
    <t>HENAO</t>
  </si>
  <si>
    <t>COOPERATIVA MULTIACTIVA</t>
  </si>
  <si>
    <t>COMUNA</t>
  </si>
  <si>
    <t>JORGE ELIECER</t>
  </si>
  <si>
    <t>MARQUEZ</t>
  </si>
  <si>
    <t xml:space="preserve">XM  S  A  </t>
  </si>
  <si>
    <t>E  S  P</t>
  </si>
  <si>
    <t>COOSERVUNAL</t>
  </si>
  <si>
    <t>CESAR</t>
  </si>
  <si>
    <t>RODRIGUEZ</t>
  </si>
  <si>
    <t xml:space="preserve">FUNDACION </t>
  </si>
  <si>
    <t>UNIVERSATARIA</t>
  </si>
  <si>
    <t>COOPERATIVA MEDICA</t>
  </si>
  <si>
    <t>DE ANTIOQUIA</t>
  </si>
  <si>
    <t>JENNY</t>
  </si>
  <si>
    <t>CARVAJAL PAREJA</t>
  </si>
  <si>
    <t>IPS SURA</t>
  </si>
  <si>
    <t>DERLIN</t>
  </si>
  <si>
    <t>SANTA</t>
  </si>
  <si>
    <t>CARLOS MARIO</t>
  </si>
  <si>
    <t>ROMAN</t>
  </si>
  <si>
    <t xml:space="preserve">PORVENIR </t>
  </si>
  <si>
    <t>DE AVIGNON PH</t>
  </si>
  <si>
    <t>CONDOMINIO BOSQ</t>
  </si>
  <si>
    <t>ELVIA</t>
  </si>
  <si>
    <t>HERNANDEZ</t>
  </si>
  <si>
    <t>EDIFICIO BOLERAMA</t>
  </si>
  <si>
    <t>MIXTO PH</t>
  </si>
  <si>
    <t>CARMEN DEL SOCORRO</t>
  </si>
  <si>
    <t>OTERO OYOLA</t>
  </si>
  <si>
    <t>FUNDACION MARIN</t>
  </si>
  <si>
    <t>VIECO</t>
  </si>
  <si>
    <t>EDIFICIO CASTROPOL</t>
  </si>
  <si>
    <t>PROPIEDAD HORIZON</t>
  </si>
  <si>
    <t>TORO</t>
  </si>
  <si>
    <t>FERRASA</t>
  </si>
  <si>
    <t>JOSE ABIGAIL</t>
  </si>
  <si>
    <t>ARROYAVE RESTREPO</t>
  </si>
  <si>
    <t>BANCO POPULAR</t>
  </si>
  <si>
    <t>JOSE DARIO</t>
  </si>
  <si>
    <t>URIBE URIBE</t>
  </si>
  <si>
    <t>BANCO SANTANDER COLO</t>
  </si>
  <si>
    <t>ELECTRO HOME</t>
  </si>
  <si>
    <t>LILYAM CARMEN</t>
  </si>
  <si>
    <t>PAVA AGUILAR</t>
  </si>
  <si>
    <t>SECRETARIA DE EDUCAC</t>
  </si>
  <si>
    <t>ELECTRONIC</t>
  </si>
  <si>
    <t>ALMACEN Y LABORATORI</t>
  </si>
  <si>
    <t>AKARGO</t>
  </si>
  <si>
    <t>BANCO DAVIVIENDA</t>
  </si>
  <si>
    <t>FIDUCIARIA DEL VALLE</t>
  </si>
  <si>
    <t>ESE RAFAEL</t>
  </si>
  <si>
    <t>URIBE URIBE APARTADO</t>
  </si>
  <si>
    <t>FRIGOCARNES</t>
  </si>
  <si>
    <t>MARY</t>
  </si>
  <si>
    <t>PALACIO QUINTERO</t>
  </si>
  <si>
    <t>SALAMANCA SA</t>
  </si>
  <si>
    <t>GABRIEL</t>
  </si>
  <si>
    <t>LLANO VARGAS</t>
  </si>
  <si>
    <t>ALTIMA</t>
  </si>
  <si>
    <t>S.A</t>
  </si>
  <si>
    <t xml:space="preserve">BANCO DE BOGOTA </t>
  </si>
  <si>
    <t>GLORIA INES</t>
  </si>
  <si>
    <t>GIRALDO MEJIA</t>
  </si>
  <si>
    <t>JUAN CARLOS</t>
  </si>
  <si>
    <t>HURTADO JARAMILLO</t>
  </si>
  <si>
    <t>GLORIA</t>
  </si>
  <si>
    <t>SANIN</t>
  </si>
  <si>
    <t xml:space="preserve">INMOBILIARIA Y ARRENDAMIENTOS </t>
  </si>
  <si>
    <t>LLERAS E.U.</t>
  </si>
  <si>
    <t>GUIAME</t>
  </si>
  <si>
    <t>SAS</t>
  </si>
  <si>
    <t>LUZ MARINA</t>
  </si>
  <si>
    <t>TEJADA</t>
  </si>
  <si>
    <t>JULIO CESAR</t>
  </si>
  <si>
    <t>OCHOA RINCON</t>
  </si>
  <si>
    <t>GUILLERMO DE JESUS</t>
  </si>
  <si>
    <t>OCHOA ARANGO</t>
  </si>
  <si>
    <t>JORGE WALTER</t>
  </si>
  <si>
    <t>GAVIRIA ALZATE</t>
  </si>
  <si>
    <t xml:space="preserve">INDUAGRO </t>
  </si>
  <si>
    <t>LTDA.</t>
  </si>
  <si>
    <t>CESAR AUGUSTO</t>
  </si>
  <si>
    <t>LOZANO MARTINEZ</t>
  </si>
  <si>
    <t>HERNAN DARIO</t>
  </si>
  <si>
    <t>VANEGAS</t>
  </si>
  <si>
    <t>LUZ ELENA</t>
  </si>
  <si>
    <t>CORONADO VALDERRAMA</t>
  </si>
  <si>
    <t>LUZ EDILIA</t>
  </si>
  <si>
    <t>TAMAYO ZAPATA</t>
  </si>
  <si>
    <t>INNOVACION</t>
  </si>
  <si>
    <t>COIMPRESORES SA</t>
  </si>
  <si>
    <t>RODRIGO ORLANDO</t>
  </si>
  <si>
    <t>GOMEZ OVALLE</t>
  </si>
  <si>
    <t>HERNANDO DE JESUS</t>
  </si>
  <si>
    <t>MEJIA RAMIERZ</t>
  </si>
  <si>
    <t>INVERELES SA</t>
  </si>
  <si>
    <t>JESUS ALCIDES</t>
  </si>
  <si>
    <t>HINCAPIE HURTADO</t>
  </si>
  <si>
    <t xml:space="preserve">GILMA  </t>
  </si>
  <si>
    <t xml:space="preserve">BELTRAN  </t>
  </si>
  <si>
    <t>MARIA INES ALICIA</t>
  </si>
  <si>
    <t>ALEJANDRO</t>
  </si>
  <si>
    <t>CALAD CALLEJAS</t>
  </si>
  <si>
    <t>JULIO HERNAN</t>
  </si>
  <si>
    <t>OLAYA IZQUIERDO</t>
  </si>
  <si>
    <t>GUEINER JOSE</t>
  </si>
  <si>
    <t>ARROYAVE ROLDAN</t>
  </si>
  <si>
    <t>IMPOFER</t>
  </si>
  <si>
    <t>ARAQUE ROLDAN</t>
  </si>
  <si>
    <t>ARAQUE</t>
  </si>
  <si>
    <t>JOSE JOAQUIN</t>
  </si>
  <si>
    <t>CHICA GARCIA</t>
  </si>
  <si>
    <t>ALFREDO</t>
  </si>
  <si>
    <t>MARULANDA RIOS</t>
  </si>
  <si>
    <t>SIN RADICADO</t>
  </si>
  <si>
    <t>JESUS</t>
  </si>
  <si>
    <t>ARTEAGA</t>
  </si>
  <si>
    <t>ROSA MARIA</t>
  </si>
  <si>
    <t>SANCHEZ</t>
  </si>
  <si>
    <t>LUIS ANGEL</t>
  </si>
  <si>
    <t>VASQUEZ</t>
  </si>
  <si>
    <t>JOSE OSCAR</t>
  </si>
  <si>
    <t>URIBE ARBELAEZ</t>
  </si>
  <si>
    <t>SOL MYRIAM</t>
  </si>
  <si>
    <t>BETANCUR</t>
  </si>
  <si>
    <t>SOL MIRIAM</t>
  </si>
  <si>
    <t>BETANCUR VASQUEZ</t>
  </si>
  <si>
    <t>JHON JAIRO</t>
  </si>
  <si>
    <t>GONZALEZ TORRES</t>
  </si>
  <si>
    <t xml:space="preserve">POLICIA </t>
  </si>
  <si>
    <t>BETANCUR CARDONA</t>
  </si>
  <si>
    <t>CORREA CORREA</t>
  </si>
  <si>
    <t>ARRENDAMIENTOS SANTA</t>
  </si>
  <si>
    <t>JORGE ENRIQUE</t>
  </si>
  <si>
    <t>CORTES GOMEZ</t>
  </si>
  <si>
    <t>GLORIA HELENA</t>
  </si>
  <si>
    <t>ORTIZ PEMBERTY</t>
  </si>
  <si>
    <t xml:space="preserve">EJERCITO </t>
  </si>
  <si>
    <t>HUGO DE JESUS</t>
  </si>
  <si>
    <t>MORALES MENESES</t>
  </si>
  <si>
    <t>DIRECCION SECCIONAL</t>
  </si>
  <si>
    <t>JUAN GUILLERMO</t>
  </si>
  <si>
    <t>OSPINA GARCIA</t>
  </si>
  <si>
    <t>MIRYAM SONIA</t>
  </si>
  <si>
    <t>DELGADO ALZATE</t>
  </si>
  <si>
    <t>013 CIVIL MUNICIPAL MEDELLIN</t>
  </si>
  <si>
    <t>JUAN PABLO</t>
  </si>
  <si>
    <t>GARCIA GIRALDO</t>
  </si>
  <si>
    <t>WILSON DARIO</t>
  </si>
  <si>
    <t>LOPEZ ROMAN</t>
  </si>
  <si>
    <t>LUIS ALFONSO</t>
  </si>
  <si>
    <t>DUQUE CORREA</t>
  </si>
  <si>
    <t>TORO GRISALES</t>
  </si>
  <si>
    <t xml:space="preserve">MUNICIPIO DE </t>
  </si>
  <si>
    <t>LAURA DEL SOCORRO</t>
  </si>
  <si>
    <t>HERRERA</t>
  </si>
  <si>
    <t>YOLANDA</t>
  </si>
  <si>
    <t>ALVAREZ</t>
  </si>
  <si>
    <t>LUIS EMILIO</t>
  </si>
  <si>
    <t>MONSALVE CATANO</t>
  </si>
  <si>
    <t>LUIS EDUARDO</t>
  </si>
  <si>
    <t>BONOLIS ZAPATA</t>
  </si>
  <si>
    <t>POLITECNICO COLOMBIA</t>
  </si>
  <si>
    <t>LUIS GONZALO</t>
  </si>
  <si>
    <t>CARVAJAL CARVAJAL</t>
  </si>
  <si>
    <t>MORENO RIAZA</t>
  </si>
  <si>
    <t>INCIDENTISTA MARIELA</t>
  </si>
  <si>
    <t>PULGARIN RUA</t>
  </si>
  <si>
    <t>LUISA FERNANDA</t>
  </si>
  <si>
    <t>DIEZ FONNEGRA</t>
  </si>
  <si>
    <t>FLORIBERTO</t>
  </si>
  <si>
    <t>MARIN HOYOS</t>
  </si>
  <si>
    <t>M   L AVISOS</t>
  </si>
  <si>
    <t>RESOLUCION DIGITAL</t>
  </si>
  <si>
    <t xml:space="preserve">POLITECNICO </t>
  </si>
  <si>
    <t>DIEZ FONEGRA</t>
  </si>
  <si>
    <t>MARIA CLAUDIA</t>
  </si>
  <si>
    <t>VELASQUEZ</t>
  </si>
  <si>
    <t>CARLOS HUMBERTO</t>
  </si>
  <si>
    <t>ARANGO OSPINA</t>
  </si>
  <si>
    <t>HILDA</t>
  </si>
  <si>
    <t>HENAO NARANJO</t>
  </si>
  <si>
    <t>MANUFACTURAS DE</t>
  </si>
  <si>
    <t>CEMENTO SA</t>
  </si>
  <si>
    <t>DICONCI</t>
  </si>
  <si>
    <t>EMPRESA DE ACUEDUCTO</t>
  </si>
  <si>
    <t>Y ALCANTARILLADO DE</t>
  </si>
  <si>
    <t>MARIA DEYANIRA</t>
  </si>
  <si>
    <t>MONTOYA</t>
  </si>
  <si>
    <t>MARGARITA</t>
  </si>
  <si>
    <t>MONTOYA DE PEREZ</t>
  </si>
  <si>
    <t>MONTOYA PEREZ</t>
  </si>
  <si>
    <t>MANUEL SALVADOR</t>
  </si>
  <si>
    <t>GIRALDO RODAS</t>
  </si>
  <si>
    <t>LUZ ADIS</t>
  </si>
  <si>
    <t>MARTINEZ RAMOS</t>
  </si>
  <si>
    <t>LUZADIS</t>
  </si>
  <si>
    <t>fraccionado413230001156872</t>
  </si>
  <si>
    <t>MARIA</t>
  </si>
  <si>
    <t>MONTOYA MESA</t>
  </si>
  <si>
    <t>GARCIA GUZMAN</t>
  </si>
  <si>
    <t>CAMILO ALIRIO</t>
  </si>
  <si>
    <t>RIVERA CARDONA</t>
  </si>
  <si>
    <t>MERCIAL SA</t>
  </si>
  <si>
    <t>GRANAHORRAR BANCO CO</t>
  </si>
  <si>
    <t>PIEDAD EVANGELIA</t>
  </si>
  <si>
    <t>HERRERA RODRIGUEZ</t>
  </si>
  <si>
    <t>EMPRESAS PUBLICAS DE</t>
  </si>
  <si>
    <t>MARIA YOMAIRA</t>
  </si>
  <si>
    <t>MEJIA DE OCAMPO</t>
  </si>
  <si>
    <t>MONTOYA C</t>
  </si>
  <si>
    <t>EMILIO CESAR</t>
  </si>
  <si>
    <t>PENGOS TOBON</t>
  </si>
  <si>
    <t>LUZ MARINA DEL S</t>
  </si>
  <si>
    <t>MONTOYA CONCHA</t>
  </si>
  <si>
    <t>PENAGOS TOBON</t>
  </si>
  <si>
    <t>MEDELLIN  LTDA</t>
  </si>
  <si>
    <t>ELECTRICAS DE</t>
  </si>
  <si>
    <t>AUTOMOTRIZ LTDA</t>
  </si>
  <si>
    <t>TODO ELECTRICO</t>
  </si>
  <si>
    <t>MICROEMPRESAS DE</t>
  </si>
  <si>
    <t>LEOPOLDO</t>
  </si>
  <si>
    <t>PAYARES</t>
  </si>
  <si>
    <t>PENSIONES DE</t>
  </si>
  <si>
    <t>MARIA NELLY</t>
  </si>
  <si>
    <t>CASAS MAZO</t>
  </si>
  <si>
    <t>EUGENIO</t>
  </si>
  <si>
    <t>GIRALDO GIRALDO</t>
  </si>
  <si>
    <t>OSCAR ALBERTO</t>
  </si>
  <si>
    <t>DE LA ROSA DE LAS SA</t>
  </si>
  <si>
    <t>OLGA CAROLINA</t>
  </si>
  <si>
    <t>URIBE BOTERO</t>
  </si>
  <si>
    <t>MARIA CECILIA</t>
  </si>
  <si>
    <t>MEJIA MONTOYA</t>
  </si>
  <si>
    <t>CENDIAUTOS</t>
  </si>
  <si>
    <t>BELEN</t>
  </si>
  <si>
    <t>DANNY MAURICIO</t>
  </si>
  <si>
    <t>ZAPATA MORENO</t>
  </si>
  <si>
    <t xml:space="preserve">TERESITA </t>
  </si>
  <si>
    <t>MORENO</t>
  </si>
  <si>
    <t>ONLITEX</t>
  </si>
  <si>
    <t>S A</t>
  </si>
  <si>
    <t>EL EU</t>
  </si>
  <si>
    <t>PONTE FLOR DE PI</t>
  </si>
  <si>
    <t>COOPERATIVA COPIE</t>
  </si>
  <si>
    <t>GOMEZ JARAMILLO</t>
  </si>
  <si>
    <t>Empresas Publicas de</t>
  </si>
  <si>
    <t>NORA STELLA</t>
  </si>
  <si>
    <t>VARGAS VALENCIA</t>
  </si>
  <si>
    <t>ALCIDES</t>
  </si>
  <si>
    <t>VILLADA SERNA</t>
  </si>
  <si>
    <t xml:space="preserve">COMPANIA </t>
  </si>
  <si>
    <t>TRANSPORTADORA</t>
  </si>
  <si>
    <t>OLGA</t>
  </si>
  <si>
    <t>RODRIGUEZ DAVILA</t>
  </si>
  <si>
    <t>JAIRO LEON</t>
  </si>
  <si>
    <t>CANO GOMEZ</t>
  </si>
  <si>
    <t>JAIRO LEON DEL CAR</t>
  </si>
  <si>
    <t xml:space="preserve">PORTAL DE </t>
  </si>
  <si>
    <t>CONQUISTADORES</t>
  </si>
  <si>
    <t>DORIS</t>
  </si>
  <si>
    <t>MORALES CARDONA</t>
  </si>
  <si>
    <t>MORALES</t>
  </si>
  <si>
    <t xml:space="preserve">ALBERTO </t>
  </si>
  <si>
    <t>PORTAL DE</t>
  </si>
  <si>
    <t>PEINADO LONDOÑO</t>
  </si>
  <si>
    <t>GLORIA ESTHELA</t>
  </si>
  <si>
    <t>LUZ MERIDA</t>
  </si>
  <si>
    <t>RESTREPO MOLINA</t>
  </si>
  <si>
    <t xml:space="preserve">Policia </t>
  </si>
  <si>
    <t>Nacional</t>
  </si>
  <si>
    <t>PUBLICAR</t>
  </si>
  <si>
    <t xml:space="preserve">WILLIAM DE JESUS </t>
  </si>
  <si>
    <t>YEPES FORONDA</t>
  </si>
  <si>
    <t xml:space="preserve">DAVIVIENDA </t>
  </si>
  <si>
    <t>PROELASTICOS</t>
  </si>
  <si>
    <t>SOCIEDAD</t>
  </si>
  <si>
    <t xml:space="preserve">ANGELA     </t>
  </si>
  <si>
    <t>PARCELACION</t>
  </si>
  <si>
    <t>LAS DOS PALMERAS</t>
  </si>
  <si>
    <t>OSCAR WILLIAN</t>
  </si>
  <si>
    <t>CASAS DUQUE</t>
  </si>
  <si>
    <t>ALBA NIDIA</t>
  </si>
  <si>
    <t>RAFAEL ALONSO</t>
  </si>
  <si>
    <t>GAVIRIA BARRIENTOS</t>
  </si>
  <si>
    <t>CARLOS</t>
  </si>
  <si>
    <t xml:space="preserve">ROMAN GARCIA </t>
  </si>
  <si>
    <t>JOSE</t>
  </si>
  <si>
    <t>BERNARDO HOLGUM</t>
  </si>
  <si>
    <t>RG LTDA</t>
  </si>
  <si>
    <t>TRANSPORTES</t>
  </si>
  <si>
    <t>DIVER LTDA</t>
  </si>
  <si>
    <t>REPRESENTACIONES</t>
  </si>
  <si>
    <t>RAFAEL</t>
  </si>
  <si>
    <t>VELASQUEZ ACOSTA</t>
  </si>
  <si>
    <t>ANGELA MARIA</t>
  </si>
  <si>
    <t>HOLGUIN    VELASQUEZ</t>
  </si>
  <si>
    <t>HOLGUIN VELASQUEZ</t>
  </si>
  <si>
    <t>RAMIRO ARCANGEL</t>
  </si>
  <si>
    <t>LOPERA MEDINA</t>
  </si>
  <si>
    <t>NELSON DE JESUS</t>
  </si>
  <si>
    <t>MUNOZ NARANJO</t>
  </si>
  <si>
    <t>EVERARDO DE JESUS</t>
  </si>
  <si>
    <t>PENAGOS HOYOS</t>
  </si>
  <si>
    <t>HOLGUIN   VELASQUEZ</t>
  </si>
  <si>
    <t>RODRIGO</t>
  </si>
  <si>
    <t>YEPES BARRERA</t>
  </si>
  <si>
    <t>JAVIER ALONSO</t>
  </si>
  <si>
    <t>PELAEZ ESTRADA</t>
  </si>
  <si>
    <t>PINZATEX</t>
  </si>
  <si>
    <t>YEN SPORT Y CIA S A</t>
  </si>
  <si>
    <t>COMERCIALIZADORA</t>
  </si>
  <si>
    <t>SANTANDER</t>
  </si>
  <si>
    <t>LUIS BERNARDO</t>
  </si>
  <si>
    <t>JARAMILLO MESA</t>
  </si>
  <si>
    <t>BANCO BANCOLOMBIA PU</t>
  </si>
  <si>
    <t>020 CIVIL MUNICIPAL MEDELLIN</t>
  </si>
  <si>
    <t>SOL MELANIA</t>
  </si>
  <si>
    <t xml:space="preserve"> SCARPETTA</t>
  </si>
  <si>
    <t>NOHORA AMPARO</t>
  </si>
  <si>
    <t>RESTREPO VELEZ</t>
  </si>
  <si>
    <t>MUNICIPIO DE MEDELLI</t>
  </si>
  <si>
    <t>014 CIVIL DEL CIRCUITO MEDELLIN</t>
  </si>
  <si>
    <t>SUFINANCIEMIENTO</t>
  </si>
  <si>
    <t>FRANCISCO ANTONIO</t>
  </si>
  <si>
    <t>CUELLAR AMBROSSY</t>
  </si>
  <si>
    <t>INSTITUCION PRESTADO</t>
  </si>
  <si>
    <t>STARTEX</t>
  </si>
  <si>
    <t>REMORO</t>
  </si>
  <si>
    <t>SANTA ANITA NAPOLES</t>
  </si>
  <si>
    <t>RAD</t>
  </si>
  <si>
    <t>INDUFIESTAS SAS</t>
  </si>
  <si>
    <t>DAVIVIENDA</t>
  </si>
  <si>
    <t>VITRINAUTOS</t>
  </si>
  <si>
    <t>DEL ESTADO</t>
  </si>
  <si>
    <t>BANCO DE LA REPUBLICA</t>
  </si>
  <si>
    <t>COLMENA</t>
  </si>
  <si>
    <t>LUCENIA</t>
  </si>
  <si>
    <t>HERNANDEZ DE ALVAREZ</t>
  </si>
  <si>
    <t>JHON FREDY</t>
  </si>
  <si>
    <t>LONDONO LONDONO</t>
  </si>
  <si>
    <t>WILLIAM DE JESUS</t>
  </si>
  <si>
    <t>JURADO SANCHEZ</t>
  </si>
  <si>
    <t>CARLOS ENRIQUE</t>
  </si>
  <si>
    <t>GAVIRIA MANCO</t>
  </si>
  <si>
    <t>RESTREPO JARAMILLO</t>
  </si>
  <si>
    <t>UNIDAD RESIDENCIAL</t>
  </si>
  <si>
    <t>ACUARELAS SAN DIEGO</t>
  </si>
  <si>
    <t>ELCY DEL CARMEN</t>
  </si>
  <si>
    <t xml:space="preserve">MUNICIPIO </t>
  </si>
  <si>
    <t>VEHICULO ROLL ROYS S</t>
  </si>
  <si>
    <t>MARIA ROSALBA</t>
  </si>
  <si>
    <t>LONDONO DE A</t>
  </si>
  <si>
    <t>JUAN DAVID</t>
  </si>
  <si>
    <t>HERRERA RESTREPO</t>
  </si>
  <si>
    <t>DEPOSITO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</si>
</sst>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ill="1" applyBorder="1"/>
    <xf numFmtId="1" fontId="0" fillId="0" borderId="1" xfId="0" applyNumberFormat="1" applyFill="1" applyBorder="1"/>
    <xf numFmtId="164" fontId="0" fillId="0" borderId="1" xfId="1" applyNumberFormat="1" applyFont="1" applyFill="1" applyBorder="1"/>
    <xf numFmtId="1" fontId="0" fillId="0" borderId="3" xfId="0" applyNumberFormat="1" applyFill="1" applyBorder="1"/>
    <xf numFmtId="0" fontId="0" fillId="0" borderId="0" xfId="0" applyFill="1"/>
    <xf numFmtId="0" fontId="0" fillId="0" borderId="2" xfId="0" applyFill="1" applyBorder="1"/>
    <xf numFmtId="1" fontId="0" fillId="0" borderId="2" xfId="0" applyNumberFormat="1" applyFill="1" applyBorder="1"/>
    <xf numFmtId="164" fontId="0" fillId="0" borderId="0" xfId="0" applyNumberFormat="1" applyFill="1"/>
    <xf numFmtId="0" fontId="1" fillId="0" borderId="4" xfId="0" applyFont="1" applyBorder="1" applyAlignment="1">
      <alignment horizontal="center" vertical="center" wrapText="1"/>
    </xf>
    <xf numFmtId="0" fontId="0" fillId="0" borderId="3" xfId="0" applyFill="1" applyBorder="1"/>
    <xf numFmtId="0" fontId="0" fillId="0" borderId="4" xfId="0" applyFill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3" xfId="0" applyFill="1" applyBorder="1" applyProtection="1">
      <protection hidden="1"/>
    </xf>
    <xf numFmtId="1" fontId="0" fillId="0" borderId="1" xfId="0" applyNumberFormat="1" applyFill="1" applyBorder="1" applyProtection="1">
      <protection hidden="1"/>
    </xf>
    <xf numFmtId="0" fontId="0" fillId="0" borderId="1" xfId="0" applyFill="1" applyBorder="1" applyProtection="1">
      <protection hidden="1"/>
    </xf>
    <xf numFmtId="164" fontId="0" fillId="0" borderId="1" xfId="1" applyNumberFormat="1" applyFont="1" applyFill="1" applyBorder="1" applyProtection="1">
      <protection hidden="1"/>
    </xf>
    <xf numFmtId="1" fontId="0" fillId="0" borderId="3" xfId="0" applyNumberFormat="1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2" xfId="0" applyFill="1" applyBorder="1" applyProtection="1">
      <protection hidden="1"/>
    </xf>
    <xf numFmtId="164" fontId="0" fillId="0" borderId="2" xfId="1" applyNumberFormat="1" applyFont="1" applyFill="1" applyBorder="1" applyProtection="1">
      <protection hidden="1"/>
    </xf>
    <xf numFmtId="1" fontId="0" fillId="0" borderId="4" xfId="0" applyNumberFormat="1" applyFill="1" applyBorder="1" applyProtection="1">
      <protection hidden="1"/>
    </xf>
    <xf numFmtId="166" fontId="0" fillId="0" borderId="1" xfId="0" applyNumberFormat="1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64" fontId="0" fillId="0" borderId="0" xfId="0" applyNumberFormat="1" applyFill="1" applyProtection="1">
      <protection hidden="1"/>
    </xf>
    <xf numFmtId="164" fontId="0" fillId="0" borderId="0" xfId="1" applyNumberFormat="1" applyFont="1" applyFill="1" applyBorder="1" applyProtection="1">
      <protection hidden="1"/>
    </xf>
    <xf numFmtId="1" fontId="0" fillId="0" borderId="0" xfId="0" applyNumberFormat="1" applyProtection="1">
      <protection hidden="1"/>
    </xf>
    <xf numFmtId="0" fontId="0" fillId="0" borderId="1" xfId="0" applyBorder="1" applyAlignment="1" applyProtection="1">
      <alignment horizontal="center"/>
      <protection hidden="1"/>
    </xf>
  </cellXfs>
  <cellStyles count="5">
    <cellStyle name="Millares" xfId="1" builtinId="3"/>
    <cellStyle name="Moneda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104775</xdr:rowOff>
    </xdr:from>
    <xdr:ext cx="184731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6C00A108-CEA9-41CF-82F9-436DC9B3BC6F}"/>
            </a:ext>
          </a:extLst>
        </xdr:cNvPr>
        <xdr:cNvSpPr txBox="1"/>
      </xdr:nvSpPr>
      <xdr:spPr>
        <a:xfrm>
          <a:off x="5219700" y="584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20</xdr:row>
      <xdr:rowOff>104775</xdr:rowOff>
    </xdr:from>
    <xdr:ext cx="184731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84E8901E-5567-409B-B8F7-25E8E69B85C4}"/>
            </a:ext>
          </a:extLst>
        </xdr:cNvPr>
        <xdr:cNvSpPr txBox="1"/>
      </xdr:nvSpPr>
      <xdr:spPr>
        <a:xfrm>
          <a:off x="15278100" y="483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12</xdr:col>
      <xdr:colOff>0</xdr:colOff>
      <xdr:row>18</xdr:row>
      <xdr:rowOff>104775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83B947E-AD10-4BDD-92BF-391C747BE628}"/>
            </a:ext>
          </a:extLst>
        </xdr:cNvPr>
        <xdr:cNvSpPr txBox="1"/>
      </xdr:nvSpPr>
      <xdr:spPr>
        <a:xfrm>
          <a:off x="5219700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7"/>
  <sheetViews>
    <sheetView tabSelected="1" zoomScaleNormal="100" workbookViewId="0">
      <pane ySplit="1" topLeftCell="A35" activePane="bottomLeft" state="frozen"/>
      <selection activeCell="I1" sqref="I1"/>
      <selection pane="bottomLeft" sqref="A1:XFD1048576"/>
    </sheetView>
  </sheetViews>
  <sheetFormatPr baseColWidth="10" defaultColWidth="11.42578125" defaultRowHeight="15" x14ac:dyDescent="0.25"/>
  <cols>
    <col min="1" max="1" width="5.140625" style="14" customWidth="1"/>
    <col min="2" max="2" width="60" customWidth="1"/>
    <col min="3" max="3" width="18.28515625" customWidth="1"/>
    <col min="4" max="4" width="13" customWidth="1"/>
    <col min="5" max="5" width="24.5703125" customWidth="1"/>
    <col min="6" max="6" width="24.5703125" bestFit="1" customWidth="1"/>
    <col min="7" max="7" width="16.28515625" customWidth="1"/>
    <col min="8" max="8" width="23" customWidth="1"/>
    <col min="9" max="9" width="20.7109375" customWidth="1"/>
    <col min="10" max="10" width="20.5703125" customWidth="1"/>
    <col min="11" max="11" width="21.5703125" customWidth="1"/>
    <col min="12" max="12" width="23.28515625" customWidth="1"/>
    <col min="13" max="13" width="15.28515625" customWidth="1"/>
    <col min="14" max="14" width="17.140625" customWidth="1"/>
    <col min="15" max="15" width="25.7109375" customWidth="1"/>
    <col min="16" max="16" width="25.28515625" customWidth="1"/>
  </cols>
  <sheetData>
    <row r="1" spans="1:22" ht="72.75" customHeight="1" x14ac:dyDescent="0.25">
      <c r="B1" s="1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8" t="s">
        <v>11</v>
      </c>
      <c r="N1" s="18" t="s">
        <v>12</v>
      </c>
      <c r="O1" s="18" t="s">
        <v>13</v>
      </c>
      <c r="P1" s="17" t="s">
        <v>14</v>
      </c>
      <c r="Q1" s="7"/>
      <c r="R1" s="7"/>
      <c r="S1" s="7"/>
      <c r="T1" s="7"/>
      <c r="U1" s="7"/>
      <c r="V1" s="7"/>
    </row>
    <row r="2" spans="1:22" s="3" customFormat="1" x14ac:dyDescent="0.25">
      <c r="A2" s="15">
        <v>1</v>
      </c>
      <c r="B2" s="12" t="s">
        <v>15</v>
      </c>
      <c r="C2" s="4">
        <v>50012041014</v>
      </c>
      <c r="D2" s="3">
        <v>8002460553</v>
      </c>
      <c r="E2" s="3" t="s">
        <v>16</v>
      </c>
      <c r="F2" s="3" t="s">
        <v>17</v>
      </c>
      <c r="G2" s="3">
        <v>1036634579</v>
      </c>
      <c r="H2" s="3" t="s">
        <v>18</v>
      </c>
      <c r="I2" s="3" t="s">
        <v>19</v>
      </c>
      <c r="J2" s="3">
        <v>43096039</v>
      </c>
      <c r="K2" s="3" t="s">
        <v>20</v>
      </c>
      <c r="L2" s="3" t="s">
        <v>21</v>
      </c>
      <c r="M2" s="5">
        <v>2619000</v>
      </c>
      <c r="N2" s="3" t="s">
        <v>741</v>
      </c>
      <c r="O2" s="6">
        <v>413230001179786</v>
      </c>
      <c r="P2" s="4" t="str">
        <f>"05001400301420080132300"</f>
        <v>05001400301420080132300</v>
      </c>
    </row>
    <row r="3" spans="1:22" s="3" customFormat="1" x14ac:dyDescent="0.25">
      <c r="A3" s="15">
        <v>1</v>
      </c>
      <c r="B3" s="12" t="s">
        <v>15</v>
      </c>
      <c r="C3" s="4">
        <v>50012041014</v>
      </c>
      <c r="D3" s="3">
        <v>8002460553</v>
      </c>
      <c r="E3" s="3" t="s">
        <v>16</v>
      </c>
      <c r="F3" s="3" t="s">
        <v>17</v>
      </c>
      <c r="G3" s="3">
        <v>1036634579</v>
      </c>
      <c r="H3" s="3" t="s">
        <v>18</v>
      </c>
      <c r="I3" s="3" t="s">
        <v>19</v>
      </c>
      <c r="J3" s="3">
        <v>43096039</v>
      </c>
      <c r="K3" s="3" t="s">
        <v>20</v>
      </c>
      <c r="L3" s="3" t="s">
        <v>21</v>
      </c>
      <c r="M3" s="5">
        <v>2527000</v>
      </c>
      <c r="N3" s="3" t="s">
        <v>741</v>
      </c>
      <c r="O3" s="6">
        <v>413230001212724</v>
      </c>
      <c r="P3" s="4" t="str">
        <f>"05001400301420080132300"</f>
        <v>05001400301420080132300</v>
      </c>
    </row>
    <row r="4" spans="1:22" s="3" customFormat="1" x14ac:dyDescent="0.25">
      <c r="A4" s="15">
        <v>1</v>
      </c>
      <c r="B4" s="12" t="s">
        <v>15</v>
      </c>
      <c r="C4" s="4">
        <v>50012041014</v>
      </c>
      <c r="D4" s="3">
        <v>8000498450</v>
      </c>
      <c r="E4" s="3" t="s">
        <v>22</v>
      </c>
      <c r="F4" s="3" t="s">
        <v>23</v>
      </c>
      <c r="G4" s="3">
        <v>46104168</v>
      </c>
      <c r="H4" s="3" t="s">
        <v>24</v>
      </c>
      <c r="I4" s="3" t="s">
        <v>25</v>
      </c>
      <c r="J4" s="3">
        <v>21479305</v>
      </c>
      <c r="K4" s="3" t="s">
        <v>26</v>
      </c>
      <c r="L4" s="3" t="s">
        <v>27</v>
      </c>
      <c r="M4" s="5">
        <v>8415859</v>
      </c>
      <c r="N4" s="3" t="s">
        <v>741</v>
      </c>
      <c r="O4" s="6">
        <v>413230001691229</v>
      </c>
      <c r="P4" s="4" t="str">
        <f>"05001400301420090155800"</f>
        <v>05001400301420090155800</v>
      </c>
    </row>
    <row r="5" spans="1:22" s="3" customFormat="1" x14ac:dyDescent="0.25">
      <c r="A5" s="15">
        <v>1</v>
      </c>
      <c r="B5" s="12" t="s">
        <v>28</v>
      </c>
      <c r="C5" s="4">
        <v>50012041700</v>
      </c>
      <c r="D5" s="3">
        <v>42760992</v>
      </c>
      <c r="E5" s="3" t="s">
        <v>29</v>
      </c>
      <c r="F5" s="3" t="s">
        <v>30</v>
      </c>
      <c r="G5" s="3">
        <v>70320523</v>
      </c>
      <c r="H5" s="3" t="s">
        <v>31</v>
      </c>
      <c r="I5" s="3" t="s">
        <v>30</v>
      </c>
      <c r="J5" s="3">
        <v>32346742</v>
      </c>
      <c r="K5" s="3" t="s">
        <v>32</v>
      </c>
      <c r="L5" s="3" t="s">
        <v>33</v>
      </c>
      <c r="M5" s="5">
        <v>14650000</v>
      </c>
      <c r="N5" s="3" t="s">
        <v>741</v>
      </c>
      <c r="O5" s="6">
        <v>413230001705545</v>
      </c>
      <c r="P5" s="4" t="str">
        <f>"05001400301420070106600"</f>
        <v>05001400301420070106600</v>
      </c>
    </row>
    <row r="6" spans="1:22" s="3" customFormat="1" x14ac:dyDescent="0.25">
      <c r="A6" s="15">
        <v>1</v>
      </c>
      <c r="B6" s="12" t="s">
        <v>15</v>
      </c>
      <c r="C6" s="4">
        <v>50012041014</v>
      </c>
      <c r="D6" s="3">
        <v>8000498450</v>
      </c>
      <c r="E6" s="3" t="s">
        <v>22</v>
      </c>
      <c r="F6" s="3" t="s">
        <v>23</v>
      </c>
      <c r="G6" s="3">
        <v>46104168</v>
      </c>
      <c r="H6" s="3" t="s">
        <v>24</v>
      </c>
      <c r="I6" s="3" t="s">
        <v>25</v>
      </c>
      <c r="J6" s="3">
        <v>21479305</v>
      </c>
      <c r="K6" s="3" t="s">
        <v>26</v>
      </c>
      <c r="L6" s="3" t="s">
        <v>27</v>
      </c>
      <c r="M6" s="5">
        <v>15916000</v>
      </c>
      <c r="N6" s="3" t="s">
        <v>741</v>
      </c>
      <c r="O6" s="6">
        <v>413230001803695</v>
      </c>
      <c r="P6" s="4" t="str">
        <f t="shared" ref="P6:P7" si="0">"05001400301420090155800"</f>
        <v>05001400301420090155800</v>
      </c>
    </row>
    <row r="7" spans="1:22" s="3" customFormat="1" x14ac:dyDescent="0.25">
      <c r="A7" s="15">
        <v>1</v>
      </c>
      <c r="B7" s="12" t="s">
        <v>15</v>
      </c>
      <c r="C7" s="4">
        <v>50012041014</v>
      </c>
      <c r="D7" s="3">
        <v>8000498450</v>
      </c>
      <c r="E7" s="3" t="s">
        <v>22</v>
      </c>
      <c r="F7" s="3" t="s">
        <v>23</v>
      </c>
      <c r="G7" s="3">
        <v>46104168</v>
      </c>
      <c r="H7" s="3" t="s">
        <v>24</v>
      </c>
      <c r="I7" s="3" t="s">
        <v>25</v>
      </c>
      <c r="J7" s="3">
        <v>21479305</v>
      </c>
      <c r="K7" s="3" t="s">
        <v>26</v>
      </c>
      <c r="L7" s="3" t="s">
        <v>27</v>
      </c>
      <c r="M7" s="5">
        <v>5932000</v>
      </c>
      <c r="N7" s="3" t="s">
        <v>741</v>
      </c>
      <c r="O7" s="6">
        <v>413230001824761</v>
      </c>
      <c r="P7" s="4" t="str">
        <f t="shared" si="0"/>
        <v>05001400301420090155800</v>
      </c>
    </row>
    <row r="8" spans="1:22" s="3" customFormat="1" x14ac:dyDescent="0.25">
      <c r="A8" s="15">
        <v>1</v>
      </c>
      <c r="B8" s="12" t="s">
        <v>15</v>
      </c>
      <c r="C8" s="4">
        <v>50012041014</v>
      </c>
      <c r="D8" s="3">
        <v>8433796</v>
      </c>
      <c r="E8" s="3" t="s">
        <v>34</v>
      </c>
      <c r="F8" s="3" t="s">
        <v>35</v>
      </c>
      <c r="G8" s="3">
        <v>183116</v>
      </c>
      <c r="H8" s="3" t="s">
        <v>36</v>
      </c>
      <c r="I8" s="3" t="s">
        <v>37</v>
      </c>
      <c r="J8" s="3">
        <v>70102456</v>
      </c>
      <c r="K8" s="3" t="s">
        <v>38</v>
      </c>
      <c r="L8" s="3" t="s">
        <v>39</v>
      </c>
      <c r="M8" s="5">
        <v>7477386</v>
      </c>
      <c r="N8" s="3" t="s">
        <v>741</v>
      </c>
      <c r="O8" s="6">
        <v>413230001864294</v>
      </c>
      <c r="P8" s="4" t="str">
        <f>"05001400301420080011500"</f>
        <v>05001400301420080011500</v>
      </c>
    </row>
    <row r="9" spans="1:22" s="3" customFormat="1" x14ac:dyDescent="0.25">
      <c r="A9" s="15">
        <v>1</v>
      </c>
      <c r="B9" s="12" t="s">
        <v>15</v>
      </c>
      <c r="C9" s="4">
        <v>50012041014</v>
      </c>
      <c r="D9" s="3">
        <v>8002460553</v>
      </c>
      <c r="E9" s="3" t="s">
        <v>16</v>
      </c>
      <c r="F9" s="3" t="s">
        <v>17</v>
      </c>
      <c r="G9" s="3">
        <v>1036634579</v>
      </c>
      <c r="H9" s="3" t="s">
        <v>18</v>
      </c>
      <c r="I9" s="3" t="s">
        <v>19</v>
      </c>
      <c r="J9" s="3">
        <v>43096039</v>
      </c>
      <c r="K9" s="3" t="s">
        <v>20</v>
      </c>
      <c r="L9" s="3" t="s">
        <v>21</v>
      </c>
      <c r="M9" s="5">
        <v>2018017</v>
      </c>
      <c r="N9" s="3" t="s">
        <v>741</v>
      </c>
      <c r="O9" s="6">
        <v>413230001874501</v>
      </c>
      <c r="P9" s="4" t="str">
        <f t="shared" ref="P9:P14" si="1">"05001400301420080132300"</f>
        <v>05001400301420080132300</v>
      </c>
    </row>
    <row r="10" spans="1:22" s="3" customFormat="1" x14ac:dyDescent="0.25">
      <c r="A10" s="15">
        <v>1</v>
      </c>
      <c r="B10" s="12" t="s">
        <v>15</v>
      </c>
      <c r="C10" s="4">
        <v>50012041014</v>
      </c>
      <c r="D10" s="3">
        <v>8002460553</v>
      </c>
      <c r="E10" s="3" t="s">
        <v>16</v>
      </c>
      <c r="F10" s="3" t="s">
        <v>17</v>
      </c>
      <c r="G10" s="3">
        <v>1036634579</v>
      </c>
      <c r="H10" s="3" t="s">
        <v>18</v>
      </c>
      <c r="I10" s="3" t="s">
        <v>19</v>
      </c>
      <c r="J10" s="3">
        <v>43096039</v>
      </c>
      <c r="K10" s="3" t="s">
        <v>20</v>
      </c>
      <c r="L10" s="3" t="s">
        <v>21</v>
      </c>
      <c r="M10" s="5">
        <v>1531977</v>
      </c>
      <c r="N10" s="3" t="s">
        <v>741</v>
      </c>
      <c r="O10" s="6">
        <v>413230001910419</v>
      </c>
      <c r="P10" s="4" t="str">
        <f t="shared" si="1"/>
        <v>05001400301420080132300</v>
      </c>
    </row>
    <row r="11" spans="1:22" s="3" customFormat="1" x14ac:dyDescent="0.25">
      <c r="A11" s="15">
        <v>1</v>
      </c>
      <c r="B11" s="12" t="s">
        <v>15</v>
      </c>
      <c r="C11" s="4">
        <v>50012041014</v>
      </c>
      <c r="D11" s="3">
        <v>8002460553</v>
      </c>
      <c r="E11" s="3" t="s">
        <v>16</v>
      </c>
      <c r="F11" s="3" t="s">
        <v>17</v>
      </c>
      <c r="G11" s="3">
        <v>1036634579</v>
      </c>
      <c r="H11" s="3" t="s">
        <v>18</v>
      </c>
      <c r="I11" s="3" t="s">
        <v>19</v>
      </c>
      <c r="J11" s="3">
        <v>43096039</v>
      </c>
      <c r="K11" s="3" t="s">
        <v>20</v>
      </c>
      <c r="L11" s="3" t="s">
        <v>21</v>
      </c>
      <c r="M11" s="5">
        <v>551564</v>
      </c>
      <c r="N11" s="3" t="s">
        <v>741</v>
      </c>
      <c r="O11" s="6">
        <v>413230001965313</v>
      </c>
      <c r="P11" s="4" t="str">
        <f t="shared" si="1"/>
        <v>05001400301420080132300</v>
      </c>
    </row>
    <row r="12" spans="1:22" s="3" customFormat="1" x14ac:dyDescent="0.25">
      <c r="A12" s="15">
        <v>1</v>
      </c>
      <c r="B12" s="12" t="s">
        <v>15</v>
      </c>
      <c r="C12" s="4">
        <v>50012041014</v>
      </c>
      <c r="D12" s="3">
        <v>8002460553</v>
      </c>
      <c r="E12" s="3" t="s">
        <v>16</v>
      </c>
      <c r="F12" s="3" t="s">
        <v>17</v>
      </c>
      <c r="G12" s="3">
        <v>1036634579</v>
      </c>
      <c r="H12" s="3" t="s">
        <v>18</v>
      </c>
      <c r="I12" s="3" t="s">
        <v>19</v>
      </c>
      <c r="J12" s="3">
        <v>43096039</v>
      </c>
      <c r="K12" s="3" t="s">
        <v>20</v>
      </c>
      <c r="L12" s="3" t="s">
        <v>21</v>
      </c>
      <c r="M12" s="5">
        <v>1930294</v>
      </c>
      <c r="N12" s="3" t="s">
        <v>741</v>
      </c>
      <c r="O12" s="6">
        <v>413230002023227</v>
      </c>
      <c r="P12" s="4" t="str">
        <f t="shared" si="1"/>
        <v>05001400301420080132300</v>
      </c>
    </row>
    <row r="13" spans="1:22" s="3" customFormat="1" x14ac:dyDescent="0.25">
      <c r="A13" s="15">
        <v>1</v>
      </c>
      <c r="B13" s="12" t="s">
        <v>15</v>
      </c>
      <c r="C13" s="4">
        <v>50012041014</v>
      </c>
      <c r="D13" s="3">
        <v>8002460553</v>
      </c>
      <c r="E13" s="3" t="s">
        <v>16</v>
      </c>
      <c r="F13" s="3" t="s">
        <v>17</v>
      </c>
      <c r="G13" s="3">
        <v>1036634579</v>
      </c>
      <c r="H13" s="3" t="s">
        <v>18</v>
      </c>
      <c r="I13" s="3" t="s">
        <v>19</v>
      </c>
      <c r="J13" s="3">
        <v>43096039</v>
      </c>
      <c r="K13" s="3" t="s">
        <v>20</v>
      </c>
      <c r="L13" s="3" t="s">
        <v>21</v>
      </c>
      <c r="M13" s="5">
        <v>1810472</v>
      </c>
      <c r="N13" s="3" t="s">
        <v>741</v>
      </c>
      <c r="O13" s="6">
        <v>413230002062700</v>
      </c>
      <c r="P13" s="4" t="str">
        <f t="shared" si="1"/>
        <v>05001400301420080132300</v>
      </c>
    </row>
    <row r="14" spans="1:22" s="3" customFormat="1" x14ac:dyDescent="0.25">
      <c r="A14" s="15">
        <v>1</v>
      </c>
      <c r="B14" s="12" t="s">
        <v>15</v>
      </c>
      <c r="C14" s="4">
        <v>50012041014</v>
      </c>
      <c r="D14" s="3">
        <v>8002460553</v>
      </c>
      <c r="E14" s="3" t="s">
        <v>16</v>
      </c>
      <c r="F14" s="3" t="s">
        <v>17</v>
      </c>
      <c r="G14" s="3">
        <v>1036634579</v>
      </c>
      <c r="H14" s="3" t="s">
        <v>18</v>
      </c>
      <c r="I14" s="3" t="s">
        <v>19</v>
      </c>
      <c r="J14" s="3">
        <v>43096039</v>
      </c>
      <c r="K14" s="3" t="s">
        <v>20</v>
      </c>
      <c r="L14" s="3" t="s">
        <v>21</v>
      </c>
      <c r="M14" s="5">
        <v>1875472</v>
      </c>
      <c r="N14" s="3" t="s">
        <v>741</v>
      </c>
      <c r="O14" s="6">
        <v>413230002110400</v>
      </c>
      <c r="P14" s="4" t="str">
        <f t="shared" si="1"/>
        <v>05001400301420080132300</v>
      </c>
    </row>
    <row r="15" spans="1:22" s="3" customFormat="1" x14ac:dyDescent="0.25">
      <c r="A15" s="15">
        <v>1</v>
      </c>
      <c r="B15" s="12" t="s">
        <v>15</v>
      </c>
      <c r="C15" s="4">
        <v>50012041014</v>
      </c>
      <c r="D15" s="3">
        <v>8433796</v>
      </c>
      <c r="E15" s="3" t="s">
        <v>40</v>
      </c>
      <c r="F15" s="3" t="s">
        <v>41</v>
      </c>
      <c r="G15" s="3">
        <v>183116</v>
      </c>
      <c r="H15" s="3" t="s">
        <v>36</v>
      </c>
      <c r="I15" s="3" t="s">
        <v>37</v>
      </c>
      <c r="J15" s="3">
        <v>70102456</v>
      </c>
      <c r="K15" s="3" t="s">
        <v>38</v>
      </c>
      <c r="L15" s="3" t="s">
        <v>39</v>
      </c>
      <c r="M15" s="5">
        <v>5918995</v>
      </c>
      <c r="N15" s="3" t="s">
        <v>741</v>
      </c>
      <c r="O15" s="6">
        <v>413230002131174</v>
      </c>
      <c r="P15" s="4" t="str">
        <f t="shared" ref="P15:P17" si="2">"05001400301420080011500"</f>
        <v>05001400301420080011500</v>
      </c>
    </row>
    <row r="16" spans="1:22" s="3" customFormat="1" x14ac:dyDescent="0.25">
      <c r="A16" s="15">
        <v>1</v>
      </c>
      <c r="B16" s="12" t="s">
        <v>15</v>
      </c>
      <c r="C16" s="4">
        <v>50012041014</v>
      </c>
      <c r="D16" s="3">
        <v>8433796</v>
      </c>
      <c r="E16" s="3" t="s">
        <v>40</v>
      </c>
      <c r="F16" s="3" t="s">
        <v>41</v>
      </c>
      <c r="G16" s="3">
        <v>183116</v>
      </c>
      <c r="H16" s="3" t="s">
        <v>36</v>
      </c>
      <c r="I16" s="3" t="s">
        <v>37</v>
      </c>
      <c r="J16" s="3">
        <v>70102456</v>
      </c>
      <c r="K16" s="3" t="s">
        <v>38</v>
      </c>
      <c r="L16" s="3" t="s">
        <v>39</v>
      </c>
      <c r="M16" s="5">
        <v>5918995</v>
      </c>
      <c r="N16" s="3" t="s">
        <v>741</v>
      </c>
      <c r="O16" s="6">
        <v>413230002131175</v>
      </c>
      <c r="P16" s="4" t="str">
        <f t="shared" si="2"/>
        <v>05001400301420080011500</v>
      </c>
    </row>
    <row r="17" spans="1:33" s="3" customFormat="1" x14ac:dyDescent="0.25">
      <c r="A17" s="15">
        <v>1</v>
      </c>
      <c r="B17" s="12" t="s">
        <v>15</v>
      </c>
      <c r="C17" s="4">
        <v>50012041014</v>
      </c>
      <c r="D17" s="3">
        <v>8433796</v>
      </c>
      <c r="E17" s="3" t="s">
        <v>40</v>
      </c>
      <c r="F17" s="3" t="s">
        <v>41</v>
      </c>
      <c r="G17" s="3">
        <v>183116</v>
      </c>
      <c r="H17" s="3" t="s">
        <v>36</v>
      </c>
      <c r="I17" s="3" t="s">
        <v>37</v>
      </c>
      <c r="J17" s="3">
        <v>70102456</v>
      </c>
      <c r="K17" s="3" t="s">
        <v>38</v>
      </c>
      <c r="L17" s="3" t="s">
        <v>39</v>
      </c>
      <c r="M17" s="5">
        <v>5162010</v>
      </c>
      <c r="N17" s="3" t="s">
        <v>741</v>
      </c>
      <c r="O17" s="6">
        <v>413230002131176</v>
      </c>
      <c r="P17" s="4" t="str">
        <f t="shared" si="2"/>
        <v>05001400301420080011500</v>
      </c>
    </row>
    <row r="18" spans="1:33" s="3" customFormat="1" x14ac:dyDescent="0.25">
      <c r="A18" s="15">
        <v>1</v>
      </c>
      <c r="B18" s="12" t="s">
        <v>15</v>
      </c>
      <c r="C18" s="4">
        <v>50012041014</v>
      </c>
      <c r="D18" s="3">
        <v>8002460553</v>
      </c>
      <c r="E18" s="3" t="s">
        <v>16</v>
      </c>
      <c r="F18" s="3" t="s">
        <v>17</v>
      </c>
      <c r="G18" s="3">
        <v>1036634579</v>
      </c>
      <c r="H18" s="3" t="s">
        <v>18</v>
      </c>
      <c r="I18" s="3" t="s">
        <v>19</v>
      </c>
      <c r="J18" s="3">
        <v>43096039</v>
      </c>
      <c r="K18" s="3" t="s">
        <v>20</v>
      </c>
      <c r="L18" s="3" t="s">
        <v>21</v>
      </c>
      <c r="M18" s="5">
        <v>1436672</v>
      </c>
      <c r="N18" s="3" t="s">
        <v>741</v>
      </c>
      <c r="O18" s="6">
        <v>413230002164920</v>
      </c>
      <c r="P18" s="4" t="str">
        <f>"05001400301420080132300"</f>
        <v>05001400301420080132300</v>
      </c>
    </row>
    <row r="19" spans="1:33" s="3" customFormat="1" x14ac:dyDescent="0.25">
      <c r="A19" s="15">
        <v>1</v>
      </c>
      <c r="B19" s="12" t="s">
        <v>15</v>
      </c>
      <c r="C19" s="4">
        <v>50012041014</v>
      </c>
      <c r="D19" s="3">
        <v>8110007848</v>
      </c>
      <c r="E19" s="3" t="s">
        <v>42</v>
      </c>
      <c r="F19" s="3" t="s">
        <v>43</v>
      </c>
      <c r="G19" s="3">
        <v>9000301857</v>
      </c>
      <c r="H19" s="3" t="s">
        <v>44</v>
      </c>
      <c r="I19" s="3" t="s">
        <v>45</v>
      </c>
      <c r="J19" s="3">
        <v>9000301857</v>
      </c>
      <c r="K19" s="3" t="s">
        <v>46</v>
      </c>
      <c r="M19" s="5">
        <v>4024000</v>
      </c>
      <c r="N19" s="3" t="s">
        <v>741</v>
      </c>
      <c r="O19" s="6">
        <v>413230002171306</v>
      </c>
      <c r="P19" s="4" t="str">
        <f>"05001400300320130012500"</f>
        <v>05001400300320130012500</v>
      </c>
    </row>
    <row r="20" spans="1:33" s="3" customFormat="1" x14ac:dyDescent="0.25">
      <c r="A20" s="15">
        <v>1</v>
      </c>
      <c r="B20" s="12" t="s">
        <v>15</v>
      </c>
      <c r="C20" s="4">
        <v>50012041014</v>
      </c>
      <c r="D20" s="3">
        <v>8110007848</v>
      </c>
      <c r="E20" s="3" t="s">
        <v>42</v>
      </c>
      <c r="F20" s="3" t="s">
        <v>43</v>
      </c>
      <c r="G20" s="3">
        <v>9000301857</v>
      </c>
      <c r="H20" s="3" t="s">
        <v>44</v>
      </c>
      <c r="I20" s="3" t="s">
        <v>45</v>
      </c>
      <c r="J20" s="3">
        <v>9000301857</v>
      </c>
      <c r="K20" s="3" t="s">
        <v>46</v>
      </c>
      <c r="M20" s="5">
        <v>8048080</v>
      </c>
      <c r="N20" s="3" t="s">
        <v>741</v>
      </c>
      <c r="O20" s="6">
        <v>413230002171307</v>
      </c>
      <c r="P20" s="4" t="str">
        <f t="shared" ref="P20:P21" si="3">"05001400300320130012500"</f>
        <v>05001400300320130012500</v>
      </c>
    </row>
    <row r="21" spans="1:33" s="3" customFormat="1" x14ac:dyDescent="0.25">
      <c r="A21" s="15">
        <v>1</v>
      </c>
      <c r="B21" s="12" t="s">
        <v>15</v>
      </c>
      <c r="C21" s="4">
        <v>50012041014</v>
      </c>
      <c r="D21" s="3">
        <v>8110007848</v>
      </c>
      <c r="E21" s="3" t="s">
        <v>42</v>
      </c>
      <c r="F21" s="3" t="s">
        <v>43</v>
      </c>
      <c r="G21" s="3">
        <v>9000301857</v>
      </c>
      <c r="H21" s="3" t="s">
        <v>44</v>
      </c>
      <c r="I21" s="3" t="s">
        <v>45</v>
      </c>
      <c r="J21" s="3">
        <v>9000301857</v>
      </c>
      <c r="K21" s="3" t="s">
        <v>46</v>
      </c>
      <c r="M21" s="5">
        <v>4024040</v>
      </c>
      <c r="N21" s="3" t="s">
        <v>741</v>
      </c>
      <c r="O21" s="6">
        <v>413230002171309</v>
      </c>
      <c r="P21" s="4" t="str">
        <f t="shared" si="3"/>
        <v>05001400300320130012500</v>
      </c>
    </row>
    <row r="22" spans="1:33" s="3" customFormat="1" x14ac:dyDescent="0.25">
      <c r="A22" s="15">
        <v>1</v>
      </c>
      <c r="B22" s="12" t="s">
        <v>47</v>
      </c>
      <c r="C22" s="4">
        <v>50012041029</v>
      </c>
      <c r="D22" s="3">
        <v>15485773</v>
      </c>
      <c r="E22" s="3" t="s">
        <v>48</v>
      </c>
      <c r="F22" s="3" t="s">
        <v>49</v>
      </c>
      <c r="G22" s="3">
        <v>9002251001</v>
      </c>
      <c r="H22" s="3" t="s">
        <v>50</v>
      </c>
      <c r="I22" s="3" t="s">
        <v>51</v>
      </c>
      <c r="J22" s="3">
        <v>8605251485</v>
      </c>
      <c r="K22" s="3" t="s">
        <v>52</v>
      </c>
      <c r="M22" s="5">
        <v>11343619.33</v>
      </c>
      <c r="N22" s="3" t="s">
        <v>741</v>
      </c>
      <c r="O22" s="6">
        <v>413230002216267</v>
      </c>
      <c r="P22" s="4" t="str">
        <f>"05001400302320130054400"</f>
        <v>05001400302320130054400</v>
      </c>
    </row>
    <row r="23" spans="1:33" s="3" customFormat="1" x14ac:dyDescent="0.25">
      <c r="A23" s="15">
        <v>1</v>
      </c>
      <c r="B23" s="12" t="s">
        <v>47</v>
      </c>
      <c r="C23" s="4">
        <v>50012041029</v>
      </c>
      <c r="D23" s="3">
        <v>15485773</v>
      </c>
      <c r="E23" s="3" t="s">
        <v>48</v>
      </c>
      <c r="F23" s="3" t="s">
        <v>49</v>
      </c>
      <c r="G23" s="3">
        <v>9002251001</v>
      </c>
      <c r="H23" s="3" t="s">
        <v>50</v>
      </c>
      <c r="I23" s="3" t="s">
        <v>51</v>
      </c>
      <c r="J23" s="3">
        <v>8605251485</v>
      </c>
      <c r="K23" s="3" t="s">
        <v>52</v>
      </c>
      <c r="M23" s="5">
        <v>8048000</v>
      </c>
      <c r="N23" s="3" t="s">
        <v>741</v>
      </c>
      <c r="O23" s="6">
        <v>413230002216268</v>
      </c>
      <c r="P23" s="4" t="str">
        <f t="shared" ref="P23:P24" si="4">"05001400302320130054400"</f>
        <v>05001400302320130054400</v>
      </c>
    </row>
    <row r="24" spans="1:33" s="3" customFormat="1" x14ac:dyDescent="0.25">
      <c r="A24" s="15">
        <v>1</v>
      </c>
      <c r="B24" s="12" t="s">
        <v>47</v>
      </c>
      <c r="C24" s="4">
        <v>50012041029</v>
      </c>
      <c r="D24" s="3">
        <v>15485773</v>
      </c>
      <c r="E24" s="3" t="s">
        <v>48</v>
      </c>
      <c r="F24" s="3" t="s">
        <v>49</v>
      </c>
      <c r="G24" s="3">
        <v>9002251001</v>
      </c>
      <c r="H24" s="3" t="s">
        <v>50</v>
      </c>
      <c r="I24" s="3" t="s">
        <v>51</v>
      </c>
      <c r="J24" s="3">
        <v>8605251485</v>
      </c>
      <c r="K24" s="3" t="s">
        <v>52</v>
      </c>
      <c r="M24" s="5">
        <v>8048000</v>
      </c>
      <c r="N24" s="3" t="s">
        <v>741</v>
      </c>
      <c r="O24" s="6">
        <v>413230002216269</v>
      </c>
      <c r="P24" s="4" t="str">
        <f t="shared" si="4"/>
        <v>05001400302320130054400</v>
      </c>
    </row>
    <row r="25" spans="1:33" s="3" customFormat="1" x14ac:dyDescent="0.25">
      <c r="A25" s="15">
        <v>1</v>
      </c>
      <c r="B25" s="12" t="s">
        <v>15</v>
      </c>
      <c r="C25" s="4">
        <v>50012041014</v>
      </c>
      <c r="D25" s="3">
        <v>8002460553</v>
      </c>
      <c r="E25" s="3" t="s">
        <v>16</v>
      </c>
      <c r="F25" s="3" t="s">
        <v>17</v>
      </c>
      <c r="G25" s="3">
        <v>1036634579</v>
      </c>
      <c r="H25" s="3" t="s">
        <v>18</v>
      </c>
      <c r="I25" s="3" t="s">
        <v>19</v>
      </c>
      <c r="J25" s="3">
        <v>1036634579</v>
      </c>
      <c r="K25" s="3" t="s">
        <v>18</v>
      </c>
      <c r="L25" s="3" t="s">
        <v>19</v>
      </c>
      <c r="M25" s="5">
        <v>8421769.5</v>
      </c>
      <c r="N25" s="3" t="s">
        <v>741</v>
      </c>
      <c r="O25" s="4">
        <v>413230002328688</v>
      </c>
      <c r="P25" s="4" t="str">
        <f>"05001400301420080132300"</f>
        <v>05001400301420080132300</v>
      </c>
    </row>
    <row r="26" spans="1:33" s="7" customFormat="1" x14ac:dyDescent="0.25">
      <c r="A26" s="15">
        <v>2</v>
      </c>
      <c r="B26" s="12" t="s">
        <v>15</v>
      </c>
      <c r="C26" s="4">
        <v>50012041014</v>
      </c>
      <c r="D26" s="3">
        <v>800169165</v>
      </c>
      <c r="E26" s="3" t="s">
        <v>53</v>
      </c>
      <c r="F26" s="3" t="s">
        <v>54</v>
      </c>
      <c r="G26" s="3">
        <v>22040982</v>
      </c>
      <c r="H26" s="3" t="s">
        <v>55</v>
      </c>
      <c r="I26" s="3" t="s">
        <v>56</v>
      </c>
      <c r="J26" s="3">
        <v>800197384</v>
      </c>
      <c r="K26" s="3" t="s">
        <v>57</v>
      </c>
      <c r="L26" s="3" t="s">
        <v>58</v>
      </c>
      <c r="M26" s="5">
        <v>64327</v>
      </c>
      <c r="N26" s="3" t="s">
        <v>741</v>
      </c>
      <c r="O26" s="6">
        <v>413230008269613</v>
      </c>
      <c r="P26" s="4" t="str">
        <f>"05001400301420010067600"</f>
        <v>05001400301420010067600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s="7" customFormat="1" x14ac:dyDescent="0.25">
      <c r="A27" s="15">
        <v>2</v>
      </c>
      <c r="B27" s="12" t="s">
        <v>15</v>
      </c>
      <c r="C27" s="4">
        <v>50012041014</v>
      </c>
      <c r="D27" s="3">
        <v>800169165</v>
      </c>
      <c r="E27" s="3" t="s">
        <v>53</v>
      </c>
      <c r="F27" s="3" t="s">
        <v>54</v>
      </c>
      <c r="G27" s="3">
        <v>22040982</v>
      </c>
      <c r="H27" s="3" t="s">
        <v>55</v>
      </c>
      <c r="I27" s="3" t="s">
        <v>56</v>
      </c>
      <c r="J27" s="3">
        <v>800197384</v>
      </c>
      <c r="K27" s="3" t="s">
        <v>59</v>
      </c>
      <c r="L27" s="3" t="s">
        <v>58</v>
      </c>
      <c r="M27" s="5">
        <v>64327</v>
      </c>
      <c r="N27" s="3" t="s">
        <v>741</v>
      </c>
      <c r="O27" s="6">
        <v>413230000007432</v>
      </c>
      <c r="P27" s="4" t="str">
        <f t="shared" ref="P27:P54" si="5">"05001400301420010067600"</f>
        <v>05001400301420010067600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s="7" customFormat="1" x14ac:dyDescent="0.25">
      <c r="A28" s="15">
        <v>2</v>
      </c>
      <c r="B28" s="12" t="s">
        <v>15</v>
      </c>
      <c r="C28" s="4">
        <v>50012041014</v>
      </c>
      <c r="D28" s="3">
        <v>800169165</v>
      </c>
      <c r="E28" s="3" t="s">
        <v>53</v>
      </c>
      <c r="F28" s="3" t="s">
        <v>54</v>
      </c>
      <c r="G28" s="3">
        <v>22040982</v>
      </c>
      <c r="H28" s="3" t="s">
        <v>55</v>
      </c>
      <c r="I28" s="3" t="s">
        <v>56</v>
      </c>
      <c r="J28" s="3">
        <v>800197384</v>
      </c>
      <c r="K28" s="3" t="s">
        <v>60</v>
      </c>
      <c r="L28" s="3" t="s">
        <v>61</v>
      </c>
      <c r="M28" s="5">
        <v>64327</v>
      </c>
      <c r="N28" s="3" t="s">
        <v>741</v>
      </c>
      <c r="O28" s="6">
        <v>413230000019762</v>
      </c>
      <c r="P28" s="4" t="str">
        <f t="shared" si="5"/>
        <v>05001400301420010067600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s="7" customFormat="1" x14ac:dyDescent="0.25">
      <c r="A29" s="15">
        <v>2</v>
      </c>
      <c r="B29" s="12" t="s">
        <v>15</v>
      </c>
      <c r="C29" s="4">
        <v>50012041014</v>
      </c>
      <c r="D29" s="3">
        <v>800169165</v>
      </c>
      <c r="E29" s="3" t="s">
        <v>53</v>
      </c>
      <c r="F29" s="3" t="s">
        <v>54</v>
      </c>
      <c r="G29" s="3">
        <v>22040982</v>
      </c>
      <c r="H29" s="3" t="s">
        <v>55</v>
      </c>
      <c r="I29" s="3" t="s">
        <v>56</v>
      </c>
      <c r="J29" s="3">
        <v>800197384</v>
      </c>
      <c r="K29" s="3" t="s">
        <v>60</v>
      </c>
      <c r="L29" s="3" t="s">
        <v>61</v>
      </c>
      <c r="M29" s="5">
        <v>128654</v>
      </c>
      <c r="N29" s="3" t="s">
        <v>741</v>
      </c>
      <c r="O29" s="6">
        <v>413230000029614</v>
      </c>
      <c r="P29" s="4" t="str">
        <f t="shared" si="5"/>
        <v>05001400301420010067600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s="7" customFormat="1" x14ac:dyDescent="0.25">
      <c r="A30" s="15">
        <v>2</v>
      </c>
      <c r="B30" s="12" t="s">
        <v>15</v>
      </c>
      <c r="C30" s="4">
        <v>50012041014</v>
      </c>
      <c r="D30" s="3">
        <v>800169165</v>
      </c>
      <c r="E30" s="3" t="s">
        <v>53</v>
      </c>
      <c r="F30" s="3" t="s">
        <v>54</v>
      </c>
      <c r="G30" s="3">
        <v>22040982</v>
      </c>
      <c r="H30" s="3" t="s">
        <v>55</v>
      </c>
      <c r="I30" s="3" t="s">
        <v>56</v>
      </c>
      <c r="J30" s="3">
        <v>800197384</v>
      </c>
      <c r="K30" s="3" t="s">
        <v>62</v>
      </c>
      <c r="L30" s="3" t="s">
        <v>61</v>
      </c>
      <c r="M30" s="5">
        <v>64327</v>
      </c>
      <c r="N30" s="3" t="s">
        <v>741</v>
      </c>
      <c r="O30" s="6">
        <v>413230000043390</v>
      </c>
      <c r="P30" s="4" t="str">
        <f t="shared" si="5"/>
        <v>05001400301420010067600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s="7" customFormat="1" x14ac:dyDescent="0.25">
      <c r="A31" s="15">
        <v>2</v>
      </c>
      <c r="B31" s="12" t="s">
        <v>15</v>
      </c>
      <c r="C31" s="4">
        <v>50012041014</v>
      </c>
      <c r="D31" s="3">
        <v>800169165</v>
      </c>
      <c r="E31" s="3" t="s">
        <v>53</v>
      </c>
      <c r="F31" s="3" t="s">
        <v>54</v>
      </c>
      <c r="G31" s="3">
        <v>22040982</v>
      </c>
      <c r="H31" s="3" t="s">
        <v>55</v>
      </c>
      <c r="I31" s="3" t="s">
        <v>56</v>
      </c>
      <c r="J31" s="3">
        <v>800197384</v>
      </c>
      <c r="K31" s="3"/>
      <c r="L31" s="3" t="s">
        <v>63</v>
      </c>
      <c r="M31" s="5">
        <v>47312</v>
      </c>
      <c r="N31" s="3" t="s">
        <v>741</v>
      </c>
      <c r="O31" s="6">
        <v>413230000080308</v>
      </c>
      <c r="P31" s="4" t="str">
        <f t="shared" si="5"/>
        <v>05001400301420010067600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s="7" customFormat="1" x14ac:dyDescent="0.25">
      <c r="A32" s="15">
        <v>2</v>
      </c>
      <c r="B32" s="12" t="s">
        <v>15</v>
      </c>
      <c r="C32" s="4">
        <v>50012041014</v>
      </c>
      <c r="D32" s="3">
        <v>800169165</v>
      </c>
      <c r="E32" s="3" t="s">
        <v>53</v>
      </c>
      <c r="F32" s="3" t="s">
        <v>54</v>
      </c>
      <c r="G32" s="3">
        <v>22040982</v>
      </c>
      <c r="H32" s="3" t="s">
        <v>55</v>
      </c>
      <c r="I32" s="3" t="s">
        <v>56</v>
      </c>
      <c r="J32" s="3">
        <v>800197384</v>
      </c>
      <c r="K32" s="3" t="s">
        <v>61</v>
      </c>
      <c r="L32" s="3" t="s">
        <v>57</v>
      </c>
      <c r="M32" s="5">
        <v>47312</v>
      </c>
      <c r="N32" s="3" t="s">
        <v>741</v>
      </c>
      <c r="O32" s="6">
        <v>413230000089534</v>
      </c>
      <c r="P32" s="4" t="str">
        <f t="shared" si="5"/>
        <v>05001400301420010067600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s="7" customFormat="1" x14ac:dyDescent="0.25">
      <c r="A33" s="15">
        <v>2</v>
      </c>
      <c r="B33" s="12" t="s">
        <v>15</v>
      </c>
      <c r="C33" s="4">
        <v>50012041014</v>
      </c>
      <c r="D33" s="3">
        <v>800169165</v>
      </c>
      <c r="E33" s="3" t="s">
        <v>53</v>
      </c>
      <c r="F33" s="3" t="s">
        <v>54</v>
      </c>
      <c r="G33" s="3">
        <v>22040982</v>
      </c>
      <c r="H33" s="3" t="s">
        <v>55</v>
      </c>
      <c r="I33" s="3" t="s">
        <v>56</v>
      </c>
      <c r="J33" s="3">
        <v>800197384</v>
      </c>
      <c r="K33" s="3" t="s">
        <v>61</v>
      </c>
      <c r="L33" s="3" t="s">
        <v>57</v>
      </c>
      <c r="M33" s="5">
        <v>47312</v>
      </c>
      <c r="N33" s="3" t="s">
        <v>741</v>
      </c>
      <c r="O33" s="6">
        <v>413230000099193</v>
      </c>
      <c r="P33" s="4" t="str">
        <f t="shared" si="5"/>
        <v>05001400301420010067600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s="7" customFormat="1" x14ac:dyDescent="0.25">
      <c r="A34" s="15">
        <v>2</v>
      </c>
      <c r="B34" s="12" t="s">
        <v>15</v>
      </c>
      <c r="C34" s="4">
        <v>50012041014</v>
      </c>
      <c r="D34" s="3">
        <v>800169165</v>
      </c>
      <c r="E34" s="3" t="s">
        <v>53</v>
      </c>
      <c r="F34" s="3" t="s">
        <v>54</v>
      </c>
      <c r="G34" s="3">
        <v>22040982</v>
      </c>
      <c r="H34" s="3" t="s">
        <v>55</v>
      </c>
      <c r="I34" s="3" t="s">
        <v>56</v>
      </c>
      <c r="J34" s="3">
        <v>800197384</v>
      </c>
      <c r="K34" s="3" t="s">
        <v>61</v>
      </c>
      <c r="L34" s="3" t="s">
        <v>57</v>
      </c>
      <c r="M34" s="5">
        <v>47312</v>
      </c>
      <c r="N34" s="3" t="s">
        <v>741</v>
      </c>
      <c r="O34" s="6">
        <v>413230000108824</v>
      </c>
      <c r="P34" s="4" t="str">
        <f t="shared" si="5"/>
        <v>05001400301420010067600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s="7" customFormat="1" x14ac:dyDescent="0.25">
      <c r="A35" s="15">
        <v>2</v>
      </c>
      <c r="B35" s="12" t="s">
        <v>15</v>
      </c>
      <c r="C35" s="4">
        <v>50012041014</v>
      </c>
      <c r="D35" s="3">
        <v>800169165</v>
      </c>
      <c r="E35" s="3" t="s">
        <v>53</v>
      </c>
      <c r="F35" s="3" t="s">
        <v>54</v>
      </c>
      <c r="G35" s="3">
        <v>22040982</v>
      </c>
      <c r="H35" s="3" t="s">
        <v>55</v>
      </c>
      <c r="I35" s="3" t="s">
        <v>56</v>
      </c>
      <c r="J35" s="3">
        <v>800197384</v>
      </c>
      <c r="K35" s="3" t="s">
        <v>61</v>
      </c>
      <c r="L35" s="3" t="s">
        <v>57</v>
      </c>
      <c r="M35" s="5">
        <v>47312</v>
      </c>
      <c r="N35" s="3" t="s">
        <v>741</v>
      </c>
      <c r="O35" s="6">
        <v>413230000119545</v>
      </c>
      <c r="P35" s="4" t="str">
        <f t="shared" si="5"/>
        <v>05001400301420010067600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s="7" customFormat="1" x14ac:dyDescent="0.25">
      <c r="A36" s="15">
        <v>2</v>
      </c>
      <c r="B36" s="12" t="s">
        <v>15</v>
      </c>
      <c r="C36" s="4">
        <v>50012041014</v>
      </c>
      <c r="D36" s="3">
        <v>800169165</v>
      </c>
      <c r="E36" s="3" t="s">
        <v>53</v>
      </c>
      <c r="F36" s="3" t="s">
        <v>54</v>
      </c>
      <c r="G36" s="3">
        <v>22040982</v>
      </c>
      <c r="H36" s="3" t="s">
        <v>55</v>
      </c>
      <c r="I36" s="3" t="s">
        <v>56</v>
      </c>
      <c r="J36" s="3">
        <v>800197384</v>
      </c>
      <c r="K36" s="3" t="s">
        <v>61</v>
      </c>
      <c r="L36" s="3" t="s">
        <v>57</v>
      </c>
      <c r="M36" s="5">
        <v>47312</v>
      </c>
      <c r="N36" s="3" t="s">
        <v>741</v>
      </c>
      <c r="O36" s="6">
        <v>413230000129096</v>
      </c>
      <c r="P36" s="4" t="str">
        <f t="shared" si="5"/>
        <v>05001400301420010067600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s="7" customFormat="1" x14ac:dyDescent="0.25">
      <c r="A37" s="15">
        <v>2</v>
      </c>
      <c r="B37" s="12" t="s">
        <v>15</v>
      </c>
      <c r="C37" s="4">
        <v>50012041014</v>
      </c>
      <c r="D37" s="3">
        <v>800169165</v>
      </c>
      <c r="E37" s="3" t="s">
        <v>53</v>
      </c>
      <c r="F37" s="3" t="s">
        <v>54</v>
      </c>
      <c r="G37" s="3">
        <v>22040982</v>
      </c>
      <c r="H37" s="3" t="s">
        <v>55</v>
      </c>
      <c r="I37" s="3" t="s">
        <v>56</v>
      </c>
      <c r="J37" s="3">
        <v>800197384</v>
      </c>
      <c r="K37" s="3" t="s">
        <v>61</v>
      </c>
      <c r="L37" s="3" t="s">
        <v>57</v>
      </c>
      <c r="M37" s="5">
        <v>94624</v>
      </c>
      <c r="N37" s="3" t="s">
        <v>741</v>
      </c>
      <c r="O37" s="6">
        <v>413230000140487</v>
      </c>
      <c r="P37" s="4" t="str">
        <f t="shared" si="5"/>
        <v>05001400301420010067600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s="7" customFormat="1" x14ac:dyDescent="0.25">
      <c r="A38" s="15">
        <v>2</v>
      </c>
      <c r="B38" s="12" t="s">
        <v>15</v>
      </c>
      <c r="C38" s="4">
        <v>50012041014</v>
      </c>
      <c r="D38" s="3">
        <v>800169165</v>
      </c>
      <c r="E38" s="3" t="s">
        <v>53</v>
      </c>
      <c r="F38" s="3" t="s">
        <v>54</v>
      </c>
      <c r="G38" s="3">
        <v>22040982</v>
      </c>
      <c r="H38" s="3" t="s">
        <v>55</v>
      </c>
      <c r="I38" s="3" t="s">
        <v>56</v>
      </c>
      <c r="J38" s="3">
        <v>800197384</v>
      </c>
      <c r="K38" s="3" t="s">
        <v>64</v>
      </c>
      <c r="L38" s="3" t="s">
        <v>65</v>
      </c>
      <c r="M38" s="5">
        <v>47312</v>
      </c>
      <c r="N38" s="3" t="s">
        <v>741</v>
      </c>
      <c r="O38" s="6">
        <v>413230000158774</v>
      </c>
      <c r="P38" s="4" t="str">
        <f t="shared" si="5"/>
        <v>05001400301420010067600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s="7" customFormat="1" x14ac:dyDescent="0.25">
      <c r="A39" s="15">
        <v>2</v>
      </c>
      <c r="B39" s="12" t="s">
        <v>15</v>
      </c>
      <c r="C39" s="4">
        <v>50012041014</v>
      </c>
      <c r="D39" s="3">
        <v>800169165</v>
      </c>
      <c r="E39" s="3" t="s">
        <v>53</v>
      </c>
      <c r="F39" s="3" t="s">
        <v>54</v>
      </c>
      <c r="G39" s="3">
        <v>22040982</v>
      </c>
      <c r="H39" s="3" t="s">
        <v>55</v>
      </c>
      <c r="I39" s="3" t="s">
        <v>56</v>
      </c>
      <c r="J39" s="3">
        <v>800197384</v>
      </c>
      <c r="K39" s="3" t="s">
        <v>64</v>
      </c>
      <c r="L39" s="3" t="s">
        <v>65</v>
      </c>
      <c r="M39" s="5">
        <v>47312</v>
      </c>
      <c r="N39" s="3" t="s">
        <v>741</v>
      </c>
      <c r="O39" s="6">
        <v>413230000164505</v>
      </c>
      <c r="P39" s="4" t="str">
        <f t="shared" si="5"/>
        <v>05001400301420010067600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s="7" customFormat="1" x14ac:dyDescent="0.25">
      <c r="A40" s="15">
        <v>2</v>
      </c>
      <c r="B40" s="12" t="s">
        <v>15</v>
      </c>
      <c r="C40" s="4">
        <v>50012041014</v>
      </c>
      <c r="D40" s="3">
        <v>800169165</v>
      </c>
      <c r="E40" s="3" t="s">
        <v>53</v>
      </c>
      <c r="F40" s="3" t="s">
        <v>54</v>
      </c>
      <c r="G40" s="3">
        <v>22040982</v>
      </c>
      <c r="H40" s="3" t="s">
        <v>55</v>
      </c>
      <c r="I40" s="3" t="s">
        <v>56</v>
      </c>
      <c r="J40" s="3">
        <v>800197384</v>
      </c>
      <c r="K40" s="3" t="s">
        <v>64</v>
      </c>
      <c r="L40" s="3" t="s">
        <v>65</v>
      </c>
      <c r="M40" s="5">
        <v>47312</v>
      </c>
      <c r="N40" s="3" t="s">
        <v>741</v>
      </c>
      <c r="O40" s="6">
        <v>413230000177811</v>
      </c>
      <c r="P40" s="4" t="str">
        <f t="shared" si="5"/>
        <v>05001400301420010067600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s="7" customFormat="1" x14ac:dyDescent="0.25">
      <c r="A41" s="15">
        <v>2</v>
      </c>
      <c r="B41" s="12" t="s">
        <v>15</v>
      </c>
      <c r="C41" s="4">
        <v>50012041014</v>
      </c>
      <c r="D41" s="3">
        <v>800169165</v>
      </c>
      <c r="E41" s="3" t="s">
        <v>53</v>
      </c>
      <c r="F41" s="3" t="s">
        <v>54</v>
      </c>
      <c r="G41" s="3">
        <v>22040982</v>
      </c>
      <c r="H41" s="3" t="s">
        <v>55</v>
      </c>
      <c r="I41" s="3" t="s">
        <v>56</v>
      </c>
      <c r="J41" s="3">
        <v>800197384</v>
      </c>
      <c r="K41" s="3"/>
      <c r="L41" s="3" t="s">
        <v>66</v>
      </c>
      <c r="M41" s="5">
        <v>47312</v>
      </c>
      <c r="N41" s="3" t="s">
        <v>741</v>
      </c>
      <c r="O41" s="6">
        <v>413230000188003</v>
      </c>
      <c r="P41" s="4" t="str">
        <f t="shared" si="5"/>
        <v>05001400301420010067600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s="7" customFormat="1" x14ac:dyDescent="0.25">
      <c r="A42" s="15">
        <v>2</v>
      </c>
      <c r="B42" s="12" t="s">
        <v>15</v>
      </c>
      <c r="C42" s="4">
        <v>50012041014</v>
      </c>
      <c r="D42" s="3">
        <v>800169165</v>
      </c>
      <c r="E42" s="3" t="s">
        <v>53</v>
      </c>
      <c r="F42" s="3" t="s">
        <v>54</v>
      </c>
      <c r="G42" s="3">
        <v>22040982</v>
      </c>
      <c r="H42" s="3" t="s">
        <v>55</v>
      </c>
      <c r="I42" s="3" t="s">
        <v>56</v>
      </c>
      <c r="J42" s="3">
        <v>800197384</v>
      </c>
      <c r="K42" s="3" t="s">
        <v>60</v>
      </c>
      <c r="L42" s="3" t="s">
        <v>61</v>
      </c>
      <c r="M42" s="5">
        <v>47312</v>
      </c>
      <c r="N42" s="3" t="s">
        <v>741</v>
      </c>
      <c r="O42" s="6">
        <v>413230000197953</v>
      </c>
      <c r="P42" s="4" t="str">
        <f t="shared" si="5"/>
        <v>05001400301420010067600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s="7" customFormat="1" x14ac:dyDescent="0.25">
      <c r="A43" s="15">
        <v>2</v>
      </c>
      <c r="B43" s="12" t="s">
        <v>15</v>
      </c>
      <c r="C43" s="4">
        <v>50012041014</v>
      </c>
      <c r="D43" s="3">
        <v>800169165</v>
      </c>
      <c r="E43" s="3" t="s">
        <v>53</v>
      </c>
      <c r="F43" s="3" t="s">
        <v>54</v>
      </c>
      <c r="G43" s="3">
        <v>22040982</v>
      </c>
      <c r="H43" s="3" t="s">
        <v>55</v>
      </c>
      <c r="I43" s="3" t="s">
        <v>56</v>
      </c>
      <c r="J43" s="3">
        <v>800197384</v>
      </c>
      <c r="K43" s="3"/>
      <c r="L43" s="3" t="s">
        <v>67</v>
      </c>
      <c r="M43" s="5">
        <v>47312</v>
      </c>
      <c r="N43" s="3" t="s">
        <v>741</v>
      </c>
      <c r="O43" s="6">
        <v>413230000203774</v>
      </c>
      <c r="P43" s="4" t="str">
        <f t="shared" si="5"/>
        <v>05001400301420010067600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s="7" customFormat="1" x14ac:dyDescent="0.25">
      <c r="A44" s="15">
        <v>2</v>
      </c>
      <c r="B44" s="12" t="s">
        <v>15</v>
      </c>
      <c r="C44" s="4">
        <v>50012041014</v>
      </c>
      <c r="D44" s="3">
        <v>800169165</v>
      </c>
      <c r="E44" s="3" t="s">
        <v>53</v>
      </c>
      <c r="F44" s="3" t="s">
        <v>54</v>
      </c>
      <c r="G44" s="3">
        <v>22040982</v>
      </c>
      <c r="H44" s="3" t="s">
        <v>55</v>
      </c>
      <c r="I44" s="3" t="s">
        <v>56</v>
      </c>
      <c r="J44" s="3">
        <v>800197384</v>
      </c>
      <c r="K44" s="3" t="s">
        <v>64</v>
      </c>
      <c r="L44" s="3" t="s">
        <v>65</v>
      </c>
      <c r="M44" s="5">
        <v>47312</v>
      </c>
      <c r="N44" s="3" t="s">
        <v>741</v>
      </c>
      <c r="O44" s="6">
        <v>413230000224210</v>
      </c>
      <c r="P44" s="4" t="str">
        <f t="shared" si="5"/>
        <v>05001400301420010067600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s="7" customFormat="1" x14ac:dyDescent="0.25">
      <c r="A45" s="15">
        <v>2</v>
      </c>
      <c r="B45" s="12" t="s">
        <v>15</v>
      </c>
      <c r="C45" s="4">
        <v>50012041014</v>
      </c>
      <c r="D45" s="3">
        <v>800169165</v>
      </c>
      <c r="E45" s="3" t="s">
        <v>53</v>
      </c>
      <c r="F45" s="3" t="s">
        <v>54</v>
      </c>
      <c r="G45" s="3">
        <v>22040982</v>
      </c>
      <c r="H45" s="3" t="s">
        <v>55</v>
      </c>
      <c r="I45" s="3" t="s">
        <v>56</v>
      </c>
      <c r="J45" s="3">
        <v>800197384</v>
      </c>
      <c r="K45" s="3" t="s">
        <v>60</v>
      </c>
      <c r="L45" s="3" t="s">
        <v>61</v>
      </c>
      <c r="M45" s="5">
        <v>47312</v>
      </c>
      <c r="N45" s="3" t="s">
        <v>741</v>
      </c>
      <c r="O45" s="6">
        <v>413230000236833</v>
      </c>
      <c r="P45" s="4" t="str">
        <f t="shared" si="5"/>
        <v>05001400301420010067600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s="7" customFormat="1" x14ac:dyDescent="0.25">
      <c r="A46" s="15">
        <v>2</v>
      </c>
      <c r="B46" s="12" t="s">
        <v>15</v>
      </c>
      <c r="C46" s="4">
        <v>50012041014</v>
      </c>
      <c r="D46" s="3">
        <v>800169165</v>
      </c>
      <c r="E46" s="3" t="s">
        <v>53</v>
      </c>
      <c r="F46" s="3" t="s">
        <v>54</v>
      </c>
      <c r="G46" s="3">
        <v>22040982</v>
      </c>
      <c r="H46" s="3" t="s">
        <v>55</v>
      </c>
      <c r="I46" s="3" t="s">
        <v>56</v>
      </c>
      <c r="J46" s="3">
        <v>800197384</v>
      </c>
      <c r="K46" s="3"/>
      <c r="L46" s="3" t="s">
        <v>63</v>
      </c>
      <c r="M46" s="5">
        <v>47312</v>
      </c>
      <c r="N46" s="3" t="s">
        <v>741</v>
      </c>
      <c r="O46" s="6">
        <v>413230000244825</v>
      </c>
      <c r="P46" s="4" t="str">
        <f t="shared" si="5"/>
        <v>05001400301420010067600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s="7" customFormat="1" x14ac:dyDescent="0.25">
      <c r="A47" s="15">
        <v>2</v>
      </c>
      <c r="B47" s="12" t="s">
        <v>15</v>
      </c>
      <c r="C47" s="4">
        <v>50012041014</v>
      </c>
      <c r="D47" s="3">
        <v>800169165</v>
      </c>
      <c r="E47" s="3" t="s">
        <v>53</v>
      </c>
      <c r="F47" s="3" t="s">
        <v>54</v>
      </c>
      <c r="G47" s="3">
        <v>22040982</v>
      </c>
      <c r="H47" s="3" t="s">
        <v>55</v>
      </c>
      <c r="I47" s="3" t="s">
        <v>56</v>
      </c>
      <c r="J47" s="3">
        <v>800197384</v>
      </c>
      <c r="K47" s="3" t="s">
        <v>60</v>
      </c>
      <c r="L47" s="3" t="s">
        <v>61</v>
      </c>
      <c r="M47" s="5">
        <v>94624</v>
      </c>
      <c r="N47" s="3" t="s">
        <v>741</v>
      </c>
      <c r="O47" s="6">
        <v>413230000258900</v>
      </c>
      <c r="P47" s="4" t="str">
        <f t="shared" si="5"/>
        <v>05001400301420010067600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s="7" customFormat="1" x14ac:dyDescent="0.25">
      <c r="A48" s="15">
        <v>2</v>
      </c>
      <c r="B48" s="12" t="s">
        <v>15</v>
      </c>
      <c r="C48" s="4">
        <v>50012041014</v>
      </c>
      <c r="D48" s="3">
        <v>800169165</v>
      </c>
      <c r="E48" s="3" t="s">
        <v>53</v>
      </c>
      <c r="F48" s="3" t="s">
        <v>54</v>
      </c>
      <c r="G48" s="3">
        <v>22040982</v>
      </c>
      <c r="H48" s="3" t="s">
        <v>55</v>
      </c>
      <c r="I48" s="3" t="s">
        <v>56</v>
      </c>
      <c r="J48" s="3">
        <v>800157384</v>
      </c>
      <c r="K48" s="3"/>
      <c r="L48" s="3" t="s">
        <v>68</v>
      </c>
      <c r="M48" s="5">
        <v>70764</v>
      </c>
      <c r="N48" s="3" t="s">
        <v>741</v>
      </c>
      <c r="O48" s="6">
        <v>413230000289865</v>
      </c>
      <c r="P48" s="4" t="str">
        <f t="shared" si="5"/>
        <v>05001400301420010067600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s="7" customFormat="1" x14ac:dyDescent="0.25">
      <c r="A49" s="15">
        <v>2</v>
      </c>
      <c r="B49" s="12" t="s">
        <v>15</v>
      </c>
      <c r="C49" s="4">
        <v>50012041014</v>
      </c>
      <c r="D49" s="3">
        <v>800169165</v>
      </c>
      <c r="E49" s="3" t="s">
        <v>53</v>
      </c>
      <c r="F49" s="3" t="s">
        <v>54</v>
      </c>
      <c r="G49" s="3">
        <v>22040982</v>
      </c>
      <c r="H49" s="3" t="s">
        <v>55</v>
      </c>
      <c r="I49" s="3" t="s">
        <v>56</v>
      </c>
      <c r="J49" s="3">
        <v>800197384</v>
      </c>
      <c r="K49" s="3" t="s">
        <v>60</v>
      </c>
      <c r="L49" s="3" t="s">
        <v>61</v>
      </c>
      <c r="M49" s="5">
        <v>35382</v>
      </c>
      <c r="N49" s="3" t="s">
        <v>741</v>
      </c>
      <c r="O49" s="6">
        <v>413230000298810</v>
      </c>
      <c r="P49" s="4" t="str">
        <f t="shared" si="5"/>
        <v>05001400301420010067600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s="7" customFormat="1" x14ac:dyDescent="0.25">
      <c r="A50" s="15">
        <v>2</v>
      </c>
      <c r="B50" s="12" t="s">
        <v>15</v>
      </c>
      <c r="C50" s="4">
        <v>50012041014</v>
      </c>
      <c r="D50" s="3">
        <v>800169165</v>
      </c>
      <c r="E50" s="3" t="s">
        <v>53</v>
      </c>
      <c r="F50" s="3" t="s">
        <v>54</v>
      </c>
      <c r="G50" s="3">
        <v>22040982</v>
      </c>
      <c r="H50" s="3" t="s">
        <v>55</v>
      </c>
      <c r="I50" s="3" t="s">
        <v>56</v>
      </c>
      <c r="J50" s="3">
        <v>800197384</v>
      </c>
      <c r="K50" s="3" t="s">
        <v>69</v>
      </c>
      <c r="L50" s="3" t="s">
        <v>61</v>
      </c>
      <c r="M50" s="5">
        <v>35382</v>
      </c>
      <c r="N50" s="3" t="s">
        <v>741</v>
      </c>
      <c r="O50" s="6">
        <v>413230000310037</v>
      </c>
      <c r="P50" s="4" t="str">
        <f t="shared" si="5"/>
        <v>05001400301420010067600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s="7" customFormat="1" x14ac:dyDescent="0.25">
      <c r="A51" s="15">
        <v>2</v>
      </c>
      <c r="B51" s="12" t="s">
        <v>15</v>
      </c>
      <c r="C51" s="4">
        <v>50012041014</v>
      </c>
      <c r="D51" s="3">
        <v>800169165</v>
      </c>
      <c r="E51" s="3" t="s">
        <v>53</v>
      </c>
      <c r="F51" s="3" t="s">
        <v>54</v>
      </c>
      <c r="G51" s="3">
        <v>22040982</v>
      </c>
      <c r="H51" s="3" t="s">
        <v>55</v>
      </c>
      <c r="I51" s="3" t="s">
        <v>56</v>
      </c>
      <c r="J51" s="3">
        <v>800197384</v>
      </c>
      <c r="K51" s="3"/>
      <c r="L51" s="3" t="s">
        <v>70</v>
      </c>
      <c r="M51" s="5">
        <v>35382</v>
      </c>
      <c r="N51" s="3" t="s">
        <v>741</v>
      </c>
      <c r="O51" s="6">
        <v>413230000323165</v>
      </c>
      <c r="P51" s="4" t="str">
        <f t="shared" si="5"/>
        <v>05001400301420010067600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s="7" customFormat="1" x14ac:dyDescent="0.25">
      <c r="A52" s="15">
        <v>2</v>
      </c>
      <c r="B52" s="12" t="s">
        <v>15</v>
      </c>
      <c r="C52" s="4">
        <v>50012041014</v>
      </c>
      <c r="D52" s="3">
        <v>800169165</v>
      </c>
      <c r="E52" s="3" t="s">
        <v>53</v>
      </c>
      <c r="F52" s="3" t="s">
        <v>54</v>
      </c>
      <c r="G52" s="3">
        <v>22040982</v>
      </c>
      <c r="H52" s="3" t="s">
        <v>55</v>
      </c>
      <c r="I52" s="3" t="s">
        <v>56</v>
      </c>
      <c r="J52" s="3">
        <v>800197384</v>
      </c>
      <c r="K52" s="3" t="s">
        <v>60</v>
      </c>
      <c r="L52" s="3" t="s">
        <v>61</v>
      </c>
      <c r="M52" s="5">
        <v>35382</v>
      </c>
      <c r="N52" s="3" t="s">
        <v>741</v>
      </c>
      <c r="O52" s="6">
        <v>413230000330430</v>
      </c>
      <c r="P52" s="4" t="str">
        <f t="shared" si="5"/>
        <v>05001400301420010067600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s="7" customFormat="1" x14ac:dyDescent="0.25">
      <c r="A53" s="15">
        <v>2</v>
      </c>
      <c r="B53" s="13" t="s">
        <v>15</v>
      </c>
      <c r="C53" s="9">
        <v>50012041014</v>
      </c>
      <c r="D53" s="8">
        <v>800169165</v>
      </c>
      <c r="E53" s="8" t="s">
        <v>53</v>
      </c>
      <c r="F53" s="8" t="s">
        <v>54</v>
      </c>
      <c r="G53" s="3">
        <v>22040982</v>
      </c>
      <c r="H53" s="3" t="s">
        <v>55</v>
      </c>
      <c r="I53" s="3" t="s">
        <v>56</v>
      </c>
      <c r="J53" s="3">
        <v>800197384</v>
      </c>
      <c r="K53" s="3" t="s">
        <v>61</v>
      </c>
      <c r="L53" s="3"/>
      <c r="M53" s="5">
        <v>35382</v>
      </c>
      <c r="N53" s="3" t="s">
        <v>741</v>
      </c>
      <c r="O53" s="6">
        <v>413230000344762</v>
      </c>
      <c r="P53" s="4" t="str">
        <f t="shared" si="5"/>
        <v>05001400301420010067600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s="3" customFormat="1" x14ac:dyDescent="0.25">
      <c r="A54" s="15">
        <v>2</v>
      </c>
      <c r="B54" s="12" t="s">
        <v>15</v>
      </c>
      <c r="C54" s="4">
        <v>50012041014</v>
      </c>
      <c r="D54" s="3">
        <v>800169165</v>
      </c>
      <c r="E54" s="3" t="s">
        <v>53</v>
      </c>
      <c r="F54" s="3" t="s">
        <v>54</v>
      </c>
      <c r="G54" s="3">
        <v>22040982</v>
      </c>
      <c r="H54" s="3" t="s">
        <v>55</v>
      </c>
      <c r="I54" s="3" t="s">
        <v>56</v>
      </c>
      <c r="J54" s="3">
        <v>800197384</v>
      </c>
      <c r="K54" s="3" t="s">
        <v>61</v>
      </c>
      <c r="M54" s="5">
        <v>35382</v>
      </c>
      <c r="N54" s="3" t="s">
        <v>741</v>
      </c>
      <c r="O54" s="6">
        <v>413230000351029</v>
      </c>
      <c r="P54" s="4" t="str">
        <f t="shared" si="5"/>
        <v>05001400301420010067600</v>
      </c>
    </row>
    <row r="55" spans="1:33" s="3" customFormat="1" x14ac:dyDescent="0.25">
      <c r="A55" s="15">
        <v>2</v>
      </c>
      <c r="B55" s="12" t="s">
        <v>28</v>
      </c>
      <c r="C55" s="4">
        <v>50012041700</v>
      </c>
      <c r="D55" s="3">
        <v>8110177305</v>
      </c>
      <c r="E55" s="3" t="s">
        <v>71</v>
      </c>
      <c r="F55" s="3" t="s">
        <v>72</v>
      </c>
      <c r="G55" s="3">
        <v>71875863</v>
      </c>
      <c r="H55" s="3" t="s">
        <v>73</v>
      </c>
      <c r="I55" s="3" t="s">
        <v>74</v>
      </c>
      <c r="J55" s="3">
        <v>8909039388</v>
      </c>
      <c r="K55" s="3" t="s">
        <v>75</v>
      </c>
      <c r="L55" s="3" t="s">
        <v>76</v>
      </c>
      <c r="M55" s="5">
        <v>6900841</v>
      </c>
      <c r="N55" s="3" t="s">
        <v>741</v>
      </c>
      <c r="O55" s="6">
        <v>413230001451077</v>
      </c>
      <c r="P55" s="4" t="str">
        <f>"05001400301420100070200"</f>
        <v>05001400301420100070200</v>
      </c>
    </row>
    <row r="56" spans="1:33" s="3" customFormat="1" x14ac:dyDescent="0.25">
      <c r="A56" s="15">
        <v>2</v>
      </c>
      <c r="B56" s="12" t="s">
        <v>28</v>
      </c>
      <c r="C56" s="4">
        <v>50012041700</v>
      </c>
      <c r="D56" s="3">
        <v>8110177305</v>
      </c>
      <c r="E56" s="3" t="s">
        <v>71</v>
      </c>
      <c r="F56" s="3" t="s">
        <v>72</v>
      </c>
      <c r="G56" s="3">
        <v>32560774</v>
      </c>
      <c r="H56" s="3" t="s">
        <v>77</v>
      </c>
      <c r="I56" s="3" t="s">
        <v>78</v>
      </c>
      <c r="J56" s="3">
        <v>8909039388</v>
      </c>
      <c r="K56" s="3" t="s">
        <v>75</v>
      </c>
      <c r="L56" s="3" t="s">
        <v>76</v>
      </c>
      <c r="M56" s="5">
        <v>6900841</v>
      </c>
      <c r="N56" s="3" t="s">
        <v>741</v>
      </c>
      <c r="O56" s="6">
        <v>413230001471122</v>
      </c>
      <c r="P56" s="4" t="str">
        <f>"05001400301420100070200"</f>
        <v>05001400301420100070200</v>
      </c>
    </row>
    <row r="57" spans="1:33" s="3" customFormat="1" x14ac:dyDescent="0.25">
      <c r="A57" s="15">
        <v>2</v>
      </c>
      <c r="B57" s="12" t="s">
        <v>28</v>
      </c>
      <c r="C57" s="4">
        <v>50012041700</v>
      </c>
      <c r="D57" s="3">
        <v>8110177305</v>
      </c>
      <c r="E57" s="3" t="s">
        <v>71</v>
      </c>
      <c r="F57" s="3" t="s">
        <v>72</v>
      </c>
      <c r="G57" s="3">
        <v>32560774</v>
      </c>
      <c r="H57" s="3" t="s">
        <v>77</v>
      </c>
      <c r="I57" s="3" t="s">
        <v>78</v>
      </c>
      <c r="J57" s="3">
        <v>8909039388</v>
      </c>
      <c r="K57" s="3" t="s">
        <v>75</v>
      </c>
      <c r="L57" s="3" t="s">
        <v>76</v>
      </c>
      <c r="M57" s="5">
        <v>6900841</v>
      </c>
      <c r="N57" s="3" t="s">
        <v>741</v>
      </c>
      <c r="O57" s="6">
        <v>413230001485870</v>
      </c>
      <c r="P57" s="4" t="str">
        <f t="shared" ref="P57:P60" si="6">"05001400301420100070200"</f>
        <v>05001400301420100070200</v>
      </c>
    </row>
    <row r="58" spans="1:33" s="3" customFormat="1" x14ac:dyDescent="0.25">
      <c r="A58" s="15">
        <v>2</v>
      </c>
      <c r="B58" s="12" t="s">
        <v>28</v>
      </c>
      <c r="C58" s="4">
        <v>50012041700</v>
      </c>
      <c r="D58" s="3">
        <v>8110177305</v>
      </c>
      <c r="E58" s="3" t="s">
        <v>71</v>
      </c>
      <c r="F58" s="3" t="s">
        <v>72</v>
      </c>
      <c r="G58" s="3">
        <v>32560774</v>
      </c>
      <c r="H58" s="3" t="s">
        <v>77</v>
      </c>
      <c r="I58" s="3" t="s">
        <v>78</v>
      </c>
      <c r="J58" s="3">
        <v>8909039388</v>
      </c>
      <c r="K58" s="3" t="s">
        <v>75</v>
      </c>
      <c r="L58" s="3" t="s">
        <v>76</v>
      </c>
      <c r="M58" s="5">
        <v>3045696.07</v>
      </c>
      <c r="N58" s="3" t="s">
        <v>741</v>
      </c>
      <c r="O58" s="6">
        <v>413230001499777</v>
      </c>
      <c r="P58" s="4" t="str">
        <f t="shared" si="6"/>
        <v>05001400301420100070200</v>
      </c>
    </row>
    <row r="59" spans="1:33" s="3" customFormat="1" x14ac:dyDescent="0.25">
      <c r="A59" s="15">
        <v>2</v>
      </c>
      <c r="B59" s="12" t="s">
        <v>28</v>
      </c>
      <c r="C59" s="4">
        <v>50012041700</v>
      </c>
      <c r="D59" s="3">
        <v>8110177305</v>
      </c>
      <c r="E59" s="3" t="s">
        <v>71</v>
      </c>
      <c r="F59" s="3" t="s">
        <v>72</v>
      </c>
      <c r="G59" s="3">
        <v>32560774</v>
      </c>
      <c r="H59" s="3" t="s">
        <v>77</v>
      </c>
      <c r="I59" s="3" t="s">
        <v>78</v>
      </c>
      <c r="J59" s="3">
        <v>8909039388</v>
      </c>
      <c r="K59" s="3" t="s">
        <v>75</v>
      </c>
      <c r="L59" s="3" t="s">
        <v>76</v>
      </c>
      <c r="M59" s="5">
        <v>6900841</v>
      </c>
      <c r="N59" s="3" t="s">
        <v>741</v>
      </c>
      <c r="O59" s="6">
        <v>413230001499778</v>
      </c>
      <c r="P59" s="4" t="str">
        <f t="shared" si="6"/>
        <v>05001400301420100070200</v>
      </c>
    </row>
    <row r="60" spans="1:33" s="3" customFormat="1" x14ac:dyDescent="0.25">
      <c r="A60" s="15">
        <v>2</v>
      </c>
      <c r="B60" s="12" t="s">
        <v>15</v>
      </c>
      <c r="C60" s="4">
        <v>50012041014</v>
      </c>
      <c r="D60" s="3">
        <v>8110177305</v>
      </c>
      <c r="E60" s="3" t="s">
        <v>71</v>
      </c>
      <c r="F60" s="3" t="s">
        <v>72</v>
      </c>
      <c r="G60" s="3">
        <v>8001522089</v>
      </c>
      <c r="H60" s="3" t="s">
        <v>79</v>
      </c>
      <c r="I60" s="3" t="s">
        <v>80</v>
      </c>
      <c r="J60" s="3">
        <v>8909039388</v>
      </c>
      <c r="K60" s="3" t="s">
        <v>75</v>
      </c>
      <c r="L60" s="3" t="s">
        <v>76</v>
      </c>
      <c r="M60" s="5">
        <v>6900841</v>
      </c>
      <c r="N60" s="3" t="s">
        <v>741</v>
      </c>
      <c r="O60" s="6">
        <v>413230001525458</v>
      </c>
      <c r="P60" s="4" t="str">
        <f t="shared" si="6"/>
        <v>05001400301420100070200</v>
      </c>
    </row>
    <row r="61" spans="1:33" s="3" customFormat="1" x14ac:dyDescent="0.25">
      <c r="A61" s="15">
        <v>2</v>
      </c>
      <c r="B61" s="12" t="s">
        <v>15</v>
      </c>
      <c r="C61" s="4">
        <v>50012041014</v>
      </c>
      <c r="D61" s="3">
        <v>22095027</v>
      </c>
      <c r="E61" s="3" t="s">
        <v>81</v>
      </c>
      <c r="F61" s="3" t="s">
        <v>82</v>
      </c>
      <c r="G61" s="3">
        <v>98502490</v>
      </c>
      <c r="H61" s="3" t="s">
        <v>83</v>
      </c>
      <c r="I61" s="3" t="s">
        <v>84</v>
      </c>
      <c r="J61" s="3">
        <v>22095027</v>
      </c>
      <c r="K61" s="3" t="s">
        <v>81</v>
      </c>
      <c r="L61" s="3" t="s">
        <v>85</v>
      </c>
      <c r="M61" s="5">
        <v>3473640</v>
      </c>
      <c r="N61" s="3" t="s">
        <v>741</v>
      </c>
      <c r="O61" s="6">
        <v>413230001469661</v>
      </c>
      <c r="P61" s="4" t="str">
        <f>"05001400301420090139500"</f>
        <v>05001400301420090139500</v>
      </c>
    </row>
    <row r="62" spans="1:33" s="3" customFormat="1" x14ac:dyDescent="0.25">
      <c r="A62" s="15">
        <v>2</v>
      </c>
      <c r="B62" s="12" t="s">
        <v>28</v>
      </c>
      <c r="C62" s="4">
        <v>50012041700</v>
      </c>
      <c r="D62" s="3">
        <v>8237063</v>
      </c>
      <c r="E62" s="3" t="s">
        <v>86</v>
      </c>
      <c r="F62" s="3" t="s">
        <v>87</v>
      </c>
      <c r="G62" s="3">
        <v>71672180</v>
      </c>
      <c r="H62" s="3" t="s">
        <v>88</v>
      </c>
      <c r="I62" s="3" t="s">
        <v>89</v>
      </c>
      <c r="J62" s="3">
        <v>8903002794</v>
      </c>
      <c r="K62" s="3" t="s">
        <v>90</v>
      </c>
      <c r="L62" s="3" t="s">
        <v>76</v>
      </c>
      <c r="M62" s="5">
        <v>6923200</v>
      </c>
      <c r="N62" s="3" t="s">
        <v>741</v>
      </c>
      <c r="O62" s="6">
        <v>413230001532230</v>
      </c>
      <c r="P62" s="4" t="str">
        <f>"05001400301420100068600"</f>
        <v>05001400301420100068600</v>
      </c>
    </row>
    <row r="63" spans="1:33" s="3" customFormat="1" x14ac:dyDescent="0.25">
      <c r="A63" s="15">
        <v>2</v>
      </c>
      <c r="B63" s="12" t="s">
        <v>15</v>
      </c>
      <c r="C63" s="4">
        <v>50012041014</v>
      </c>
      <c r="D63" s="3">
        <v>8256078</v>
      </c>
      <c r="E63" s="3" t="s">
        <v>31</v>
      </c>
      <c r="F63" s="3" t="s">
        <v>91</v>
      </c>
      <c r="G63" s="3">
        <v>15525040</v>
      </c>
      <c r="H63" s="3" t="s">
        <v>92</v>
      </c>
      <c r="I63" s="3" t="s">
        <v>93</v>
      </c>
      <c r="J63" s="3">
        <v>15525040</v>
      </c>
      <c r="K63" s="3" t="s">
        <v>92</v>
      </c>
      <c r="L63" s="3" t="s">
        <v>93</v>
      </c>
      <c r="M63" s="5">
        <v>6184535</v>
      </c>
      <c r="N63" s="3" t="s">
        <v>741</v>
      </c>
      <c r="O63" s="6">
        <v>413230001841469</v>
      </c>
      <c r="P63" s="4" t="str">
        <f>"05001400301420060009800"</f>
        <v>05001400301420060009800</v>
      </c>
    </row>
    <row r="64" spans="1:33" s="3" customFormat="1" x14ac:dyDescent="0.25">
      <c r="A64" s="15">
        <v>2</v>
      </c>
      <c r="B64" s="12" t="s">
        <v>15</v>
      </c>
      <c r="C64" s="4">
        <v>50012041014</v>
      </c>
      <c r="D64" s="3">
        <v>8002446055</v>
      </c>
      <c r="E64" s="3" t="s">
        <v>94</v>
      </c>
      <c r="F64" s="3" t="s">
        <v>95</v>
      </c>
      <c r="G64" s="3">
        <v>71291695</v>
      </c>
      <c r="H64" s="3" t="s">
        <v>96</v>
      </c>
      <c r="I64" s="3" t="s">
        <v>97</v>
      </c>
      <c r="J64" s="3">
        <v>71799226</v>
      </c>
      <c r="K64" s="3" t="s">
        <v>98</v>
      </c>
      <c r="L64" s="3" t="s">
        <v>99</v>
      </c>
      <c r="M64" s="5">
        <v>8204703.1299999999</v>
      </c>
      <c r="N64" s="3" t="s">
        <v>741</v>
      </c>
      <c r="O64" s="6">
        <v>413230001904197</v>
      </c>
      <c r="P64" s="4" t="str">
        <f>"05001400301420130000900"</f>
        <v>05001400301420130000900</v>
      </c>
    </row>
    <row r="65" spans="1:22" s="3" customFormat="1" x14ac:dyDescent="0.25">
      <c r="A65" s="15">
        <v>2</v>
      </c>
      <c r="B65" s="12" t="s">
        <v>15</v>
      </c>
      <c r="C65" s="4">
        <v>50012041014</v>
      </c>
      <c r="D65" s="3">
        <v>8002446055</v>
      </c>
      <c r="E65" s="3" t="s">
        <v>94</v>
      </c>
      <c r="F65" s="3" t="s">
        <v>95</v>
      </c>
      <c r="G65" s="3">
        <v>71291695</v>
      </c>
      <c r="H65" s="3" t="s">
        <v>96</v>
      </c>
      <c r="I65" s="3" t="s">
        <v>97</v>
      </c>
      <c r="J65" s="3">
        <v>71799226</v>
      </c>
      <c r="K65" s="3" t="s">
        <v>98</v>
      </c>
      <c r="L65" s="3" t="s">
        <v>99</v>
      </c>
      <c r="M65" s="5">
        <v>3495296.87</v>
      </c>
      <c r="N65" s="3" t="s">
        <v>741</v>
      </c>
      <c r="O65" s="6">
        <v>413230001904198</v>
      </c>
      <c r="P65" s="4" t="str">
        <f>"05001400301420130000900"</f>
        <v>05001400301420130000900</v>
      </c>
    </row>
    <row r="66" spans="1:22" s="3" customFormat="1" x14ac:dyDescent="0.25">
      <c r="A66" s="15">
        <v>2</v>
      </c>
      <c r="B66" s="12" t="s">
        <v>28</v>
      </c>
      <c r="C66" s="4">
        <v>50012041700</v>
      </c>
      <c r="D66" s="3">
        <v>8300895306</v>
      </c>
      <c r="E66" s="3" t="s">
        <v>100</v>
      </c>
      <c r="F66" s="3" t="s">
        <v>101</v>
      </c>
      <c r="G66" s="3">
        <v>43568816</v>
      </c>
      <c r="H66" s="3" t="s">
        <v>102</v>
      </c>
      <c r="I66" s="3" t="s">
        <v>103</v>
      </c>
      <c r="J66" s="3">
        <v>43568816</v>
      </c>
      <c r="K66" s="3" t="s">
        <v>102</v>
      </c>
      <c r="L66" s="3" t="s">
        <v>103</v>
      </c>
      <c r="M66" s="5">
        <v>6892516</v>
      </c>
      <c r="N66" s="3" t="s">
        <v>741</v>
      </c>
      <c r="O66" s="6">
        <v>413230002148978</v>
      </c>
      <c r="P66" s="4" t="str">
        <f>"05001400301420140013100"</f>
        <v>05001400301420140013100</v>
      </c>
    </row>
    <row r="67" spans="1:22" s="3" customFormat="1" x14ac:dyDescent="0.25">
      <c r="A67" s="15">
        <v>2</v>
      </c>
      <c r="B67" s="12" t="s">
        <v>15</v>
      </c>
      <c r="C67" s="4">
        <v>50012041014</v>
      </c>
      <c r="D67" s="3">
        <v>8600252875</v>
      </c>
      <c r="E67" s="3" t="s">
        <v>104</v>
      </c>
      <c r="F67" s="3" t="s">
        <v>105</v>
      </c>
      <c r="G67" s="3">
        <v>8000927232</v>
      </c>
      <c r="H67" s="3" t="s">
        <v>106</v>
      </c>
      <c r="I67" s="3" t="s">
        <v>107</v>
      </c>
      <c r="J67" s="3">
        <v>8909039388</v>
      </c>
      <c r="K67" s="3" t="s">
        <v>90</v>
      </c>
      <c r="M67" s="5">
        <v>23325570.129999999</v>
      </c>
      <c r="N67" s="3" t="s">
        <v>741</v>
      </c>
      <c r="O67" s="6">
        <v>413230000482623</v>
      </c>
      <c r="P67" s="4" t="str">
        <f>"05001400301420000140000"</f>
        <v>05001400301420000140000</v>
      </c>
    </row>
    <row r="68" spans="1:22" s="3" customFormat="1" x14ac:dyDescent="0.25">
      <c r="A68" s="15">
        <v>2</v>
      </c>
      <c r="B68" s="12" t="s">
        <v>15</v>
      </c>
      <c r="C68" s="4">
        <v>50012041014</v>
      </c>
      <c r="D68" s="3">
        <v>8600252875</v>
      </c>
      <c r="E68" s="3" t="s">
        <v>104</v>
      </c>
      <c r="F68" s="3" t="s">
        <v>105</v>
      </c>
      <c r="G68" s="3">
        <v>8000927232</v>
      </c>
      <c r="H68" s="3" t="s">
        <v>106</v>
      </c>
      <c r="I68" s="3" t="s">
        <v>107</v>
      </c>
      <c r="J68" s="3">
        <v>8909039388</v>
      </c>
      <c r="K68" s="3" t="s">
        <v>108</v>
      </c>
      <c r="M68" s="5">
        <v>42583801</v>
      </c>
      <c r="N68" s="3" t="s">
        <v>741</v>
      </c>
      <c r="O68" s="6">
        <v>413230000485464</v>
      </c>
      <c r="P68" s="4" t="str">
        <f t="shared" ref="P68:P69" si="7">"05001400301420000140000"</f>
        <v>05001400301420000140000</v>
      </c>
    </row>
    <row r="69" spans="1:22" s="3" customFormat="1" x14ac:dyDescent="0.25">
      <c r="A69" s="15">
        <v>2</v>
      </c>
      <c r="B69" s="12" t="s">
        <v>15</v>
      </c>
      <c r="C69" s="4">
        <v>50012041014</v>
      </c>
      <c r="D69" s="3">
        <v>8600252875</v>
      </c>
      <c r="E69" s="3" t="s">
        <v>104</v>
      </c>
      <c r="F69" s="3" t="s">
        <v>105</v>
      </c>
      <c r="G69" s="3">
        <v>8000927232</v>
      </c>
      <c r="H69" s="3" t="s">
        <v>106</v>
      </c>
      <c r="I69" s="3" t="s">
        <v>107</v>
      </c>
      <c r="J69" s="3">
        <v>8909039388</v>
      </c>
      <c r="K69" s="3" t="s">
        <v>75</v>
      </c>
      <c r="M69" s="5">
        <v>1273886.97</v>
      </c>
      <c r="N69" s="3" t="s">
        <v>741</v>
      </c>
      <c r="O69" s="6">
        <v>413230000483789</v>
      </c>
      <c r="P69" s="4" t="str">
        <f t="shared" si="7"/>
        <v>05001400301420000140000</v>
      </c>
    </row>
    <row r="70" spans="1:22" x14ac:dyDescent="0.25">
      <c r="A70" s="16"/>
      <c r="M70" s="10"/>
      <c r="N70" s="7"/>
      <c r="O70" s="7"/>
      <c r="P70" s="7"/>
      <c r="Q70" s="7"/>
      <c r="R70" s="7"/>
      <c r="S70" s="7"/>
      <c r="T70" s="7"/>
      <c r="U70" s="7"/>
      <c r="V70" s="7"/>
    </row>
    <row r="71" spans="1:22" x14ac:dyDescent="0.25">
      <c r="A71" s="16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x14ac:dyDescent="0.25">
      <c r="A72" s="16"/>
      <c r="M72" s="7"/>
      <c r="N72" s="7"/>
      <c r="O72" s="7"/>
      <c r="P72" s="19"/>
      <c r="Q72" s="7"/>
      <c r="R72" s="7"/>
      <c r="S72" s="7"/>
      <c r="T72" s="7"/>
      <c r="U72" s="7"/>
      <c r="V72" s="7"/>
    </row>
    <row r="73" spans="1:22" x14ac:dyDescent="0.25">
      <c r="A73" s="16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x14ac:dyDescent="0.25">
      <c r="A74" s="16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x14ac:dyDescent="0.25">
      <c r="A75" s="16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x14ac:dyDescent="0.25">
      <c r="A76" s="16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x14ac:dyDescent="0.25">
      <c r="A77" s="16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x14ac:dyDescent="0.25">
      <c r="A78" s="16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x14ac:dyDescent="0.25">
      <c r="A79" s="16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x14ac:dyDescent="0.25">
      <c r="A80" s="16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x14ac:dyDescent="0.25">
      <c r="A81" s="16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x14ac:dyDescent="0.25">
      <c r="A82" s="16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x14ac:dyDescent="0.25">
      <c r="A83" s="16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x14ac:dyDescent="0.25">
      <c r="A84" s="16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x14ac:dyDescent="0.25">
      <c r="A85" s="16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x14ac:dyDescent="0.25">
      <c r="A86" s="16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x14ac:dyDescent="0.25">
      <c r="A87" s="16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x14ac:dyDescent="0.25">
      <c r="A88" s="16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x14ac:dyDescent="0.25">
      <c r="A89" s="16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x14ac:dyDescent="0.25">
      <c r="A90" s="16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x14ac:dyDescent="0.25">
      <c r="A91" s="16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x14ac:dyDescent="0.25">
      <c r="A92" s="16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x14ac:dyDescent="0.25">
      <c r="A93" s="16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x14ac:dyDescent="0.25">
      <c r="A94" s="16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x14ac:dyDescent="0.25">
      <c r="A95" s="16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x14ac:dyDescent="0.25">
      <c r="A96" s="16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x14ac:dyDescent="0.25">
      <c r="A97" s="16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x14ac:dyDescent="0.25">
      <c r="A98" s="16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x14ac:dyDescent="0.25">
      <c r="A99" s="16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x14ac:dyDescent="0.25">
      <c r="A100" s="16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x14ac:dyDescent="0.25">
      <c r="A101" s="16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x14ac:dyDescent="0.25">
      <c r="A102" s="16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x14ac:dyDescent="0.25">
      <c r="A103" s="16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x14ac:dyDescent="0.25">
      <c r="A104" s="16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x14ac:dyDescent="0.25">
      <c r="A105" s="16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x14ac:dyDescent="0.25">
      <c r="A106" s="16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x14ac:dyDescent="0.25">
      <c r="A107" s="16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x14ac:dyDescent="0.25">
      <c r="A108" s="16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x14ac:dyDescent="0.25">
      <c r="A109" s="16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x14ac:dyDescent="0.25">
      <c r="A110" s="16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x14ac:dyDescent="0.25">
      <c r="A111" s="16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x14ac:dyDescent="0.25">
      <c r="A112" s="16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6"/>
    </row>
    <row r="122" spans="1:1" x14ac:dyDescent="0.25">
      <c r="A122" s="16"/>
    </row>
    <row r="123" spans="1:1" x14ac:dyDescent="0.25">
      <c r="A123" s="16"/>
    </row>
    <row r="124" spans="1:1" x14ac:dyDescent="0.25">
      <c r="A124" s="16"/>
    </row>
    <row r="125" spans="1:1" x14ac:dyDescent="0.25">
      <c r="A125" s="16"/>
    </row>
    <row r="126" spans="1:1" x14ac:dyDescent="0.25">
      <c r="A126" s="16"/>
    </row>
    <row r="127" spans="1:1" x14ac:dyDescent="0.25">
      <c r="A127" s="16"/>
    </row>
    <row r="128" spans="1:1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2" spans="1:1" x14ac:dyDescent="0.25">
      <c r="A132" s="16"/>
    </row>
    <row r="133" spans="1:1" x14ac:dyDescent="0.25">
      <c r="A133" s="16"/>
    </row>
    <row r="134" spans="1:1" x14ac:dyDescent="0.25">
      <c r="A134" s="16"/>
    </row>
    <row r="135" spans="1:1" x14ac:dyDescent="0.25">
      <c r="A135" s="16"/>
    </row>
    <row r="136" spans="1:1" x14ac:dyDescent="0.25">
      <c r="A136" s="16"/>
    </row>
    <row r="137" spans="1:1" x14ac:dyDescent="0.25">
      <c r="A137" s="16"/>
    </row>
    <row r="138" spans="1:1" x14ac:dyDescent="0.25">
      <c r="A138" s="16"/>
    </row>
    <row r="139" spans="1:1" x14ac:dyDescent="0.25">
      <c r="A139" s="16"/>
    </row>
    <row r="140" spans="1:1" x14ac:dyDescent="0.25">
      <c r="A140" s="16"/>
    </row>
    <row r="141" spans="1:1" x14ac:dyDescent="0.25">
      <c r="A141" s="16"/>
    </row>
    <row r="142" spans="1:1" x14ac:dyDescent="0.25">
      <c r="A142" s="16"/>
    </row>
    <row r="143" spans="1:1" x14ac:dyDescent="0.25">
      <c r="A143" s="16"/>
    </row>
    <row r="144" spans="1:1" x14ac:dyDescent="0.25">
      <c r="A144" s="16"/>
    </row>
    <row r="145" spans="1:1" x14ac:dyDescent="0.25">
      <c r="A145" s="16"/>
    </row>
    <row r="146" spans="1:1" x14ac:dyDescent="0.25">
      <c r="A146" s="16"/>
    </row>
    <row r="147" spans="1:1" x14ac:dyDescent="0.25">
      <c r="A147" s="16"/>
    </row>
    <row r="148" spans="1:1" x14ac:dyDescent="0.25">
      <c r="A148" s="16"/>
    </row>
    <row r="149" spans="1:1" x14ac:dyDescent="0.25">
      <c r="A149" s="16"/>
    </row>
    <row r="150" spans="1:1" x14ac:dyDescent="0.25">
      <c r="A150" s="16"/>
    </row>
    <row r="151" spans="1:1" x14ac:dyDescent="0.25">
      <c r="A151" s="16"/>
    </row>
    <row r="152" spans="1:1" x14ac:dyDescent="0.25">
      <c r="A152" s="16"/>
    </row>
    <row r="153" spans="1:1" x14ac:dyDescent="0.25">
      <c r="A153" s="16"/>
    </row>
    <row r="154" spans="1:1" x14ac:dyDescent="0.25">
      <c r="A154" s="16"/>
    </row>
    <row r="155" spans="1:1" x14ac:dyDescent="0.25">
      <c r="A155" s="16"/>
    </row>
    <row r="156" spans="1:1" x14ac:dyDescent="0.25">
      <c r="A156" s="16"/>
    </row>
    <row r="157" spans="1:1" x14ac:dyDescent="0.25">
      <c r="A157" s="16"/>
    </row>
    <row r="158" spans="1:1" x14ac:dyDescent="0.25">
      <c r="A158" s="16"/>
    </row>
    <row r="159" spans="1:1" x14ac:dyDescent="0.25">
      <c r="A159" s="16"/>
    </row>
    <row r="160" spans="1:1" x14ac:dyDescent="0.25">
      <c r="A160" s="16"/>
    </row>
    <row r="161" spans="1:1" x14ac:dyDescent="0.25">
      <c r="A161" s="16"/>
    </row>
    <row r="162" spans="1:1" x14ac:dyDescent="0.25">
      <c r="A162" s="16"/>
    </row>
    <row r="163" spans="1:1" x14ac:dyDescent="0.25">
      <c r="A163" s="16"/>
    </row>
    <row r="164" spans="1:1" x14ac:dyDescent="0.25">
      <c r="A164" s="16"/>
    </row>
    <row r="165" spans="1:1" x14ac:dyDescent="0.25">
      <c r="A165" s="16"/>
    </row>
    <row r="166" spans="1:1" x14ac:dyDescent="0.25">
      <c r="A166" s="16"/>
    </row>
    <row r="167" spans="1:1" x14ac:dyDescent="0.25">
      <c r="A167" s="16"/>
    </row>
    <row r="168" spans="1:1" x14ac:dyDescent="0.25">
      <c r="A168" s="16"/>
    </row>
    <row r="169" spans="1:1" x14ac:dyDescent="0.25">
      <c r="A169" s="16"/>
    </row>
    <row r="170" spans="1:1" x14ac:dyDescent="0.25">
      <c r="A170" s="16"/>
    </row>
    <row r="171" spans="1:1" x14ac:dyDescent="0.25">
      <c r="A171" s="16"/>
    </row>
    <row r="172" spans="1:1" x14ac:dyDescent="0.25">
      <c r="A172" s="16"/>
    </row>
    <row r="173" spans="1:1" x14ac:dyDescent="0.25">
      <c r="A173" s="16"/>
    </row>
    <row r="174" spans="1:1" x14ac:dyDescent="0.25">
      <c r="A174" s="16"/>
    </row>
    <row r="175" spans="1:1" x14ac:dyDescent="0.25">
      <c r="A175" s="16"/>
    </row>
    <row r="176" spans="1:1" x14ac:dyDescent="0.25">
      <c r="A176" s="16"/>
    </row>
    <row r="177" spans="1:1" x14ac:dyDescent="0.25">
      <c r="A177" s="16"/>
    </row>
    <row r="178" spans="1:1" x14ac:dyDescent="0.25">
      <c r="A178" s="16"/>
    </row>
    <row r="179" spans="1:1" x14ac:dyDescent="0.25">
      <c r="A179" s="16"/>
    </row>
    <row r="180" spans="1:1" x14ac:dyDescent="0.25">
      <c r="A180" s="16"/>
    </row>
    <row r="181" spans="1:1" x14ac:dyDescent="0.25">
      <c r="A181" s="16"/>
    </row>
    <row r="182" spans="1:1" x14ac:dyDescent="0.25">
      <c r="A182" s="16"/>
    </row>
    <row r="183" spans="1:1" x14ac:dyDescent="0.25">
      <c r="A183" s="16"/>
    </row>
    <row r="184" spans="1:1" x14ac:dyDescent="0.25">
      <c r="A184" s="16"/>
    </row>
    <row r="185" spans="1:1" x14ac:dyDescent="0.25">
      <c r="A185" s="16"/>
    </row>
    <row r="186" spans="1:1" x14ac:dyDescent="0.25">
      <c r="A186" s="16"/>
    </row>
    <row r="187" spans="1:1" x14ac:dyDescent="0.25">
      <c r="A187" s="16"/>
    </row>
    <row r="188" spans="1:1" x14ac:dyDescent="0.25">
      <c r="A188" s="16"/>
    </row>
    <row r="189" spans="1:1" x14ac:dyDescent="0.25">
      <c r="A189" s="16"/>
    </row>
    <row r="190" spans="1:1" x14ac:dyDescent="0.25">
      <c r="A190" s="16"/>
    </row>
    <row r="191" spans="1:1" x14ac:dyDescent="0.25">
      <c r="A191" s="16"/>
    </row>
    <row r="192" spans="1:1" x14ac:dyDescent="0.25">
      <c r="A192" s="16"/>
    </row>
    <row r="193" spans="1:1" x14ac:dyDescent="0.25">
      <c r="A193" s="16"/>
    </row>
    <row r="194" spans="1:1" x14ac:dyDescent="0.25">
      <c r="A194" s="16"/>
    </row>
    <row r="195" spans="1:1" x14ac:dyDescent="0.25">
      <c r="A195" s="16"/>
    </row>
    <row r="196" spans="1:1" x14ac:dyDescent="0.25">
      <c r="A196" s="16"/>
    </row>
    <row r="197" spans="1:1" x14ac:dyDescent="0.25">
      <c r="A197" s="16"/>
    </row>
    <row r="198" spans="1:1" x14ac:dyDescent="0.25">
      <c r="A198" s="16"/>
    </row>
    <row r="199" spans="1:1" x14ac:dyDescent="0.25">
      <c r="A199" s="16"/>
    </row>
    <row r="200" spans="1:1" x14ac:dyDescent="0.25">
      <c r="A200" s="16"/>
    </row>
    <row r="201" spans="1:1" x14ac:dyDescent="0.25">
      <c r="A201" s="16"/>
    </row>
    <row r="202" spans="1:1" x14ac:dyDescent="0.25">
      <c r="A202" s="16"/>
    </row>
    <row r="203" spans="1:1" x14ac:dyDescent="0.25">
      <c r="A203" s="16"/>
    </row>
    <row r="204" spans="1:1" x14ac:dyDescent="0.25">
      <c r="A204" s="16"/>
    </row>
    <row r="205" spans="1:1" x14ac:dyDescent="0.25">
      <c r="A205" s="16"/>
    </row>
    <row r="206" spans="1:1" x14ac:dyDescent="0.25">
      <c r="A206" s="16"/>
    </row>
    <row r="207" spans="1:1" x14ac:dyDescent="0.25">
      <c r="A207" s="16"/>
    </row>
    <row r="208" spans="1:1" x14ac:dyDescent="0.25">
      <c r="A208" s="16"/>
    </row>
    <row r="209" spans="1:1" x14ac:dyDescent="0.25">
      <c r="A209" s="16"/>
    </row>
    <row r="210" spans="1:1" x14ac:dyDescent="0.25">
      <c r="A210" s="16"/>
    </row>
    <row r="211" spans="1:1" x14ac:dyDescent="0.25">
      <c r="A211" s="16"/>
    </row>
    <row r="212" spans="1:1" x14ac:dyDescent="0.25">
      <c r="A212" s="16"/>
    </row>
    <row r="213" spans="1:1" x14ac:dyDescent="0.25">
      <c r="A213" s="16"/>
    </row>
    <row r="214" spans="1:1" x14ac:dyDescent="0.25">
      <c r="A214" s="16"/>
    </row>
    <row r="215" spans="1:1" x14ac:dyDescent="0.25">
      <c r="A215" s="16"/>
    </row>
    <row r="216" spans="1:1" x14ac:dyDescent="0.25">
      <c r="A216" s="16"/>
    </row>
    <row r="217" spans="1:1" x14ac:dyDescent="0.25">
      <c r="A217" s="16"/>
    </row>
    <row r="218" spans="1:1" x14ac:dyDescent="0.25">
      <c r="A218" s="16"/>
    </row>
    <row r="219" spans="1:1" x14ac:dyDescent="0.25">
      <c r="A219" s="16"/>
    </row>
    <row r="220" spans="1:1" x14ac:dyDescent="0.25">
      <c r="A220" s="16"/>
    </row>
    <row r="221" spans="1:1" x14ac:dyDescent="0.25">
      <c r="A221" s="16"/>
    </row>
    <row r="222" spans="1:1" x14ac:dyDescent="0.25">
      <c r="A222" s="16"/>
    </row>
    <row r="223" spans="1:1" x14ac:dyDescent="0.25">
      <c r="A223" s="16"/>
    </row>
    <row r="224" spans="1:1" x14ac:dyDescent="0.25">
      <c r="A224" s="16"/>
    </row>
    <row r="225" spans="1:1" x14ac:dyDescent="0.25">
      <c r="A225" s="16"/>
    </row>
    <row r="226" spans="1:1" x14ac:dyDescent="0.25">
      <c r="A226" s="16"/>
    </row>
    <row r="227" spans="1:1" x14ac:dyDescent="0.25">
      <c r="A227" s="16"/>
    </row>
    <row r="228" spans="1:1" x14ac:dyDescent="0.25">
      <c r="A228" s="16"/>
    </row>
    <row r="229" spans="1:1" x14ac:dyDescent="0.25">
      <c r="A229" s="16"/>
    </row>
    <row r="230" spans="1:1" x14ac:dyDescent="0.25">
      <c r="A230" s="16"/>
    </row>
    <row r="231" spans="1:1" x14ac:dyDescent="0.25">
      <c r="A231" s="16"/>
    </row>
    <row r="232" spans="1:1" x14ac:dyDescent="0.25">
      <c r="A232" s="16"/>
    </row>
    <row r="233" spans="1:1" x14ac:dyDescent="0.25">
      <c r="A233" s="16"/>
    </row>
    <row r="234" spans="1:1" x14ac:dyDescent="0.25">
      <c r="A234" s="16"/>
    </row>
    <row r="235" spans="1:1" x14ac:dyDescent="0.25">
      <c r="A235" s="16"/>
    </row>
    <row r="236" spans="1:1" x14ac:dyDescent="0.25">
      <c r="A236" s="16"/>
    </row>
    <row r="237" spans="1:1" x14ac:dyDescent="0.25">
      <c r="A237" s="16"/>
    </row>
    <row r="238" spans="1:1" x14ac:dyDescent="0.25">
      <c r="A238" s="16"/>
    </row>
    <row r="239" spans="1:1" x14ac:dyDescent="0.25">
      <c r="A239" s="16"/>
    </row>
    <row r="240" spans="1:1" x14ac:dyDescent="0.25">
      <c r="A240" s="16"/>
    </row>
    <row r="241" spans="1:1" x14ac:dyDescent="0.25">
      <c r="A241" s="16"/>
    </row>
    <row r="242" spans="1:1" x14ac:dyDescent="0.25">
      <c r="A242" s="16"/>
    </row>
    <row r="243" spans="1:1" x14ac:dyDescent="0.25">
      <c r="A243" s="16"/>
    </row>
    <row r="244" spans="1:1" x14ac:dyDescent="0.25">
      <c r="A244" s="16"/>
    </row>
    <row r="245" spans="1:1" x14ac:dyDescent="0.25">
      <c r="A245" s="16"/>
    </row>
    <row r="246" spans="1:1" x14ac:dyDescent="0.25">
      <c r="A246" s="16"/>
    </row>
    <row r="247" spans="1:1" x14ac:dyDescent="0.25">
      <c r="A247" s="16"/>
    </row>
    <row r="248" spans="1:1" x14ac:dyDescent="0.25">
      <c r="A248" s="16"/>
    </row>
    <row r="249" spans="1:1" x14ac:dyDescent="0.25">
      <c r="A249" s="16"/>
    </row>
    <row r="250" spans="1:1" x14ac:dyDescent="0.25">
      <c r="A250" s="16"/>
    </row>
    <row r="251" spans="1:1" x14ac:dyDescent="0.25">
      <c r="A251" s="16"/>
    </row>
    <row r="252" spans="1:1" x14ac:dyDescent="0.25">
      <c r="A252" s="16"/>
    </row>
    <row r="253" spans="1:1" x14ac:dyDescent="0.25">
      <c r="A253" s="16"/>
    </row>
    <row r="254" spans="1:1" x14ac:dyDescent="0.25">
      <c r="A254" s="16"/>
    </row>
    <row r="255" spans="1:1" x14ac:dyDescent="0.25">
      <c r="A255" s="16"/>
    </row>
    <row r="256" spans="1:1" x14ac:dyDescent="0.25">
      <c r="A256" s="16"/>
    </row>
    <row r="257" spans="1:1" x14ac:dyDescent="0.25">
      <c r="A257" s="16"/>
    </row>
    <row r="258" spans="1:1" x14ac:dyDescent="0.25">
      <c r="A258" s="16"/>
    </row>
    <row r="259" spans="1:1" x14ac:dyDescent="0.25">
      <c r="A259" s="16"/>
    </row>
    <row r="260" spans="1:1" x14ac:dyDescent="0.25">
      <c r="A260" s="16"/>
    </row>
    <row r="261" spans="1:1" x14ac:dyDescent="0.25">
      <c r="A261" s="16"/>
    </row>
    <row r="262" spans="1:1" x14ac:dyDescent="0.25">
      <c r="A262" s="16"/>
    </row>
    <row r="263" spans="1:1" x14ac:dyDescent="0.25">
      <c r="A263" s="16"/>
    </row>
    <row r="264" spans="1:1" x14ac:dyDescent="0.25">
      <c r="A264" s="16"/>
    </row>
    <row r="265" spans="1:1" x14ac:dyDescent="0.25">
      <c r="A265" s="16"/>
    </row>
    <row r="266" spans="1:1" x14ac:dyDescent="0.25">
      <c r="A266" s="16"/>
    </row>
    <row r="267" spans="1:1" x14ac:dyDescent="0.25">
      <c r="A267" s="16"/>
    </row>
    <row r="268" spans="1:1" x14ac:dyDescent="0.25">
      <c r="A268" s="16"/>
    </row>
    <row r="269" spans="1:1" x14ac:dyDescent="0.25">
      <c r="A269" s="16"/>
    </row>
    <row r="270" spans="1:1" x14ac:dyDescent="0.25">
      <c r="A270" s="16"/>
    </row>
    <row r="271" spans="1:1" x14ac:dyDescent="0.25">
      <c r="A271" s="16"/>
    </row>
    <row r="272" spans="1:1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" x14ac:dyDescent="0.25">
      <c r="A305" s="16"/>
    </row>
    <row r="306" spans="1:1" x14ac:dyDescent="0.25">
      <c r="A306" s="16"/>
    </row>
    <row r="307" spans="1:1" x14ac:dyDescent="0.25">
      <c r="A307" s="16"/>
    </row>
    <row r="308" spans="1:1" x14ac:dyDescent="0.25">
      <c r="A308" s="16"/>
    </row>
    <row r="309" spans="1:1" x14ac:dyDescent="0.25">
      <c r="A309" s="16"/>
    </row>
    <row r="310" spans="1:1" x14ac:dyDescent="0.25">
      <c r="A310" s="16"/>
    </row>
    <row r="311" spans="1:1" x14ac:dyDescent="0.25">
      <c r="A311" s="16"/>
    </row>
    <row r="312" spans="1:1" x14ac:dyDescent="0.25">
      <c r="A312" s="16"/>
    </row>
    <row r="313" spans="1:1" x14ac:dyDescent="0.25">
      <c r="A313" s="16"/>
    </row>
    <row r="314" spans="1:1" x14ac:dyDescent="0.25">
      <c r="A314" s="16"/>
    </row>
    <row r="315" spans="1:1" x14ac:dyDescent="0.25">
      <c r="A315" s="16"/>
    </row>
    <row r="316" spans="1:1" x14ac:dyDescent="0.25">
      <c r="A316" s="16"/>
    </row>
    <row r="317" spans="1:1" x14ac:dyDescent="0.25">
      <c r="A317" s="16"/>
    </row>
    <row r="318" spans="1:1" x14ac:dyDescent="0.25">
      <c r="A318" s="16"/>
    </row>
    <row r="319" spans="1:1" x14ac:dyDescent="0.25">
      <c r="A319" s="16"/>
    </row>
    <row r="320" spans="1:1" x14ac:dyDescent="0.25">
      <c r="A320" s="16"/>
    </row>
    <row r="321" spans="1:1" x14ac:dyDescent="0.25">
      <c r="A321" s="16"/>
    </row>
    <row r="322" spans="1:1" x14ac:dyDescent="0.25">
      <c r="A322" s="16"/>
    </row>
    <row r="323" spans="1:1" x14ac:dyDescent="0.25">
      <c r="A323" s="16"/>
    </row>
    <row r="324" spans="1:1" x14ac:dyDescent="0.25">
      <c r="A324" s="16"/>
    </row>
    <row r="325" spans="1:1" x14ac:dyDescent="0.25">
      <c r="A325" s="16"/>
    </row>
    <row r="326" spans="1:1" x14ac:dyDescent="0.25">
      <c r="A326" s="16"/>
    </row>
    <row r="327" spans="1:1" x14ac:dyDescent="0.25">
      <c r="A327" s="16"/>
    </row>
    <row r="328" spans="1:1" x14ac:dyDescent="0.25">
      <c r="A328" s="16"/>
    </row>
    <row r="329" spans="1:1" x14ac:dyDescent="0.25">
      <c r="A329" s="16"/>
    </row>
    <row r="330" spans="1:1" x14ac:dyDescent="0.25">
      <c r="A330" s="16"/>
    </row>
    <row r="331" spans="1:1" x14ac:dyDescent="0.25">
      <c r="A331" s="16"/>
    </row>
    <row r="332" spans="1:1" x14ac:dyDescent="0.25">
      <c r="A332" s="16"/>
    </row>
    <row r="333" spans="1:1" x14ac:dyDescent="0.25">
      <c r="A333" s="16"/>
    </row>
    <row r="334" spans="1:1" x14ac:dyDescent="0.25">
      <c r="A334" s="16"/>
    </row>
    <row r="335" spans="1:1" x14ac:dyDescent="0.25">
      <c r="A335" s="16"/>
    </row>
    <row r="336" spans="1:1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  <row r="342" spans="1:1" x14ac:dyDescent="0.25">
      <c r="A342" s="16"/>
    </row>
    <row r="343" spans="1:1" x14ac:dyDescent="0.25">
      <c r="A343" s="16"/>
    </row>
    <row r="344" spans="1:1" x14ac:dyDescent="0.25">
      <c r="A344" s="16"/>
    </row>
    <row r="345" spans="1:1" x14ac:dyDescent="0.25">
      <c r="A345" s="16"/>
    </row>
    <row r="346" spans="1:1" x14ac:dyDescent="0.25">
      <c r="A346" s="16"/>
    </row>
    <row r="347" spans="1:1" x14ac:dyDescent="0.25">
      <c r="A347" s="16"/>
    </row>
    <row r="348" spans="1:1" x14ac:dyDescent="0.25">
      <c r="A348" s="16"/>
    </row>
    <row r="349" spans="1:1" x14ac:dyDescent="0.25">
      <c r="A349" s="16"/>
    </row>
    <row r="350" spans="1:1" x14ac:dyDescent="0.25">
      <c r="A350" s="16"/>
    </row>
    <row r="351" spans="1:1" x14ac:dyDescent="0.25">
      <c r="A351" s="16"/>
    </row>
    <row r="352" spans="1:1" x14ac:dyDescent="0.25">
      <c r="A352" s="16"/>
    </row>
    <row r="353" spans="1:1" x14ac:dyDescent="0.25">
      <c r="A353" s="16"/>
    </row>
    <row r="354" spans="1:1" x14ac:dyDescent="0.25">
      <c r="A354" s="16"/>
    </row>
    <row r="355" spans="1:1" x14ac:dyDescent="0.25">
      <c r="A355" s="16"/>
    </row>
    <row r="356" spans="1:1" x14ac:dyDescent="0.25">
      <c r="A356" s="16"/>
    </row>
    <row r="357" spans="1:1" x14ac:dyDescent="0.25">
      <c r="A357" s="16"/>
    </row>
    <row r="358" spans="1:1" x14ac:dyDescent="0.25">
      <c r="A358" s="16"/>
    </row>
    <row r="359" spans="1:1" x14ac:dyDescent="0.25">
      <c r="A359" s="16"/>
    </row>
    <row r="360" spans="1:1" x14ac:dyDescent="0.25">
      <c r="A360" s="16"/>
    </row>
    <row r="361" spans="1:1" x14ac:dyDescent="0.25">
      <c r="A361" s="16"/>
    </row>
    <row r="362" spans="1:1" x14ac:dyDescent="0.25">
      <c r="A362" s="16"/>
    </row>
    <row r="363" spans="1:1" x14ac:dyDescent="0.25">
      <c r="A363" s="16"/>
    </row>
    <row r="364" spans="1:1" x14ac:dyDescent="0.25">
      <c r="A364" s="16"/>
    </row>
    <row r="365" spans="1:1" x14ac:dyDescent="0.25">
      <c r="A365" s="16"/>
    </row>
    <row r="366" spans="1:1" x14ac:dyDescent="0.25">
      <c r="A366" s="16"/>
    </row>
    <row r="367" spans="1:1" x14ac:dyDescent="0.25">
      <c r="A367" s="16"/>
    </row>
    <row r="368" spans="1:1" x14ac:dyDescent="0.25">
      <c r="A368" s="16"/>
    </row>
    <row r="369" spans="1:1" x14ac:dyDescent="0.25">
      <c r="A369" s="16"/>
    </row>
    <row r="370" spans="1:1" x14ac:dyDescent="0.25">
      <c r="A370" s="16"/>
    </row>
    <row r="371" spans="1:1" x14ac:dyDescent="0.25">
      <c r="A371" s="16"/>
    </row>
    <row r="372" spans="1:1" x14ac:dyDescent="0.25">
      <c r="A372" s="16"/>
    </row>
    <row r="373" spans="1:1" x14ac:dyDescent="0.25">
      <c r="A373" s="16"/>
    </row>
    <row r="374" spans="1:1" x14ac:dyDescent="0.25">
      <c r="A374" s="16"/>
    </row>
    <row r="375" spans="1:1" x14ac:dyDescent="0.25">
      <c r="A375" s="16"/>
    </row>
    <row r="376" spans="1:1" x14ac:dyDescent="0.25">
      <c r="A376" s="16"/>
    </row>
    <row r="377" spans="1:1" x14ac:dyDescent="0.25">
      <c r="A377" s="16"/>
    </row>
    <row r="378" spans="1:1" x14ac:dyDescent="0.25">
      <c r="A378" s="16"/>
    </row>
    <row r="379" spans="1:1" x14ac:dyDescent="0.25">
      <c r="A379" s="16"/>
    </row>
    <row r="380" spans="1:1" x14ac:dyDescent="0.25">
      <c r="A380" s="16"/>
    </row>
    <row r="381" spans="1:1" x14ac:dyDescent="0.25">
      <c r="A381" s="16"/>
    </row>
    <row r="382" spans="1:1" x14ac:dyDescent="0.25">
      <c r="A382" s="16"/>
    </row>
    <row r="383" spans="1:1" x14ac:dyDescent="0.25">
      <c r="A383" s="16"/>
    </row>
    <row r="384" spans="1:1" x14ac:dyDescent="0.25">
      <c r="A384" s="16"/>
    </row>
    <row r="385" spans="1:1" x14ac:dyDescent="0.25">
      <c r="A385" s="16"/>
    </row>
    <row r="386" spans="1:1" x14ac:dyDescent="0.25">
      <c r="A386" s="16"/>
    </row>
    <row r="387" spans="1:1" x14ac:dyDescent="0.25">
      <c r="A387" s="16"/>
    </row>
    <row r="388" spans="1:1" x14ac:dyDescent="0.25">
      <c r="A388" s="16"/>
    </row>
    <row r="389" spans="1:1" x14ac:dyDescent="0.25">
      <c r="A389" s="16"/>
    </row>
    <row r="390" spans="1:1" x14ac:dyDescent="0.25">
      <c r="A390" s="16"/>
    </row>
    <row r="391" spans="1:1" x14ac:dyDescent="0.25">
      <c r="A391" s="16"/>
    </row>
    <row r="392" spans="1:1" x14ac:dyDescent="0.25">
      <c r="A392" s="16"/>
    </row>
    <row r="393" spans="1:1" x14ac:dyDescent="0.25">
      <c r="A393" s="16"/>
    </row>
    <row r="394" spans="1:1" x14ac:dyDescent="0.25">
      <c r="A394" s="16"/>
    </row>
    <row r="395" spans="1:1" x14ac:dyDescent="0.25">
      <c r="A395" s="16"/>
    </row>
    <row r="396" spans="1:1" x14ac:dyDescent="0.25">
      <c r="A396" s="16"/>
    </row>
    <row r="397" spans="1:1" x14ac:dyDescent="0.25">
      <c r="A397" s="16"/>
    </row>
    <row r="398" spans="1:1" x14ac:dyDescent="0.25">
      <c r="A398" s="16"/>
    </row>
    <row r="399" spans="1:1" x14ac:dyDescent="0.25">
      <c r="A399" s="16"/>
    </row>
    <row r="400" spans="1:1" x14ac:dyDescent="0.25">
      <c r="A400" s="16"/>
    </row>
    <row r="401" spans="1:1" x14ac:dyDescent="0.25">
      <c r="A401" s="16"/>
    </row>
    <row r="402" spans="1:1" x14ac:dyDescent="0.25">
      <c r="A402" s="16"/>
    </row>
    <row r="403" spans="1:1" x14ac:dyDescent="0.25">
      <c r="A403" s="16"/>
    </row>
    <row r="404" spans="1:1" x14ac:dyDescent="0.25">
      <c r="A404" s="16"/>
    </row>
    <row r="405" spans="1:1" x14ac:dyDescent="0.25">
      <c r="A405" s="16"/>
    </row>
    <row r="406" spans="1:1" x14ac:dyDescent="0.25">
      <c r="A406" s="16"/>
    </row>
    <row r="407" spans="1:1" x14ac:dyDescent="0.25">
      <c r="A407" s="16"/>
    </row>
    <row r="408" spans="1:1" x14ac:dyDescent="0.25">
      <c r="A408" s="16"/>
    </row>
    <row r="409" spans="1:1" x14ac:dyDescent="0.25">
      <c r="A409" s="16"/>
    </row>
    <row r="410" spans="1:1" x14ac:dyDescent="0.25">
      <c r="A410" s="16"/>
    </row>
    <row r="411" spans="1:1" x14ac:dyDescent="0.25">
      <c r="A411" s="16"/>
    </row>
    <row r="412" spans="1:1" x14ac:dyDescent="0.25">
      <c r="A412" s="16"/>
    </row>
    <row r="413" spans="1:1" x14ac:dyDescent="0.25">
      <c r="A413" s="16"/>
    </row>
    <row r="414" spans="1:1" x14ac:dyDescent="0.25">
      <c r="A414" s="16"/>
    </row>
    <row r="415" spans="1:1" x14ac:dyDescent="0.25">
      <c r="A415" s="16"/>
    </row>
    <row r="416" spans="1:1" x14ac:dyDescent="0.25">
      <c r="A416" s="16"/>
    </row>
    <row r="417" spans="1:1" x14ac:dyDescent="0.25">
      <c r="A417" s="16"/>
    </row>
    <row r="418" spans="1:1" x14ac:dyDescent="0.25">
      <c r="A418" s="16"/>
    </row>
    <row r="419" spans="1:1" x14ac:dyDescent="0.25">
      <c r="A419" s="16"/>
    </row>
    <row r="420" spans="1:1" x14ac:dyDescent="0.25">
      <c r="A420" s="16"/>
    </row>
    <row r="421" spans="1:1" x14ac:dyDescent="0.25">
      <c r="A421" s="16"/>
    </row>
    <row r="422" spans="1:1" x14ac:dyDescent="0.25">
      <c r="A422" s="16"/>
    </row>
    <row r="423" spans="1:1" x14ac:dyDescent="0.25">
      <c r="A423" s="16"/>
    </row>
    <row r="424" spans="1:1" x14ac:dyDescent="0.25">
      <c r="A424" s="16"/>
    </row>
    <row r="425" spans="1:1" x14ac:dyDescent="0.25">
      <c r="A425" s="16"/>
    </row>
    <row r="426" spans="1:1" x14ac:dyDescent="0.25">
      <c r="A426" s="16"/>
    </row>
    <row r="427" spans="1:1" x14ac:dyDescent="0.25">
      <c r="A427" s="16"/>
    </row>
    <row r="428" spans="1:1" x14ac:dyDescent="0.25">
      <c r="A428" s="16"/>
    </row>
    <row r="429" spans="1:1" x14ac:dyDescent="0.25">
      <c r="A429" s="16"/>
    </row>
    <row r="430" spans="1:1" x14ac:dyDescent="0.25">
      <c r="A430" s="16"/>
    </row>
    <row r="431" spans="1:1" x14ac:dyDescent="0.25">
      <c r="A431" s="16"/>
    </row>
    <row r="432" spans="1:1" x14ac:dyDescent="0.25">
      <c r="A432" s="16"/>
    </row>
    <row r="433" spans="1:1" x14ac:dyDescent="0.25">
      <c r="A433" s="16"/>
    </row>
    <row r="434" spans="1:1" x14ac:dyDescent="0.25">
      <c r="A434" s="16"/>
    </row>
    <row r="435" spans="1:1" x14ac:dyDescent="0.25">
      <c r="A435" s="16"/>
    </row>
    <row r="436" spans="1:1" x14ac:dyDescent="0.25">
      <c r="A436" s="16"/>
    </row>
    <row r="437" spans="1:1" x14ac:dyDescent="0.25">
      <c r="A437" s="16"/>
    </row>
    <row r="438" spans="1:1" x14ac:dyDescent="0.25">
      <c r="A438" s="16"/>
    </row>
    <row r="439" spans="1:1" x14ac:dyDescent="0.25">
      <c r="A439" s="16"/>
    </row>
    <row r="440" spans="1:1" x14ac:dyDescent="0.25">
      <c r="A440" s="16"/>
    </row>
    <row r="441" spans="1:1" x14ac:dyDescent="0.25">
      <c r="A441" s="16"/>
    </row>
    <row r="442" spans="1:1" x14ac:dyDescent="0.25">
      <c r="A442" s="16"/>
    </row>
    <row r="443" spans="1:1" x14ac:dyDescent="0.25">
      <c r="A443" s="16"/>
    </row>
    <row r="444" spans="1:1" x14ac:dyDescent="0.25">
      <c r="A444" s="16"/>
    </row>
    <row r="445" spans="1:1" x14ac:dyDescent="0.25">
      <c r="A445" s="16"/>
    </row>
    <row r="446" spans="1:1" x14ac:dyDescent="0.25">
      <c r="A446" s="16"/>
    </row>
    <row r="447" spans="1:1" x14ac:dyDescent="0.25">
      <c r="A447" s="16"/>
    </row>
    <row r="448" spans="1:1" x14ac:dyDescent="0.25">
      <c r="A448" s="16"/>
    </row>
    <row r="449" spans="1:1" x14ac:dyDescent="0.25">
      <c r="A449" s="16"/>
    </row>
    <row r="450" spans="1:1" x14ac:dyDescent="0.25">
      <c r="A450" s="16"/>
    </row>
    <row r="451" spans="1:1" x14ac:dyDescent="0.25">
      <c r="A451" s="16"/>
    </row>
    <row r="452" spans="1:1" x14ac:dyDescent="0.25">
      <c r="A452" s="16"/>
    </row>
    <row r="453" spans="1:1" x14ac:dyDescent="0.25">
      <c r="A453" s="16"/>
    </row>
    <row r="454" spans="1:1" x14ac:dyDescent="0.25">
      <c r="A454" s="16"/>
    </row>
    <row r="455" spans="1:1" x14ac:dyDescent="0.25">
      <c r="A455" s="16"/>
    </row>
    <row r="456" spans="1:1" x14ac:dyDescent="0.25">
      <c r="A456" s="16"/>
    </row>
    <row r="457" spans="1:1" x14ac:dyDescent="0.25">
      <c r="A457" s="16"/>
    </row>
    <row r="458" spans="1:1" x14ac:dyDescent="0.25">
      <c r="A458" s="16"/>
    </row>
    <row r="459" spans="1:1" x14ac:dyDescent="0.25">
      <c r="A459" s="16"/>
    </row>
    <row r="460" spans="1:1" x14ac:dyDescent="0.25">
      <c r="A460" s="16"/>
    </row>
    <row r="461" spans="1:1" x14ac:dyDescent="0.25">
      <c r="A461" s="16"/>
    </row>
    <row r="462" spans="1:1" x14ac:dyDescent="0.25">
      <c r="A462" s="16"/>
    </row>
    <row r="463" spans="1:1" x14ac:dyDescent="0.25">
      <c r="A463" s="16"/>
    </row>
    <row r="464" spans="1:1" x14ac:dyDescent="0.25">
      <c r="A464" s="16"/>
    </row>
    <row r="465" spans="1:1" x14ac:dyDescent="0.25">
      <c r="A465" s="16"/>
    </row>
    <row r="466" spans="1:1" x14ac:dyDescent="0.25">
      <c r="A466" s="16"/>
    </row>
    <row r="467" spans="1:1" x14ac:dyDescent="0.25">
      <c r="A467" s="16"/>
    </row>
    <row r="468" spans="1:1" x14ac:dyDescent="0.25">
      <c r="A468" s="16"/>
    </row>
    <row r="469" spans="1:1" x14ac:dyDescent="0.25">
      <c r="A469" s="16"/>
    </row>
    <row r="470" spans="1:1" x14ac:dyDescent="0.25">
      <c r="A470" s="16"/>
    </row>
    <row r="471" spans="1:1" x14ac:dyDescent="0.25">
      <c r="A471" s="16"/>
    </row>
    <row r="472" spans="1:1" x14ac:dyDescent="0.25">
      <c r="A472" s="16"/>
    </row>
    <row r="473" spans="1:1" x14ac:dyDescent="0.25">
      <c r="A473" s="16"/>
    </row>
    <row r="474" spans="1:1" x14ac:dyDescent="0.25">
      <c r="A474" s="16"/>
    </row>
    <row r="475" spans="1:1" x14ac:dyDescent="0.25">
      <c r="A475" s="16"/>
    </row>
    <row r="476" spans="1:1" x14ac:dyDescent="0.25">
      <c r="A476" s="16"/>
    </row>
    <row r="477" spans="1:1" x14ac:dyDescent="0.25">
      <c r="A477" s="16"/>
    </row>
    <row r="478" spans="1:1" x14ac:dyDescent="0.25">
      <c r="A478" s="16"/>
    </row>
    <row r="479" spans="1:1" x14ac:dyDescent="0.25">
      <c r="A479" s="16"/>
    </row>
    <row r="480" spans="1:1" x14ac:dyDescent="0.25">
      <c r="A480" s="16"/>
    </row>
    <row r="481" spans="1:1" x14ac:dyDescent="0.25">
      <c r="A481" s="16"/>
    </row>
    <row r="482" spans="1:1" x14ac:dyDescent="0.25">
      <c r="A482" s="16"/>
    </row>
    <row r="483" spans="1:1" x14ac:dyDescent="0.25">
      <c r="A483" s="16"/>
    </row>
    <row r="484" spans="1:1" x14ac:dyDescent="0.25">
      <c r="A484" s="16"/>
    </row>
    <row r="485" spans="1:1" x14ac:dyDescent="0.25">
      <c r="A485" s="16"/>
    </row>
    <row r="486" spans="1:1" x14ac:dyDescent="0.25">
      <c r="A486" s="16"/>
    </row>
    <row r="487" spans="1:1" x14ac:dyDescent="0.25">
      <c r="A487" s="16"/>
    </row>
    <row r="488" spans="1:1" x14ac:dyDescent="0.25">
      <c r="A488" s="16"/>
    </row>
    <row r="489" spans="1:1" x14ac:dyDescent="0.25">
      <c r="A489" s="16"/>
    </row>
    <row r="490" spans="1:1" x14ac:dyDescent="0.25">
      <c r="A490" s="16"/>
    </row>
    <row r="491" spans="1:1" x14ac:dyDescent="0.25">
      <c r="A491" s="16"/>
    </row>
    <row r="492" spans="1:1" x14ac:dyDescent="0.25">
      <c r="A492" s="16"/>
    </row>
    <row r="493" spans="1:1" x14ac:dyDescent="0.25">
      <c r="A493" s="16"/>
    </row>
    <row r="494" spans="1:1" x14ac:dyDescent="0.25">
      <c r="A494" s="16"/>
    </row>
    <row r="495" spans="1:1" x14ac:dyDescent="0.25">
      <c r="A495" s="16"/>
    </row>
    <row r="496" spans="1:1" x14ac:dyDescent="0.25">
      <c r="A496" s="16"/>
    </row>
    <row r="497" spans="1:1" x14ac:dyDescent="0.25">
      <c r="A497" s="16"/>
    </row>
    <row r="498" spans="1:1" x14ac:dyDescent="0.25">
      <c r="A498" s="16"/>
    </row>
    <row r="499" spans="1:1" x14ac:dyDescent="0.25">
      <c r="A499" s="16"/>
    </row>
    <row r="500" spans="1:1" x14ac:dyDescent="0.25">
      <c r="A500" s="16"/>
    </row>
    <row r="501" spans="1:1" x14ac:dyDescent="0.25">
      <c r="A501" s="16"/>
    </row>
    <row r="502" spans="1:1" x14ac:dyDescent="0.25">
      <c r="A502" s="16"/>
    </row>
    <row r="503" spans="1:1" x14ac:dyDescent="0.25">
      <c r="A503" s="16"/>
    </row>
    <row r="504" spans="1:1" x14ac:dyDescent="0.25">
      <c r="A504" s="16"/>
    </row>
    <row r="505" spans="1:1" x14ac:dyDescent="0.25">
      <c r="A505" s="16"/>
    </row>
    <row r="506" spans="1:1" x14ac:dyDescent="0.25">
      <c r="A506" s="16"/>
    </row>
    <row r="507" spans="1:1" x14ac:dyDescent="0.25">
      <c r="A507" s="16"/>
    </row>
    <row r="508" spans="1:1" x14ac:dyDescent="0.25">
      <c r="A508" s="16"/>
    </row>
    <row r="509" spans="1:1" x14ac:dyDescent="0.25">
      <c r="A509" s="16"/>
    </row>
    <row r="510" spans="1:1" x14ac:dyDescent="0.25">
      <c r="A510" s="16"/>
    </row>
    <row r="511" spans="1:1" x14ac:dyDescent="0.25">
      <c r="A511" s="16"/>
    </row>
    <row r="512" spans="1:1" x14ac:dyDescent="0.25">
      <c r="A512" s="16"/>
    </row>
    <row r="513" spans="1:1" x14ac:dyDescent="0.25">
      <c r="A513" s="16"/>
    </row>
    <row r="514" spans="1:1" x14ac:dyDescent="0.25">
      <c r="A514" s="16"/>
    </row>
    <row r="515" spans="1:1" x14ac:dyDescent="0.25">
      <c r="A515" s="16"/>
    </row>
    <row r="516" spans="1:1" x14ac:dyDescent="0.25">
      <c r="A516" s="16"/>
    </row>
    <row r="517" spans="1:1" x14ac:dyDescent="0.25">
      <c r="A517" s="16"/>
    </row>
    <row r="518" spans="1:1" x14ac:dyDescent="0.25">
      <c r="A518" s="16"/>
    </row>
    <row r="519" spans="1:1" x14ac:dyDescent="0.25">
      <c r="A519" s="16"/>
    </row>
    <row r="520" spans="1:1" x14ac:dyDescent="0.25">
      <c r="A520" s="16"/>
    </row>
    <row r="521" spans="1:1" x14ac:dyDescent="0.25">
      <c r="A521" s="16"/>
    </row>
    <row r="522" spans="1:1" x14ac:dyDescent="0.25">
      <c r="A522" s="16"/>
    </row>
    <row r="523" spans="1:1" x14ac:dyDescent="0.25">
      <c r="A523" s="16"/>
    </row>
    <row r="524" spans="1:1" x14ac:dyDescent="0.25">
      <c r="A524" s="16"/>
    </row>
    <row r="525" spans="1:1" x14ac:dyDescent="0.25">
      <c r="A525" s="16"/>
    </row>
    <row r="526" spans="1:1" x14ac:dyDescent="0.25">
      <c r="A526" s="16"/>
    </row>
    <row r="527" spans="1:1" x14ac:dyDescent="0.25">
      <c r="A527" s="16"/>
    </row>
    <row r="528" spans="1:1" x14ac:dyDescent="0.25">
      <c r="A528" s="16"/>
    </row>
    <row r="529" spans="1:1" x14ac:dyDescent="0.25">
      <c r="A529" s="16"/>
    </row>
    <row r="530" spans="1:1" x14ac:dyDescent="0.25">
      <c r="A530" s="16"/>
    </row>
    <row r="531" spans="1:1" x14ac:dyDescent="0.25">
      <c r="A531" s="16"/>
    </row>
    <row r="532" spans="1:1" x14ac:dyDescent="0.25">
      <c r="A532" s="16"/>
    </row>
    <row r="533" spans="1:1" x14ac:dyDescent="0.25">
      <c r="A533" s="16"/>
    </row>
    <row r="534" spans="1:1" x14ac:dyDescent="0.25">
      <c r="A534" s="16"/>
    </row>
    <row r="535" spans="1:1" x14ac:dyDescent="0.25">
      <c r="A535" s="16"/>
    </row>
    <row r="536" spans="1:1" x14ac:dyDescent="0.25">
      <c r="A536" s="16"/>
    </row>
    <row r="537" spans="1:1" x14ac:dyDescent="0.25">
      <c r="A537" s="16"/>
    </row>
    <row r="538" spans="1:1" x14ac:dyDescent="0.25">
      <c r="A538" s="16"/>
    </row>
    <row r="539" spans="1:1" x14ac:dyDescent="0.25">
      <c r="A539" s="16"/>
    </row>
    <row r="540" spans="1:1" x14ac:dyDescent="0.25">
      <c r="A540" s="16"/>
    </row>
    <row r="541" spans="1:1" x14ac:dyDescent="0.25">
      <c r="A541" s="16"/>
    </row>
    <row r="542" spans="1:1" x14ac:dyDescent="0.25">
      <c r="A542" s="16"/>
    </row>
    <row r="543" spans="1:1" x14ac:dyDescent="0.25">
      <c r="A543" s="16"/>
    </row>
    <row r="544" spans="1:1" x14ac:dyDescent="0.25">
      <c r="A544" s="16"/>
    </row>
    <row r="545" spans="1:1" x14ac:dyDescent="0.25">
      <c r="A545" s="16"/>
    </row>
    <row r="546" spans="1:1" x14ac:dyDescent="0.25">
      <c r="A546" s="16"/>
    </row>
    <row r="547" spans="1:1" x14ac:dyDescent="0.25">
      <c r="A547" s="16"/>
    </row>
    <row r="548" spans="1:1" x14ac:dyDescent="0.25">
      <c r="A548" s="16"/>
    </row>
    <row r="549" spans="1:1" x14ac:dyDescent="0.25">
      <c r="A549" s="16"/>
    </row>
    <row r="550" spans="1:1" x14ac:dyDescent="0.25">
      <c r="A550" s="16"/>
    </row>
    <row r="551" spans="1:1" x14ac:dyDescent="0.25">
      <c r="A551" s="16"/>
    </row>
    <row r="552" spans="1:1" x14ac:dyDescent="0.25">
      <c r="A552" s="16"/>
    </row>
    <row r="553" spans="1:1" x14ac:dyDescent="0.25">
      <c r="A553" s="16"/>
    </row>
    <row r="554" spans="1:1" x14ac:dyDescent="0.25">
      <c r="A554" s="16"/>
    </row>
    <row r="555" spans="1:1" x14ac:dyDescent="0.25">
      <c r="A555" s="16"/>
    </row>
    <row r="556" spans="1:1" x14ac:dyDescent="0.25">
      <c r="A556" s="16"/>
    </row>
    <row r="557" spans="1:1" x14ac:dyDescent="0.25">
      <c r="A557" s="16"/>
    </row>
    <row r="558" spans="1:1" x14ac:dyDescent="0.25">
      <c r="A558" s="16"/>
    </row>
    <row r="559" spans="1:1" x14ac:dyDescent="0.25">
      <c r="A559" s="16"/>
    </row>
    <row r="560" spans="1:1" x14ac:dyDescent="0.25">
      <c r="A560" s="16"/>
    </row>
    <row r="561" spans="1:1" x14ac:dyDescent="0.25">
      <c r="A561" s="16"/>
    </row>
    <row r="562" spans="1:1" x14ac:dyDescent="0.25">
      <c r="A562" s="16"/>
    </row>
    <row r="563" spans="1:1" x14ac:dyDescent="0.25">
      <c r="A563" s="16"/>
    </row>
    <row r="564" spans="1:1" x14ac:dyDescent="0.25">
      <c r="A564" s="16"/>
    </row>
    <row r="565" spans="1:1" x14ac:dyDescent="0.25">
      <c r="A565" s="16"/>
    </row>
    <row r="566" spans="1:1" x14ac:dyDescent="0.25">
      <c r="A566" s="16"/>
    </row>
    <row r="567" spans="1:1" x14ac:dyDescent="0.25">
      <c r="A567" s="16"/>
    </row>
    <row r="568" spans="1:1" x14ac:dyDescent="0.25">
      <c r="A568" s="16"/>
    </row>
    <row r="569" spans="1:1" x14ac:dyDescent="0.25">
      <c r="A569" s="16"/>
    </row>
    <row r="570" spans="1:1" x14ac:dyDescent="0.25">
      <c r="A570" s="16"/>
    </row>
    <row r="571" spans="1:1" x14ac:dyDescent="0.25">
      <c r="A571" s="16"/>
    </row>
    <row r="572" spans="1:1" x14ac:dyDescent="0.25">
      <c r="A572" s="16"/>
    </row>
    <row r="573" spans="1:1" x14ac:dyDescent="0.25">
      <c r="A573" s="16"/>
    </row>
    <row r="574" spans="1:1" x14ac:dyDescent="0.25">
      <c r="A574" s="16"/>
    </row>
    <row r="575" spans="1:1" x14ac:dyDescent="0.25">
      <c r="A575" s="16"/>
    </row>
    <row r="576" spans="1:1" x14ac:dyDescent="0.25">
      <c r="A576" s="16"/>
    </row>
    <row r="577" spans="1:1" x14ac:dyDescent="0.25">
      <c r="A577" s="16"/>
    </row>
    <row r="578" spans="1:1" x14ac:dyDescent="0.25">
      <c r="A578" s="16"/>
    </row>
    <row r="579" spans="1:1" x14ac:dyDescent="0.25">
      <c r="A579" s="16"/>
    </row>
    <row r="580" spans="1:1" x14ac:dyDescent="0.25">
      <c r="A580" s="16"/>
    </row>
    <row r="581" spans="1:1" x14ac:dyDescent="0.25">
      <c r="A581" s="16"/>
    </row>
    <row r="582" spans="1:1" x14ac:dyDescent="0.25">
      <c r="A582" s="16"/>
    </row>
    <row r="583" spans="1:1" x14ac:dyDescent="0.25">
      <c r="A583" s="16"/>
    </row>
    <row r="584" spans="1:1" x14ac:dyDescent="0.25">
      <c r="A584" s="16"/>
    </row>
    <row r="585" spans="1:1" x14ac:dyDescent="0.25">
      <c r="A585" s="16"/>
    </row>
    <row r="586" spans="1:1" x14ac:dyDescent="0.25">
      <c r="A586" s="16"/>
    </row>
    <row r="587" spans="1:1" x14ac:dyDescent="0.25">
      <c r="A587" s="16"/>
    </row>
    <row r="588" spans="1:1" x14ac:dyDescent="0.25">
      <c r="A588" s="16"/>
    </row>
    <row r="589" spans="1:1" x14ac:dyDescent="0.25">
      <c r="A589" s="16"/>
    </row>
    <row r="590" spans="1:1" x14ac:dyDescent="0.25">
      <c r="A590" s="16"/>
    </row>
    <row r="591" spans="1:1" x14ac:dyDescent="0.25">
      <c r="A591" s="16"/>
    </row>
    <row r="592" spans="1:1" x14ac:dyDescent="0.25">
      <c r="A592" s="16"/>
    </row>
    <row r="593" spans="1:1" x14ac:dyDescent="0.25">
      <c r="A593" s="16"/>
    </row>
    <row r="594" spans="1:1" x14ac:dyDescent="0.25">
      <c r="A594" s="16"/>
    </row>
    <row r="595" spans="1:1" x14ac:dyDescent="0.25">
      <c r="A595" s="16"/>
    </row>
    <row r="596" spans="1:1" x14ac:dyDescent="0.25">
      <c r="A596" s="16"/>
    </row>
    <row r="597" spans="1:1" x14ac:dyDescent="0.25">
      <c r="A597" s="16"/>
    </row>
    <row r="598" spans="1:1" x14ac:dyDescent="0.25">
      <c r="A598" s="16"/>
    </row>
    <row r="599" spans="1:1" x14ac:dyDescent="0.25">
      <c r="A599" s="16"/>
    </row>
    <row r="600" spans="1:1" x14ac:dyDescent="0.25">
      <c r="A600" s="16"/>
    </row>
    <row r="601" spans="1:1" x14ac:dyDescent="0.25">
      <c r="A601" s="16"/>
    </row>
    <row r="602" spans="1:1" x14ac:dyDescent="0.25">
      <c r="A602" s="16"/>
    </row>
    <row r="603" spans="1:1" x14ac:dyDescent="0.25">
      <c r="A603" s="16"/>
    </row>
    <row r="604" spans="1:1" x14ac:dyDescent="0.25">
      <c r="A604" s="16"/>
    </row>
    <row r="605" spans="1:1" x14ac:dyDescent="0.25">
      <c r="A605" s="16"/>
    </row>
    <row r="606" spans="1:1" x14ac:dyDescent="0.25">
      <c r="A606" s="16"/>
    </row>
    <row r="607" spans="1:1" x14ac:dyDescent="0.25">
      <c r="A607" s="16"/>
    </row>
    <row r="608" spans="1:1" x14ac:dyDescent="0.25">
      <c r="A608" s="16"/>
    </row>
    <row r="609" spans="1:1" x14ac:dyDescent="0.25">
      <c r="A609" s="16"/>
    </row>
    <row r="610" spans="1:1" x14ac:dyDescent="0.25">
      <c r="A610" s="16"/>
    </row>
    <row r="611" spans="1:1" x14ac:dyDescent="0.25">
      <c r="A611" s="16"/>
    </row>
    <row r="612" spans="1:1" x14ac:dyDescent="0.25">
      <c r="A612" s="16"/>
    </row>
    <row r="613" spans="1:1" x14ac:dyDescent="0.25">
      <c r="A613" s="16"/>
    </row>
    <row r="614" spans="1:1" x14ac:dyDescent="0.25">
      <c r="A614" s="16"/>
    </row>
    <row r="615" spans="1:1" x14ac:dyDescent="0.25">
      <c r="A615" s="16"/>
    </row>
    <row r="616" spans="1:1" x14ac:dyDescent="0.25">
      <c r="A616" s="16"/>
    </row>
    <row r="617" spans="1:1" x14ac:dyDescent="0.25">
      <c r="A617" s="16"/>
    </row>
    <row r="618" spans="1:1" x14ac:dyDescent="0.25">
      <c r="A618" s="16"/>
    </row>
    <row r="619" spans="1:1" x14ac:dyDescent="0.25">
      <c r="A619" s="16"/>
    </row>
    <row r="620" spans="1:1" x14ac:dyDescent="0.25">
      <c r="A620" s="16"/>
    </row>
    <row r="621" spans="1:1" x14ac:dyDescent="0.25">
      <c r="A621" s="16"/>
    </row>
    <row r="622" spans="1:1" x14ac:dyDescent="0.25">
      <c r="A622" s="16"/>
    </row>
    <row r="623" spans="1:1" x14ac:dyDescent="0.25">
      <c r="A623" s="16"/>
    </row>
    <row r="624" spans="1:1" x14ac:dyDescent="0.25">
      <c r="A624" s="16"/>
    </row>
    <row r="625" spans="1:1" x14ac:dyDescent="0.25">
      <c r="A625" s="16"/>
    </row>
    <row r="626" spans="1:1" x14ac:dyDescent="0.25">
      <c r="A626" s="16"/>
    </row>
    <row r="627" spans="1:1" x14ac:dyDescent="0.25">
      <c r="A627" s="16"/>
    </row>
    <row r="628" spans="1:1" x14ac:dyDescent="0.25">
      <c r="A628" s="16"/>
    </row>
    <row r="629" spans="1:1" x14ac:dyDescent="0.25">
      <c r="A629" s="16"/>
    </row>
    <row r="630" spans="1:1" x14ac:dyDescent="0.25">
      <c r="A630" s="16"/>
    </row>
    <row r="631" spans="1:1" x14ac:dyDescent="0.25">
      <c r="A631" s="16"/>
    </row>
    <row r="632" spans="1:1" x14ac:dyDescent="0.25">
      <c r="A632" s="16"/>
    </row>
    <row r="633" spans="1:1" x14ac:dyDescent="0.25">
      <c r="A633" s="16"/>
    </row>
    <row r="634" spans="1:1" x14ac:dyDescent="0.25">
      <c r="A634" s="16"/>
    </row>
    <row r="635" spans="1:1" x14ac:dyDescent="0.25">
      <c r="A635" s="16"/>
    </row>
    <row r="636" spans="1:1" x14ac:dyDescent="0.25">
      <c r="A636" s="16"/>
    </row>
    <row r="637" spans="1:1" x14ac:dyDescent="0.25">
      <c r="A637" s="16"/>
    </row>
    <row r="638" spans="1:1" x14ac:dyDescent="0.25">
      <c r="A638" s="16"/>
    </row>
    <row r="639" spans="1:1" x14ac:dyDescent="0.25">
      <c r="A639" s="16"/>
    </row>
    <row r="640" spans="1:1" x14ac:dyDescent="0.25">
      <c r="A640" s="16"/>
    </row>
    <row r="641" spans="1:1" x14ac:dyDescent="0.25">
      <c r="A641" s="16"/>
    </row>
    <row r="642" spans="1:1" x14ac:dyDescent="0.25">
      <c r="A642" s="16"/>
    </row>
    <row r="643" spans="1:1" x14ac:dyDescent="0.25">
      <c r="A643" s="16"/>
    </row>
    <row r="644" spans="1:1" x14ac:dyDescent="0.25">
      <c r="A644" s="16"/>
    </row>
    <row r="645" spans="1:1" x14ac:dyDescent="0.25">
      <c r="A645" s="16"/>
    </row>
    <row r="646" spans="1:1" x14ac:dyDescent="0.25">
      <c r="A646" s="16"/>
    </row>
    <row r="647" spans="1:1" x14ac:dyDescent="0.25">
      <c r="A647" s="16"/>
    </row>
    <row r="648" spans="1:1" x14ac:dyDescent="0.25">
      <c r="A648" s="16"/>
    </row>
    <row r="649" spans="1:1" x14ac:dyDescent="0.25">
      <c r="A649" s="16"/>
    </row>
    <row r="650" spans="1:1" x14ac:dyDescent="0.25">
      <c r="A650" s="16"/>
    </row>
    <row r="651" spans="1:1" x14ac:dyDescent="0.25">
      <c r="A651" s="16"/>
    </row>
    <row r="652" spans="1:1" x14ac:dyDescent="0.25">
      <c r="A652" s="16"/>
    </row>
    <row r="653" spans="1:1" x14ac:dyDescent="0.25">
      <c r="A653" s="16"/>
    </row>
    <row r="654" spans="1:1" x14ac:dyDescent="0.25">
      <c r="A654" s="16"/>
    </row>
    <row r="655" spans="1:1" x14ac:dyDescent="0.25">
      <c r="A655" s="16"/>
    </row>
    <row r="656" spans="1:1" x14ac:dyDescent="0.25">
      <c r="A656" s="16"/>
    </row>
    <row r="657" spans="1:1" x14ac:dyDescent="0.25">
      <c r="A657" s="16"/>
    </row>
    <row r="658" spans="1:1" x14ac:dyDescent="0.25">
      <c r="A658" s="16"/>
    </row>
    <row r="659" spans="1:1" x14ac:dyDescent="0.25">
      <c r="A659" s="16"/>
    </row>
    <row r="660" spans="1:1" x14ac:dyDescent="0.25">
      <c r="A660" s="16"/>
    </row>
    <row r="661" spans="1:1" x14ac:dyDescent="0.25">
      <c r="A661" s="16"/>
    </row>
    <row r="662" spans="1:1" x14ac:dyDescent="0.25">
      <c r="A662" s="16"/>
    </row>
    <row r="663" spans="1:1" x14ac:dyDescent="0.25">
      <c r="A663" s="16"/>
    </row>
    <row r="664" spans="1:1" x14ac:dyDescent="0.25">
      <c r="A664" s="16"/>
    </row>
    <row r="665" spans="1:1" x14ac:dyDescent="0.25">
      <c r="A665" s="16"/>
    </row>
    <row r="666" spans="1:1" x14ac:dyDescent="0.25">
      <c r="A666" s="16"/>
    </row>
    <row r="667" spans="1:1" x14ac:dyDescent="0.25">
      <c r="A667" s="16"/>
    </row>
    <row r="668" spans="1:1" x14ac:dyDescent="0.25">
      <c r="A668" s="16"/>
    </row>
    <row r="669" spans="1:1" x14ac:dyDescent="0.25">
      <c r="A669" s="16"/>
    </row>
    <row r="670" spans="1:1" x14ac:dyDescent="0.25">
      <c r="A670" s="16"/>
    </row>
    <row r="671" spans="1:1" x14ac:dyDescent="0.25">
      <c r="A671" s="16"/>
    </row>
    <row r="672" spans="1:1" x14ac:dyDescent="0.25">
      <c r="A672" s="16"/>
    </row>
    <row r="673" spans="1:1" x14ac:dyDescent="0.25">
      <c r="A673" s="16"/>
    </row>
    <row r="674" spans="1:1" x14ac:dyDescent="0.25">
      <c r="A674" s="16"/>
    </row>
    <row r="675" spans="1:1" x14ac:dyDescent="0.25">
      <c r="A675" s="16"/>
    </row>
    <row r="676" spans="1:1" x14ac:dyDescent="0.25">
      <c r="A676" s="16"/>
    </row>
    <row r="677" spans="1:1" x14ac:dyDescent="0.25">
      <c r="A677" s="16"/>
    </row>
    <row r="678" spans="1:1" x14ac:dyDescent="0.25">
      <c r="A678" s="16"/>
    </row>
    <row r="679" spans="1:1" x14ac:dyDescent="0.25">
      <c r="A679" s="16"/>
    </row>
    <row r="680" spans="1:1" x14ac:dyDescent="0.25">
      <c r="A680" s="16"/>
    </row>
    <row r="681" spans="1:1" x14ac:dyDescent="0.25">
      <c r="A681" s="16"/>
    </row>
    <row r="682" spans="1:1" x14ac:dyDescent="0.25">
      <c r="A682" s="16"/>
    </row>
    <row r="683" spans="1:1" x14ac:dyDescent="0.25">
      <c r="A683" s="16"/>
    </row>
    <row r="684" spans="1:1" x14ac:dyDescent="0.25">
      <c r="A684" s="16"/>
    </row>
    <row r="685" spans="1:1" x14ac:dyDescent="0.25">
      <c r="A685" s="16"/>
    </row>
    <row r="686" spans="1:1" x14ac:dyDescent="0.25">
      <c r="A686" s="16"/>
    </row>
    <row r="687" spans="1:1" x14ac:dyDescent="0.25">
      <c r="A687" s="16"/>
    </row>
    <row r="688" spans="1:1" x14ac:dyDescent="0.25">
      <c r="A688" s="16"/>
    </row>
    <row r="689" spans="1:1" x14ac:dyDescent="0.25">
      <c r="A689" s="16"/>
    </row>
    <row r="690" spans="1:1" x14ac:dyDescent="0.25">
      <c r="A690" s="16"/>
    </row>
    <row r="691" spans="1:1" x14ac:dyDescent="0.25">
      <c r="A691" s="16"/>
    </row>
    <row r="692" spans="1:1" x14ac:dyDescent="0.25">
      <c r="A692" s="16"/>
    </row>
    <row r="693" spans="1:1" x14ac:dyDescent="0.25">
      <c r="A693" s="16"/>
    </row>
    <row r="694" spans="1:1" x14ac:dyDescent="0.25">
      <c r="A694" s="16"/>
    </row>
    <row r="695" spans="1:1" x14ac:dyDescent="0.25">
      <c r="A695" s="16"/>
    </row>
    <row r="696" spans="1:1" x14ac:dyDescent="0.25">
      <c r="A696" s="16"/>
    </row>
    <row r="697" spans="1:1" x14ac:dyDescent="0.25">
      <c r="A697" s="16"/>
    </row>
    <row r="698" spans="1:1" x14ac:dyDescent="0.25">
      <c r="A698" s="16"/>
    </row>
    <row r="699" spans="1:1" x14ac:dyDescent="0.25">
      <c r="A699" s="16"/>
    </row>
    <row r="700" spans="1:1" x14ac:dyDescent="0.25">
      <c r="A700" s="16"/>
    </row>
    <row r="701" spans="1:1" x14ac:dyDescent="0.25">
      <c r="A701" s="16"/>
    </row>
    <row r="702" spans="1:1" x14ac:dyDescent="0.25">
      <c r="A702" s="16"/>
    </row>
    <row r="703" spans="1:1" x14ac:dyDescent="0.25">
      <c r="A703" s="16"/>
    </row>
    <row r="704" spans="1:1" x14ac:dyDescent="0.25">
      <c r="A704" s="16"/>
    </row>
    <row r="705" spans="1:1" x14ac:dyDescent="0.25">
      <c r="A705" s="16"/>
    </row>
    <row r="706" spans="1:1" x14ac:dyDescent="0.25">
      <c r="A706" s="16"/>
    </row>
    <row r="707" spans="1:1" x14ac:dyDescent="0.25">
      <c r="A707" s="16"/>
    </row>
    <row r="708" spans="1:1" x14ac:dyDescent="0.25">
      <c r="A708" s="16"/>
    </row>
    <row r="709" spans="1:1" x14ac:dyDescent="0.25">
      <c r="A709" s="16"/>
    </row>
    <row r="710" spans="1:1" x14ac:dyDescent="0.25">
      <c r="A710" s="16"/>
    </row>
    <row r="711" spans="1:1" x14ac:dyDescent="0.25">
      <c r="A711" s="16"/>
    </row>
    <row r="712" spans="1:1" x14ac:dyDescent="0.25">
      <c r="A712" s="16"/>
    </row>
    <row r="713" spans="1:1" x14ac:dyDescent="0.25">
      <c r="A713" s="16"/>
    </row>
    <row r="714" spans="1:1" x14ac:dyDescent="0.25">
      <c r="A714" s="16"/>
    </row>
    <row r="715" spans="1:1" x14ac:dyDescent="0.25">
      <c r="A715" s="16"/>
    </row>
    <row r="716" spans="1:1" x14ac:dyDescent="0.25">
      <c r="A716" s="16"/>
    </row>
    <row r="717" spans="1:1" x14ac:dyDescent="0.25">
      <c r="A717" s="16"/>
    </row>
    <row r="718" spans="1:1" x14ac:dyDescent="0.25">
      <c r="A718" s="16"/>
    </row>
    <row r="719" spans="1:1" x14ac:dyDescent="0.25">
      <c r="A719" s="16"/>
    </row>
    <row r="720" spans="1:1" x14ac:dyDescent="0.25">
      <c r="A720" s="16"/>
    </row>
    <row r="721" spans="1:1" x14ac:dyDescent="0.25">
      <c r="A721" s="16"/>
    </row>
    <row r="722" spans="1:1" x14ac:dyDescent="0.25">
      <c r="A722" s="16"/>
    </row>
    <row r="723" spans="1:1" x14ac:dyDescent="0.25">
      <c r="A723" s="16"/>
    </row>
    <row r="724" spans="1:1" x14ac:dyDescent="0.25">
      <c r="A724" s="16"/>
    </row>
    <row r="725" spans="1:1" x14ac:dyDescent="0.25">
      <c r="A725" s="16"/>
    </row>
    <row r="726" spans="1:1" x14ac:dyDescent="0.25">
      <c r="A726" s="16"/>
    </row>
    <row r="727" spans="1:1" x14ac:dyDescent="0.25">
      <c r="A727" s="16"/>
    </row>
    <row r="728" spans="1:1" x14ac:dyDescent="0.25">
      <c r="A728" s="16"/>
    </row>
    <row r="729" spans="1:1" x14ac:dyDescent="0.25">
      <c r="A729" s="16"/>
    </row>
    <row r="730" spans="1:1" x14ac:dyDescent="0.25">
      <c r="A730" s="16"/>
    </row>
    <row r="731" spans="1:1" x14ac:dyDescent="0.25">
      <c r="A731" s="16"/>
    </row>
    <row r="732" spans="1:1" x14ac:dyDescent="0.25">
      <c r="A732" s="16"/>
    </row>
    <row r="733" spans="1:1" x14ac:dyDescent="0.25">
      <c r="A733" s="16"/>
    </row>
    <row r="734" spans="1:1" x14ac:dyDescent="0.25">
      <c r="A734" s="16"/>
    </row>
    <row r="735" spans="1:1" x14ac:dyDescent="0.25">
      <c r="A735" s="16"/>
    </row>
    <row r="736" spans="1:1" x14ac:dyDescent="0.25">
      <c r="A736" s="16"/>
    </row>
    <row r="737" spans="1:1" x14ac:dyDescent="0.25">
      <c r="A737" s="16"/>
    </row>
    <row r="738" spans="1:1" x14ac:dyDescent="0.25">
      <c r="A738" s="16"/>
    </row>
    <row r="739" spans="1:1" x14ac:dyDescent="0.25">
      <c r="A739" s="16"/>
    </row>
    <row r="740" spans="1:1" x14ac:dyDescent="0.25">
      <c r="A740" s="16"/>
    </row>
    <row r="741" spans="1:1" x14ac:dyDescent="0.25">
      <c r="A741" s="16"/>
    </row>
    <row r="742" spans="1:1" x14ac:dyDescent="0.25">
      <c r="A742" s="16"/>
    </row>
    <row r="743" spans="1:1" x14ac:dyDescent="0.25">
      <c r="A743" s="16"/>
    </row>
    <row r="744" spans="1:1" x14ac:dyDescent="0.25">
      <c r="A744" s="16"/>
    </row>
    <row r="745" spans="1:1" x14ac:dyDescent="0.25">
      <c r="A745" s="16"/>
    </row>
    <row r="746" spans="1:1" x14ac:dyDescent="0.25">
      <c r="A746" s="16"/>
    </row>
    <row r="747" spans="1:1" x14ac:dyDescent="0.25">
      <c r="A747" s="16"/>
    </row>
    <row r="748" spans="1:1" x14ac:dyDescent="0.25">
      <c r="A748" s="16"/>
    </row>
    <row r="749" spans="1:1" x14ac:dyDescent="0.25">
      <c r="A749" s="16"/>
    </row>
    <row r="750" spans="1:1" x14ac:dyDescent="0.25">
      <c r="A750" s="16"/>
    </row>
    <row r="751" spans="1:1" x14ac:dyDescent="0.25">
      <c r="A751" s="16"/>
    </row>
    <row r="752" spans="1:1" x14ac:dyDescent="0.25">
      <c r="A752" s="16"/>
    </row>
    <row r="753" spans="1:1" x14ac:dyDescent="0.25">
      <c r="A753" s="16"/>
    </row>
    <row r="754" spans="1:1" x14ac:dyDescent="0.25">
      <c r="A754" s="16"/>
    </row>
    <row r="755" spans="1:1" x14ac:dyDescent="0.25">
      <c r="A755" s="16"/>
    </row>
    <row r="756" spans="1:1" x14ac:dyDescent="0.25">
      <c r="A756" s="16"/>
    </row>
    <row r="757" spans="1:1" x14ac:dyDescent="0.25">
      <c r="A757" s="16"/>
    </row>
    <row r="758" spans="1:1" x14ac:dyDescent="0.25">
      <c r="A758" s="16"/>
    </row>
    <row r="759" spans="1:1" x14ac:dyDescent="0.25">
      <c r="A759" s="16"/>
    </row>
    <row r="760" spans="1:1" x14ac:dyDescent="0.25">
      <c r="A760" s="16"/>
    </row>
    <row r="761" spans="1:1" x14ac:dyDescent="0.25">
      <c r="A761" s="16"/>
    </row>
    <row r="762" spans="1:1" x14ac:dyDescent="0.25">
      <c r="A762" s="16"/>
    </row>
    <row r="763" spans="1:1" x14ac:dyDescent="0.25">
      <c r="A763" s="16"/>
    </row>
    <row r="764" spans="1:1" x14ac:dyDescent="0.25">
      <c r="A764" s="16"/>
    </row>
    <row r="765" spans="1:1" x14ac:dyDescent="0.25">
      <c r="A765" s="16"/>
    </row>
    <row r="766" spans="1:1" x14ac:dyDescent="0.25">
      <c r="A766" s="16"/>
    </row>
    <row r="767" spans="1:1" x14ac:dyDescent="0.25">
      <c r="A767" s="16"/>
    </row>
    <row r="768" spans="1:1" x14ac:dyDescent="0.25">
      <c r="A768" s="16"/>
    </row>
    <row r="769" spans="1:1" x14ac:dyDescent="0.25">
      <c r="A769" s="16"/>
    </row>
    <row r="770" spans="1:1" x14ac:dyDescent="0.25">
      <c r="A770" s="16"/>
    </row>
    <row r="771" spans="1:1" x14ac:dyDescent="0.25">
      <c r="A771" s="16"/>
    </row>
    <row r="772" spans="1:1" x14ac:dyDescent="0.25">
      <c r="A772" s="16"/>
    </row>
    <row r="773" spans="1:1" x14ac:dyDescent="0.25">
      <c r="A773" s="16"/>
    </row>
    <row r="774" spans="1:1" x14ac:dyDescent="0.25">
      <c r="A774" s="16"/>
    </row>
    <row r="775" spans="1:1" x14ac:dyDescent="0.25">
      <c r="A775" s="16"/>
    </row>
    <row r="776" spans="1:1" x14ac:dyDescent="0.25">
      <c r="A776" s="16"/>
    </row>
    <row r="777" spans="1:1" x14ac:dyDescent="0.25">
      <c r="A777" s="16"/>
    </row>
    <row r="778" spans="1:1" x14ac:dyDescent="0.25">
      <c r="A778" s="16"/>
    </row>
    <row r="779" spans="1:1" x14ac:dyDescent="0.25">
      <c r="A779" s="16"/>
    </row>
    <row r="780" spans="1:1" x14ac:dyDescent="0.25">
      <c r="A780" s="16"/>
    </row>
    <row r="781" spans="1:1" x14ac:dyDescent="0.25">
      <c r="A781" s="16"/>
    </row>
    <row r="782" spans="1:1" x14ac:dyDescent="0.25">
      <c r="A782" s="16"/>
    </row>
    <row r="783" spans="1:1" x14ac:dyDescent="0.25">
      <c r="A783" s="16"/>
    </row>
    <row r="784" spans="1:1" x14ac:dyDescent="0.25">
      <c r="A784" s="16"/>
    </row>
    <row r="785" spans="1:1" x14ac:dyDescent="0.25">
      <c r="A785" s="16"/>
    </row>
    <row r="786" spans="1:1" x14ac:dyDescent="0.25">
      <c r="A786" s="16"/>
    </row>
    <row r="787" spans="1:1" x14ac:dyDescent="0.25">
      <c r="A787" s="16"/>
    </row>
  </sheetData>
  <sheetProtection password="C2D5" sheet="1" objects="1" scenarios="1" selectLockedCells="1" selectUnlockedCells="1"/>
  <autoFilter ref="A1:AG6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51"/>
  <sheetViews>
    <sheetView topLeftCell="I1" zoomScale="75" zoomScaleNormal="75" workbookViewId="0">
      <pane ySplit="1" topLeftCell="A2" activePane="bottomLeft" state="frozen"/>
      <selection pane="bottomLeft" activeCell="I4" sqref="I4"/>
    </sheetView>
  </sheetViews>
  <sheetFormatPr baseColWidth="10" defaultColWidth="11.42578125" defaultRowHeight="15" x14ac:dyDescent="0.25"/>
  <cols>
    <col min="1" max="1" width="6.5703125" style="42" customWidth="1"/>
    <col min="2" max="2" width="59.85546875" style="26" customWidth="1"/>
    <col min="3" max="3" width="17.85546875" style="26" customWidth="1"/>
    <col min="4" max="4" width="13" style="26" customWidth="1"/>
    <col min="5" max="6" width="24.5703125" style="26" customWidth="1"/>
    <col min="7" max="7" width="25.28515625" style="26" customWidth="1"/>
    <col min="8" max="8" width="23" style="26" customWidth="1"/>
    <col min="9" max="9" width="20.7109375" style="26" customWidth="1"/>
    <col min="10" max="10" width="20.5703125" style="26" customWidth="1"/>
    <col min="11" max="11" width="26.140625" style="26" bestFit="1" customWidth="1"/>
    <col min="12" max="12" width="18.140625" style="26" customWidth="1"/>
    <col min="13" max="13" width="15.28515625" style="26" customWidth="1"/>
    <col min="14" max="14" width="18.85546875" style="26" bestFit="1" customWidth="1"/>
    <col min="15" max="15" width="25.7109375" style="26" customWidth="1"/>
    <col min="16" max="16" width="27" style="26" customWidth="1"/>
    <col min="17" max="18" width="11.42578125" style="26"/>
    <col min="19" max="19" width="20.7109375" style="26" customWidth="1"/>
    <col min="20" max="16384" width="11.42578125" style="26"/>
  </cols>
  <sheetData>
    <row r="1" spans="1:19" ht="75" x14ac:dyDescent="0.25">
      <c r="A1" s="20" t="s">
        <v>109</v>
      </c>
      <c r="B1" s="21" t="s">
        <v>0</v>
      </c>
      <c r="C1" s="22" t="s">
        <v>110</v>
      </c>
      <c r="D1" s="23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4" t="s">
        <v>11</v>
      </c>
      <c r="N1" s="24" t="s">
        <v>12</v>
      </c>
      <c r="O1" s="24" t="s">
        <v>13</v>
      </c>
      <c r="P1" s="25" t="s">
        <v>14</v>
      </c>
    </row>
    <row r="2" spans="1:19" s="30" customFormat="1" x14ac:dyDescent="0.25">
      <c r="A2" s="27">
        <v>2</v>
      </c>
      <c r="B2" s="28" t="s">
        <v>15</v>
      </c>
      <c r="C2" s="29">
        <v>50012041014</v>
      </c>
      <c r="D2" s="30">
        <v>8600252875</v>
      </c>
      <c r="E2" s="30" t="s">
        <v>111</v>
      </c>
      <c r="F2" s="30" t="s">
        <v>112</v>
      </c>
      <c r="G2" s="30">
        <v>8000927232</v>
      </c>
      <c r="H2" s="30" t="s">
        <v>106</v>
      </c>
      <c r="I2" s="30" t="s">
        <v>107</v>
      </c>
      <c r="J2" s="30">
        <v>8909039388</v>
      </c>
      <c r="K2" s="30" t="s">
        <v>75</v>
      </c>
      <c r="M2" s="31">
        <v>11242599.029999999</v>
      </c>
      <c r="N2" s="30" t="s">
        <v>741</v>
      </c>
      <c r="O2" s="32">
        <v>413230000483789</v>
      </c>
      <c r="P2" s="29" t="str">
        <f t="shared" ref="P2:P12" si="0">"05001400301420000140000"</f>
        <v>05001400301420000140000</v>
      </c>
    </row>
    <row r="3" spans="1:19" s="30" customFormat="1" x14ac:dyDescent="0.25">
      <c r="A3" s="27">
        <v>2</v>
      </c>
      <c r="B3" s="28" t="s">
        <v>15</v>
      </c>
      <c r="C3" s="29">
        <v>50012041014</v>
      </c>
      <c r="D3" s="30">
        <v>8600252875</v>
      </c>
      <c r="E3" s="30" t="s">
        <v>111</v>
      </c>
      <c r="F3" s="30" t="s">
        <v>112</v>
      </c>
      <c r="G3" s="30">
        <v>8000927232</v>
      </c>
      <c r="H3" s="30" t="s">
        <v>106</v>
      </c>
      <c r="I3" s="30" t="s">
        <v>107</v>
      </c>
      <c r="J3" s="30">
        <v>8903002794</v>
      </c>
      <c r="K3" s="30" t="s">
        <v>90</v>
      </c>
      <c r="M3" s="31">
        <v>7965737.7599999998</v>
      </c>
      <c r="N3" s="30" t="s">
        <v>741</v>
      </c>
      <c r="O3" s="32">
        <v>413230000484625</v>
      </c>
      <c r="P3" s="29" t="str">
        <f t="shared" si="0"/>
        <v>05001400301420000140000</v>
      </c>
    </row>
    <row r="4" spans="1:19" s="30" customFormat="1" x14ac:dyDescent="0.25">
      <c r="A4" s="27">
        <v>2</v>
      </c>
      <c r="B4" s="28" t="s">
        <v>15</v>
      </c>
      <c r="C4" s="29">
        <v>50012041014</v>
      </c>
      <c r="D4" s="30">
        <v>8600252875</v>
      </c>
      <c r="E4" s="30" t="s">
        <v>111</v>
      </c>
      <c r="F4" s="30" t="s">
        <v>112</v>
      </c>
      <c r="G4" s="30">
        <v>8000927232</v>
      </c>
      <c r="H4" s="30" t="s">
        <v>106</v>
      </c>
      <c r="I4" s="30" t="s">
        <v>107</v>
      </c>
      <c r="J4" s="30">
        <v>8903002794</v>
      </c>
      <c r="K4" s="30" t="s">
        <v>90</v>
      </c>
      <c r="M4" s="31">
        <v>813898.28</v>
      </c>
      <c r="N4" s="30" t="s">
        <v>741</v>
      </c>
      <c r="O4" s="32">
        <v>413230000485474</v>
      </c>
      <c r="P4" s="29" t="str">
        <f t="shared" si="0"/>
        <v>05001400301420000140000</v>
      </c>
    </row>
    <row r="5" spans="1:19" s="30" customFormat="1" x14ac:dyDescent="0.25">
      <c r="A5" s="27">
        <v>2</v>
      </c>
      <c r="B5" s="28" t="s">
        <v>15</v>
      </c>
      <c r="C5" s="29">
        <v>50012041014</v>
      </c>
      <c r="D5" s="30">
        <v>8600252875</v>
      </c>
      <c r="E5" s="30" t="s">
        <v>111</v>
      </c>
      <c r="F5" s="30" t="s">
        <v>112</v>
      </c>
      <c r="G5" s="30">
        <v>8000927232</v>
      </c>
      <c r="H5" s="30" t="s">
        <v>106</v>
      </c>
      <c r="I5" s="30" t="s">
        <v>107</v>
      </c>
      <c r="J5" s="30">
        <v>8903002794</v>
      </c>
      <c r="K5" s="30" t="s">
        <v>90</v>
      </c>
      <c r="M5" s="31">
        <v>15920643.82</v>
      </c>
      <c r="N5" s="30" t="s">
        <v>741</v>
      </c>
      <c r="O5" s="32">
        <v>413230000489028</v>
      </c>
      <c r="P5" s="29" t="str">
        <f t="shared" si="0"/>
        <v>05001400301420000140000</v>
      </c>
    </row>
    <row r="6" spans="1:19" s="30" customFormat="1" x14ac:dyDescent="0.25">
      <c r="A6" s="27">
        <v>2</v>
      </c>
      <c r="B6" s="28" t="s">
        <v>15</v>
      </c>
      <c r="C6" s="29">
        <v>50012041014</v>
      </c>
      <c r="D6" s="30">
        <v>8600252875</v>
      </c>
      <c r="E6" s="30" t="s">
        <v>111</v>
      </c>
      <c r="F6" s="30" t="s">
        <v>112</v>
      </c>
      <c r="G6" s="30">
        <v>8000927232</v>
      </c>
      <c r="H6" s="30" t="s">
        <v>106</v>
      </c>
      <c r="I6" s="30" t="s">
        <v>107</v>
      </c>
      <c r="J6" s="30">
        <v>8903002794</v>
      </c>
      <c r="K6" s="30" t="s">
        <v>90</v>
      </c>
      <c r="M6" s="31">
        <v>13239326.49</v>
      </c>
      <c r="N6" s="30" t="s">
        <v>741</v>
      </c>
      <c r="O6" s="32">
        <v>413230000489029</v>
      </c>
      <c r="P6" s="29" t="str">
        <f t="shared" si="0"/>
        <v>05001400301420000140000</v>
      </c>
      <c r="S6" s="31"/>
    </row>
    <row r="7" spans="1:19" s="30" customFormat="1" x14ac:dyDescent="0.25">
      <c r="A7" s="27">
        <v>2</v>
      </c>
      <c r="B7" s="28" t="s">
        <v>15</v>
      </c>
      <c r="C7" s="29">
        <v>50012041014</v>
      </c>
      <c r="D7" s="30">
        <v>8600252875</v>
      </c>
      <c r="E7" s="30" t="s">
        <v>111</v>
      </c>
      <c r="F7" s="30" t="s">
        <v>112</v>
      </c>
      <c r="G7" s="30">
        <v>8000927232</v>
      </c>
      <c r="H7" s="30" t="s">
        <v>106</v>
      </c>
      <c r="I7" s="30" t="s">
        <v>107</v>
      </c>
      <c r="J7" s="30">
        <v>8903002794</v>
      </c>
      <c r="K7" s="30" t="s">
        <v>90</v>
      </c>
      <c r="M7" s="31">
        <v>3804182.09</v>
      </c>
      <c r="N7" s="30" t="s">
        <v>741</v>
      </c>
      <c r="O7" s="32">
        <v>413230000490150</v>
      </c>
      <c r="P7" s="29" t="str">
        <f t="shared" si="0"/>
        <v>05001400301420000140000</v>
      </c>
      <c r="S7" s="31"/>
    </row>
    <row r="8" spans="1:19" s="30" customFormat="1" x14ac:dyDescent="0.25">
      <c r="A8" s="27">
        <v>2</v>
      </c>
      <c r="B8" s="28" t="s">
        <v>15</v>
      </c>
      <c r="C8" s="29">
        <v>50012041014</v>
      </c>
      <c r="D8" s="30">
        <v>8600252875</v>
      </c>
      <c r="E8" s="30" t="s">
        <v>111</v>
      </c>
      <c r="F8" s="30" t="s">
        <v>112</v>
      </c>
      <c r="G8" s="30">
        <v>8000927232</v>
      </c>
      <c r="H8" s="30" t="s">
        <v>106</v>
      </c>
      <c r="I8" s="30" t="s">
        <v>107</v>
      </c>
      <c r="J8" s="30">
        <v>8600252875</v>
      </c>
      <c r="K8" s="30" t="s">
        <v>113</v>
      </c>
      <c r="M8" s="31">
        <v>6152457.8099999996</v>
      </c>
      <c r="N8" s="30" t="s">
        <v>741</v>
      </c>
      <c r="O8" s="32">
        <v>413230000490154</v>
      </c>
      <c r="P8" s="29" t="str">
        <f t="shared" si="0"/>
        <v>05001400301420000140000</v>
      </c>
      <c r="S8" s="31"/>
    </row>
    <row r="9" spans="1:19" s="30" customFormat="1" x14ac:dyDescent="0.25">
      <c r="A9" s="27">
        <v>2</v>
      </c>
      <c r="B9" s="28" t="s">
        <v>15</v>
      </c>
      <c r="C9" s="29">
        <v>50012041014</v>
      </c>
      <c r="D9" s="30">
        <v>8600252875</v>
      </c>
      <c r="E9" s="30" t="s">
        <v>111</v>
      </c>
      <c r="F9" s="30" t="s">
        <v>112</v>
      </c>
      <c r="G9" s="30">
        <v>8000927232</v>
      </c>
      <c r="H9" s="30" t="s">
        <v>106</v>
      </c>
      <c r="I9" s="30" t="s">
        <v>107</v>
      </c>
      <c r="J9" s="30">
        <v>8903002794</v>
      </c>
      <c r="K9" s="30" t="s">
        <v>90</v>
      </c>
      <c r="M9" s="31">
        <v>1802779.22</v>
      </c>
      <c r="N9" s="30" t="s">
        <v>741</v>
      </c>
      <c r="O9" s="32">
        <v>413230000491386</v>
      </c>
      <c r="P9" s="29" t="str">
        <f t="shared" si="0"/>
        <v>05001400301420000140000</v>
      </c>
      <c r="S9" s="31"/>
    </row>
    <row r="10" spans="1:19" s="30" customFormat="1" x14ac:dyDescent="0.25">
      <c r="A10" s="27">
        <v>2</v>
      </c>
      <c r="B10" s="28" t="s">
        <v>15</v>
      </c>
      <c r="C10" s="29">
        <v>50012041014</v>
      </c>
      <c r="D10" s="30">
        <v>8600252875</v>
      </c>
      <c r="E10" s="30" t="s">
        <v>111</v>
      </c>
      <c r="F10" s="30" t="s">
        <v>112</v>
      </c>
      <c r="G10" s="30">
        <v>8000927232</v>
      </c>
      <c r="H10" s="30" t="s">
        <v>106</v>
      </c>
      <c r="I10" s="30" t="s">
        <v>107</v>
      </c>
      <c r="J10" s="30">
        <v>8903002794</v>
      </c>
      <c r="K10" s="30" t="s">
        <v>90</v>
      </c>
      <c r="M10" s="31">
        <v>1180483.78</v>
      </c>
      <c r="N10" s="30" t="s">
        <v>741</v>
      </c>
      <c r="O10" s="32">
        <v>413230000494016</v>
      </c>
      <c r="P10" s="29" t="str">
        <f t="shared" si="0"/>
        <v>05001400301420000140000</v>
      </c>
      <c r="S10" s="31"/>
    </row>
    <row r="11" spans="1:19" s="30" customFormat="1" x14ac:dyDescent="0.25">
      <c r="A11" s="27">
        <v>2</v>
      </c>
      <c r="B11" s="28" t="s">
        <v>15</v>
      </c>
      <c r="C11" s="29">
        <v>50012041014</v>
      </c>
      <c r="D11" s="30">
        <v>8600252875</v>
      </c>
      <c r="E11" s="30" t="s">
        <v>111</v>
      </c>
      <c r="F11" s="30" t="s">
        <v>112</v>
      </c>
      <c r="G11" s="30">
        <v>8000927232</v>
      </c>
      <c r="H11" s="30" t="s">
        <v>106</v>
      </c>
      <c r="I11" s="30" t="s">
        <v>107</v>
      </c>
      <c r="J11" s="30">
        <v>8903002794</v>
      </c>
      <c r="K11" s="30" t="s">
        <v>90</v>
      </c>
      <c r="M11" s="31">
        <v>12845161</v>
      </c>
      <c r="N11" s="30" t="s">
        <v>741</v>
      </c>
      <c r="O11" s="32">
        <v>413230000495851</v>
      </c>
      <c r="P11" s="29" t="str">
        <f t="shared" si="0"/>
        <v>05001400301420000140000</v>
      </c>
      <c r="S11" s="31"/>
    </row>
    <row r="12" spans="1:19" s="30" customFormat="1" x14ac:dyDescent="0.25">
      <c r="A12" s="27">
        <v>2</v>
      </c>
      <c r="B12" s="28" t="s">
        <v>15</v>
      </c>
      <c r="C12" s="29">
        <v>50012041014</v>
      </c>
      <c r="D12" s="30">
        <v>8600252875</v>
      </c>
      <c r="E12" s="30" t="s">
        <v>111</v>
      </c>
      <c r="F12" s="30" t="s">
        <v>112</v>
      </c>
      <c r="G12" s="30">
        <v>8000927232</v>
      </c>
      <c r="H12" s="30" t="s">
        <v>106</v>
      </c>
      <c r="I12" s="30" t="s">
        <v>107</v>
      </c>
      <c r="J12" s="30">
        <v>8903002794</v>
      </c>
      <c r="K12" s="30" t="s">
        <v>90</v>
      </c>
      <c r="M12" s="31">
        <v>6599078.8700000001</v>
      </c>
      <c r="N12" s="30" t="s">
        <v>741</v>
      </c>
      <c r="O12" s="32">
        <v>413230000495852</v>
      </c>
      <c r="P12" s="29" t="str">
        <f t="shared" si="0"/>
        <v>05001400301420000140000</v>
      </c>
      <c r="S12" s="31"/>
    </row>
    <row r="13" spans="1:19" s="30" customFormat="1" x14ac:dyDescent="0.25">
      <c r="A13" s="27">
        <v>2</v>
      </c>
      <c r="B13" s="28" t="s">
        <v>15</v>
      </c>
      <c r="C13" s="29">
        <v>50012041014</v>
      </c>
      <c r="D13" s="30">
        <v>25051554</v>
      </c>
      <c r="E13" s="30" t="s">
        <v>114</v>
      </c>
      <c r="F13" s="30" t="s">
        <v>115</v>
      </c>
      <c r="G13" s="30">
        <v>43505021</v>
      </c>
      <c r="H13" s="30" t="s">
        <v>116</v>
      </c>
      <c r="I13" s="30" t="s">
        <v>117</v>
      </c>
      <c r="J13" s="30">
        <v>8110003727</v>
      </c>
      <c r="K13" s="30" t="s">
        <v>118</v>
      </c>
      <c r="M13" s="31">
        <v>656058</v>
      </c>
      <c r="N13" s="30" t="s">
        <v>741</v>
      </c>
      <c r="O13" s="32">
        <v>413230001641627</v>
      </c>
      <c r="P13" s="29" t="str">
        <f>"05001400301420040092100"</f>
        <v>05001400301420040092100</v>
      </c>
      <c r="S13" s="31"/>
    </row>
    <row r="14" spans="1:19" s="30" customFormat="1" x14ac:dyDescent="0.25">
      <c r="A14" s="27">
        <v>2</v>
      </c>
      <c r="B14" s="28" t="s">
        <v>15</v>
      </c>
      <c r="C14" s="29">
        <v>50012041014</v>
      </c>
      <c r="D14" s="30">
        <v>25051554</v>
      </c>
      <c r="E14" s="30" t="s">
        <v>114</v>
      </c>
      <c r="F14" s="30" t="s">
        <v>115</v>
      </c>
      <c r="G14" s="30">
        <v>43505021</v>
      </c>
      <c r="H14" s="30" t="s">
        <v>116</v>
      </c>
      <c r="I14" s="30" t="s">
        <v>117</v>
      </c>
      <c r="J14" s="30">
        <v>8110003727</v>
      </c>
      <c r="K14" s="30" t="s">
        <v>118</v>
      </c>
      <c r="M14" s="31">
        <v>656058</v>
      </c>
      <c r="N14" s="30" t="s">
        <v>741</v>
      </c>
      <c r="O14" s="32">
        <v>413230001641636</v>
      </c>
      <c r="P14" s="29" t="str">
        <f t="shared" ref="P14:P20" si="1">"05001400301420040092100"</f>
        <v>05001400301420040092100</v>
      </c>
      <c r="S14" s="31"/>
    </row>
    <row r="15" spans="1:19" s="30" customFormat="1" x14ac:dyDescent="0.25">
      <c r="A15" s="27">
        <v>2</v>
      </c>
      <c r="B15" s="28" t="s">
        <v>15</v>
      </c>
      <c r="C15" s="29">
        <v>50012041014</v>
      </c>
      <c r="D15" s="30">
        <v>25051554</v>
      </c>
      <c r="E15" s="30" t="s">
        <v>114</v>
      </c>
      <c r="F15" s="30" t="s">
        <v>115</v>
      </c>
      <c r="G15" s="30">
        <v>43505021</v>
      </c>
      <c r="H15" s="30" t="s">
        <v>116</v>
      </c>
      <c r="I15" s="30" t="s">
        <v>117</v>
      </c>
      <c r="J15" s="30">
        <v>8110003727</v>
      </c>
      <c r="K15" s="30" t="s">
        <v>118</v>
      </c>
      <c r="M15" s="31">
        <v>656057</v>
      </c>
      <c r="N15" s="30" t="s">
        <v>741</v>
      </c>
      <c r="O15" s="32">
        <v>413230001641637</v>
      </c>
      <c r="P15" s="29" t="str">
        <f t="shared" si="1"/>
        <v>05001400301420040092100</v>
      </c>
      <c r="S15" s="31"/>
    </row>
    <row r="16" spans="1:19" s="30" customFormat="1" x14ac:dyDescent="0.25">
      <c r="A16" s="27">
        <v>2</v>
      </c>
      <c r="B16" s="28" t="s">
        <v>15</v>
      </c>
      <c r="C16" s="29">
        <v>50012041014</v>
      </c>
      <c r="D16" s="30">
        <v>25051554</v>
      </c>
      <c r="E16" s="30" t="s">
        <v>114</v>
      </c>
      <c r="F16" s="30" t="s">
        <v>115</v>
      </c>
      <c r="G16" s="30">
        <v>43505021</v>
      </c>
      <c r="H16" s="30" t="s">
        <v>116</v>
      </c>
      <c r="I16" s="30" t="s">
        <v>117</v>
      </c>
      <c r="J16" s="30">
        <v>8110003727</v>
      </c>
      <c r="K16" s="30" t="s">
        <v>118</v>
      </c>
      <c r="M16" s="31">
        <v>656057</v>
      </c>
      <c r="N16" s="30" t="s">
        <v>741</v>
      </c>
      <c r="O16" s="32">
        <v>413230001641646</v>
      </c>
      <c r="P16" s="29" t="str">
        <f t="shared" si="1"/>
        <v>05001400301420040092100</v>
      </c>
      <c r="S16" s="31"/>
    </row>
    <row r="17" spans="1:44" s="30" customFormat="1" x14ac:dyDescent="0.25">
      <c r="A17" s="27">
        <v>2</v>
      </c>
      <c r="B17" s="28" t="s">
        <v>15</v>
      </c>
      <c r="C17" s="29">
        <v>50012041014</v>
      </c>
      <c r="D17" s="30">
        <v>25051554</v>
      </c>
      <c r="E17" s="30" t="s">
        <v>114</v>
      </c>
      <c r="F17" s="30" t="s">
        <v>115</v>
      </c>
      <c r="G17" s="30">
        <v>43505021</v>
      </c>
      <c r="H17" s="30" t="s">
        <v>116</v>
      </c>
      <c r="I17" s="30" t="s">
        <v>117</v>
      </c>
      <c r="J17" s="30">
        <v>8110003727</v>
      </c>
      <c r="K17" s="30" t="s">
        <v>118</v>
      </c>
      <c r="M17" s="31">
        <v>656058</v>
      </c>
      <c r="N17" s="30" t="s">
        <v>741</v>
      </c>
      <c r="O17" s="32">
        <v>413230001641649</v>
      </c>
      <c r="P17" s="29" t="str">
        <f t="shared" si="1"/>
        <v>05001400301420040092100</v>
      </c>
    </row>
    <row r="18" spans="1:44" s="30" customFormat="1" x14ac:dyDescent="0.25">
      <c r="A18" s="27">
        <v>2</v>
      </c>
      <c r="B18" s="28" t="s">
        <v>15</v>
      </c>
      <c r="C18" s="29">
        <v>50012041014</v>
      </c>
      <c r="D18" s="30">
        <v>25051554</v>
      </c>
      <c r="E18" s="30" t="s">
        <v>114</v>
      </c>
      <c r="F18" s="30" t="s">
        <v>115</v>
      </c>
      <c r="G18" s="30">
        <v>43505021</v>
      </c>
      <c r="H18" s="30" t="s">
        <v>116</v>
      </c>
      <c r="I18" s="30" t="s">
        <v>117</v>
      </c>
      <c r="J18" s="30">
        <v>8110003727</v>
      </c>
      <c r="K18" s="30" t="s">
        <v>118</v>
      </c>
      <c r="M18" s="31">
        <v>656058</v>
      </c>
      <c r="N18" s="30" t="s">
        <v>741</v>
      </c>
      <c r="O18" s="32">
        <v>413230001641651</v>
      </c>
      <c r="P18" s="29" t="str">
        <f t="shared" si="1"/>
        <v>05001400301420040092100</v>
      </c>
    </row>
    <row r="19" spans="1:44" s="30" customFormat="1" x14ac:dyDescent="0.25">
      <c r="A19" s="27">
        <v>2</v>
      </c>
      <c r="B19" s="28" t="s">
        <v>15</v>
      </c>
      <c r="C19" s="29">
        <v>50012041014</v>
      </c>
      <c r="D19" s="30">
        <v>25051554</v>
      </c>
      <c r="E19" s="30" t="s">
        <v>114</v>
      </c>
      <c r="F19" s="30" t="s">
        <v>115</v>
      </c>
      <c r="G19" s="30">
        <v>43505921</v>
      </c>
      <c r="H19" s="30" t="s">
        <v>116</v>
      </c>
      <c r="I19" s="30" t="s">
        <v>117</v>
      </c>
      <c r="J19" s="30">
        <v>8110003727</v>
      </c>
      <c r="K19" s="30" t="s">
        <v>118</v>
      </c>
      <c r="M19" s="31">
        <v>656058</v>
      </c>
      <c r="N19" s="30" t="s">
        <v>741</v>
      </c>
      <c r="O19" s="32">
        <v>413230001641654</v>
      </c>
      <c r="P19" s="29" t="str">
        <f t="shared" si="1"/>
        <v>05001400301420040092100</v>
      </c>
    </row>
    <row r="20" spans="1:44" s="30" customFormat="1" x14ac:dyDescent="0.25">
      <c r="A20" s="27">
        <v>2</v>
      </c>
      <c r="B20" s="28" t="s">
        <v>15</v>
      </c>
      <c r="C20" s="29">
        <v>50012041014</v>
      </c>
      <c r="D20" s="30">
        <v>25051554</v>
      </c>
      <c r="E20" s="30" t="s">
        <v>114</v>
      </c>
      <c r="F20" s="30" t="s">
        <v>115</v>
      </c>
      <c r="G20" s="30">
        <v>43505021</v>
      </c>
      <c r="H20" s="30" t="s">
        <v>116</v>
      </c>
      <c r="I20" s="30" t="s">
        <v>117</v>
      </c>
      <c r="J20" s="30">
        <v>8110003727</v>
      </c>
      <c r="K20" s="30" t="s">
        <v>118</v>
      </c>
      <c r="M20" s="31">
        <v>1312115</v>
      </c>
      <c r="N20" s="30" t="s">
        <v>741</v>
      </c>
      <c r="O20" s="32">
        <v>413230001641655</v>
      </c>
      <c r="P20" s="29" t="str">
        <f t="shared" si="1"/>
        <v>05001400301420040092100</v>
      </c>
    </row>
    <row r="21" spans="1:44" s="33" customFormat="1" x14ac:dyDescent="0.25">
      <c r="A21" s="27">
        <v>4</v>
      </c>
      <c r="B21" s="28" t="s">
        <v>15</v>
      </c>
      <c r="C21" s="29">
        <v>50012041014</v>
      </c>
      <c r="D21" s="30">
        <v>43520400</v>
      </c>
      <c r="E21" s="30" t="s">
        <v>119</v>
      </c>
      <c r="F21" s="30" t="s">
        <v>120</v>
      </c>
      <c r="G21" s="30">
        <v>3345424</v>
      </c>
      <c r="H21" s="30" t="s">
        <v>121</v>
      </c>
      <c r="I21" s="30" t="s">
        <v>122</v>
      </c>
      <c r="J21" s="30">
        <v>43520400</v>
      </c>
      <c r="K21" s="30" t="s">
        <v>119</v>
      </c>
      <c r="L21" s="30" t="s">
        <v>120</v>
      </c>
      <c r="M21" s="31">
        <v>11000000</v>
      </c>
      <c r="N21" s="30" t="s">
        <v>741</v>
      </c>
      <c r="O21" s="32">
        <v>413230000363529</v>
      </c>
      <c r="P21" s="29" t="str">
        <f>"05001400301420010004500"</f>
        <v>05001400301420010004500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33" customFormat="1" x14ac:dyDescent="0.25">
      <c r="A22" s="27">
        <v>4</v>
      </c>
      <c r="B22" s="28" t="s">
        <v>15</v>
      </c>
      <c r="C22" s="29">
        <v>50012041014</v>
      </c>
      <c r="D22" s="30">
        <v>43520400</v>
      </c>
      <c r="E22" s="30" t="s">
        <v>119</v>
      </c>
      <c r="F22" s="30" t="s">
        <v>120</v>
      </c>
      <c r="G22" s="30">
        <v>3345424</v>
      </c>
      <c r="H22" s="30" t="s">
        <v>121</v>
      </c>
      <c r="I22" s="30" t="s">
        <v>122</v>
      </c>
      <c r="J22" s="30">
        <v>43520400</v>
      </c>
      <c r="K22" s="30" t="s">
        <v>119</v>
      </c>
      <c r="L22" s="30" t="s">
        <v>120</v>
      </c>
      <c r="M22" s="31">
        <v>3535383.04</v>
      </c>
      <c r="N22" s="30" t="s">
        <v>741</v>
      </c>
      <c r="O22" s="32">
        <v>413230000438945</v>
      </c>
      <c r="P22" s="29" t="str">
        <f>"05001400301420010004500"</f>
        <v>05001400301420010004500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s="33" customFormat="1" x14ac:dyDescent="0.25">
      <c r="A23" s="27">
        <v>4</v>
      </c>
      <c r="B23" s="28" t="s">
        <v>15</v>
      </c>
      <c r="C23" s="29">
        <v>50012041014</v>
      </c>
      <c r="D23" s="30">
        <v>39434718</v>
      </c>
      <c r="E23" s="30" t="s">
        <v>123</v>
      </c>
      <c r="F23" s="30" t="s">
        <v>124</v>
      </c>
      <c r="G23" s="30">
        <v>42872178</v>
      </c>
      <c r="H23" s="30" t="s">
        <v>123</v>
      </c>
      <c r="I23" s="30" t="s">
        <v>124</v>
      </c>
      <c r="J23" s="30">
        <v>860013816</v>
      </c>
      <c r="K23" s="30" t="s">
        <v>125</v>
      </c>
      <c r="L23" s="30" t="s">
        <v>126</v>
      </c>
      <c r="M23" s="31">
        <v>1387116</v>
      </c>
      <c r="N23" s="30" t="s">
        <v>741</v>
      </c>
      <c r="O23" s="32">
        <v>413230000162817</v>
      </c>
      <c r="P23" s="29" t="str">
        <f>"05001400301420020091000"</f>
        <v>05001400301420020091000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s="33" customFormat="1" x14ac:dyDescent="0.25">
      <c r="A24" s="27">
        <v>4</v>
      </c>
      <c r="B24" s="28" t="s">
        <v>15</v>
      </c>
      <c r="C24" s="29">
        <v>50012041014</v>
      </c>
      <c r="D24" s="30">
        <v>507664</v>
      </c>
      <c r="E24" s="30" t="s">
        <v>127</v>
      </c>
      <c r="F24" s="30" t="s">
        <v>128</v>
      </c>
      <c r="G24" s="30">
        <v>43021205</v>
      </c>
      <c r="H24" s="30" t="s">
        <v>129</v>
      </c>
      <c r="I24" s="30" t="s">
        <v>130</v>
      </c>
      <c r="J24" s="30">
        <v>43021205</v>
      </c>
      <c r="K24" s="30" t="s">
        <v>131</v>
      </c>
      <c r="L24" s="30" t="s">
        <v>132</v>
      </c>
      <c r="M24" s="31">
        <v>3548546</v>
      </c>
      <c r="N24" s="30" t="s">
        <v>741</v>
      </c>
      <c r="O24" s="32">
        <v>413230000202357</v>
      </c>
      <c r="P24" s="29" t="str">
        <f>"05001400301420020104700"</f>
        <v>05001400301420020104700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s="33" customFormat="1" x14ac:dyDescent="0.25">
      <c r="A25" s="27">
        <v>4</v>
      </c>
      <c r="B25" s="28" t="s">
        <v>15</v>
      </c>
      <c r="C25" s="29">
        <v>50012041014</v>
      </c>
      <c r="D25" s="30">
        <v>71683421</v>
      </c>
      <c r="E25" s="30" t="s">
        <v>127</v>
      </c>
      <c r="F25" s="30" t="s">
        <v>133</v>
      </c>
      <c r="G25" s="30">
        <v>71600023</v>
      </c>
      <c r="H25" s="30" t="s">
        <v>134</v>
      </c>
      <c r="I25" s="30" t="s">
        <v>135</v>
      </c>
      <c r="J25" s="30">
        <v>71600023</v>
      </c>
      <c r="K25" s="30" t="s">
        <v>136</v>
      </c>
      <c r="L25" s="30" t="s">
        <v>137</v>
      </c>
      <c r="M25" s="31">
        <v>4286600</v>
      </c>
      <c r="N25" s="30" t="s">
        <v>741</v>
      </c>
      <c r="O25" s="32">
        <v>413230001577349</v>
      </c>
      <c r="P25" s="29" t="str">
        <f>"05001400301420100125600"</f>
        <v>05001400301420100125600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s="33" customFormat="1" x14ac:dyDescent="0.25">
      <c r="A26" s="27">
        <v>2</v>
      </c>
      <c r="B26" s="28" t="s">
        <v>47</v>
      </c>
      <c r="C26" s="29">
        <v>50012041029</v>
      </c>
      <c r="D26" s="30">
        <v>8239883</v>
      </c>
      <c r="E26" s="30" t="s">
        <v>127</v>
      </c>
      <c r="F26" s="30" t="s">
        <v>138</v>
      </c>
      <c r="G26" s="30">
        <v>8236457</v>
      </c>
      <c r="H26" s="30" t="s">
        <v>139</v>
      </c>
      <c r="I26" s="30" t="s">
        <v>138</v>
      </c>
      <c r="J26" s="30">
        <v>3407149</v>
      </c>
      <c r="K26" s="30" t="s">
        <v>140</v>
      </c>
      <c r="L26" s="30" t="s">
        <v>141</v>
      </c>
      <c r="M26" s="31">
        <v>600000</v>
      </c>
      <c r="N26" s="30" t="s">
        <v>741</v>
      </c>
      <c r="O26" s="32">
        <v>413230002309298</v>
      </c>
      <c r="P26" s="29" t="str">
        <f>"05001400301420110049400"</f>
        <v>05001400301420110049400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s="33" customFormat="1" x14ac:dyDescent="0.25">
      <c r="A27" s="27">
        <v>2</v>
      </c>
      <c r="B27" s="28" t="s">
        <v>47</v>
      </c>
      <c r="C27" s="29">
        <v>50012041029</v>
      </c>
      <c r="D27" s="30">
        <v>8239883</v>
      </c>
      <c r="E27" s="30" t="s">
        <v>127</v>
      </c>
      <c r="F27" s="30" t="s">
        <v>138</v>
      </c>
      <c r="G27" s="30">
        <v>8236457</v>
      </c>
      <c r="H27" s="30" t="s">
        <v>139</v>
      </c>
      <c r="I27" s="30" t="s">
        <v>138</v>
      </c>
      <c r="J27" s="30">
        <v>3407149</v>
      </c>
      <c r="K27" s="30" t="s">
        <v>140</v>
      </c>
      <c r="L27" s="30" t="s">
        <v>141</v>
      </c>
      <c r="M27" s="31">
        <v>600000</v>
      </c>
      <c r="N27" s="30" t="s">
        <v>741</v>
      </c>
      <c r="O27" s="32">
        <v>413230002309301</v>
      </c>
      <c r="P27" s="29" t="str">
        <f t="shared" ref="P27:P32" si="2">"05001400301420110049400"</f>
        <v>05001400301420110049400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s="33" customFormat="1" x14ac:dyDescent="0.25">
      <c r="A28" s="27">
        <v>2</v>
      </c>
      <c r="B28" s="28" t="s">
        <v>47</v>
      </c>
      <c r="C28" s="29">
        <v>50012041029</v>
      </c>
      <c r="D28" s="30">
        <v>8239883</v>
      </c>
      <c r="E28" s="30" t="s">
        <v>127</v>
      </c>
      <c r="F28" s="30" t="s">
        <v>138</v>
      </c>
      <c r="G28" s="30">
        <v>8236457</v>
      </c>
      <c r="H28" s="30" t="s">
        <v>139</v>
      </c>
      <c r="I28" s="30" t="s">
        <v>138</v>
      </c>
      <c r="J28" s="30">
        <v>3407149</v>
      </c>
      <c r="K28" s="30" t="s">
        <v>140</v>
      </c>
      <c r="L28" s="30" t="s">
        <v>141</v>
      </c>
      <c r="M28" s="31">
        <v>600000</v>
      </c>
      <c r="N28" s="30" t="s">
        <v>741</v>
      </c>
      <c r="O28" s="32">
        <v>413230002309309</v>
      </c>
      <c r="P28" s="29" t="str">
        <f t="shared" si="2"/>
        <v>05001400301420110049400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s="33" customFormat="1" x14ac:dyDescent="0.25">
      <c r="A29" s="27">
        <v>2</v>
      </c>
      <c r="B29" s="28" t="s">
        <v>47</v>
      </c>
      <c r="C29" s="29">
        <v>50012041029</v>
      </c>
      <c r="D29" s="30">
        <v>8239883</v>
      </c>
      <c r="E29" s="30" t="s">
        <v>127</v>
      </c>
      <c r="F29" s="30" t="s">
        <v>138</v>
      </c>
      <c r="G29" s="30">
        <v>8236457</v>
      </c>
      <c r="H29" s="30" t="s">
        <v>139</v>
      </c>
      <c r="I29" s="30" t="s">
        <v>138</v>
      </c>
      <c r="J29" s="30">
        <v>3407149</v>
      </c>
      <c r="K29" s="30" t="s">
        <v>140</v>
      </c>
      <c r="L29" s="30" t="s">
        <v>141</v>
      </c>
      <c r="M29" s="31">
        <v>600000</v>
      </c>
      <c r="N29" s="30" t="s">
        <v>741</v>
      </c>
      <c r="O29" s="32">
        <v>413230002309311</v>
      </c>
      <c r="P29" s="29" t="str">
        <f t="shared" si="2"/>
        <v>05001400301420110049400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s="33" customFormat="1" x14ac:dyDescent="0.25">
      <c r="A30" s="27">
        <v>2</v>
      </c>
      <c r="B30" s="28" t="s">
        <v>47</v>
      </c>
      <c r="C30" s="29">
        <v>50012041029</v>
      </c>
      <c r="D30" s="30">
        <v>8239883</v>
      </c>
      <c r="E30" s="30" t="s">
        <v>127</v>
      </c>
      <c r="F30" s="30" t="s">
        <v>138</v>
      </c>
      <c r="G30" s="30">
        <v>8236457</v>
      </c>
      <c r="H30" s="30" t="s">
        <v>139</v>
      </c>
      <c r="I30" s="30" t="s">
        <v>138</v>
      </c>
      <c r="J30" s="30">
        <v>3407149</v>
      </c>
      <c r="K30" s="30" t="s">
        <v>140</v>
      </c>
      <c r="L30" s="30" t="s">
        <v>141</v>
      </c>
      <c r="M30" s="31">
        <v>600000</v>
      </c>
      <c r="N30" s="30" t="s">
        <v>741</v>
      </c>
      <c r="O30" s="32">
        <v>413230002309326</v>
      </c>
      <c r="P30" s="29" t="str">
        <f t="shared" si="2"/>
        <v>05001400301420110049400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44" s="33" customFormat="1" x14ac:dyDescent="0.25">
      <c r="A31" s="27">
        <v>2</v>
      </c>
      <c r="B31" s="28" t="s">
        <v>47</v>
      </c>
      <c r="C31" s="29">
        <v>50012041029</v>
      </c>
      <c r="D31" s="30">
        <v>8239883</v>
      </c>
      <c r="E31" s="30" t="s">
        <v>127</v>
      </c>
      <c r="F31" s="30" t="s">
        <v>138</v>
      </c>
      <c r="G31" s="30">
        <v>8236457</v>
      </c>
      <c r="H31" s="30" t="s">
        <v>139</v>
      </c>
      <c r="I31" s="30" t="s">
        <v>138</v>
      </c>
      <c r="J31" s="30">
        <v>3404716</v>
      </c>
      <c r="K31" s="30" t="s">
        <v>142</v>
      </c>
      <c r="L31" s="30" t="s">
        <v>143</v>
      </c>
      <c r="M31" s="31">
        <v>600000</v>
      </c>
      <c r="N31" s="30" t="s">
        <v>741</v>
      </c>
      <c r="O31" s="32">
        <v>413230002309334</v>
      </c>
      <c r="P31" s="29" t="str">
        <f t="shared" si="2"/>
        <v>05001400301420110049400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s="33" customFormat="1" x14ac:dyDescent="0.25">
      <c r="A32" s="27">
        <v>2</v>
      </c>
      <c r="B32" s="28" t="s">
        <v>47</v>
      </c>
      <c r="C32" s="29">
        <v>50012041029</v>
      </c>
      <c r="D32" s="34">
        <v>8239883</v>
      </c>
      <c r="E32" s="34" t="s">
        <v>127</v>
      </c>
      <c r="F32" s="34" t="s">
        <v>138</v>
      </c>
      <c r="G32" s="34">
        <v>8236457</v>
      </c>
      <c r="H32" s="34" t="s">
        <v>139</v>
      </c>
      <c r="I32" s="34" t="s">
        <v>138</v>
      </c>
      <c r="J32" s="30">
        <v>3407149</v>
      </c>
      <c r="K32" s="30" t="s">
        <v>140</v>
      </c>
      <c r="L32" s="30" t="s">
        <v>141</v>
      </c>
      <c r="M32" s="35">
        <v>600000</v>
      </c>
      <c r="N32" s="30" t="s">
        <v>741</v>
      </c>
      <c r="O32" s="36">
        <v>413230002309341</v>
      </c>
      <c r="P32" s="29" t="str">
        <f t="shared" si="2"/>
        <v>05001400301420110049400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16" s="30" customFormat="1" x14ac:dyDescent="0.25">
      <c r="A33" s="27">
        <v>2</v>
      </c>
      <c r="B33" s="28" t="s">
        <v>28</v>
      </c>
      <c r="C33" s="29">
        <v>50012041700</v>
      </c>
      <c r="D33" s="30">
        <v>8600077389</v>
      </c>
      <c r="E33" s="30" t="s">
        <v>144</v>
      </c>
      <c r="F33" s="30" t="s">
        <v>145</v>
      </c>
      <c r="G33" s="30">
        <v>70042542</v>
      </c>
      <c r="H33" s="30" t="s">
        <v>146</v>
      </c>
      <c r="I33" s="30" t="s">
        <v>147</v>
      </c>
      <c r="J33" s="30">
        <v>8600511354</v>
      </c>
      <c r="K33" s="30" t="s">
        <v>148</v>
      </c>
      <c r="L33" s="30" t="s">
        <v>149</v>
      </c>
      <c r="M33" s="31">
        <v>1140311</v>
      </c>
      <c r="N33" s="30" t="s">
        <v>741</v>
      </c>
      <c r="O33" s="29">
        <v>413230001243774</v>
      </c>
      <c r="P33" s="29" t="str">
        <f>"05001400301420100047900"</f>
        <v>05001400301420100047900</v>
      </c>
    </row>
    <row r="34" spans="1:16" s="30" customFormat="1" x14ac:dyDescent="0.25">
      <c r="A34" s="27">
        <v>2</v>
      </c>
      <c r="B34" s="28" t="s">
        <v>28</v>
      </c>
      <c r="C34" s="29">
        <v>50012041700</v>
      </c>
      <c r="D34" s="30">
        <v>8600077389</v>
      </c>
      <c r="E34" s="30" t="s">
        <v>144</v>
      </c>
      <c r="F34" s="30" t="s">
        <v>145</v>
      </c>
      <c r="G34" s="30">
        <v>70042542</v>
      </c>
      <c r="H34" s="30" t="s">
        <v>146</v>
      </c>
      <c r="I34" s="30" t="s">
        <v>147</v>
      </c>
      <c r="J34" s="30">
        <v>8903002794</v>
      </c>
      <c r="K34" s="30" t="s">
        <v>90</v>
      </c>
      <c r="L34" s="30" t="s">
        <v>150</v>
      </c>
      <c r="M34" s="31">
        <v>1402212.41</v>
      </c>
      <c r="N34" s="30" t="s">
        <v>741</v>
      </c>
      <c r="O34" s="29">
        <v>413230001311247</v>
      </c>
      <c r="P34" s="29" t="str">
        <f>"05001400301420100047900"</f>
        <v>05001400301420100047900</v>
      </c>
    </row>
    <row r="35" spans="1:16" s="30" customFormat="1" x14ac:dyDescent="0.25">
      <c r="A35" s="27">
        <v>2</v>
      </c>
      <c r="B35" s="28" t="s">
        <v>28</v>
      </c>
      <c r="C35" s="29">
        <v>50012041700</v>
      </c>
      <c r="D35" s="30">
        <v>8909039370</v>
      </c>
      <c r="E35" s="30" t="s">
        <v>144</v>
      </c>
      <c r="F35" s="30" t="s">
        <v>151</v>
      </c>
      <c r="G35" s="30">
        <v>80435401</v>
      </c>
      <c r="H35" s="30" t="s">
        <v>152</v>
      </c>
      <c r="I35" s="30" t="s">
        <v>153</v>
      </c>
      <c r="J35" s="30">
        <v>8600030201</v>
      </c>
      <c r="K35" s="30" t="s">
        <v>154</v>
      </c>
      <c r="L35" s="30" t="s">
        <v>76</v>
      </c>
      <c r="M35" s="31">
        <v>4629486.99</v>
      </c>
      <c r="N35" s="30" t="s">
        <v>741</v>
      </c>
      <c r="O35" s="29">
        <v>413230002269966</v>
      </c>
      <c r="P35" s="29" t="str">
        <f>"05001400301120140027400"</f>
        <v>05001400301120140027400</v>
      </c>
    </row>
    <row r="36" spans="1:16" s="30" customFormat="1" x14ac:dyDescent="0.25">
      <c r="A36" s="27">
        <v>2</v>
      </c>
      <c r="B36" s="28" t="s">
        <v>28</v>
      </c>
      <c r="C36" s="29">
        <v>50012041700</v>
      </c>
      <c r="D36" s="30">
        <v>8600030201</v>
      </c>
      <c r="E36" s="30" t="s">
        <v>155</v>
      </c>
      <c r="F36" s="30" t="s">
        <v>156</v>
      </c>
      <c r="G36" s="30">
        <v>71579153</v>
      </c>
      <c r="H36" s="30" t="s">
        <v>157</v>
      </c>
      <c r="I36" s="30" t="s">
        <v>158</v>
      </c>
      <c r="J36" s="30">
        <v>8909001207</v>
      </c>
      <c r="K36" s="30" t="s">
        <v>159</v>
      </c>
      <c r="L36" s="30" t="s">
        <v>160</v>
      </c>
      <c r="M36" s="31">
        <v>1545253</v>
      </c>
      <c r="N36" s="30" t="s">
        <v>741</v>
      </c>
      <c r="O36" s="29">
        <v>413230001882721</v>
      </c>
      <c r="P36" s="29" t="str">
        <f>"05001400301420130005600"</f>
        <v>05001400301420130005600</v>
      </c>
    </row>
    <row r="37" spans="1:16" s="30" customFormat="1" x14ac:dyDescent="0.25">
      <c r="A37" s="27">
        <v>2</v>
      </c>
      <c r="B37" s="28" t="s">
        <v>28</v>
      </c>
      <c r="C37" s="29">
        <v>50012041700</v>
      </c>
      <c r="D37" s="30">
        <v>8600030201</v>
      </c>
      <c r="E37" s="30" t="s">
        <v>155</v>
      </c>
      <c r="F37" s="30" t="s">
        <v>156</v>
      </c>
      <c r="G37" s="30">
        <v>71579153</v>
      </c>
      <c r="H37" s="30" t="s">
        <v>157</v>
      </c>
      <c r="I37" s="30" t="s">
        <v>158</v>
      </c>
      <c r="J37" s="30">
        <v>8909001207</v>
      </c>
      <c r="K37" s="30" t="s">
        <v>159</v>
      </c>
      <c r="L37" s="30" t="s">
        <v>160</v>
      </c>
      <c r="M37" s="31">
        <v>1554100</v>
      </c>
      <c r="N37" s="30" t="s">
        <v>741</v>
      </c>
      <c r="O37" s="29">
        <v>413230001923897</v>
      </c>
      <c r="P37" s="29" t="str">
        <f t="shared" ref="P37:P48" si="3">"05001400301420130005600"</f>
        <v>05001400301420130005600</v>
      </c>
    </row>
    <row r="38" spans="1:16" s="30" customFormat="1" x14ac:dyDescent="0.25">
      <c r="A38" s="27">
        <v>2</v>
      </c>
      <c r="B38" s="28" t="s">
        <v>28</v>
      </c>
      <c r="C38" s="29">
        <v>50012041700</v>
      </c>
      <c r="D38" s="30">
        <v>8600030201</v>
      </c>
      <c r="E38" s="30" t="s">
        <v>155</v>
      </c>
      <c r="F38" s="30" t="s">
        <v>156</v>
      </c>
      <c r="G38" s="30">
        <v>71579153</v>
      </c>
      <c r="H38" s="30" t="s">
        <v>157</v>
      </c>
      <c r="I38" s="30" t="s">
        <v>158</v>
      </c>
      <c r="J38" s="30">
        <v>8909001207</v>
      </c>
      <c r="K38" s="30" t="s">
        <v>159</v>
      </c>
      <c r="L38" s="30" t="s">
        <v>160</v>
      </c>
      <c r="M38" s="31">
        <v>977824</v>
      </c>
      <c r="N38" s="30" t="s">
        <v>741</v>
      </c>
      <c r="O38" s="29">
        <v>413230001800121</v>
      </c>
      <c r="P38" s="29" t="str">
        <f t="shared" si="3"/>
        <v>05001400301420130005600</v>
      </c>
    </row>
    <row r="39" spans="1:16" s="30" customFormat="1" x14ac:dyDescent="0.25">
      <c r="A39" s="27">
        <v>2</v>
      </c>
      <c r="B39" s="28" t="s">
        <v>28</v>
      </c>
      <c r="C39" s="29">
        <v>50012041700</v>
      </c>
      <c r="D39" s="30">
        <v>8600030201</v>
      </c>
      <c r="E39" s="30" t="s">
        <v>155</v>
      </c>
      <c r="F39" s="30" t="s">
        <v>156</v>
      </c>
      <c r="G39" s="30">
        <v>71579153</v>
      </c>
      <c r="H39" s="30" t="s">
        <v>157</v>
      </c>
      <c r="I39" s="30" t="s">
        <v>158</v>
      </c>
      <c r="J39" s="30">
        <v>8909001207</v>
      </c>
      <c r="K39" s="30" t="s">
        <v>159</v>
      </c>
      <c r="L39" s="30" t="s">
        <v>160</v>
      </c>
      <c r="M39" s="31">
        <v>995030</v>
      </c>
      <c r="N39" s="30" t="s">
        <v>741</v>
      </c>
      <c r="O39" s="29">
        <v>413230001817290</v>
      </c>
      <c r="P39" s="29" t="str">
        <f t="shared" si="3"/>
        <v>05001400301420130005600</v>
      </c>
    </row>
    <row r="40" spans="1:16" s="30" customFormat="1" x14ac:dyDescent="0.25">
      <c r="A40" s="27">
        <v>2</v>
      </c>
      <c r="B40" s="28" t="s">
        <v>28</v>
      </c>
      <c r="C40" s="29">
        <v>50012041700</v>
      </c>
      <c r="D40" s="30">
        <v>8600030201</v>
      </c>
      <c r="E40" s="30" t="s">
        <v>155</v>
      </c>
      <c r="F40" s="30" t="s">
        <v>156</v>
      </c>
      <c r="G40" s="30">
        <v>71579153</v>
      </c>
      <c r="H40" s="30" t="s">
        <v>157</v>
      </c>
      <c r="I40" s="30" t="s">
        <v>158</v>
      </c>
      <c r="J40" s="30">
        <v>8909001207</v>
      </c>
      <c r="K40" s="30" t="s">
        <v>159</v>
      </c>
      <c r="L40" s="30" t="s">
        <v>160</v>
      </c>
      <c r="M40" s="31">
        <v>995030</v>
      </c>
      <c r="N40" s="30" t="s">
        <v>741</v>
      </c>
      <c r="O40" s="29">
        <v>413230001833053</v>
      </c>
      <c r="P40" s="29" t="str">
        <f t="shared" si="3"/>
        <v>05001400301420130005600</v>
      </c>
    </row>
    <row r="41" spans="1:16" s="30" customFormat="1" x14ac:dyDescent="0.25">
      <c r="A41" s="27">
        <v>2</v>
      </c>
      <c r="B41" s="28" t="s">
        <v>28</v>
      </c>
      <c r="C41" s="29">
        <v>50012041700</v>
      </c>
      <c r="D41" s="30">
        <v>8600030201</v>
      </c>
      <c r="E41" s="30" t="s">
        <v>155</v>
      </c>
      <c r="F41" s="30" t="s">
        <v>156</v>
      </c>
      <c r="G41" s="30">
        <v>71579153</v>
      </c>
      <c r="H41" s="30" t="s">
        <v>157</v>
      </c>
      <c r="I41" s="30" t="s">
        <v>158</v>
      </c>
      <c r="J41" s="30">
        <v>8909001207</v>
      </c>
      <c r="K41" s="30" t="s">
        <v>159</v>
      </c>
      <c r="L41" s="30" t="s">
        <v>160</v>
      </c>
      <c r="M41" s="31">
        <v>995030</v>
      </c>
      <c r="N41" s="30" t="s">
        <v>741</v>
      </c>
      <c r="O41" s="29">
        <v>413230001849728</v>
      </c>
      <c r="P41" s="29" t="str">
        <f t="shared" si="3"/>
        <v>05001400301420130005600</v>
      </c>
    </row>
    <row r="42" spans="1:16" s="30" customFormat="1" x14ac:dyDescent="0.25">
      <c r="A42" s="27">
        <v>2</v>
      </c>
      <c r="B42" s="28" t="s">
        <v>28</v>
      </c>
      <c r="C42" s="29">
        <v>50012041700</v>
      </c>
      <c r="D42" s="30">
        <v>8600030201</v>
      </c>
      <c r="E42" s="30" t="s">
        <v>155</v>
      </c>
      <c r="F42" s="30" t="s">
        <v>156</v>
      </c>
      <c r="G42" s="30">
        <v>71579153</v>
      </c>
      <c r="H42" s="30" t="s">
        <v>157</v>
      </c>
      <c r="I42" s="30" t="s">
        <v>158</v>
      </c>
      <c r="J42" s="30">
        <v>8909001207</v>
      </c>
      <c r="K42" s="30" t="s">
        <v>159</v>
      </c>
      <c r="L42" s="30" t="s">
        <v>160</v>
      </c>
      <c r="M42" s="31">
        <v>1523154</v>
      </c>
      <c r="N42" s="30" t="s">
        <v>741</v>
      </c>
      <c r="O42" s="29">
        <v>413230001866052</v>
      </c>
      <c r="P42" s="29" t="str">
        <f t="shared" si="3"/>
        <v>05001400301420130005600</v>
      </c>
    </row>
    <row r="43" spans="1:16" s="30" customFormat="1" x14ac:dyDescent="0.25">
      <c r="A43" s="27">
        <v>2</v>
      </c>
      <c r="B43" s="28" t="s">
        <v>28</v>
      </c>
      <c r="C43" s="29">
        <v>50012041700</v>
      </c>
      <c r="D43" s="30">
        <v>8600030201</v>
      </c>
      <c r="E43" s="30" t="s">
        <v>155</v>
      </c>
      <c r="F43" s="30" t="s">
        <v>156</v>
      </c>
      <c r="G43" s="30">
        <v>71579153</v>
      </c>
      <c r="H43" s="30" t="s">
        <v>157</v>
      </c>
      <c r="I43" s="30" t="s">
        <v>158</v>
      </c>
      <c r="J43" s="30">
        <v>8909001207</v>
      </c>
      <c r="K43" s="30" t="s">
        <v>159</v>
      </c>
      <c r="L43" s="30" t="s">
        <v>160</v>
      </c>
      <c r="M43" s="31">
        <v>1554100</v>
      </c>
      <c r="N43" s="30" t="s">
        <v>741</v>
      </c>
      <c r="O43" s="29">
        <v>413230001901633</v>
      </c>
      <c r="P43" s="29" t="str">
        <f t="shared" si="3"/>
        <v>05001400301420130005600</v>
      </c>
    </row>
    <row r="44" spans="1:16" s="30" customFormat="1" x14ac:dyDescent="0.25">
      <c r="A44" s="27">
        <v>2</v>
      </c>
      <c r="B44" s="28" t="s">
        <v>28</v>
      </c>
      <c r="C44" s="29">
        <v>50012041700</v>
      </c>
      <c r="D44" s="30">
        <v>8600030201</v>
      </c>
      <c r="E44" s="30" t="s">
        <v>155</v>
      </c>
      <c r="F44" s="30" t="s">
        <v>156</v>
      </c>
      <c r="G44" s="30">
        <v>71579153</v>
      </c>
      <c r="H44" s="30" t="s">
        <v>157</v>
      </c>
      <c r="I44" s="30" t="s">
        <v>158</v>
      </c>
      <c r="J44" s="30">
        <v>8909001207</v>
      </c>
      <c r="K44" s="30" t="s">
        <v>159</v>
      </c>
      <c r="L44" s="30" t="s">
        <v>160</v>
      </c>
      <c r="M44" s="31">
        <v>1554100</v>
      </c>
      <c r="N44" s="30" t="s">
        <v>741</v>
      </c>
      <c r="O44" s="29">
        <v>413230001943963</v>
      </c>
      <c r="P44" s="29" t="str">
        <f t="shared" si="3"/>
        <v>05001400301420130005600</v>
      </c>
    </row>
    <row r="45" spans="1:16" s="30" customFormat="1" x14ac:dyDescent="0.25">
      <c r="A45" s="27">
        <v>2</v>
      </c>
      <c r="B45" s="28" t="s">
        <v>28</v>
      </c>
      <c r="C45" s="29">
        <v>50012041700</v>
      </c>
      <c r="D45" s="30">
        <v>8600030201</v>
      </c>
      <c r="E45" s="30" t="s">
        <v>155</v>
      </c>
      <c r="F45" s="30" t="s">
        <v>156</v>
      </c>
      <c r="G45" s="30">
        <v>71579153</v>
      </c>
      <c r="H45" s="30" t="s">
        <v>157</v>
      </c>
      <c r="I45" s="30" t="s">
        <v>158</v>
      </c>
      <c r="J45" s="30">
        <v>8909001207</v>
      </c>
      <c r="K45" s="30" t="s">
        <v>159</v>
      </c>
      <c r="L45" s="30" t="s">
        <v>160</v>
      </c>
      <c r="M45" s="31">
        <v>1554100</v>
      </c>
      <c r="N45" s="30" t="s">
        <v>741</v>
      </c>
      <c r="O45" s="29">
        <v>413230001960528</v>
      </c>
      <c r="P45" s="29" t="str">
        <f t="shared" si="3"/>
        <v>05001400301420130005600</v>
      </c>
    </row>
    <row r="46" spans="1:16" s="30" customFormat="1" x14ac:dyDescent="0.25">
      <c r="A46" s="27">
        <v>2</v>
      </c>
      <c r="B46" s="28" t="s">
        <v>28</v>
      </c>
      <c r="C46" s="29">
        <v>50012041700</v>
      </c>
      <c r="D46" s="30">
        <v>8600030201</v>
      </c>
      <c r="E46" s="30" t="s">
        <v>155</v>
      </c>
      <c r="F46" s="30" t="s">
        <v>156</v>
      </c>
      <c r="G46" s="30">
        <v>71579153</v>
      </c>
      <c r="H46" s="30" t="s">
        <v>157</v>
      </c>
      <c r="I46" s="30" t="s">
        <v>158</v>
      </c>
      <c r="J46" s="30">
        <v>8909001207</v>
      </c>
      <c r="K46" s="30" t="s">
        <v>159</v>
      </c>
      <c r="L46" s="30" t="s">
        <v>160</v>
      </c>
      <c r="M46" s="31">
        <v>1548800</v>
      </c>
      <c r="N46" s="30" t="s">
        <v>741</v>
      </c>
      <c r="O46" s="29">
        <v>413230001979403</v>
      </c>
      <c r="P46" s="29" t="str">
        <f t="shared" si="3"/>
        <v>05001400301420130005600</v>
      </c>
    </row>
    <row r="47" spans="1:16" s="30" customFormat="1" x14ac:dyDescent="0.25">
      <c r="A47" s="27">
        <v>2</v>
      </c>
      <c r="B47" s="28" t="s">
        <v>28</v>
      </c>
      <c r="C47" s="29">
        <v>50012041700</v>
      </c>
      <c r="D47" s="30">
        <v>8600030201</v>
      </c>
      <c r="E47" s="30" t="s">
        <v>155</v>
      </c>
      <c r="F47" s="30" t="s">
        <v>156</v>
      </c>
      <c r="G47" s="30">
        <v>71579153</v>
      </c>
      <c r="H47" s="30" t="s">
        <v>157</v>
      </c>
      <c r="I47" s="30" t="s">
        <v>158</v>
      </c>
      <c r="J47" s="30">
        <v>8909001207</v>
      </c>
      <c r="K47" s="30" t="s">
        <v>159</v>
      </c>
      <c r="L47" s="30" t="s">
        <v>160</v>
      </c>
      <c r="M47" s="31">
        <v>1548800</v>
      </c>
      <c r="N47" s="30" t="s">
        <v>741</v>
      </c>
      <c r="O47" s="29">
        <v>413230002002259</v>
      </c>
      <c r="P47" s="29" t="str">
        <f t="shared" si="3"/>
        <v>05001400301420130005600</v>
      </c>
    </row>
    <row r="48" spans="1:16" s="30" customFormat="1" x14ac:dyDescent="0.25">
      <c r="A48" s="27">
        <v>2</v>
      </c>
      <c r="B48" s="28" t="s">
        <v>28</v>
      </c>
      <c r="C48" s="29">
        <v>50012041700</v>
      </c>
      <c r="D48" s="30">
        <v>8600030201</v>
      </c>
      <c r="E48" s="30" t="s">
        <v>155</v>
      </c>
      <c r="F48" s="30" t="s">
        <v>156</v>
      </c>
      <c r="G48" s="30">
        <v>71579153</v>
      </c>
      <c r="H48" s="30" t="s">
        <v>157</v>
      </c>
      <c r="I48" s="30" t="s">
        <v>158</v>
      </c>
      <c r="J48" s="30">
        <v>8909001207</v>
      </c>
      <c r="K48" s="30" t="s">
        <v>159</v>
      </c>
      <c r="L48" s="30" t="s">
        <v>160</v>
      </c>
      <c r="M48" s="31">
        <v>1548800</v>
      </c>
      <c r="N48" s="30" t="s">
        <v>741</v>
      </c>
      <c r="O48" s="29">
        <v>413230002090357</v>
      </c>
      <c r="P48" s="29" t="str">
        <f t="shared" si="3"/>
        <v>05001400301420130005600</v>
      </c>
    </row>
    <row r="49" spans="1:16" s="30" customFormat="1" x14ac:dyDescent="0.25">
      <c r="A49" s="27">
        <v>2</v>
      </c>
      <c r="B49" s="28" t="s">
        <v>28</v>
      </c>
      <c r="C49" s="29">
        <v>50012041700</v>
      </c>
      <c r="D49" s="30">
        <v>8909281570</v>
      </c>
      <c r="E49" s="30" t="s">
        <v>161</v>
      </c>
      <c r="G49" s="30">
        <v>9003407064</v>
      </c>
      <c r="H49" s="30" t="s">
        <v>162</v>
      </c>
      <c r="I49" s="30" t="s">
        <v>163</v>
      </c>
      <c r="J49" s="30">
        <v>9003407064</v>
      </c>
      <c r="K49" s="30" t="s">
        <v>164</v>
      </c>
      <c r="L49" s="30" t="s">
        <v>165</v>
      </c>
      <c r="M49" s="31">
        <v>2030800</v>
      </c>
      <c r="N49" s="30" t="s">
        <v>741</v>
      </c>
      <c r="O49" s="29">
        <v>413230002195339</v>
      </c>
      <c r="P49" s="29" t="str">
        <f>"05001400302620120089000"</f>
        <v>05001400302620120089000</v>
      </c>
    </row>
    <row r="50" spans="1:16" s="30" customFormat="1" x14ac:dyDescent="0.25">
      <c r="A50" s="27">
        <v>2</v>
      </c>
      <c r="B50" s="28" t="s">
        <v>28</v>
      </c>
      <c r="C50" s="29">
        <v>50012041700</v>
      </c>
      <c r="D50" s="30">
        <v>8001083715</v>
      </c>
      <c r="E50" s="30" t="s">
        <v>166</v>
      </c>
      <c r="F50" s="30" t="s">
        <v>167</v>
      </c>
      <c r="G50" s="30">
        <v>32256213</v>
      </c>
      <c r="H50" s="30" t="s">
        <v>168</v>
      </c>
      <c r="I50" s="30" t="s">
        <v>169</v>
      </c>
      <c r="J50" s="30">
        <v>43505377</v>
      </c>
      <c r="K50" s="30" t="s">
        <v>170</v>
      </c>
      <c r="L50" s="30" t="s">
        <v>171</v>
      </c>
      <c r="M50" s="31">
        <v>1470000</v>
      </c>
      <c r="N50" s="30" t="s">
        <v>741</v>
      </c>
      <c r="O50" s="29">
        <v>413230001619649</v>
      </c>
      <c r="P50" s="29" t="str">
        <f>"05001400301420110078400"</f>
        <v>05001400301420110078400</v>
      </c>
    </row>
    <row r="51" spans="1:16" s="30" customFormat="1" x14ac:dyDescent="0.25">
      <c r="A51" s="27">
        <v>2</v>
      </c>
      <c r="B51" s="28" t="s">
        <v>28</v>
      </c>
      <c r="C51" s="29">
        <v>50012041700</v>
      </c>
      <c r="D51" s="30">
        <v>8001083715</v>
      </c>
      <c r="E51" s="30" t="s">
        <v>166</v>
      </c>
      <c r="F51" s="30" t="s">
        <v>167</v>
      </c>
      <c r="G51" s="30">
        <v>32256213</v>
      </c>
      <c r="H51" s="30" t="s">
        <v>168</v>
      </c>
      <c r="I51" s="30" t="s">
        <v>169</v>
      </c>
      <c r="J51" s="30">
        <v>43505377</v>
      </c>
      <c r="K51" s="30" t="s">
        <v>170</v>
      </c>
      <c r="L51" s="30" t="s">
        <v>171</v>
      </c>
      <c r="M51" s="31">
        <v>1470000</v>
      </c>
      <c r="N51" s="30" t="s">
        <v>741</v>
      </c>
      <c r="O51" s="29">
        <v>413230001629067</v>
      </c>
      <c r="P51" s="29" t="str">
        <f t="shared" ref="P51:P55" si="4">"05001400301420110078400"</f>
        <v>05001400301420110078400</v>
      </c>
    </row>
    <row r="52" spans="1:16" s="30" customFormat="1" x14ac:dyDescent="0.25">
      <c r="A52" s="27">
        <v>2</v>
      </c>
      <c r="B52" s="28" t="s">
        <v>28</v>
      </c>
      <c r="C52" s="29">
        <v>50012041700</v>
      </c>
      <c r="D52" s="30">
        <v>8001083715</v>
      </c>
      <c r="E52" s="30" t="s">
        <v>166</v>
      </c>
      <c r="F52" s="30" t="s">
        <v>167</v>
      </c>
      <c r="G52" s="30">
        <v>32256213</v>
      </c>
      <c r="H52" s="30" t="s">
        <v>168</v>
      </c>
      <c r="I52" s="30" t="s">
        <v>169</v>
      </c>
      <c r="J52" s="30">
        <v>43505377</v>
      </c>
      <c r="K52" s="30" t="s">
        <v>170</v>
      </c>
      <c r="L52" s="30" t="s">
        <v>171</v>
      </c>
      <c r="M52" s="31">
        <v>1470000</v>
      </c>
      <c r="N52" s="30" t="s">
        <v>741</v>
      </c>
      <c r="O52" s="29">
        <v>413230001651219</v>
      </c>
      <c r="P52" s="29" t="str">
        <f t="shared" si="4"/>
        <v>05001400301420110078400</v>
      </c>
    </row>
    <row r="53" spans="1:16" s="30" customFormat="1" x14ac:dyDescent="0.25">
      <c r="A53" s="27">
        <v>2</v>
      </c>
      <c r="B53" s="28" t="s">
        <v>28</v>
      </c>
      <c r="C53" s="29">
        <v>50012041700</v>
      </c>
      <c r="D53" s="30">
        <v>8001083715</v>
      </c>
      <c r="E53" s="30" t="s">
        <v>166</v>
      </c>
      <c r="F53" s="30" t="s">
        <v>167</v>
      </c>
      <c r="G53" s="30">
        <v>32256213</v>
      </c>
      <c r="H53" s="30" t="s">
        <v>168</v>
      </c>
      <c r="I53" s="30" t="s">
        <v>169</v>
      </c>
      <c r="J53" s="30">
        <v>43505377</v>
      </c>
      <c r="K53" s="30" t="s">
        <v>170</v>
      </c>
      <c r="L53" s="30" t="s">
        <v>171</v>
      </c>
      <c r="M53" s="31">
        <v>1470000</v>
      </c>
      <c r="N53" s="30" t="s">
        <v>741</v>
      </c>
      <c r="O53" s="29">
        <v>413230001674099</v>
      </c>
      <c r="P53" s="29" t="str">
        <f t="shared" si="4"/>
        <v>05001400301420110078400</v>
      </c>
    </row>
    <row r="54" spans="1:16" s="30" customFormat="1" x14ac:dyDescent="0.25">
      <c r="A54" s="27">
        <v>2</v>
      </c>
      <c r="B54" s="28" t="s">
        <v>28</v>
      </c>
      <c r="C54" s="29">
        <v>50012041700</v>
      </c>
      <c r="D54" s="30">
        <v>8001083715</v>
      </c>
      <c r="E54" s="30" t="s">
        <v>166</v>
      </c>
      <c r="F54" s="30" t="s">
        <v>167</v>
      </c>
      <c r="G54" s="30">
        <v>32256213</v>
      </c>
      <c r="H54" s="30" t="s">
        <v>168</v>
      </c>
      <c r="I54" s="30" t="s">
        <v>169</v>
      </c>
      <c r="J54" s="30">
        <v>43505377</v>
      </c>
      <c r="K54" s="30" t="s">
        <v>170</v>
      </c>
      <c r="L54" s="30" t="s">
        <v>171</v>
      </c>
      <c r="M54" s="31">
        <v>1470000</v>
      </c>
      <c r="N54" s="30" t="s">
        <v>741</v>
      </c>
      <c r="O54" s="29">
        <v>413230001702281</v>
      </c>
      <c r="P54" s="29" t="str">
        <f t="shared" si="4"/>
        <v>05001400301420110078400</v>
      </c>
    </row>
    <row r="55" spans="1:16" s="30" customFormat="1" x14ac:dyDescent="0.25">
      <c r="A55" s="27">
        <v>2</v>
      </c>
      <c r="B55" s="28" t="s">
        <v>28</v>
      </c>
      <c r="C55" s="29">
        <v>50012041700</v>
      </c>
      <c r="D55" s="30">
        <v>8001083715</v>
      </c>
      <c r="E55" s="30" t="s">
        <v>172</v>
      </c>
      <c r="F55" s="30" t="s">
        <v>167</v>
      </c>
      <c r="G55" s="30">
        <v>32256213</v>
      </c>
      <c r="H55" s="30" t="s">
        <v>168</v>
      </c>
      <c r="I55" s="30" t="s">
        <v>169</v>
      </c>
      <c r="J55" s="30">
        <v>43505377</v>
      </c>
      <c r="K55" s="30" t="s">
        <v>170</v>
      </c>
      <c r="L55" s="30" t="s">
        <v>171</v>
      </c>
      <c r="M55" s="31">
        <v>5880000</v>
      </c>
      <c r="N55" s="30" t="s">
        <v>741</v>
      </c>
      <c r="O55" s="29">
        <v>413230001838499</v>
      </c>
      <c r="P55" s="29" t="str">
        <f t="shared" si="4"/>
        <v>05001400301420110078400</v>
      </c>
    </row>
    <row r="56" spans="1:16" s="30" customFormat="1" x14ac:dyDescent="0.25">
      <c r="A56" s="27">
        <v>2</v>
      </c>
      <c r="B56" s="28" t="s">
        <v>47</v>
      </c>
      <c r="C56" s="29">
        <v>50012041029</v>
      </c>
      <c r="D56" s="30">
        <v>43758694</v>
      </c>
      <c r="E56" s="30" t="s">
        <v>173</v>
      </c>
      <c r="F56" s="30" t="s">
        <v>174</v>
      </c>
      <c r="G56" s="30">
        <v>2802592</v>
      </c>
      <c r="H56" s="30" t="s">
        <v>175</v>
      </c>
      <c r="I56" s="30" t="s">
        <v>176</v>
      </c>
      <c r="J56" s="30">
        <v>71754391</v>
      </c>
      <c r="K56" s="30" t="s">
        <v>177</v>
      </c>
      <c r="L56" s="30" t="s">
        <v>178</v>
      </c>
      <c r="M56" s="31">
        <v>800000</v>
      </c>
      <c r="N56" s="30" t="s">
        <v>741</v>
      </c>
      <c r="O56" s="29">
        <v>413230001633069</v>
      </c>
      <c r="P56" s="29" t="str">
        <f>"05001400301420100078500"</f>
        <v>05001400301420100078500</v>
      </c>
    </row>
    <row r="57" spans="1:16" s="30" customFormat="1" x14ac:dyDescent="0.25">
      <c r="A57" s="27">
        <v>2</v>
      </c>
      <c r="B57" s="28" t="s">
        <v>47</v>
      </c>
      <c r="C57" s="29">
        <v>50012041029</v>
      </c>
      <c r="D57" s="30">
        <v>43758694</v>
      </c>
      <c r="E57" s="30" t="s">
        <v>173</v>
      </c>
      <c r="F57" s="30" t="s">
        <v>174</v>
      </c>
      <c r="G57" s="30">
        <v>2802592</v>
      </c>
      <c r="H57" s="30" t="s">
        <v>175</v>
      </c>
      <c r="I57" s="30" t="s">
        <v>176</v>
      </c>
      <c r="J57" s="30">
        <v>71754391</v>
      </c>
      <c r="K57" s="30" t="s">
        <v>177</v>
      </c>
      <c r="L57" s="30" t="s">
        <v>178</v>
      </c>
      <c r="M57" s="31">
        <v>800000</v>
      </c>
      <c r="N57" s="30" t="s">
        <v>741</v>
      </c>
      <c r="O57" s="29">
        <v>413230001639549</v>
      </c>
      <c r="P57" s="29" t="str">
        <f t="shared" ref="P57:P58" si="5">"05001400301420100078500"</f>
        <v>05001400301420100078500</v>
      </c>
    </row>
    <row r="58" spans="1:16" s="30" customFormat="1" x14ac:dyDescent="0.25">
      <c r="A58" s="27">
        <v>2</v>
      </c>
      <c r="B58" s="28" t="s">
        <v>47</v>
      </c>
      <c r="C58" s="29">
        <v>50012041029</v>
      </c>
      <c r="D58" s="30">
        <v>43758694</v>
      </c>
      <c r="E58" s="30" t="s">
        <v>173</v>
      </c>
      <c r="F58" s="30" t="s">
        <v>174</v>
      </c>
      <c r="G58" s="30">
        <v>2802592</v>
      </c>
      <c r="H58" s="30" t="s">
        <v>175</v>
      </c>
      <c r="I58" s="30" t="s">
        <v>176</v>
      </c>
      <c r="J58" s="30">
        <v>71754391</v>
      </c>
      <c r="K58" s="30" t="s">
        <v>177</v>
      </c>
      <c r="L58" s="30" t="s">
        <v>178</v>
      </c>
      <c r="M58" s="31">
        <v>1991000</v>
      </c>
      <c r="N58" s="30" t="s">
        <v>741</v>
      </c>
      <c r="O58" s="29">
        <v>413230001773209</v>
      </c>
      <c r="P58" s="29" t="str">
        <f t="shared" si="5"/>
        <v>05001400301420100078500</v>
      </c>
    </row>
    <row r="59" spans="1:16" s="30" customFormat="1" x14ac:dyDescent="0.25">
      <c r="A59" s="27">
        <v>2</v>
      </c>
      <c r="B59" s="28" t="s">
        <v>28</v>
      </c>
      <c r="C59" s="29">
        <v>50012041700</v>
      </c>
      <c r="D59" s="30">
        <v>13499913</v>
      </c>
      <c r="E59" s="30" t="s">
        <v>179</v>
      </c>
      <c r="F59" s="30" t="s">
        <v>180</v>
      </c>
      <c r="G59" s="30">
        <v>3513954</v>
      </c>
      <c r="H59" s="30" t="s">
        <v>181</v>
      </c>
      <c r="I59" s="30" t="s">
        <v>182</v>
      </c>
      <c r="J59" s="30">
        <v>80721135</v>
      </c>
      <c r="K59" s="30" t="s">
        <v>183</v>
      </c>
      <c r="L59" s="30" t="s">
        <v>184</v>
      </c>
      <c r="M59" s="31">
        <v>3000000</v>
      </c>
      <c r="N59" s="30" t="s">
        <v>741</v>
      </c>
      <c r="O59" s="29">
        <v>413230002025945</v>
      </c>
      <c r="P59" s="29" t="str">
        <f>"05001400301420130039300"</f>
        <v>05001400301420130039300</v>
      </c>
    </row>
    <row r="60" spans="1:16" s="30" customFormat="1" x14ac:dyDescent="0.25">
      <c r="A60" s="27">
        <v>2</v>
      </c>
      <c r="B60" s="28" t="s">
        <v>28</v>
      </c>
      <c r="C60" s="29">
        <v>50012041700</v>
      </c>
      <c r="D60" s="30">
        <v>13499913</v>
      </c>
      <c r="E60" s="30" t="s">
        <v>179</v>
      </c>
      <c r="F60" s="30" t="s">
        <v>180</v>
      </c>
      <c r="G60" s="30">
        <v>3513954</v>
      </c>
      <c r="H60" s="30" t="s">
        <v>185</v>
      </c>
      <c r="I60" s="30" t="s">
        <v>182</v>
      </c>
      <c r="J60" s="30">
        <v>80721135</v>
      </c>
      <c r="K60" s="30" t="s">
        <v>183</v>
      </c>
      <c r="L60" s="30" t="s">
        <v>184</v>
      </c>
      <c r="M60" s="31">
        <v>7000000</v>
      </c>
      <c r="N60" s="30" t="s">
        <v>741</v>
      </c>
      <c r="O60" s="29">
        <v>413230002073522</v>
      </c>
      <c r="P60" s="29" t="str">
        <f t="shared" ref="P60:P61" si="6">"05001400301420130039300"</f>
        <v>05001400301420130039300</v>
      </c>
    </row>
    <row r="61" spans="1:16" s="30" customFormat="1" x14ac:dyDescent="0.25">
      <c r="A61" s="27">
        <v>2</v>
      </c>
      <c r="B61" s="28" t="s">
        <v>28</v>
      </c>
      <c r="C61" s="29">
        <v>50012041700</v>
      </c>
      <c r="D61" s="30">
        <v>13499913</v>
      </c>
      <c r="E61" s="30" t="s">
        <v>179</v>
      </c>
      <c r="F61" s="30" t="s">
        <v>180</v>
      </c>
      <c r="G61" s="30">
        <v>3513954</v>
      </c>
      <c r="H61" s="30" t="s">
        <v>185</v>
      </c>
      <c r="I61" s="30" t="s">
        <v>182</v>
      </c>
      <c r="J61" s="30">
        <v>80721135</v>
      </c>
      <c r="K61" s="30" t="s">
        <v>183</v>
      </c>
      <c r="L61" s="30" t="s">
        <v>184</v>
      </c>
      <c r="M61" s="31">
        <v>8000000</v>
      </c>
      <c r="N61" s="30" t="s">
        <v>741</v>
      </c>
      <c r="O61" s="29">
        <v>413230002323427</v>
      </c>
      <c r="P61" s="29" t="str">
        <f t="shared" si="6"/>
        <v>05001400301420130039300</v>
      </c>
    </row>
    <row r="62" spans="1:16" s="30" customFormat="1" x14ac:dyDescent="0.25">
      <c r="A62" s="27">
        <v>2</v>
      </c>
      <c r="B62" s="28" t="s">
        <v>28</v>
      </c>
      <c r="C62" s="29">
        <v>50012041700</v>
      </c>
      <c r="D62" s="30">
        <v>3541006</v>
      </c>
      <c r="E62" s="30" t="s">
        <v>186</v>
      </c>
      <c r="F62" s="30" t="s">
        <v>187</v>
      </c>
      <c r="G62" s="30">
        <v>13990190</v>
      </c>
      <c r="H62" s="30" t="s">
        <v>188</v>
      </c>
      <c r="I62" s="30" t="s">
        <v>189</v>
      </c>
      <c r="J62" s="30">
        <v>11802491</v>
      </c>
      <c r="K62" s="30" t="s">
        <v>190</v>
      </c>
      <c r="L62" s="30" t="s">
        <v>191</v>
      </c>
      <c r="M62" s="31">
        <v>13280969.289999999</v>
      </c>
      <c r="N62" s="30" t="s">
        <v>741</v>
      </c>
      <c r="O62" s="29">
        <v>413230002307147</v>
      </c>
      <c r="P62" s="29" t="str">
        <f>"05001400301420090161400"</f>
        <v>05001400301420090161400</v>
      </c>
    </row>
    <row r="63" spans="1:16" s="30" customFormat="1" x14ac:dyDescent="0.25">
      <c r="A63" s="27">
        <v>2</v>
      </c>
      <c r="B63" s="28" t="s">
        <v>28</v>
      </c>
      <c r="C63" s="29">
        <v>50012041700</v>
      </c>
      <c r="D63" s="30">
        <v>3541006</v>
      </c>
      <c r="E63" s="30" t="s">
        <v>186</v>
      </c>
      <c r="F63" s="30" t="s">
        <v>187</v>
      </c>
      <c r="G63" s="30">
        <v>13990190</v>
      </c>
      <c r="H63" s="30" t="s">
        <v>188</v>
      </c>
      <c r="I63" s="30" t="s">
        <v>189</v>
      </c>
      <c r="J63" s="30">
        <v>43991697</v>
      </c>
      <c r="K63" s="30" t="s">
        <v>192</v>
      </c>
      <c r="L63" s="30" t="s">
        <v>193</v>
      </c>
      <c r="M63" s="31">
        <v>24457000</v>
      </c>
      <c r="N63" s="30" t="s">
        <v>741</v>
      </c>
      <c r="O63" s="29">
        <v>413230002223330</v>
      </c>
      <c r="P63" s="29" t="str">
        <f t="shared" ref="P63:P64" si="7">"05001400301420090161400"</f>
        <v>05001400301420090161400</v>
      </c>
    </row>
    <row r="64" spans="1:16" s="30" customFormat="1" x14ac:dyDescent="0.25">
      <c r="A64" s="27">
        <v>2</v>
      </c>
      <c r="B64" s="28" t="s">
        <v>28</v>
      </c>
      <c r="C64" s="29">
        <v>50012041700</v>
      </c>
      <c r="D64" s="30">
        <v>3541006</v>
      </c>
      <c r="E64" s="30" t="s">
        <v>186</v>
      </c>
      <c r="F64" s="30" t="s">
        <v>187</v>
      </c>
      <c r="G64" s="30">
        <v>13990190</v>
      </c>
      <c r="H64" s="30" t="s">
        <v>188</v>
      </c>
      <c r="I64" s="30" t="s">
        <v>189</v>
      </c>
      <c r="J64" s="30">
        <v>43991697</v>
      </c>
      <c r="K64" s="30" t="s">
        <v>192</v>
      </c>
      <c r="L64" s="30" t="s">
        <v>193</v>
      </c>
      <c r="M64" s="31">
        <v>5000000</v>
      </c>
      <c r="N64" s="30" t="s">
        <v>741</v>
      </c>
      <c r="O64" s="29">
        <v>413230002316446</v>
      </c>
      <c r="P64" s="29" t="str">
        <f t="shared" si="7"/>
        <v>05001400301420090161400</v>
      </c>
    </row>
    <row r="65" spans="1:16" s="30" customFormat="1" x14ac:dyDescent="0.25">
      <c r="A65" s="27">
        <v>2</v>
      </c>
      <c r="B65" s="28" t="s">
        <v>28</v>
      </c>
      <c r="C65" s="29">
        <v>50012041700</v>
      </c>
      <c r="D65" s="30">
        <v>8902007567</v>
      </c>
      <c r="E65" s="30" t="s">
        <v>194</v>
      </c>
      <c r="F65" s="30" t="s">
        <v>195</v>
      </c>
      <c r="G65" s="30">
        <v>43161506</v>
      </c>
      <c r="H65" s="30" t="s">
        <v>196</v>
      </c>
      <c r="I65" s="30" t="s">
        <v>197</v>
      </c>
      <c r="J65" s="30">
        <v>8909039388</v>
      </c>
      <c r="K65" s="30" t="s">
        <v>75</v>
      </c>
      <c r="L65" s="30" t="s">
        <v>76</v>
      </c>
      <c r="M65" s="31">
        <v>8089520</v>
      </c>
      <c r="N65" s="30" t="s">
        <v>741</v>
      </c>
      <c r="O65" s="29">
        <v>413230001635342</v>
      </c>
      <c r="P65" s="29" t="str">
        <f>"05001400301420090086400"</f>
        <v>05001400301420090086400</v>
      </c>
    </row>
    <row r="66" spans="1:16" s="30" customFormat="1" x14ac:dyDescent="0.25">
      <c r="A66" s="27">
        <v>2</v>
      </c>
      <c r="B66" s="28" t="s">
        <v>15</v>
      </c>
      <c r="C66" s="29">
        <v>50012041014</v>
      </c>
      <c r="D66" s="30">
        <v>32523251</v>
      </c>
      <c r="E66" s="30" t="s">
        <v>198</v>
      </c>
      <c r="F66" s="30" t="s">
        <v>199</v>
      </c>
      <c r="G66" s="30">
        <v>21714662</v>
      </c>
      <c r="H66" s="30" t="s">
        <v>200</v>
      </c>
      <c r="I66" s="30" t="s">
        <v>201</v>
      </c>
      <c r="J66" s="30">
        <v>21714662</v>
      </c>
      <c r="K66" s="30" t="s">
        <v>202</v>
      </c>
      <c r="L66" s="30" t="s">
        <v>201</v>
      </c>
      <c r="M66" s="31">
        <v>2100000</v>
      </c>
      <c r="N66" s="30" t="s">
        <v>741</v>
      </c>
      <c r="O66" s="29">
        <v>413230002074486</v>
      </c>
      <c r="P66" s="29" t="str">
        <f>"05001400301420140006400"</f>
        <v>05001400301420140006400</v>
      </c>
    </row>
    <row r="67" spans="1:16" s="30" customFormat="1" x14ac:dyDescent="0.25">
      <c r="A67" s="27">
        <v>2</v>
      </c>
      <c r="B67" s="28" t="s">
        <v>15</v>
      </c>
      <c r="C67" s="29">
        <v>50012041014</v>
      </c>
      <c r="D67" s="30">
        <v>32523251</v>
      </c>
      <c r="E67" s="30" t="s">
        <v>198</v>
      </c>
      <c r="F67" s="30" t="s">
        <v>199</v>
      </c>
      <c r="G67" s="30">
        <v>21714662</v>
      </c>
      <c r="H67" s="30" t="s">
        <v>202</v>
      </c>
      <c r="I67" s="30" t="s">
        <v>201</v>
      </c>
      <c r="J67" s="30">
        <v>21714662</v>
      </c>
      <c r="K67" s="30" t="s">
        <v>202</v>
      </c>
      <c r="L67" s="30" t="s">
        <v>201</v>
      </c>
      <c r="M67" s="31">
        <v>2100000</v>
      </c>
      <c r="N67" s="30" t="s">
        <v>741</v>
      </c>
      <c r="O67" s="29">
        <v>413230002102565</v>
      </c>
      <c r="P67" s="29" t="str">
        <f>"05001400301420140006400"</f>
        <v>05001400301420140006400</v>
      </c>
    </row>
    <row r="68" spans="1:16" s="30" customFormat="1" x14ac:dyDescent="0.25">
      <c r="A68" s="27">
        <v>2</v>
      </c>
      <c r="B68" s="28" t="s">
        <v>15</v>
      </c>
      <c r="C68" s="29">
        <v>50012041014</v>
      </c>
      <c r="D68" s="30">
        <v>32523251</v>
      </c>
      <c r="E68" s="30" t="s">
        <v>198</v>
      </c>
      <c r="F68" s="30" t="s">
        <v>199</v>
      </c>
      <c r="G68" s="30">
        <v>21714662</v>
      </c>
      <c r="H68" s="30" t="s">
        <v>200</v>
      </c>
      <c r="I68" s="30" t="s">
        <v>201</v>
      </c>
      <c r="J68" s="30">
        <v>21714662</v>
      </c>
      <c r="K68" s="30" t="s">
        <v>202</v>
      </c>
      <c r="L68" s="30" t="s">
        <v>201</v>
      </c>
      <c r="M68" s="31">
        <v>2100000</v>
      </c>
      <c r="N68" s="30" t="s">
        <v>741</v>
      </c>
      <c r="O68" s="29">
        <v>413230002130637</v>
      </c>
      <c r="P68" s="29" t="str">
        <f>"05001400301420140006400"</f>
        <v>05001400301420140006400</v>
      </c>
    </row>
    <row r="69" spans="1:16" s="30" customFormat="1" x14ac:dyDescent="0.25">
      <c r="A69" s="27">
        <v>2</v>
      </c>
      <c r="B69" s="28" t="s">
        <v>47</v>
      </c>
      <c r="C69" s="29">
        <v>50012041029</v>
      </c>
      <c r="D69" s="30">
        <v>42994658</v>
      </c>
      <c r="E69" s="30" t="s">
        <v>203</v>
      </c>
      <c r="F69" s="30" t="s">
        <v>204</v>
      </c>
      <c r="G69" s="30">
        <v>8239883</v>
      </c>
      <c r="H69" s="30" t="s">
        <v>127</v>
      </c>
      <c r="I69" s="30" t="s">
        <v>138</v>
      </c>
      <c r="J69" s="30">
        <v>21658283</v>
      </c>
      <c r="K69" s="30" t="s">
        <v>205</v>
      </c>
      <c r="L69" s="30" t="s">
        <v>206</v>
      </c>
      <c r="M69" s="31">
        <v>7664962</v>
      </c>
      <c r="N69" s="30" t="s">
        <v>741</v>
      </c>
      <c r="O69" s="29">
        <v>413230002253338</v>
      </c>
      <c r="P69" s="29" t="str">
        <f>"05001400301420110049400"</f>
        <v>05001400301420110049400</v>
      </c>
    </row>
    <row r="70" spans="1:16" s="30" customFormat="1" x14ac:dyDescent="0.25">
      <c r="A70" s="27">
        <v>2</v>
      </c>
      <c r="B70" s="28" t="s">
        <v>15</v>
      </c>
      <c r="C70" s="29">
        <v>50012041014</v>
      </c>
      <c r="D70" s="30">
        <v>8001996038</v>
      </c>
      <c r="E70" s="30" t="s">
        <v>207</v>
      </c>
      <c r="F70" s="30" t="s">
        <v>208</v>
      </c>
      <c r="G70" s="30">
        <v>43668844</v>
      </c>
      <c r="H70" s="30" t="s">
        <v>209</v>
      </c>
      <c r="I70" s="30" t="s">
        <v>210</v>
      </c>
      <c r="J70" s="30">
        <v>8600138161</v>
      </c>
      <c r="K70" s="30" t="s">
        <v>211</v>
      </c>
      <c r="L70" s="30" t="s">
        <v>126</v>
      </c>
      <c r="M70" s="31">
        <v>201912</v>
      </c>
      <c r="N70" s="30" t="s">
        <v>741</v>
      </c>
      <c r="O70" s="29">
        <v>413230000394704</v>
      </c>
      <c r="P70" s="29" t="str">
        <f>"05001400301420040062300"</f>
        <v>05001400301420040062300</v>
      </c>
    </row>
    <row r="71" spans="1:16" s="30" customFormat="1" x14ac:dyDescent="0.25">
      <c r="A71" s="27">
        <v>2</v>
      </c>
      <c r="B71" s="28" t="s">
        <v>15</v>
      </c>
      <c r="C71" s="29">
        <v>50012041014</v>
      </c>
      <c r="D71" s="30">
        <v>8001996038</v>
      </c>
      <c r="E71" s="30" t="s">
        <v>207</v>
      </c>
      <c r="F71" s="30" t="s">
        <v>208</v>
      </c>
      <c r="G71" s="30">
        <v>43668844</v>
      </c>
      <c r="H71" s="30" t="s">
        <v>209</v>
      </c>
      <c r="I71" s="30" t="s">
        <v>210</v>
      </c>
      <c r="J71" s="30">
        <v>8600138161</v>
      </c>
      <c r="K71" s="30" t="s">
        <v>211</v>
      </c>
      <c r="L71" s="30" t="s">
        <v>126</v>
      </c>
      <c r="M71" s="31">
        <v>94512</v>
      </c>
      <c r="N71" s="30" t="s">
        <v>741</v>
      </c>
      <c r="O71" s="29">
        <v>413230000406934</v>
      </c>
      <c r="P71" s="29" t="str">
        <f t="shared" ref="P71:P95" si="8">"05001400301420040062300"</f>
        <v>05001400301420040062300</v>
      </c>
    </row>
    <row r="72" spans="1:16" s="30" customFormat="1" x14ac:dyDescent="0.25">
      <c r="A72" s="27">
        <v>2</v>
      </c>
      <c r="B72" s="28" t="s">
        <v>15</v>
      </c>
      <c r="C72" s="29">
        <v>50012041014</v>
      </c>
      <c r="D72" s="30">
        <v>8001996038</v>
      </c>
      <c r="E72" s="30" t="s">
        <v>207</v>
      </c>
      <c r="F72" s="30" t="s">
        <v>208</v>
      </c>
      <c r="G72" s="30">
        <v>43668844</v>
      </c>
      <c r="H72" s="30" t="s">
        <v>209</v>
      </c>
      <c r="I72" s="30" t="s">
        <v>210</v>
      </c>
      <c r="J72" s="30">
        <v>8600138161</v>
      </c>
      <c r="K72" s="30" t="s">
        <v>211</v>
      </c>
      <c r="L72" s="30" t="s">
        <v>126</v>
      </c>
      <c r="M72" s="31">
        <v>100716</v>
      </c>
      <c r="N72" s="30" t="s">
        <v>741</v>
      </c>
      <c r="O72" s="29">
        <v>413230000427875</v>
      </c>
      <c r="P72" s="29" t="str">
        <f t="shared" si="8"/>
        <v>05001400301420040062300</v>
      </c>
    </row>
    <row r="73" spans="1:16" s="30" customFormat="1" x14ac:dyDescent="0.25">
      <c r="A73" s="27">
        <v>2</v>
      </c>
      <c r="B73" s="28" t="s">
        <v>15</v>
      </c>
      <c r="C73" s="29">
        <v>50012041014</v>
      </c>
      <c r="D73" s="30">
        <v>8001996038</v>
      </c>
      <c r="E73" s="30" t="s">
        <v>207</v>
      </c>
      <c r="F73" s="30" t="s">
        <v>208</v>
      </c>
      <c r="G73" s="30">
        <v>43668844</v>
      </c>
      <c r="H73" s="30" t="s">
        <v>209</v>
      </c>
      <c r="I73" s="30" t="s">
        <v>210</v>
      </c>
      <c r="J73" s="30">
        <v>8600138161</v>
      </c>
      <c r="K73" s="30" t="s">
        <v>211</v>
      </c>
      <c r="L73" s="30" t="s">
        <v>126</v>
      </c>
      <c r="M73" s="31">
        <v>100716</v>
      </c>
      <c r="N73" s="30" t="s">
        <v>741</v>
      </c>
      <c r="O73" s="29">
        <v>413230000438308</v>
      </c>
      <c r="P73" s="29" t="str">
        <f t="shared" si="8"/>
        <v>05001400301420040062300</v>
      </c>
    </row>
    <row r="74" spans="1:16" s="30" customFormat="1" x14ac:dyDescent="0.25">
      <c r="A74" s="27">
        <v>2</v>
      </c>
      <c r="B74" s="28" t="s">
        <v>15</v>
      </c>
      <c r="C74" s="29">
        <v>50012041014</v>
      </c>
      <c r="D74" s="30">
        <v>8001996038</v>
      </c>
      <c r="E74" s="30" t="s">
        <v>207</v>
      </c>
      <c r="F74" s="30" t="s">
        <v>208</v>
      </c>
      <c r="G74" s="30">
        <v>43668844</v>
      </c>
      <c r="H74" s="30" t="s">
        <v>209</v>
      </c>
      <c r="I74" s="30" t="s">
        <v>210</v>
      </c>
      <c r="J74" s="30">
        <v>8600138161</v>
      </c>
      <c r="K74" s="30" t="s">
        <v>211</v>
      </c>
      <c r="L74" s="30" t="s">
        <v>126</v>
      </c>
      <c r="M74" s="31">
        <v>100716</v>
      </c>
      <c r="N74" s="30" t="s">
        <v>741</v>
      </c>
      <c r="O74" s="29">
        <v>413230000449344</v>
      </c>
      <c r="P74" s="29" t="str">
        <f t="shared" si="8"/>
        <v>05001400301420040062300</v>
      </c>
    </row>
    <row r="75" spans="1:16" s="30" customFormat="1" x14ac:dyDescent="0.25">
      <c r="A75" s="27">
        <v>2</v>
      </c>
      <c r="B75" s="28" t="s">
        <v>15</v>
      </c>
      <c r="C75" s="29">
        <v>50012041014</v>
      </c>
      <c r="D75" s="30">
        <v>8001996038</v>
      </c>
      <c r="E75" s="30" t="s">
        <v>207</v>
      </c>
      <c r="F75" s="30" t="s">
        <v>208</v>
      </c>
      <c r="G75" s="30">
        <v>43668844</v>
      </c>
      <c r="H75" s="30" t="s">
        <v>209</v>
      </c>
      <c r="I75" s="30" t="s">
        <v>210</v>
      </c>
      <c r="J75" s="30">
        <v>8600138161</v>
      </c>
      <c r="K75" s="30" t="s">
        <v>211</v>
      </c>
      <c r="L75" s="30" t="s">
        <v>126</v>
      </c>
      <c r="M75" s="31">
        <v>100716</v>
      </c>
      <c r="N75" s="30" t="s">
        <v>741</v>
      </c>
      <c r="O75" s="29">
        <v>413230000463589</v>
      </c>
      <c r="P75" s="29" t="str">
        <f t="shared" si="8"/>
        <v>05001400301420040062300</v>
      </c>
    </row>
    <row r="76" spans="1:16" s="30" customFormat="1" x14ac:dyDescent="0.25">
      <c r="A76" s="27">
        <v>2</v>
      </c>
      <c r="B76" s="28" t="s">
        <v>15</v>
      </c>
      <c r="C76" s="29">
        <v>50012041014</v>
      </c>
      <c r="D76" s="30">
        <v>8001996038</v>
      </c>
      <c r="E76" s="30" t="s">
        <v>207</v>
      </c>
      <c r="F76" s="30" t="s">
        <v>208</v>
      </c>
      <c r="G76" s="30">
        <v>43668844</v>
      </c>
      <c r="H76" s="30" t="s">
        <v>209</v>
      </c>
      <c r="I76" s="30" t="s">
        <v>210</v>
      </c>
      <c r="J76" s="30">
        <v>8600138161</v>
      </c>
      <c r="K76" s="30" t="s">
        <v>211</v>
      </c>
      <c r="L76" s="30" t="s">
        <v>126</v>
      </c>
      <c r="M76" s="31">
        <v>100716</v>
      </c>
      <c r="N76" s="30" t="s">
        <v>741</v>
      </c>
      <c r="O76" s="29">
        <v>413230000485035</v>
      </c>
      <c r="P76" s="29" t="str">
        <f t="shared" si="8"/>
        <v>05001400301420040062300</v>
      </c>
    </row>
    <row r="77" spans="1:16" s="30" customFormat="1" x14ac:dyDescent="0.25">
      <c r="A77" s="27">
        <v>2</v>
      </c>
      <c r="B77" s="28" t="s">
        <v>15</v>
      </c>
      <c r="C77" s="29">
        <v>50012041014</v>
      </c>
      <c r="D77" s="30">
        <v>8001996038</v>
      </c>
      <c r="E77" s="30" t="s">
        <v>207</v>
      </c>
      <c r="F77" s="30" t="s">
        <v>208</v>
      </c>
      <c r="G77" s="30">
        <v>43668844</v>
      </c>
      <c r="H77" s="30" t="s">
        <v>209</v>
      </c>
      <c r="I77" s="30" t="s">
        <v>210</v>
      </c>
      <c r="J77" s="30">
        <v>8600138161</v>
      </c>
      <c r="K77" s="30" t="s">
        <v>211</v>
      </c>
      <c r="L77" s="30" t="s">
        <v>126</v>
      </c>
      <c r="M77" s="31">
        <v>100716</v>
      </c>
      <c r="N77" s="30" t="s">
        <v>741</v>
      </c>
      <c r="O77" s="29">
        <v>413230000497187</v>
      </c>
      <c r="P77" s="29" t="str">
        <f t="shared" si="8"/>
        <v>05001400301420040062300</v>
      </c>
    </row>
    <row r="78" spans="1:16" s="30" customFormat="1" x14ac:dyDescent="0.25">
      <c r="A78" s="27">
        <v>2</v>
      </c>
      <c r="B78" s="28" t="s">
        <v>15</v>
      </c>
      <c r="C78" s="29">
        <v>50012041014</v>
      </c>
      <c r="D78" s="30">
        <v>8001996038</v>
      </c>
      <c r="E78" s="30" t="s">
        <v>207</v>
      </c>
      <c r="F78" s="30" t="s">
        <v>208</v>
      </c>
      <c r="G78" s="30">
        <v>43668844</v>
      </c>
      <c r="H78" s="30" t="s">
        <v>209</v>
      </c>
      <c r="I78" s="30" t="s">
        <v>210</v>
      </c>
      <c r="J78" s="30">
        <v>8600138161</v>
      </c>
      <c r="K78" s="30" t="s">
        <v>211</v>
      </c>
      <c r="L78" s="30" t="s">
        <v>126</v>
      </c>
      <c r="M78" s="31">
        <v>100716</v>
      </c>
      <c r="N78" s="30" t="s">
        <v>741</v>
      </c>
      <c r="O78" s="29">
        <v>413230000511221</v>
      </c>
      <c r="P78" s="29" t="str">
        <f t="shared" si="8"/>
        <v>05001400301420040062300</v>
      </c>
    </row>
    <row r="79" spans="1:16" s="30" customFormat="1" x14ac:dyDescent="0.25">
      <c r="A79" s="27">
        <v>2</v>
      </c>
      <c r="B79" s="28" t="s">
        <v>15</v>
      </c>
      <c r="C79" s="29">
        <v>50012041014</v>
      </c>
      <c r="D79" s="30">
        <v>8001996038</v>
      </c>
      <c r="E79" s="30" t="s">
        <v>207</v>
      </c>
      <c r="F79" s="30" t="s">
        <v>208</v>
      </c>
      <c r="G79" s="30">
        <v>43668844</v>
      </c>
      <c r="H79" s="30" t="s">
        <v>209</v>
      </c>
      <c r="I79" s="30" t="s">
        <v>210</v>
      </c>
      <c r="J79" s="30">
        <v>8600138161</v>
      </c>
      <c r="K79" s="30" t="s">
        <v>211</v>
      </c>
      <c r="L79" s="30" t="s">
        <v>126</v>
      </c>
      <c r="M79" s="31">
        <v>100716</v>
      </c>
      <c r="N79" s="30" t="s">
        <v>741</v>
      </c>
      <c r="O79" s="29">
        <v>413230000520684</v>
      </c>
      <c r="P79" s="29" t="str">
        <f t="shared" si="8"/>
        <v>05001400301420040062300</v>
      </c>
    </row>
    <row r="80" spans="1:16" s="30" customFormat="1" x14ac:dyDescent="0.25">
      <c r="A80" s="27">
        <v>2</v>
      </c>
      <c r="B80" s="28" t="s">
        <v>15</v>
      </c>
      <c r="C80" s="29">
        <v>50012041014</v>
      </c>
      <c r="D80" s="30">
        <v>8001996038</v>
      </c>
      <c r="E80" s="30" t="s">
        <v>207</v>
      </c>
      <c r="F80" s="30" t="s">
        <v>208</v>
      </c>
      <c r="G80" s="30">
        <v>43668844</v>
      </c>
      <c r="H80" s="30" t="s">
        <v>209</v>
      </c>
      <c r="I80" s="30" t="s">
        <v>210</v>
      </c>
      <c r="J80" s="30">
        <v>8600138161</v>
      </c>
      <c r="K80" s="30" t="s">
        <v>211</v>
      </c>
      <c r="L80" s="30" t="s">
        <v>126</v>
      </c>
      <c r="M80" s="31">
        <v>215166</v>
      </c>
      <c r="N80" s="30" t="s">
        <v>741</v>
      </c>
      <c r="O80" s="29">
        <v>413230000535900</v>
      </c>
      <c r="P80" s="29" t="str">
        <f t="shared" si="8"/>
        <v>05001400301420040062300</v>
      </c>
    </row>
    <row r="81" spans="1:16" s="30" customFormat="1" x14ac:dyDescent="0.25">
      <c r="A81" s="27">
        <v>2</v>
      </c>
      <c r="B81" s="28" t="s">
        <v>15</v>
      </c>
      <c r="C81" s="29">
        <v>50012041014</v>
      </c>
      <c r="D81" s="30">
        <v>8001996038</v>
      </c>
      <c r="E81" s="30" t="s">
        <v>207</v>
      </c>
      <c r="F81" s="30" t="s">
        <v>208</v>
      </c>
      <c r="G81" s="30">
        <v>43668844</v>
      </c>
      <c r="H81" s="30" t="s">
        <v>209</v>
      </c>
      <c r="I81" s="30" t="s">
        <v>210</v>
      </c>
      <c r="J81" s="30">
        <v>8600138161</v>
      </c>
      <c r="K81" s="30" t="s">
        <v>211</v>
      </c>
      <c r="L81" s="30" t="s">
        <v>126</v>
      </c>
      <c r="M81" s="31">
        <v>100716</v>
      </c>
      <c r="N81" s="30" t="s">
        <v>741</v>
      </c>
      <c r="O81" s="29">
        <v>413230000545214</v>
      </c>
      <c r="P81" s="29" t="str">
        <f t="shared" si="8"/>
        <v>05001400301420040062300</v>
      </c>
    </row>
    <row r="82" spans="1:16" s="30" customFormat="1" x14ac:dyDescent="0.25">
      <c r="A82" s="27">
        <v>2</v>
      </c>
      <c r="B82" s="28" t="s">
        <v>15</v>
      </c>
      <c r="C82" s="29">
        <v>50012041014</v>
      </c>
      <c r="D82" s="30">
        <v>8001996038</v>
      </c>
      <c r="E82" s="30" t="s">
        <v>207</v>
      </c>
      <c r="F82" s="30" t="s">
        <v>208</v>
      </c>
      <c r="G82" s="30">
        <v>43668844</v>
      </c>
      <c r="H82" s="30" t="s">
        <v>209</v>
      </c>
      <c r="I82" s="30" t="s">
        <v>210</v>
      </c>
      <c r="J82" s="30">
        <v>8600138161</v>
      </c>
      <c r="K82" s="30" t="s">
        <v>211</v>
      </c>
      <c r="L82" s="30" t="s">
        <v>126</v>
      </c>
      <c r="M82" s="31">
        <v>122400</v>
      </c>
      <c r="N82" s="30" t="s">
        <v>741</v>
      </c>
      <c r="O82" s="29">
        <v>413230000558301</v>
      </c>
      <c r="P82" s="29" t="str">
        <f t="shared" si="8"/>
        <v>05001400301420040062300</v>
      </c>
    </row>
    <row r="83" spans="1:16" s="30" customFormat="1" x14ac:dyDescent="0.25">
      <c r="A83" s="27">
        <v>2</v>
      </c>
      <c r="B83" s="28" t="s">
        <v>15</v>
      </c>
      <c r="C83" s="29">
        <v>50012041014</v>
      </c>
      <c r="D83" s="30">
        <v>8001996038</v>
      </c>
      <c r="E83" s="30" t="s">
        <v>207</v>
      </c>
      <c r="F83" s="30" t="s">
        <v>208</v>
      </c>
      <c r="G83" s="30">
        <v>43668844</v>
      </c>
      <c r="H83" s="30" t="s">
        <v>209</v>
      </c>
      <c r="I83" s="30" t="s">
        <v>210</v>
      </c>
      <c r="J83" s="30">
        <v>8600138161</v>
      </c>
      <c r="K83" s="30" t="s">
        <v>211</v>
      </c>
      <c r="L83" s="30" t="s">
        <v>126</v>
      </c>
      <c r="M83" s="31">
        <v>122400</v>
      </c>
      <c r="N83" s="30" t="s">
        <v>741</v>
      </c>
      <c r="O83" s="29">
        <v>413230000571648</v>
      </c>
      <c r="P83" s="29" t="str">
        <f t="shared" si="8"/>
        <v>05001400301420040062300</v>
      </c>
    </row>
    <row r="84" spans="1:16" s="30" customFormat="1" x14ac:dyDescent="0.25">
      <c r="A84" s="27">
        <v>2</v>
      </c>
      <c r="B84" s="28" t="s">
        <v>15</v>
      </c>
      <c r="C84" s="29">
        <v>50012041014</v>
      </c>
      <c r="D84" s="30">
        <v>8001996038</v>
      </c>
      <c r="E84" s="30" t="s">
        <v>207</v>
      </c>
      <c r="F84" s="30" t="s">
        <v>208</v>
      </c>
      <c r="G84" s="30">
        <v>43668844</v>
      </c>
      <c r="H84" s="30" t="s">
        <v>209</v>
      </c>
      <c r="I84" s="30" t="s">
        <v>210</v>
      </c>
      <c r="J84" s="30">
        <v>8600138161</v>
      </c>
      <c r="K84" s="30" t="s">
        <v>211</v>
      </c>
      <c r="L84" s="30" t="s">
        <v>126</v>
      </c>
      <c r="M84" s="31">
        <v>122400</v>
      </c>
      <c r="N84" s="30" t="s">
        <v>741</v>
      </c>
      <c r="O84" s="29">
        <v>413230000582205</v>
      </c>
      <c r="P84" s="29" t="str">
        <f t="shared" si="8"/>
        <v>05001400301420040062300</v>
      </c>
    </row>
    <row r="85" spans="1:16" s="30" customFormat="1" x14ac:dyDescent="0.25">
      <c r="A85" s="27">
        <v>2</v>
      </c>
      <c r="B85" s="28" t="s">
        <v>15</v>
      </c>
      <c r="C85" s="29">
        <v>50012041014</v>
      </c>
      <c r="D85" s="30">
        <v>8001996038</v>
      </c>
      <c r="E85" s="30" t="s">
        <v>207</v>
      </c>
      <c r="F85" s="30" t="s">
        <v>208</v>
      </c>
      <c r="G85" s="30">
        <v>43668844</v>
      </c>
      <c r="H85" s="30" t="s">
        <v>209</v>
      </c>
      <c r="I85" s="30" t="s">
        <v>210</v>
      </c>
      <c r="J85" s="30">
        <v>8600138161</v>
      </c>
      <c r="K85" s="30" t="s">
        <v>211</v>
      </c>
      <c r="L85" s="30" t="s">
        <v>126</v>
      </c>
      <c r="M85" s="31">
        <v>122400</v>
      </c>
      <c r="N85" s="30" t="s">
        <v>741</v>
      </c>
      <c r="O85" s="29">
        <v>413230000605151</v>
      </c>
      <c r="P85" s="29" t="str">
        <f t="shared" si="8"/>
        <v>05001400301420040062300</v>
      </c>
    </row>
    <row r="86" spans="1:16" s="30" customFormat="1" x14ac:dyDescent="0.25">
      <c r="A86" s="27">
        <v>2</v>
      </c>
      <c r="B86" s="28" t="s">
        <v>15</v>
      </c>
      <c r="C86" s="29">
        <v>50012041014</v>
      </c>
      <c r="D86" s="30">
        <v>8001996038</v>
      </c>
      <c r="E86" s="30" t="s">
        <v>207</v>
      </c>
      <c r="F86" s="30" t="s">
        <v>208</v>
      </c>
      <c r="G86" s="30">
        <v>43668844</v>
      </c>
      <c r="H86" s="30" t="s">
        <v>209</v>
      </c>
      <c r="I86" s="30" t="s">
        <v>210</v>
      </c>
      <c r="J86" s="30">
        <v>8600138161</v>
      </c>
      <c r="K86" s="30" t="s">
        <v>211</v>
      </c>
      <c r="L86" s="30" t="s">
        <v>126</v>
      </c>
      <c r="M86" s="31">
        <v>244800</v>
      </c>
      <c r="N86" s="30" t="s">
        <v>741</v>
      </c>
      <c r="O86" s="29">
        <v>413230000619323</v>
      </c>
      <c r="P86" s="29" t="str">
        <f t="shared" si="8"/>
        <v>05001400301420040062300</v>
      </c>
    </row>
    <row r="87" spans="1:16" s="30" customFormat="1" x14ac:dyDescent="0.25">
      <c r="A87" s="27">
        <v>2</v>
      </c>
      <c r="B87" s="28" t="s">
        <v>15</v>
      </c>
      <c r="C87" s="29">
        <v>50012041014</v>
      </c>
      <c r="D87" s="30">
        <v>8001996038</v>
      </c>
      <c r="E87" s="30" t="s">
        <v>207</v>
      </c>
      <c r="F87" s="30" t="s">
        <v>208</v>
      </c>
      <c r="G87" s="30">
        <v>43668844</v>
      </c>
      <c r="H87" s="30" t="s">
        <v>209</v>
      </c>
      <c r="I87" s="30" t="s">
        <v>210</v>
      </c>
      <c r="J87" s="30">
        <v>8600138161</v>
      </c>
      <c r="K87" s="30" t="s">
        <v>211</v>
      </c>
      <c r="L87" s="30" t="s">
        <v>126</v>
      </c>
      <c r="M87" s="31">
        <v>122400</v>
      </c>
      <c r="N87" s="30" t="s">
        <v>741</v>
      </c>
      <c r="O87" s="29">
        <v>413230000629612</v>
      </c>
      <c r="P87" s="29" t="str">
        <f t="shared" si="8"/>
        <v>05001400301420040062300</v>
      </c>
    </row>
    <row r="88" spans="1:16" s="30" customFormat="1" x14ac:dyDescent="0.25">
      <c r="A88" s="27">
        <v>2</v>
      </c>
      <c r="B88" s="28" t="s">
        <v>15</v>
      </c>
      <c r="C88" s="29">
        <v>50012041014</v>
      </c>
      <c r="D88" s="30">
        <v>8001996038</v>
      </c>
      <c r="E88" s="30" t="s">
        <v>207</v>
      </c>
      <c r="F88" s="30" t="s">
        <v>208</v>
      </c>
      <c r="G88" s="30">
        <v>43668844</v>
      </c>
      <c r="H88" s="30" t="s">
        <v>209</v>
      </c>
      <c r="I88" s="30" t="s">
        <v>210</v>
      </c>
      <c r="J88" s="30">
        <v>8600138161</v>
      </c>
      <c r="K88" s="30" t="s">
        <v>211</v>
      </c>
      <c r="L88" s="30" t="s">
        <v>126</v>
      </c>
      <c r="M88" s="31">
        <v>122400</v>
      </c>
      <c r="N88" s="30" t="s">
        <v>741</v>
      </c>
      <c r="O88" s="29">
        <v>413230000642747</v>
      </c>
      <c r="P88" s="29" t="str">
        <f t="shared" si="8"/>
        <v>05001400301420040062300</v>
      </c>
    </row>
    <row r="89" spans="1:16" s="30" customFormat="1" x14ac:dyDescent="0.25">
      <c r="A89" s="27">
        <v>2</v>
      </c>
      <c r="B89" s="28" t="s">
        <v>15</v>
      </c>
      <c r="C89" s="29">
        <v>50012041014</v>
      </c>
      <c r="D89" s="30">
        <v>8001996038</v>
      </c>
      <c r="E89" s="30" t="s">
        <v>207</v>
      </c>
      <c r="F89" s="30" t="s">
        <v>208</v>
      </c>
      <c r="G89" s="30">
        <v>43668844</v>
      </c>
      <c r="H89" s="30" t="s">
        <v>209</v>
      </c>
      <c r="I89" s="30" t="s">
        <v>210</v>
      </c>
      <c r="J89" s="30">
        <v>8600138161</v>
      </c>
      <c r="K89" s="30" t="s">
        <v>211</v>
      </c>
      <c r="L89" s="30" t="s">
        <v>126</v>
      </c>
      <c r="M89" s="31">
        <v>122400</v>
      </c>
      <c r="N89" s="30" t="s">
        <v>741</v>
      </c>
      <c r="O89" s="29">
        <v>413230000655759</v>
      </c>
      <c r="P89" s="29" t="str">
        <f t="shared" si="8"/>
        <v>05001400301420040062300</v>
      </c>
    </row>
    <row r="90" spans="1:16" s="30" customFormat="1" x14ac:dyDescent="0.25">
      <c r="A90" s="27">
        <v>2</v>
      </c>
      <c r="B90" s="28" t="s">
        <v>15</v>
      </c>
      <c r="C90" s="29">
        <v>50012041014</v>
      </c>
      <c r="D90" s="30">
        <v>8001996038</v>
      </c>
      <c r="E90" s="30" t="s">
        <v>207</v>
      </c>
      <c r="F90" s="30" t="s">
        <v>208</v>
      </c>
      <c r="G90" s="30">
        <v>43668844</v>
      </c>
      <c r="H90" s="30" t="s">
        <v>209</v>
      </c>
      <c r="I90" s="30" t="s">
        <v>210</v>
      </c>
      <c r="J90" s="30">
        <v>8600138161</v>
      </c>
      <c r="K90" s="30" t="s">
        <v>211</v>
      </c>
      <c r="L90" s="30" t="s">
        <v>126</v>
      </c>
      <c r="M90" s="31">
        <v>122400</v>
      </c>
      <c r="N90" s="30" t="s">
        <v>741</v>
      </c>
      <c r="O90" s="29">
        <v>413230000670227</v>
      </c>
      <c r="P90" s="29" t="str">
        <f t="shared" si="8"/>
        <v>05001400301420040062300</v>
      </c>
    </row>
    <row r="91" spans="1:16" s="30" customFormat="1" x14ac:dyDescent="0.25">
      <c r="A91" s="27">
        <v>2</v>
      </c>
      <c r="B91" s="28" t="s">
        <v>15</v>
      </c>
      <c r="C91" s="29">
        <v>50012041014</v>
      </c>
      <c r="D91" s="30">
        <v>8001996038</v>
      </c>
      <c r="E91" s="30" t="s">
        <v>207</v>
      </c>
      <c r="F91" s="30" t="s">
        <v>208</v>
      </c>
      <c r="G91" s="30">
        <v>43668844</v>
      </c>
      <c r="H91" s="30" t="s">
        <v>209</v>
      </c>
      <c r="I91" s="30" t="s">
        <v>210</v>
      </c>
      <c r="J91" s="30">
        <v>8600138161</v>
      </c>
      <c r="K91" s="30" t="s">
        <v>211</v>
      </c>
      <c r="L91" s="30" t="s">
        <v>126</v>
      </c>
      <c r="M91" s="31">
        <v>244800</v>
      </c>
      <c r="N91" s="30" t="s">
        <v>741</v>
      </c>
      <c r="O91" s="29">
        <v>413230000685519</v>
      </c>
      <c r="P91" s="29" t="str">
        <f t="shared" si="8"/>
        <v>05001400301420040062300</v>
      </c>
    </row>
    <row r="92" spans="1:16" s="30" customFormat="1" x14ac:dyDescent="0.25">
      <c r="A92" s="27">
        <v>2</v>
      </c>
      <c r="B92" s="28" t="s">
        <v>15</v>
      </c>
      <c r="C92" s="29">
        <v>50012041014</v>
      </c>
      <c r="D92" s="30">
        <v>8001996038</v>
      </c>
      <c r="E92" s="30" t="s">
        <v>207</v>
      </c>
      <c r="F92" s="30" t="s">
        <v>208</v>
      </c>
      <c r="G92" s="30">
        <v>43668844</v>
      </c>
      <c r="H92" s="30" t="s">
        <v>209</v>
      </c>
      <c r="I92" s="30" t="s">
        <v>210</v>
      </c>
      <c r="J92" s="30">
        <v>8600138161</v>
      </c>
      <c r="K92" s="30" t="s">
        <v>211</v>
      </c>
      <c r="L92" s="30" t="s">
        <v>126</v>
      </c>
      <c r="M92" s="31">
        <v>122400</v>
      </c>
      <c r="N92" s="30" t="s">
        <v>741</v>
      </c>
      <c r="O92" s="29">
        <v>413230000691443</v>
      </c>
      <c r="P92" s="29" t="str">
        <f t="shared" si="8"/>
        <v>05001400301420040062300</v>
      </c>
    </row>
    <row r="93" spans="1:16" s="30" customFormat="1" x14ac:dyDescent="0.25">
      <c r="A93" s="27">
        <v>2</v>
      </c>
      <c r="B93" s="28" t="s">
        <v>15</v>
      </c>
      <c r="C93" s="29">
        <v>50012041014</v>
      </c>
      <c r="D93" s="30">
        <v>8001996038</v>
      </c>
      <c r="E93" s="30" t="s">
        <v>207</v>
      </c>
      <c r="F93" s="30" t="s">
        <v>208</v>
      </c>
      <c r="G93" s="30">
        <v>43668844</v>
      </c>
      <c r="H93" s="30" t="s">
        <v>209</v>
      </c>
      <c r="I93" s="30" t="s">
        <v>210</v>
      </c>
      <c r="J93" s="30">
        <v>8600138161</v>
      </c>
      <c r="K93" s="30" t="s">
        <v>211</v>
      </c>
      <c r="L93" s="30" t="s">
        <v>126</v>
      </c>
      <c r="M93" s="31">
        <v>130110</v>
      </c>
      <c r="N93" s="30" t="s">
        <v>741</v>
      </c>
      <c r="O93" s="29">
        <v>413230000706744</v>
      </c>
      <c r="P93" s="29" t="str">
        <f t="shared" si="8"/>
        <v>05001400301420040062300</v>
      </c>
    </row>
    <row r="94" spans="1:16" s="30" customFormat="1" x14ac:dyDescent="0.25">
      <c r="A94" s="27">
        <v>2</v>
      </c>
      <c r="B94" s="28" t="s">
        <v>15</v>
      </c>
      <c r="C94" s="29">
        <v>50012041014</v>
      </c>
      <c r="D94" s="30">
        <v>8001996038</v>
      </c>
      <c r="E94" s="30" t="s">
        <v>207</v>
      </c>
      <c r="F94" s="30" t="s">
        <v>208</v>
      </c>
      <c r="G94" s="30">
        <v>43668844</v>
      </c>
      <c r="H94" s="30" t="s">
        <v>209</v>
      </c>
      <c r="I94" s="30" t="s">
        <v>210</v>
      </c>
      <c r="J94" s="30">
        <v>8600138161</v>
      </c>
      <c r="K94" s="30" t="s">
        <v>211</v>
      </c>
      <c r="L94" s="30" t="s">
        <v>126</v>
      </c>
      <c r="M94" s="31">
        <v>130110</v>
      </c>
      <c r="N94" s="30" t="s">
        <v>741</v>
      </c>
      <c r="O94" s="29">
        <v>413230000717609</v>
      </c>
      <c r="P94" s="29" t="str">
        <f t="shared" si="8"/>
        <v>05001400301420040062300</v>
      </c>
    </row>
    <row r="95" spans="1:16" s="30" customFormat="1" x14ac:dyDescent="0.25">
      <c r="A95" s="27">
        <v>2</v>
      </c>
      <c r="B95" s="28" t="s">
        <v>15</v>
      </c>
      <c r="C95" s="29">
        <v>50012041014</v>
      </c>
      <c r="D95" s="30">
        <v>8001996038</v>
      </c>
      <c r="E95" s="30" t="s">
        <v>207</v>
      </c>
      <c r="F95" s="30" t="s">
        <v>208</v>
      </c>
      <c r="G95" s="30">
        <v>43668844</v>
      </c>
      <c r="H95" s="30" t="s">
        <v>209</v>
      </c>
      <c r="I95" s="30" t="s">
        <v>210</v>
      </c>
      <c r="J95" s="30">
        <v>8600138161</v>
      </c>
      <c r="K95" s="30" t="s">
        <v>211</v>
      </c>
      <c r="L95" s="30" t="s">
        <v>126</v>
      </c>
      <c r="M95" s="31">
        <v>130110</v>
      </c>
      <c r="N95" s="30" t="s">
        <v>741</v>
      </c>
      <c r="O95" s="29">
        <v>413230000733406</v>
      </c>
      <c r="P95" s="29" t="str">
        <f t="shared" si="8"/>
        <v>05001400301420040062300</v>
      </c>
    </row>
    <row r="96" spans="1:16" s="30" customFormat="1" x14ac:dyDescent="0.25">
      <c r="A96" s="27">
        <v>4</v>
      </c>
      <c r="B96" s="28" t="s">
        <v>15</v>
      </c>
      <c r="C96" s="29">
        <v>50012041014</v>
      </c>
      <c r="D96" s="30">
        <v>42893602</v>
      </c>
      <c r="E96" s="30" t="s">
        <v>212</v>
      </c>
      <c r="F96" s="30" t="s">
        <v>213</v>
      </c>
      <c r="G96" s="30">
        <v>10098765</v>
      </c>
      <c r="H96" s="30" t="s">
        <v>214</v>
      </c>
      <c r="I96" s="30" t="s">
        <v>215</v>
      </c>
      <c r="J96" s="30">
        <v>10098765</v>
      </c>
      <c r="K96" s="30" t="s">
        <v>214</v>
      </c>
      <c r="L96" s="30" t="s">
        <v>216</v>
      </c>
      <c r="M96" s="31">
        <v>9844275</v>
      </c>
      <c r="N96" s="30" t="s">
        <v>741</v>
      </c>
      <c r="O96" s="29">
        <v>413230000758998</v>
      </c>
      <c r="P96" s="29" t="str">
        <f>"05001400301420050146500"</f>
        <v>05001400301420050146500</v>
      </c>
    </row>
    <row r="97" spans="1:16" s="30" customFormat="1" x14ac:dyDescent="0.25">
      <c r="A97" s="27">
        <v>4</v>
      </c>
      <c r="B97" s="28" t="s">
        <v>15</v>
      </c>
      <c r="C97" s="29">
        <v>50012041014</v>
      </c>
      <c r="D97" s="30">
        <v>8604510567</v>
      </c>
      <c r="E97" s="30" t="s">
        <v>217</v>
      </c>
      <c r="F97" s="30" t="s">
        <v>218</v>
      </c>
      <c r="G97" s="30">
        <v>32461210</v>
      </c>
      <c r="H97" s="30" t="s">
        <v>219</v>
      </c>
      <c r="I97" s="30" t="s">
        <v>220</v>
      </c>
      <c r="J97" s="30">
        <v>32461210</v>
      </c>
      <c r="K97" s="30" t="s">
        <v>219</v>
      </c>
      <c r="L97" s="30" t="s">
        <v>220</v>
      </c>
      <c r="M97" s="31">
        <v>3299575</v>
      </c>
      <c r="N97" s="30" t="s">
        <v>741</v>
      </c>
      <c r="O97" s="29">
        <v>413230001863831</v>
      </c>
      <c r="P97" s="29" t="str">
        <f>"05001400301420100043400"</f>
        <v>05001400301420100043400</v>
      </c>
    </row>
    <row r="98" spans="1:16" s="30" customFormat="1" x14ac:dyDescent="0.25">
      <c r="A98" s="27">
        <v>4</v>
      </c>
      <c r="B98" s="28" t="s">
        <v>15</v>
      </c>
      <c r="C98" s="29">
        <v>50012041014</v>
      </c>
      <c r="D98" s="30">
        <v>71724939</v>
      </c>
      <c r="E98" s="30" t="s">
        <v>221</v>
      </c>
      <c r="F98" s="30" t="s">
        <v>222</v>
      </c>
      <c r="G98" s="30">
        <v>71575339</v>
      </c>
      <c r="H98" s="30" t="s">
        <v>223</v>
      </c>
      <c r="I98" s="30" t="s">
        <v>224</v>
      </c>
      <c r="J98" s="30">
        <v>8909041695</v>
      </c>
      <c r="K98" s="30" t="s">
        <v>225</v>
      </c>
      <c r="L98" s="30" t="s">
        <v>226</v>
      </c>
      <c r="M98" s="31">
        <v>1023895</v>
      </c>
      <c r="N98" s="30" t="s">
        <v>741</v>
      </c>
      <c r="O98" s="29">
        <v>413230000779141</v>
      </c>
      <c r="P98" s="29" t="str">
        <f>"05001400301420030131200"</f>
        <v>05001400301420030131200</v>
      </c>
    </row>
    <row r="99" spans="1:16" s="30" customFormat="1" x14ac:dyDescent="0.25">
      <c r="A99" s="27">
        <v>4</v>
      </c>
      <c r="B99" s="28" t="s">
        <v>15</v>
      </c>
      <c r="C99" s="29">
        <v>50012041014</v>
      </c>
      <c r="D99" s="30">
        <v>8345885</v>
      </c>
      <c r="E99" s="30" t="s">
        <v>227</v>
      </c>
      <c r="F99" s="30" t="s">
        <v>228</v>
      </c>
      <c r="G99" s="30">
        <v>1020418073</v>
      </c>
      <c r="H99" s="30" t="s">
        <v>229</v>
      </c>
      <c r="I99" s="30" t="s">
        <v>230</v>
      </c>
      <c r="J99" s="30">
        <v>8903002794</v>
      </c>
      <c r="K99" s="30" t="s">
        <v>90</v>
      </c>
      <c r="L99" s="30" t="s">
        <v>76</v>
      </c>
      <c r="M99" s="31">
        <v>4966304.68</v>
      </c>
      <c r="N99" s="30" t="s">
        <v>741</v>
      </c>
      <c r="O99" s="29">
        <v>413230001116150</v>
      </c>
      <c r="P99" s="29" t="str">
        <f>"05001400301420090081700"</f>
        <v>05001400301420090081700</v>
      </c>
    </row>
    <row r="100" spans="1:16" s="30" customFormat="1" x14ac:dyDescent="0.25">
      <c r="A100" s="27">
        <v>4</v>
      </c>
      <c r="B100" s="28" t="s">
        <v>28</v>
      </c>
      <c r="C100" s="29">
        <v>50012041700</v>
      </c>
      <c r="D100" s="30">
        <v>98631761</v>
      </c>
      <c r="E100" s="30" t="s">
        <v>221</v>
      </c>
      <c r="F100" s="30" t="s">
        <v>231</v>
      </c>
      <c r="G100" s="30">
        <v>1017125791</v>
      </c>
      <c r="H100" s="30" t="s">
        <v>232</v>
      </c>
      <c r="I100" s="30" t="s">
        <v>233</v>
      </c>
      <c r="J100" s="30">
        <v>1017125791</v>
      </c>
      <c r="K100" s="30" t="s">
        <v>232</v>
      </c>
      <c r="L100" s="30" t="s">
        <v>233</v>
      </c>
      <c r="M100" s="31">
        <v>3000000</v>
      </c>
      <c r="N100" s="30" t="s">
        <v>741</v>
      </c>
      <c r="O100" s="29">
        <v>413230001654965</v>
      </c>
      <c r="P100" s="29" t="str">
        <f>"05001400301420080005700"</f>
        <v>05001400301420080005700</v>
      </c>
    </row>
    <row r="101" spans="1:16" s="30" customFormat="1" x14ac:dyDescent="0.25">
      <c r="A101" s="27">
        <v>4</v>
      </c>
      <c r="B101" s="28" t="s">
        <v>15</v>
      </c>
      <c r="C101" s="29">
        <v>50012041014</v>
      </c>
      <c r="D101" s="30">
        <v>8002405177</v>
      </c>
      <c r="E101" s="30" t="s">
        <v>234</v>
      </c>
      <c r="F101" s="30" t="s">
        <v>235</v>
      </c>
      <c r="G101" s="30">
        <v>43635066</v>
      </c>
      <c r="H101" s="30" t="s">
        <v>236</v>
      </c>
      <c r="I101" s="30" t="s">
        <v>237</v>
      </c>
      <c r="J101" s="30">
        <v>43635066</v>
      </c>
      <c r="K101" s="30" t="s">
        <v>236</v>
      </c>
      <c r="L101" s="30" t="s">
        <v>237</v>
      </c>
      <c r="M101" s="31">
        <v>1920000</v>
      </c>
      <c r="N101" s="30" t="s">
        <v>741</v>
      </c>
      <c r="O101" s="29">
        <v>413230001068101</v>
      </c>
      <c r="P101" s="29" t="str">
        <f>"05001400301420090019500"</f>
        <v>05001400301420090019500</v>
      </c>
    </row>
    <row r="102" spans="1:16" s="30" customFormat="1" x14ac:dyDescent="0.25">
      <c r="A102" s="27">
        <v>4</v>
      </c>
      <c r="B102" s="28" t="s">
        <v>15</v>
      </c>
      <c r="C102" s="29">
        <v>50012041014</v>
      </c>
      <c r="D102" s="30">
        <v>986577043</v>
      </c>
      <c r="E102" s="30" t="s">
        <v>234</v>
      </c>
      <c r="F102" s="30" t="s">
        <v>238</v>
      </c>
      <c r="G102" s="30">
        <v>43061424</v>
      </c>
      <c r="H102" s="30" t="s">
        <v>239</v>
      </c>
      <c r="I102" s="30" t="s">
        <v>240</v>
      </c>
      <c r="J102" s="30">
        <v>43061424</v>
      </c>
      <c r="K102" s="30" t="s">
        <v>239</v>
      </c>
      <c r="L102" s="30" t="s">
        <v>241</v>
      </c>
      <c r="M102" s="31">
        <v>1500000</v>
      </c>
      <c r="N102" s="30" t="s">
        <v>741</v>
      </c>
      <c r="O102" s="29">
        <v>413230001167227</v>
      </c>
      <c r="P102" s="29" t="str">
        <f>"05001400301420020027300"</f>
        <v>05001400301420020027300</v>
      </c>
    </row>
    <row r="103" spans="1:16" s="30" customFormat="1" x14ac:dyDescent="0.25">
      <c r="A103" s="27">
        <v>4</v>
      </c>
      <c r="B103" s="28" t="s">
        <v>15</v>
      </c>
      <c r="C103" s="29">
        <v>50012041014</v>
      </c>
      <c r="D103" s="30">
        <v>830060544</v>
      </c>
      <c r="E103" s="30" t="s">
        <v>242</v>
      </c>
      <c r="F103" s="30" t="s">
        <v>208</v>
      </c>
      <c r="G103" s="30">
        <v>22015107</v>
      </c>
      <c r="H103" s="30" t="s">
        <v>243</v>
      </c>
      <c r="I103" s="30" t="s">
        <v>244</v>
      </c>
      <c r="J103" s="30">
        <v>8301412002</v>
      </c>
      <c r="K103" s="30" t="s">
        <v>245</v>
      </c>
      <c r="M103" s="31">
        <v>2507886</v>
      </c>
      <c r="N103" s="30" t="s">
        <v>741</v>
      </c>
      <c r="O103" s="29">
        <v>413230000841462</v>
      </c>
      <c r="P103" s="29" t="str">
        <f>"05001400301420060000400"</f>
        <v>05001400301420060000400</v>
      </c>
    </row>
    <row r="104" spans="1:16" s="30" customFormat="1" x14ac:dyDescent="0.25">
      <c r="A104" s="27">
        <v>4</v>
      </c>
      <c r="B104" s="28" t="s">
        <v>15</v>
      </c>
      <c r="C104" s="29">
        <v>50012041014</v>
      </c>
      <c r="D104" s="30">
        <v>860002962</v>
      </c>
      <c r="E104" s="30" t="s">
        <v>144</v>
      </c>
      <c r="F104" s="30" t="s">
        <v>246</v>
      </c>
      <c r="G104" s="30">
        <v>70068055</v>
      </c>
      <c r="H104" s="30" t="s">
        <v>247</v>
      </c>
      <c r="I104" s="30" t="s">
        <v>248</v>
      </c>
      <c r="J104" s="30">
        <v>860016610</v>
      </c>
      <c r="K104" s="30" t="s">
        <v>249</v>
      </c>
      <c r="L104" s="30" t="s">
        <v>250</v>
      </c>
      <c r="M104" s="31">
        <v>711760</v>
      </c>
      <c r="N104" s="30" t="s">
        <v>741</v>
      </c>
      <c r="O104" s="29">
        <v>413230000290001</v>
      </c>
      <c r="P104" s="29" t="str">
        <f>"05001400301420000071700"</f>
        <v>05001400301420000071700</v>
      </c>
    </row>
    <row r="105" spans="1:16" s="30" customFormat="1" x14ac:dyDescent="0.25">
      <c r="A105" s="27">
        <v>4</v>
      </c>
      <c r="B105" s="28" t="s">
        <v>15</v>
      </c>
      <c r="C105" s="29">
        <v>50012041014</v>
      </c>
      <c r="D105" s="30">
        <v>860002962</v>
      </c>
      <c r="E105" s="30" t="s">
        <v>144</v>
      </c>
      <c r="F105" s="30" t="s">
        <v>246</v>
      </c>
      <c r="G105" s="30">
        <v>70068055</v>
      </c>
      <c r="H105" s="30" t="s">
        <v>247</v>
      </c>
      <c r="I105" s="30" t="s">
        <v>248</v>
      </c>
      <c r="J105" s="30">
        <v>860016610</v>
      </c>
      <c r="K105" s="30" t="s">
        <v>249</v>
      </c>
      <c r="L105" s="30" t="s">
        <v>250</v>
      </c>
      <c r="M105" s="31">
        <v>1067640</v>
      </c>
      <c r="N105" s="30" t="s">
        <v>741</v>
      </c>
      <c r="O105" s="29">
        <v>413230000290002</v>
      </c>
      <c r="P105" s="29" t="str">
        <f t="shared" ref="P105:P106" si="9">"05001400301420000071700"</f>
        <v>05001400301420000071700</v>
      </c>
    </row>
    <row r="106" spans="1:16" s="30" customFormat="1" x14ac:dyDescent="0.25">
      <c r="A106" s="27">
        <v>4</v>
      </c>
      <c r="B106" s="28" t="s">
        <v>15</v>
      </c>
      <c r="C106" s="29">
        <v>50012041014</v>
      </c>
      <c r="D106" s="30">
        <v>860002962</v>
      </c>
      <c r="E106" s="30" t="s">
        <v>144</v>
      </c>
      <c r="F106" s="30" t="s">
        <v>246</v>
      </c>
      <c r="G106" s="30">
        <v>70068055</v>
      </c>
      <c r="H106" s="30" t="s">
        <v>247</v>
      </c>
      <c r="I106" s="30" t="s">
        <v>248</v>
      </c>
      <c r="J106" s="30">
        <v>860016610</v>
      </c>
      <c r="K106" s="30" t="s">
        <v>249</v>
      </c>
      <c r="L106" s="30" t="s">
        <v>250</v>
      </c>
      <c r="M106" s="31">
        <v>1888236</v>
      </c>
      <c r="N106" s="30" t="s">
        <v>741</v>
      </c>
      <c r="O106" s="29">
        <v>413230000290003</v>
      </c>
      <c r="P106" s="29" t="str">
        <f t="shared" si="9"/>
        <v>05001400301420000071700</v>
      </c>
    </row>
    <row r="107" spans="1:16" s="30" customFormat="1" x14ac:dyDescent="0.25">
      <c r="A107" s="27">
        <v>4</v>
      </c>
      <c r="B107" s="28" t="s">
        <v>15</v>
      </c>
      <c r="C107" s="29">
        <v>50012041014</v>
      </c>
      <c r="D107" s="30">
        <v>8600003021</v>
      </c>
      <c r="E107" s="30" t="s">
        <v>155</v>
      </c>
      <c r="F107" s="30" t="s">
        <v>160</v>
      </c>
      <c r="G107" s="30">
        <v>3599344</v>
      </c>
      <c r="H107" s="30" t="s">
        <v>251</v>
      </c>
      <c r="I107" s="30" t="s">
        <v>252</v>
      </c>
      <c r="J107" s="30">
        <v>8909044786</v>
      </c>
      <c r="K107" s="30" t="s">
        <v>253</v>
      </c>
      <c r="M107" s="31">
        <v>3506970.91</v>
      </c>
      <c r="N107" s="30" t="s">
        <v>741</v>
      </c>
      <c r="O107" s="29">
        <v>413230000674345</v>
      </c>
      <c r="P107" s="29" t="str">
        <f>"05001400301420050044800"</f>
        <v>05001400301420050044800</v>
      </c>
    </row>
    <row r="108" spans="1:16" s="30" customFormat="1" x14ac:dyDescent="0.25">
      <c r="A108" s="27">
        <v>4</v>
      </c>
      <c r="B108" s="28" t="s">
        <v>15</v>
      </c>
      <c r="C108" s="29">
        <v>50012041014</v>
      </c>
      <c r="D108" s="30">
        <v>8000378008</v>
      </c>
      <c r="E108" s="30" t="s">
        <v>144</v>
      </c>
      <c r="F108" s="30" t="s">
        <v>254</v>
      </c>
      <c r="G108" s="30">
        <v>70087039</v>
      </c>
      <c r="H108" s="30" t="s">
        <v>255</v>
      </c>
      <c r="I108" s="30" t="s">
        <v>256</v>
      </c>
      <c r="J108" s="30">
        <v>98625479</v>
      </c>
      <c r="K108" s="30" t="s">
        <v>257</v>
      </c>
      <c r="L108" s="30" t="s">
        <v>258</v>
      </c>
      <c r="M108" s="31">
        <v>5585000</v>
      </c>
      <c r="N108" s="30" t="s">
        <v>741</v>
      </c>
      <c r="O108" s="29">
        <v>413230000901768</v>
      </c>
      <c r="P108" s="29" t="str">
        <f>"05001400301420050045600"</f>
        <v>05001400301420050045600</v>
      </c>
    </row>
    <row r="109" spans="1:16" s="30" customFormat="1" x14ac:dyDescent="0.25">
      <c r="A109" s="27">
        <v>4</v>
      </c>
      <c r="B109" s="28" t="s">
        <v>15</v>
      </c>
      <c r="C109" s="29">
        <v>50012041014</v>
      </c>
      <c r="D109" s="30">
        <v>8600030201</v>
      </c>
      <c r="E109" s="30" t="s">
        <v>155</v>
      </c>
      <c r="F109" s="30" t="s">
        <v>156</v>
      </c>
      <c r="G109" s="30">
        <v>8110392631</v>
      </c>
      <c r="H109" s="30" t="s">
        <v>259</v>
      </c>
      <c r="I109" s="30" t="s">
        <v>260</v>
      </c>
      <c r="J109" s="30">
        <v>8909039388</v>
      </c>
      <c r="K109" s="30" t="s">
        <v>75</v>
      </c>
      <c r="L109" s="30" t="s">
        <v>76</v>
      </c>
      <c r="M109" s="31">
        <v>806686</v>
      </c>
      <c r="N109" s="30" t="s">
        <v>741</v>
      </c>
      <c r="O109" s="29">
        <v>413230001182547</v>
      </c>
      <c r="P109" s="29" t="str">
        <f>"05001400301420060062700"</f>
        <v>05001400301420060062700</v>
      </c>
    </row>
    <row r="110" spans="1:16" s="30" customFormat="1" x14ac:dyDescent="0.25">
      <c r="A110" s="27">
        <v>4</v>
      </c>
      <c r="B110" s="28" t="s">
        <v>28</v>
      </c>
      <c r="C110" s="29">
        <v>50012041700</v>
      </c>
      <c r="D110" s="30">
        <v>8600030201</v>
      </c>
      <c r="E110" s="30" t="s">
        <v>155</v>
      </c>
      <c r="F110" s="30" t="s">
        <v>156</v>
      </c>
      <c r="G110" s="30">
        <v>98586376</v>
      </c>
      <c r="H110" s="30" t="s">
        <v>261</v>
      </c>
      <c r="I110" s="30" t="s">
        <v>262</v>
      </c>
      <c r="J110" s="30">
        <v>1020438132</v>
      </c>
      <c r="K110" s="30" t="s">
        <v>263</v>
      </c>
      <c r="L110" s="30" t="s">
        <v>264</v>
      </c>
      <c r="M110" s="31">
        <v>5620000</v>
      </c>
      <c r="N110" s="30" t="s">
        <v>741</v>
      </c>
      <c r="O110" s="29">
        <v>413230001550051</v>
      </c>
      <c r="P110" s="29" t="str">
        <f>"05001400301420090178400"</f>
        <v>05001400301420090178400</v>
      </c>
    </row>
    <row r="111" spans="1:16" s="30" customFormat="1" x14ac:dyDescent="0.25">
      <c r="A111" s="27">
        <v>4</v>
      </c>
      <c r="B111" s="28" t="s">
        <v>15</v>
      </c>
      <c r="C111" s="29">
        <v>50012041014</v>
      </c>
      <c r="D111" s="30">
        <v>8600029621</v>
      </c>
      <c r="E111" s="30" t="s">
        <v>265</v>
      </c>
      <c r="F111" s="30" t="s">
        <v>266</v>
      </c>
      <c r="G111" s="30">
        <v>98575764</v>
      </c>
      <c r="H111" s="30" t="s">
        <v>267</v>
      </c>
      <c r="I111" s="30" t="s">
        <v>268</v>
      </c>
      <c r="J111" s="30">
        <v>8999990633</v>
      </c>
      <c r="K111" s="30" t="s">
        <v>269</v>
      </c>
      <c r="L111" s="30" t="s">
        <v>270</v>
      </c>
      <c r="M111" s="31">
        <v>367020</v>
      </c>
      <c r="N111" s="30" t="s">
        <v>741</v>
      </c>
      <c r="O111" s="29">
        <v>413230000836864</v>
      </c>
      <c r="P111" s="29" t="str">
        <f>"05001400301420030097200"</f>
        <v>05001400301420030097200</v>
      </c>
    </row>
    <row r="112" spans="1:16" s="30" customFormat="1" x14ac:dyDescent="0.25">
      <c r="A112" s="27">
        <v>4</v>
      </c>
      <c r="B112" s="28" t="s">
        <v>15</v>
      </c>
      <c r="C112" s="29">
        <v>50012041014</v>
      </c>
      <c r="D112" s="30">
        <v>8600029621</v>
      </c>
      <c r="E112" s="30" t="s">
        <v>265</v>
      </c>
      <c r="F112" s="30" t="s">
        <v>266</v>
      </c>
      <c r="G112" s="30">
        <v>98575764</v>
      </c>
      <c r="H112" s="30" t="s">
        <v>267</v>
      </c>
      <c r="I112" s="30" t="s">
        <v>268</v>
      </c>
      <c r="J112" s="30">
        <v>8999990633</v>
      </c>
      <c r="K112" s="30" t="s">
        <v>269</v>
      </c>
      <c r="L112" s="30" t="s">
        <v>270</v>
      </c>
      <c r="M112" s="31">
        <v>237074</v>
      </c>
      <c r="N112" s="30" t="s">
        <v>741</v>
      </c>
      <c r="O112" s="29">
        <v>413230000843563</v>
      </c>
      <c r="P112" s="29" t="str">
        <f>"05001400301420030097200"</f>
        <v>05001400301420030097200</v>
      </c>
    </row>
    <row r="113" spans="1:16" s="30" customFormat="1" x14ac:dyDescent="0.25">
      <c r="A113" s="27">
        <v>4</v>
      </c>
      <c r="B113" s="28" t="s">
        <v>15</v>
      </c>
      <c r="C113" s="29">
        <v>50012041014</v>
      </c>
      <c r="D113" s="30">
        <v>8600029644</v>
      </c>
      <c r="E113" s="30" t="s">
        <v>271</v>
      </c>
      <c r="G113" s="30">
        <v>70109838</v>
      </c>
      <c r="H113" s="30" t="s">
        <v>272</v>
      </c>
      <c r="I113" s="30" t="s">
        <v>273</v>
      </c>
      <c r="J113" s="30">
        <v>8600073354</v>
      </c>
      <c r="K113" s="30" t="s">
        <v>274</v>
      </c>
      <c r="L113" s="30" t="s">
        <v>76</v>
      </c>
      <c r="M113" s="31">
        <v>850000</v>
      </c>
      <c r="N113" s="30" t="s">
        <v>741</v>
      </c>
      <c r="O113" s="29">
        <v>413230000934296</v>
      </c>
      <c r="P113" s="29" t="str">
        <f>"05001400301420070029700"</f>
        <v>05001400301420070029700</v>
      </c>
    </row>
    <row r="114" spans="1:16" s="30" customFormat="1" x14ac:dyDescent="0.25">
      <c r="A114" s="27">
        <v>4</v>
      </c>
      <c r="B114" s="28" t="s">
        <v>15</v>
      </c>
      <c r="C114" s="29">
        <v>50012041014</v>
      </c>
      <c r="D114" s="30">
        <v>8903002794</v>
      </c>
      <c r="E114" s="30" t="s">
        <v>275</v>
      </c>
      <c r="F114" s="30" t="s">
        <v>276</v>
      </c>
      <c r="G114" s="30">
        <v>8110044945</v>
      </c>
      <c r="H114" s="30" t="s">
        <v>277</v>
      </c>
      <c r="I114" s="30" t="s">
        <v>218</v>
      </c>
      <c r="J114" s="30">
        <v>8600029644</v>
      </c>
      <c r="K114" s="30" t="s">
        <v>278</v>
      </c>
      <c r="M114" s="31">
        <v>5182000</v>
      </c>
      <c r="N114" s="30" t="s">
        <v>741</v>
      </c>
      <c r="O114" s="29">
        <v>413230001298730</v>
      </c>
      <c r="P114" s="30" t="str">
        <f>"05001400301420090172500"</f>
        <v>05001400301420090172500</v>
      </c>
    </row>
    <row r="115" spans="1:16" s="30" customFormat="1" x14ac:dyDescent="0.25">
      <c r="A115" s="27">
        <v>4</v>
      </c>
      <c r="B115" s="28" t="s">
        <v>15</v>
      </c>
      <c r="C115" s="29">
        <v>50012041014</v>
      </c>
      <c r="D115" s="30">
        <v>21344239</v>
      </c>
      <c r="E115" s="30" t="s">
        <v>279</v>
      </c>
      <c r="F115" s="30" t="s">
        <v>280</v>
      </c>
      <c r="G115" s="30">
        <v>70069898</v>
      </c>
      <c r="H115" s="30" t="s">
        <v>281</v>
      </c>
      <c r="I115" s="30" t="s">
        <v>282</v>
      </c>
      <c r="J115" s="30">
        <v>8909000982</v>
      </c>
      <c r="K115" s="30" t="s">
        <v>283</v>
      </c>
      <c r="L115" s="30" t="s">
        <v>76</v>
      </c>
      <c r="M115" s="31">
        <v>231468</v>
      </c>
      <c r="N115" s="30" t="s">
        <v>741</v>
      </c>
      <c r="O115" s="29">
        <v>413230000236482</v>
      </c>
      <c r="P115" s="29" t="str">
        <f>"05001400301419960404200"</f>
        <v>05001400301419960404200</v>
      </c>
    </row>
    <row r="116" spans="1:16" s="30" customFormat="1" x14ac:dyDescent="0.25">
      <c r="A116" s="27">
        <v>4</v>
      </c>
      <c r="B116" s="28" t="s">
        <v>15</v>
      </c>
      <c r="C116" s="29">
        <v>50012041014</v>
      </c>
      <c r="D116" s="30">
        <v>21344239</v>
      </c>
      <c r="E116" s="30" t="s">
        <v>279</v>
      </c>
      <c r="F116" s="30" t="s">
        <v>280</v>
      </c>
      <c r="G116" s="30">
        <v>70069898</v>
      </c>
      <c r="H116" s="30" t="s">
        <v>281</v>
      </c>
      <c r="I116" s="30" t="s">
        <v>282</v>
      </c>
      <c r="J116" s="30">
        <v>8909000982</v>
      </c>
      <c r="K116" s="30" t="s">
        <v>283</v>
      </c>
      <c r="L116" s="30" t="s">
        <v>76</v>
      </c>
      <c r="M116" s="31">
        <v>365542</v>
      </c>
      <c r="N116" s="30" t="s">
        <v>741</v>
      </c>
      <c r="O116" s="29">
        <v>413230000247404</v>
      </c>
      <c r="P116" s="29" t="str">
        <f t="shared" ref="P116:P130" si="10">"05001400301419960404200"</f>
        <v>05001400301419960404200</v>
      </c>
    </row>
    <row r="117" spans="1:16" s="30" customFormat="1" x14ac:dyDescent="0.25">
      <c r="A117" s="27">
        <v>4</v>
      </c>
      <c r="B117" s="28" t="s">
        <v>15</v>
      </c>
      <c r="C117" s="29">
        <v>50012041014</v>
      </c>
      <c r="D117" s="30">
        <v>21344239</v>
      </c>
      <c r="E117" s="30" t="s">
        <v>279</v>
      </c>
      <c r="F117" s="30" t="s">
        <v>280</v>
      </c>
      <c r="G117" s="30">
        <v>70069898</v>
      </c>
      <c r="H117" s="30" t="s">
        <v>281</v>
      </c>
      <c r="I117" s="30" t="s">
        <v>282</v>
      </c>
      <c r="J117" s="30">
        <v>8909000982</v>
      </c>
      <c r="K117" s="30" t="s">
        <v>283</v>
      </c>
      <c r="L117" s="30" t="s">
        <v>76</v>
      </c>
      <c r="M117" s="31">
        <v>231468</v>
      </c>
      <c r="N117" s="30" t="s">
        <v>741</v>
      </c>
      <c r="O117" s="29">
        <v>413230000259117</v>
      </c>
      <c r="P117" s="29" t="str">
        <f t="shared" si="10"/>
        <v>05001400301419960404200</v>
      </c>
    </row>
    <row r="118" spans="1:16" s="30" customFormat="1" x14ac:dyDescent="0.25">
      <c r="A118" s="27">
        <v>4</v>
      </c>
      <c r="B118" s="28" t="s">
        <v>15</v>
      </c>
      <c r="C118" s="29">
        <v>50012041014</v>
      </c>
      <c r="D118" s="30">
        <v>21344239</v>
      </c>
      <c r="E118" s="30" t="s">
        <v>279</v>
      </c>
      <c r="F118" s="30" t="s">
        <v>280</v>
      </c>
      <c r="G118" s="30">
        <v>70069898</v>
      </c>
      <c r="H118" s="30" t="s">
        <v>281</v>
      </c>
      <c r="I118" s="30" t="s">
        <v>282</v>
      </c>
      <c r="J118" s="30">
        <v>8909000982</v>
      </c>
      <c r="K118" s="30" t="s">
        <v>283</v>
      </c>
      <c r="L118" s="30" t="s">
        <v>76</v>
      </c>
      <c r="M118" s="31">
        <v>231468</v>
      </c>
      <c r="N118" s="30" t="s">
        <v>741</v>
      </c>
      <c r="O118" s="29">
        <v>413230000268054</v>
      </c>
      <c r="P118" s="29" t="str">
        <f t="shared" si="10"/>
        <v>05001400301419960404200</v>
      </c>
    </row>
    <row r="119" spans="1:16" s="30" customFormat="1" x14ac:dyDescent="0.25">
      <c r="A119" s="27">
        <v>4</v>
      </c>
      <c r="B119" s="28" t="s">
        <v>15</v>
      </c>
      <c r="C119" s="29">
        <v>50012041014</v>
      </c>
      <c r="D119" s="30">
        <v>21344239</v>
      </c>
      <c r="E119" s="30" t="s">
        <v>279</v>
      </c>
      <c r="F119" s="30" t="s">
        <v>280</v>
      </c>
      <c r="G119" s="30">
        <v>70069898</v>
      </c>
      <c r="H119" s="30" t="s">
        <v>281</v>
      </c>
      <c r="I119" s="30" t="s">
        <v>282</v>
      </c>
      <c r="J119" s="30">
        <v>8909000982</v>
      </c>
      <c r="K119" s="30" t="s">
        <v>283</v>
      </c>
      <c r="L119" s="30" t="s">
        <v>76</v>
      </c>
      <c r="M119" s="31">
        <v>244954</v>
      </c>
      <c r="N119" s="30" t="s">
        <v>741</v>
      </c>
      <c r="O119" s="29">
        <v>413230000300422</v>
      </c>
      <c r="P119" s="29" t="str">
        <f t="shared" si="10"/>
        <v>05001400301419960404200</v>
      </c>
    </row>
    <row r="120" spans="1:16" s="30" customFormat="1" x14ac:dyDescent="0.25">
      <c r="A120" s="27">
        <v>4</v>
      </c>
      <c r="B120" s="28" t="s">
        <v>15</v>
      </c>
      <c r="C120" s="29">
        <v>50012041014</v>
      </c>
      <c r="D120" s="30">
        <v>21344239</v>
      </c>
      <c r="E120" s="30" t="s">
        <v>279</v>
      </c>
      <c r="F120" s="30" t="s">
        <v>280</v>
      </c>
      <c r="G120" s="30">
        <v>70069898</v>
      </c>
      <c r="H120" s="30" t="s">
        <v>281</v>
      </c>
      <c r="I120" s="30" t="s">
        <v>282</v>
      </c>
      <c r="J120" s="30">
        <v>8909000982</v>
      </c>
      <c r="K120" s="30" t="s">
        <v>283</v>
      </c>
      <c r="L120" s="30" t="s">
        <v>76</v>
      </c>
      <c r="M120" s="31">
        <v>360043</v>
      </c>
      <c r="N120" s="30" t="s">
        <v>741</v>
      </c>
      <c r="O120" s="29">
        <v>413230000311081</v>
      </c>
      <c r="P120" s="29" t="str">
        <f t="shared" si="10"/>
        <v>05001400301419960404200</v>
      </c>
    </row>
    <row r="121" spans="1:16" s="30" customFormat="1" x14ac:dyDescent="0.25">
      <c r="A121" s="27">
        <v>4</v>
      </c>
      <c r="B121" s="28" t="s">
        <v>15</v>
      </c>
      <c r="C121" s="29">
        <v>50012041014</v>
      </c>
      <c r="D121" s="30">
        <v>21344239</v>
      </c>
      <c r="E121" s="30" t="s">
        <v>279</v>
      </c>
      <c r="F121" s="30" t="s">
        <v>280</v>
      </c>
      <c r="G121" s="30">
        <v>70069898</v>
      </c>
      <c r="H121" s="30" t="s">
        <v>281</v>
      </c>
      <c r="I121" s="30" t="s">
        <v>282</v>
      </c>
      <c r="J121" s="30">
        <v>8909000982</v>
      </c>
      <c r="K121" s="30" t="s">
        <v>283</v>
      </c>
      <c r="L121" s="30" t="s">
        <v>76</v>
      </c>
      <c r="M121" s="31">
        <v>244220</v>
      </c>
      <c r="N121" s="30" t="s">
        <v>741</v>
      </c>
      <c r="O121" s="29">
        <v>413230000343654</v>
      </c>
      <c r="P121" s="29" t="str">
        <f t="shared" si="10"/>
        <v>05001400301419960404200</v>
      </c>
    </row>
    <row r="122" spans="1:16" s="30" customFormat="1" x14ac:dyDescent="0.25">
      <c r="A122" s="27">
        <v>4</v>
      </c>
      <c r="B122" s="28" t="s">
        <v>15</v>
      </c>
      <c r="C122" s="29">
        <v>50012041014</v>
      </c>
      <c r="D122" s="30">
        <v>21344239</v>
      </c>
      <c r="E122" s="30" t="s">
        <v>279</v>
      </c>
      <c r="F122" s="30" t="s">
        <v>280</v>
      </c>
      <c r="G122" s="30">
        <v>70069898</v>
      </c>
      <c r="H122" s="30" t="s">
        <v>281</v>
      </c>
      <c r="I122" s="30" t="s">
        <v>282</v>
      </c>
      <c r="J122" s="30">
        <v>8909000982</v>
      </c>
      <c r="K122" s="30" t="s">
        <v>283</v>
      </c>
      <c r="L122" s="30" t="s">
        <v>76</v>
      </c>
      <c r="M122" s="31">
        <v>244220</v>
      </c>
      <c r="N122" s="30" t="s">
        <v>741</v>
      </c>
      <c r="O122" s="29">
        <v>413230000353245</v>
      </c>
      <c r="P122" s="29" t="str">
        <f t="shared" si="10"/>
        <v>05001400301419960404200</v>
      </c>
    </row>
    <row r="123" spans="1:16" s="30" customFormat="1" x14ac:dyDescent="0.25">
      <c r="A123" s="27">
        <v>4</v>
      </c>
      <c r="B123" s="28" t="s">
        <v>15</v>
      </c>
      <c r="C123" s="29">
        <v>50012041014</v>
      </c>
      <c r="D123" s="30">
        <v>21344239</v>
      </c>
      <c r="E123" s="30" t="s">
        <v>279</v>
      </c>
      <c r="F123" s="30" t="s">
        <v>280</v>
      </c>
      <c r="G123" s="30">
        <v>70069898</v>
      </c>
      <c r="H123" s="30" t="s">
        <v>281</v>
      </c>
      <c r="I123" s="30" t="s">
        <v>282</v>
      </c>
      <c r="J123" s="30">
        <v>8909000982</v>
      </c>
      <c r="K123" s="30" t="s">
        <v>283</v>
      </c>
      <c r="L123" s="30" t="s">
        <v>76</v>
      </c>
      <c r="M123" s="31">
        <v>244220</v>
      </c>
      <c r="N123" s="30" t="s">
        <v>741</v>
      </c>
      <c r="O123" s="29">
        <v>413230000367402</v>
      </c>
      <c r="P123" s="29" t="str">
        <f t="shared" si="10"/>
        <v>05001400301419960404200</v>
      </c>
    </row>
    <row r="124" spans="1:16" s="30" customFormat="1" x14ac:dyDescent="0.25">
      <c r="A124" s="27">
        <v>4</v>
      </c>
      <c r="B124" s="28" t="s">
        <v>15</v>
      </c>
      <c r="C124" s="29">
        <v>50012041014</v>
      </c>
      <c r="D124" s="30">
        <v>21344239</v>
      </c>
      <c r="E124" s="30" t="s">
        <v>279</v>
      </c>
      <c r="F124" s="30" t="s">
        <v>280</v>
      </c>
      <c r="G124" s="30">
        <v>70069898</v>
      </c>
      <c r="H124" s="30" t="s">
        <v>281</v>
      </c>
      <c r="I124" s="30" t="s">
        <v>282</v>
      </c>
      <c r="J124" s="30">
        <v>8909000982</v>
      </c>
      <c r="K124" s="30" t="s">
        <v>283</v>
      </c>
      <c r="L124" s="30" t="s">
        <v>76</v>
      </c>
      <c r="M124" s="31">
        <v>385771</v>
      </c>
      <c r="N124" s="30" t="s">
        <v>741</v>
      </c>
      <c r="O124" s="29">
        <v>413230000378001</v>
      </c>
      <c r="P124" s="29" t="str">
        <f t="shared" si="10"/>
        <v>05001400301419960404200</v>
      </c>
    </row>
    <row r="125" spans="1:16" s="30" customFormat="1" x14ac:dyDescent="0.25">
      <c r="A125" s="27">
        <v>4</v>
      </c>
      <c r="B125" s="28" t="s">
        <v>15</v>
      </c>
      <c r="C125" s="29">
        <v>50012041014</v>
      </c>
      <c r="D125" s="30">
        <v>21344239</v>
      </c>
      <c r="E125" s="30" t="s">
        <v>279</v>
      </c>
      <c r="F125" s="30" t="s">
        <v>280</v>
      </c>
      <c r="G125" s="30">
        <v>70069898</v>
      </c>
      <c r="H125" s="30" t="s">
        <v>281</v>
      </c>
      <c r="I125" s="30" t="s">
        <v>282</v>
      </c>
      <c r="J125" s="30">
        <v>8909000982</v>
      </c>
      <c r="K125" s="30" t="s">
        <v>283</v>
      </c>
      <c r="L125" s="30" t="s">
        <v>76</v>
      </c>
      <c r="M125" s="31">
        <v>244220</v>
      </c>
      <c r="N125" s="30" t="s">
        <v>741</v>
      </c>
      <c r="O125" s="29">
        <v>413230000386890</v>
      </c>
      <c r="P125" s="29" t="str">
        <f t="shared" si="10"/>
        <v>05001400301419960404200</v>
      </c>
    </row>
    <row r="126" spans="1:16" s="30" customFormat="1" x14ac:dyDescent="0.25">
      <c r="A126" s="27">
        <v>4</v>
      </c>
      <c r="B126" s="28" t="s">
        <v>15</v>
      </c>
      <c r="C126" s="29">
        <v>50012041014</v>
      </c>
      <c r="D126" s="30">
        <v>21344239</v>
      </c>
      <c r="E126" s="30" t="s">
        <v>279</v>
      </c>
      <c r="F126" s="30" t="s">
        <v>280</v>
      </c>
      <c r="G126" s="30">
        <v>70069898</v>
      </c>
      <c r="H126" s="30" t="s">
        <v>281</v>
      </c>
      <c r="I126" s="30" t="s">
        <v>282</v>
      </c>
      <c r="J126" s="30">
        <v>8909000982</v>
      </c>
      <c r="K126" s="30" t="s">
        <v>283</v>
      </c>
      <c r="L126" s="30" t="s">
        <v>76</v>
      </c>
      <c r="M126" s="31">
        <v>288568</v>
      </c>
      <c r="N126" s="30" t="s">
        <v>741</v>
      </c>
      <c r="O126" s="29">
        <v>413230000399546</v>
      </c>
      <c r="P126" s="29" t="str">
        <f t="shared" si="10"/>
        <v>05001400301419960404200</v>
      </c>
    </row>
    <row r="127" spans="1:16" s="30" customFormat="1" x14ac:dyDescent="0.25">
      <c r="A127" s="27">
        <v>4</v>
      </c>
      <c r="B127" s="28" t="s">
        <v>15</v>
      </c>
      <c r="C127" s="29">
        <v>50012041014</v>
      </c>
      <c r="D127" s="30">
        <v>21344239</v>
      </c>
      <c r="E127" s="30" t="s">
        <v>279</v>
      </c>
      <c r="F127" s="30" t="s">
        <v>280</v>
      </c>
      <c r="G127" s="30">
        <v>70069898</v>
      </c>
      <c r="H127" s="30" t="s">
        <v>281</v>
      </c>
      <c r="I127" s="30" t="s">
        <v>282</v>
      </c>
      <c r="J127" s="30">
        <v>8909000982</v>
      </c>
      <c r="K127" s="30" t="s">
        <v>283</v>
      </c>
      <c r="L127" s="30" t="s">
        <v>76</v>
      </c>
      <c r="M127" s="31">
        <v>70424</v>
      </c>
      <c r="N127" s="30" t="s">
        <v>741</v>
      </c>
      <c r="O127" s="29">
        <v>413230000409112</v>
      </c>
      <c r="P127" s="29" t="str">
        <f t="shared" si="10"/>
        <v>05001400301419960404200</v>
      </c>
    </row>
    <row r="128" spans="1:16" s="30" customFormat="1" x14ac:dyDescent="0.25">
      <c r="A128" s="27">
        <v>4</v>
      </c>
      <c r="B128" s="28" t="s">
        <v>15</v>
      </c>
      <c r="C128" s="29">
        <v>50012041014</v>
      </c>
      <c r="D128" s="30">
        <v>21344239</v>
      </c>
      <c r="E128" s="30" t="s">
        <v>279</v>
      </c>
      <c r="F128" s="30" t="s">
        <v>280</v>
      </c>
      <c r="G128" s="30">
        <v>70069898</v>
      </c>
      <c r="H128" s="30" t="s">
        <v>281</v>
      </c>
      <c r="I128" s="30" t="s">
        <v>282</v>
      </c>
      <c r="J128" s="30">
        <v>8909000982</v>
      </c>
      <c r="K128" s="30" t="s">
        <v>283</v>
      </c>
      <c r="L128" s="30" t="s">
        <v>76</v>
      </c>
      <c r="M128" s="31">
        <v>239834</v>
      </c>
      <c r="N128" s="30" t="s">
        <v>741</v>
      </c>
      <c r="O128" s="29">
        <v>413230000420626</v>
      </c>
      <c r="P128" s="29" t="str">
        <f t="shared" si="10"/>
        <v>05001400301419960404200</v>
      </c>
    </row>
    <row r="129" spans="1:16" s="30" customFormat="1" x14ac:dyDescent="0.25">
      <c r="A129" s="27">
        <v>4</v>
      </c>
      <c r="B129" s="28" t="s">
        <v>15</v>
      </c>
      <c r="C129" s="29">
        <v>50012041014</v>
      </c>
      <c r="D129" s="30">
        <v>21344239</v>
      </c>
      <c r="E129" s="30" t="s">
        <v>279</v>
      </c>
      <c r="F129" s="30" t="s">
        <v>280</v>
      </c>
      <c r="G129" s="30">
        <v>70069898</v>
      </c>
      <c r="H129" s="30" t="s">
        <v>281</v>
      </c>
      <c r="I129" s="30" t="s">
        <v>282</v>
      </c>
      <c r="J129" s="30">
        <v>8909000982</v>
      </c>
      <c r="K129" s="30" t="s">
        <v>283</v>
      </c>
      <c r="L129" s="30" t="s">
        <v>76</v>
      </c>
      <c r="M129" s="31">
        <v>239834</v>
      </c>
      <c r="N129" s="30" t="s">
        <v>741</v>
      </c>
      <c r="O129" s="29">
        <v>413230000432898</v>
      </c>
      <c r="P129" s="29" t="str">
        <f t="shared" si="10"/>
        <v>05001400301419960404200</v>
      </c>
    </row>
    <row r="130" spans="1:16" s="30" customFormat="1" x14ac:dyDescent="0.25">
      <c r="A130" s="27">
        <v>4</v>
      </c>
      <c r="B130" s="28" t="s">
        <v>15</v>
      </c>
      <c r="C130" s="29">
        <v>50012041014</v>
      </c>
      <c r="D130" s="30">
        <v>21344239</v>
      </c>
      <c r="E130" s="30" t="s">
        <v>279</v>
      </c>
      <c r="F130" s="30" t="s">
        <v>280</v>
      </c>
      <c r="G130" s="30">
        <v>70069898</v>
      </c>
      <c r="H130" s="30" t="s">
        <v>281</v>
      </c>
      <c r="I130" s="30" t="s">
        <v>282</v>
      </c>
      <c r="J130" s="30">
        <v>8909000982</v>
      </c>
      <c r="K130" s="30" t="s">
        <v>283</v>
      </c>
      <c r="L130" s="30" t="s">
        <v>76</v>
      </c>
      <c r="M130" s="31">
        <v>273006</v>
      </c>
      <c r="N130" s="30" t="s">
        <v>741</v>
      </c>
      <c r="O130" s="29">
        <v>413230000443088</v>
      </c>
      <c r="P130" s="29" t="str">
        <f t="shared" si="10"/>
        <v>05001400301419960404200</v>
      </c>
    </row>
    <row r="131" spans="1:16" s="30" customFormat="1" x14ac:dyDescent="0.25">
      <c r="A131" s="27">
        <v>4</v>
      </c>
      <c r="B131" s="28" t="s">
        <v>15</v>
      </c>
      <c r="C131" s="29">
        <v>50012041014</v>
      </c>
      <c r="D131" s="30">
        <v>8259444</v>
      </c>
      <c r="E131" s="30" t="s">
        <v>284</v>
      </c>
      <c r="F131" s="30" t="s">
        <v>285</v>
      </c>
      <c r="G131" s="30">
        <v>13807428</v>
      </c>
      <c r="H131" s="30" t="s">
        <v>286</v>
      </c>
      <c r="I131" s="30" t="s">
        <v>287</v>
      </c>
      <c r="J131" s="30">
        <v>43754249</v>
      </c>
      <c r="K131" s="30" t="s">
        <v>288</v>
      </c>
      <c r="L131" s="30" t="s">
        <v>289</v>
      </c>
      <c r="M131" s="31">
        <v>2100000</v>
      </c>
      <c r="N131" s="30" t="s">
        <v>741</v>
      </c>
      <c r="O131" s="29">
        <v>413230000826688</v>
      </c>
      <c r="P131" s="29" t="str">
        <f>"05001400301420070076500"</f>
        <v>05001400301420070076500</v>
      </c>
    </row>
    <row r="132" spans="1:16" s="30" customFormat="1" x14ac:dyDescent="0.25">
      <c r="A132" s="27">
        <v>4</v>
      </c>
      <c r="B132" s="28" t="s">
        <v>15</v>
      </c>
      <c r="C132" s="29">
        <v>50012041014</v>
      </c>
      <c r="D132" s="30">
        <v>42997680</v>
      </c>
      <c r="E132" s="30" t="s">
        <v>32</v>
      </c>
      <c r="F132" s="30" t="s">
        <v>290</v>
      </c>
      <c r="G132" s="30">
        <v>71699494</v>
      </c>
      <c r="H132" s="30" t="s">
        <v>291</v>
      </c>
      <c r="I132" s="30" t="s">
        <v>292</v>
      </c>
      <c r="J132" s="30">
        <v>71699494</v>
      </c>
      <c r="K132" s="30" t="s">
        <v>291</v>
      </c>
      <c r="L132" s="30" t="s">
        <v>293</v>
      </c>
      <c r="M132" s="31">
        <v>2200000</v>
      </c>
      <c r="N132" s="30" t="s">
        <v>741</v>
      </c>
      <c r="O132" s="29">
        <v>413230000830040</v>
      </c>
      <c r="P132" s="29" t="str">
        <f>"05001400301420070091300"</f>
        <v>05001400301420070091300</v>
      </c>
    </row>
    <row r="133" spans="1:16" s="30" customFormat="1" x14ac:dyDescent="0.25">
      <c r="A133" s="27">
        <v>4</v>
      </c>
      <c r="B133" s="28" t="s">
        <v>28</v>
      </c>
      <c r="C133" s="29">
        <v>50012041700</v>
      </c>
      <c r="D133" s="30">
        <v>8110228525</v>
      </c>
      <c r="E133" s="30" t="s">
        <v>294</v>
      </c>
      <c r="F133" s="30" t="s">
        <v>295</v>
      </c>
      <c r="G133" s="30">
        <v>91260416</v>
      </c>
      <c r="H133" s="30" t="s">
        <v>296</v>
      </c>
      <c r="I133" s="30" t="s">
        <v>297</v>
      </c>
      <c r="J133" s="30">
        <v>91260416</v>
      </c>
      <c r="K133" s="30" t="s">
        <v>296</v>
      </c>
      <c r="L133" s="30" t="s">
        <v>298</v>
      </c>
      <c r="M133" s="31">
        <v>11310602.960000001</v>
      </c>
      <c r="N133" s="30" t="s">
        <v>741</v>
      </c>
      <c r="O133" s="29">
        <v>413230001779243</v>
      </c>
      <c r="P133" s="29" t="str">
        <f>"05001400301420120014400"</f>
        <v>05001400301420120014400</v>
      </c>
    </row>
    <row r="134" spans="1:16" s="30" customFormat="1" x14ac:dyDescent="0.25">
      <c r="A134" s="27">
        <v>4</v>
      </c>
      <c r="B134" s="28" t="s">
        <v>28</v>
      </c>
      <c r="C134" s="29">
        <v>50012041700</v>
      </c>
      <c r="D134" s="30">
        <v>8300011337</v>
      </c>
      <c r="E134" s="30" t="s">
        <v>299</v>
      </c>
      <c r="F134" s="30" t="s">
        <v>76</v>
      </c>
      <c r="G134" s="30">
        <v>657530</v>
      </c>
      <c r="H134" s="30" t="s">
        <v>300</v>
      </c>
      <c r="I134" s="30" t="s">
        <v>301</v>
      </c>
      <c r="J134" s="30">
        <v>71637888</v>
      </c>
      <c r="K134" s="30" t="s">
        <v>302</v>
      </c>
      <c r="L134" s="30" t="s">
        <v>303</v>
      </c>
      <c r="M134" s="31">
        <v>800000</v>
      </c>
      <c r="N134" s="30" t="s">
        <v>741</v>
      </c>
      <c r="O134" s="29">
        <v>413230001063345</v>
      </c>
      <c r="P134" s="30" t="str">
        <f>"05001400301420090002000"</f>
        <v>05001400301420090002000</v>
      </c>
    </row>
    <row r="135" spans="1:16" s="30" customFormat="1" x14ac:dyDescent="0.25">
      <c r="A135" s="27">
        <v>4</v>
      </c>
      <c r="B135" s="28" t="s">
        <v>28</v>
      </c>
      <c r="C135" s="29">
        <v>50012041700</v>
      </c>
      <c r="D135" s="30">
        <v>8300011337</v>
      </c>
      <c r="E135" s="30" t="s">
        <v>304</v>
      </c>
      <c r="F135" s="30" t="s">
        <v>76</v>
      </c>
      <c r="G135" s="30">
        <v>657530</v>
      </c>
      <c r="H135" s="30" t="s">
        <v>300</v>
      </c>
      <c r="I135" s="30" t="s">
        <v>301</v>
      </c>
      <c r="J135" s="30">
        <v>71637888</v>
      </c>
      <c r="K135" s="30" t="s">
        <v>302</v>
      </c>
      <c r="L135" s="30" t="s">
        <v>303</v>
      </c>
      <c r="M135" s="31">
        <v>600000</v>
      </c>
      <c r="N135" s="30" t="s">
        <v>741</v>
      </c>
      <c r="O135" s="29">
        <v>413230001314838</v>
      </c>
      <c r="P135" s="30" t="str">
        <f>"05001400301420090002000"</f>
        <v>05001400301420090002000</v>
      </c>
    </row>
    <row r="136" spans="1:16" s="30" customFormat="1" x14ac:dyDescent="0.25">
      <c r="A136" s="27">
        <v>4</v>
      </c>
      <c r="B136" s="28" t="s">
        <v>15</v>
      </c>
      <c r="C136" s="29">
        <v>50012041014</v>
      </c>
      <c r="D136" s="30">
        <v>8311354</v>
      </c>
      <c r="E136" s="30" t="s">
        <v>305</v>
      </c>
      <c r="F136" s="30" t="s">
        <v>306</v>
      </c>
      <c r="G136" s="30">
        <v>29266860</v>
      </c>
      <c r="H136" s="30" t="s">
        <v>307</v>
      </c>
      <c r="I136" s="30" t="s">
        <v>308</v>
      </c>
      <c r="J136" s="30">
        <v>43746170</v>
      </c>
      <c r="K136" s="30" t="s">
        <v>309</v>
      </c>
      <c r="L136" s="30" t="s">
        <v>310</v>
      </c>
      <c r="M136" s="31">
        <v>3100000</v>
      </c>
      <c r="N136" s="30" t="s">
        <v>741</v>
      </c>
      <c r="O136" s="29">
        <v>413230001394302</v>
      </c>
      <c r="P136" s="30" t="str">
        <f>"05001400301420040126500"</f>
        <v>05001400301420040126500</v>
      </c>
    </row>
    <row r="137" spans="1:16" s="30" customFormat="1" x14ac:dyDescent="0.25">
      <c r="A137" s="27">
        <v>4</v>
      </c>
      <c r="B137" s="28" t="s">
        <v>28</v>
      </c>
      <c r="C137" s="29">
        <v>50012041700</v>
      </c>
      <c r="D137" s="30">
        <v>42889477</v>
      </c>
      <c r="E137" s="30" t="s">
        <v>311</v>
      </c>
      <c r="F137" s="30" t="s">
        <v>312</v>
      </c>
      <c r="G137" s="30">
        <v>15301045</v>
      </c>
      <c r="H137" s="30" t="s">
        <v>313</v>
      </c>
      <c r="I137" s="30" t="s">
        <v>314</v>
      </c>
      <c r="J137" s="30">
        <v>15301045</v>
      </c>
      <c r="K137" s="30" t="s">
        <v>313</v>
      </c>
      <c r="L137" s="30" t="s">
        <v>314</v>
      </c>
      <c r="M137" s="31">
        <v>1527600</v>
      </c>
      <c r="N137" s="30" t="s">
        <v>741</v>
      </c>
      <c r="O137" s="29">
        <v>413230001314392</v>
      </c>
      <c r="P137" s="30" t="str">
        <f>"05001400301420090134500"</f>
        <v>05001400301420090134500</v>
      </c>
    </row>
    <row r="138" spans="1:16" s="30" customFormat="1" x14ac:dyDescent="0.25">
      <c r="A138" s="27">
        <v>4</v>
      </c>
      <c r="B138" s="28" t="s">
        <v>15</v>
      </c>
      <c r="C138" s="29">
        <v>50012041014</v>
      </c>
      <c r="D138" s="30">
        <v>8110004383</v>
      </c>
      <c r="E138" s="30" t="s">
        <v>315</v>
      </c>
      <c r="F138" s="30" t="s">
        <v>316</v>
      </c>
      <c r="G138" s="30">
        <v>73204036</v>
      </c>
      <c r="H138" s="30" t="s">
        <v>317</v>
      </c>
      <c r="I138" s="30" t="s">
        <v>318</v>
      </c>
      <c r="J138" s="30">
        <v>8909039388</v>
      </c>
      <c r="K138" s="30" t="s">
        <v>75</v>
      </c>
      <c r="L138" s="30" t="s">
        <v>76</v>
      </c>
      <c r="M138" s="31">
        <v>3400000</v>
      </c>
      <c r="N138" s="30" t="s">
        <v>741</v>
      </c>
      <c r="O138" s="29">
        <v>413230001850172</v>
      </c>
      <c r="P138" s="30" t="str">
        <f>"05001400301420110035800"</f>
        <v>05001400301420110035800</v>
      </c>
    </row>
    <row r="139" spans="1:16" s="30" customFormat="1" x14ac:dyDescent="0.25">
      <c r="A139" s="27">
        <v>4</v>
      </c>
      <c r="B139" s="28" t="s">
        <v>15</v>
      </c>
      <c r="C139" s="29">
        <v>50012041014</v>
      </c>
      <c r="D139" s="30">
        <v>3327642</v>
      </c>
      <c r="E139" s="30" t="s">
        <v>319</v>
      </c>
      <c r="F139" s="30" t="s">
        <v>320</v>
      </c>
      <c r="G139" s="30">
        <v>43611826</v>
      </c>
      <c r="H139" s="30" t="s">
        <v>321</v>
      </c>
      <c r="I139" s="30" t="s">
        <v>322</v>
      </c>
      <c r="J139" s="30">
        <v>71722954</v>
      </c>
      <c r="K139" s="30" t="s">
        <v>323</v>
      </c>
      <c r="L139" s="30" t="s">
        <v>324</v>
      </c>
      <c r="M139" s="31">
        <v>4500038</v>
      </c>
      <c r="N139" s="30" t="s">
        <v>741</v>
      </c>
      <c r="O139" s="29">
        <v>413230000850789</v>
      </c>
      <c r="P139" s="30" t="str">
        <f>"05001400301420060058600"</f>
        <v>05001400301420060058600</v>
      </c>
    </row>
    <row r="140" spans="1:16" s="30" customFormat="1" x14ac:dyDescent="0.25">
      <c r="A140" s="27">
        <v>4</v>
      </c>
      <c r="B140" s="28" t="s">
        <v>15</v>
      </c>
      <c r="C140" s="29">
        <v>50012041014</v>
      </c>
      <c r="D140" s="30">
        <v>8000025691</v>
      </c>
      <c r="E140" s="30" t="s">
        <v>325</v>
      </c>
      <c r="F140" s="30" t="s">
        <v>326</v>
      </c>
      <c r="G140" s="30">
        <v>8001103023</v>
      </c>
      <c r="H140" s="30" t="s">
        <v>327</v>
      </c>
      <c r="I140" s="30" t="s">
        <v>328</v>
      </c>
      <c r="J140" s="30">
        <v>8909039388</v>
      </c>
      <c r="K140" s="30" t="s">
        <v>75</v>
      </c>
      <c r="L140" s="30" t="s">
        <v>76</v>
      </c>
      <c r="M140" s="31">
        <v>5950000</v>
      </c>
      <c r="N140" s="30" t="s">
        <v>741</v>
      </c>
      <c r="O140" s="29">
        <v>413230000965140</v>
      </c>
      <c r="P140" s="30" t="str">
        <f>"05001400301420080090000"</f>
        <v>05001400301420080090000</v>
      </c>
    </row>
    <row r="141" spans="1:16" s="30" customFormat="1" x14ac:dyDescent="0.25">
      <c r="A141" s="27">
        <v>4</v>
      </c>
      <c r="B141" s="28" t="s">
        <v>15</v>
      </c>
      <c r="C141" s="29">
        <v>50012041014</v>
      </c>
      <c r="D141" s="30">
        <v>8909281570</v>
      </c>
      <c r="E141" s="30" t="s">
        <v>161</v>
      </c>
      <c r="G141" s="30">
        <v>527912</v>
      </c>
      <c r="H141" s="30" t="s">
        <v>329</v>
      </c>
      <c r="I141" s="30" t="s">
        <v>330</v>
      </c>
      <c r="J141" s="30">
        <v>527912</v>
      </c>
      <c r="K141" s="30" t="s">
        <v>329</v>
      </c>
      <c r="L141" s="30" t="s">
        <v>330</v>
      </c>
      <c r="M141" s="31">
        <v>1354000</v>
      </c>
      <c r="N141" s="30" t="s">
        <v>741</v>
      </c>
      <c r="O141" s="29">
        <v>413230001119702</v>
      </c>
      <c r="P141" s="30" t="str">
        <f>"05001400301420090014000"</f>
        <v>05001400301420090014000</v>
      </c>
    </row>
    <row r="142" spans="1:16" s="30" customFormat="1" x14ac:dyDescent="0.25">
      <c r="A142" s="27">
        <v>4</v>
      </c>
      <c r="B142" s="28" t="s">
        <v>15</v>
      </c>
      <c r="C142" s="29">
        <v>50012041014</v>
      </c>
      <c r="D142" s="30">
        <v>8909281570</v>
      </c>
      <c r="E142" s="30" t="s">
        <v>161</v>
      </c>
      <c r="G142" s="30">
        <v>527912</v>
      </c>
      <c r="H142" s="30" t="s">
        <v>329</v>
      </c>
      <c r="I142" s="30" t="s">
        <v>330</v>
      </c>
      <c r="J142" s="30">
        <v>527912</v>
      </c>
      <c r="K142" s="30" t="s">
        <v>329</v>
      </c>
      <c r="L142" s="30" t="s">
        <v>330</v>
      </c>
      <c r="M142" s="31">
        <v>1354000</v>
      </c>
      <c r="N142" s="30" t="s">
        <v>741</v>
      </c>
      <c r="O142" s="29">
        <v>413230001153049</v>
      </c>
      <c r="P142" s="30" t="str">
        <f>"05001400301420090014000"</f>
        <v>05001400301420090014000</v>
      </c>
    </row>
    <row r="143" spans="1:16" s="30" customFormat="1" x14ac:dyDescent="0.25">
      <c r="A143" s="27">
        <v>4</v>
      </c>
      <c r="B143" s="28" t="s">
        <v>28</v>
      </c>
      <c r="C143" s="29">
        <v>50012041700</v>
      </c>
      <c r="D143" s="30">
        <v>8909039370</v>
      </c>
      <c r="E143" s="30" t="s">
        <v>331</v>
      </c>
      <c r="F143" s="30" t="s">
        <v>332</v>
      </c>
      <c r="G143" s="30">
        <v>8110116521</v>
      </c>
      <c r="H143" s="30" t="s">
        <v>218</v>
      </c>
      <c r="I143" s="30" t="s">
        <v>333</v>
      </c>
      <c r="J143" s="30">
        <v>8909039388</v>
      </c>
      <c r="K143" s="30" t="s">
        <v>75</v>
      </c>
      <c r="L143" s="30" t="s">
        <v>76</v>
      </c>
      <c r="M143" s="31">
        <v>1483836</v>
      </c>
      <c r="N143" s="30" t="s">
        <v>741</v>
      </c>
      <c r="O143" s="29">
        <v>413230001165145</v>
      </c>
      <c r="P143" s="30" t="str">
        <f>"05001400301420090113600"</f>
        <v>05001400301420090113600</v>
      </c>
    </row>
    <row r="144" spans="1:16" s="30" customFormat="1" x14ac:dyDescent="0.25">
      <c r="A144" s="27">
        <v>4</v>
      </c>
      <c r="B144" s="28" t="s">
        <v>15</v>
      </c>
      <c r="C144" s="29">
        <v>50012041014</v>
      </c>
      <c r="D144" s="30">
        <v>8600323303</v>
      </c>
      <c r="E144" s="30" t="s">
        <v>334</v>
      </c>
      <c r="F144" s="30" t="s">
        <v>335</v>
      </c>
      <c r="G144" s="30">
        <v>70124361</v>
      </c>
      <c r="H144" s="30" t="s">
        <v>336</v>
      </c>
      <c r="I144" s="30" t="s">
        <v>337</v>
      </c>
      <c r="J144" s="30">
        <v>8909234178</v>
      </c>
      <c r="K144" s="30" t="s">
        <v>338</v>
      </c>
      <c r="L144" s="30" t="s">
        <v>339</v>
      </c>
      <c r="M144" s="31">
        <v>611630</v>
      </c>
      <c r="N144" s="30" t="s">
        <v>741</v>
      </c>
      <c r="O144" s="29">
        <v>413230001869446</v>
      </c>
      <c r="P144" s="30" t="str">
        <f>"05001400301420130063300"</f>
        <v>05001400301420130063300</v>
      </c>
    </row>
    <row r="145" spans="1:16" s="30" customFormat="1" x14ac:dyDescent="0.25">
      <c r="A145" s="27">
        <v>4</v>
      </c>
      <c r="B145" s="28" t="s">
        <v>15</v>
      </c>
      <c r="C145" s="29">
        <v>50012041014</v>
      </c>
      <c r="D145" s="30">
        <v>8903006251</v>
      </c>
      <c r="E145" s="30" t="s">
        <v>340</v>
      </c>
      <c r="G145" s="30">
        <v>43055808</v>
      </c>
      <c r="H145" s="30" t="s">
        <v>341</v>
      </c>
      <c r="I145" s="30" t="s">
        <v>342</v>
      </c>
      <c r="J145" s="30">
        <v>8110223825</v>
      </c>
      <c r="K145" s="30" t="s">
        <v>343</v>
      </c>
      <c r="L145" s="30" t="s">
        <v>76</v>
      </c>
      <c r="M145" s="31">
        <v>2018681</v>
      </c>
      <c r="N145" s="30" t="s">
        <v>741</v>
      </c>
      <c r="O145" s="29">
        <v>413230000537960</v>
      </c>
      <c r="P145" s="30" t="str">
        <f>"05001400301420040092000"</f>
        <v>05001400301420040092000</v>
      </c>
    </row>
    <row r="146" spans="1:16" s="30" customFormat="1" x14ac:dyDescent="0.25">
      <c r="A146" s="27">
        <v>4</v>
      </c>
      <c r="B146" s="28" t="s">
        <v>15</v>
      </c>
      <c r="C146" s="29">
        <v>50012041014</v>
      </c>
      <c r="D146" s="30">
        <v>8909092546</v>
      </c>
      <c r="E146" s="30" t="s">
        <v>344</v>
      </c>
      <c r="F146" s="30" t="s">
        <v>345</v>
      </c>
      <c r="G146" s="30">
        <v>10055862</v>
      </c>
      <c r="H146" s="30" t="s">
        <v>346</v>
      </c>
      <c r="I146" s="30" t="s">
        <v>347</v>
      </c>
      <c r="J146" s="30">
        <v>3408929</v>
      </c>
      <c r="K146" s="30" t="s">
        <v>348</v>
      </c>
      <c r="L146" s="30" t="s">
        <v>349</v>
      </c>
      <c r="M146" s="31">
        <v>3800000</v>
      </c>
      <c r="N146" s="30" t="s">
        <v>741</v>
      </c>
      <c r="O146" s="29">
        <v>413230000554643</v>
      </c>
      <c r="P146" s="30" t="str">
        <f>"05001400301420000097400"</f>
        <v>05001400301420000097400</v>
      </c>
    </row>
    <row r="147" spans="1:16" s="30" customFormat="1" x14ac:dyDescent="0.25">
      <c r="A147" s="27">
        <v>4</v>
      </c>
      <c r="B147" s="28" t="s">
        <v>15</v>
      </c>
      <c r="C147" s="29">
        <v>50012041014</v>
      </c>
      <c r="D147" s="30">
        <v>8903006251</v>
      </c>
      <c r="E147" s="30" t="s">
        <v>340</v>
      </c>
      <c r="G147" s="30">
        <v>43634291</v>
      </c>
      <c r="H147" s="30" t="s">
        <v>350</v>
      </c>
      <c r="I147" s="30" t="s">
        <v>351</v>
      </c>
      <c r="J147" s="30">
        <v>8110071485</v>
      </c>
      <c r="K147" s="30" t="s">
        <v>352</v>
      </c>
      <c r="L147" s="30" t="s">
        <v>353</v>
      </c>
      <c r="M147" s="31">
        <v>2299469</v>
      </c>
      <c r="N147" s="30" t="s">
        <v>741</v>
      </c>
      <c r="O147" s="29">
        <v>413230000842189</v>
      </c>
      <c r="P147" s="30" t="str">
        <f>"05001400301420050133000"</f>
        <v>05001400301420050133000</v>
      </c>
    </row>
    <row r="148" spans="1:16" s="30" customFormat="1" x14ac:dyDescent="0.25">
      <c r="A148" s="27">
        <v>4</v>
      </c>
      <c r="B148" s="28" t="s">
        <v>15</v>
      </c>
      <c r="C148" s="29">
        <v>50012041014</v>
      </c>
      <c r="D148" s="30">
        <v>8909074890</v>
      </c>
      <c r="E148" s="30" t="s">
        <v>208</v>
      </c>
      <c r="F148" s="30" t="s">
        <v>354</v>
      </c>
      <c r="G148" s="30">
        <v>32306702</v>
      </c>
      <c r="H148" s="30" t="s">
        <v>355</v>
      </c>
      <c r="I148" s="30" t="s">
        <v>356</v>
      </c>
      <c r="J148" s="30">
        <v>8600138161</v>
      </c>
      <c r="K148" s="30" t="s">
        <v>357</v>
      </c>
      <c r="L148" s="30" t="s">
        <v>358</v>
      </c>
      <c r="M148" s="31">
        <v>1442410</v>
      </c>
      <c r="N148" s="30" t="s">
        <v>741</v>
      </c>
      <c r="O148" s="29">
        <v>413230001083272</v>
      </c>
      <c r="P148" s="30" t="str">
        <f>"05001400301420090018300"</f>
        <v>05001400301420090018300</v>
      </c>
    </row>
    <row r="149" spans="1:16" s="30" customFormat="1" x14ac:dyDescent="0.25">
      <c r="A149" s="27">
        <v>4</v>
      </c>
      <c r="B149" s="28" t="s">
        <v>15</v>
      </c>
      <c r="C149" s="29">
        <v>50012041014</v>
      </c>
      <c r="D149" s="30">
        <v>8903006251</v>
      </c>
      <c r="E149" s="30" t="s">
        <v>340</v>
      </c>
      <c r="F149" s="30" t="s">
        <v>208</v>
      </c>
      <c r="G149" s="30">
        <v>71783660</v>
      </c>
      <c r="H149" s="30" t="s">
        <v>359</v>
      </c>
      <c r="I149" s="30" t="s">
        <v>360</v>
      </c>
      <c r="J149" s="30">
        <v>8999990681</v>
      </c>
      <c r="K149" s="30" t="s">
        <v>361</v>
      </c>
      <c r="L149" s="30" t="s">
        <v>76</v>
      </c>
      <c r="M149" s="31">
        <v>1648200</v>
      </c>
      <c r="N149" s="30" t="s">
        <v>741</v>
      </c>
      <c r="O149" s="29">
        <v>413230001115695</v>
      </c>
      <c r="P149" s="30" t="str">
        <f>"05001400301420070028200"</f>
        <v>05001400301420070028200</v>
      </c>
    </row>
    <row r="150" spans="1:16" s="30" customFormat="1" x14ac:dyDescent="0.25">
      <c r="A150" s="27">
        <v>4</v>
      </c>
      <c r="B150" s="28" t="s">
        <v>15</v>
      </c>
      <c r="C150" s="29">
        <v>50012041014</v>
      </c>
      <c r="D150" s="30">
        <v>8909074890</v>
      </c>
      <c r="E150" s="30" t="s">
        <v>208</v>
      </c>
      <c r="F150" s="30" t="s">
        <v>354</v>
      </c>
      <c r="G150" s="30">
        <v>71647026</v>
      </c>
      <c r="H150" s="30" t="s">
        <v>362</v>
      </c>
      <c r="I150" s="30" t="s">
        <v>363</v>
      </c>
      <c r="J150" s="30">
        <v>8909348074</v>
      </c>
      <c r="K150" s="30" t="s">
        <v>364</v>
      </c>
      <c r="M150" s="31">
        <v>1033099</v>
      </c>
      <c r="N150" s="30" t="s">
        <v>741</v>
      </c>
      <c r="O150" s="29">
        <v>413230001173490</v>
      </c>
      <c r="P150" s="29" t="str">
        <f>"05001400301420080068200"</f>
        <v>05001400301420080068200</v>
      </c>
    </row>
    <row r="151" spans="1:16" s="30" customFormat="1" x14ac:dyDescent="0.25">
      <c r="A151" s="27">
        <v>4</v>
      </c>
      <c r="B151" s="28" t="s">
        <v>15</v>
      </c>
      <c r="C151" s="29">
        <v>50012041014</v>
      </c>
      <c r="D151" s="30">
        <v>8909074890</v>
      </c>
      <c r="E151" s="30" t="s">
        <v>208</v>
      </c>
      <c r="F151" s="30" t="s">
        <v>354</v>
      </c>
      <c r="G151" s="30">
        <v>71618456</v>
      </c>
      <c r="H151" s="30" t="s">
        <v>365</v>
      </c>
      <c r="I151" s="30" t="s">
        <v>366</v>
      </c>
      <c r="J151" s="30">
        <v>8909044786</v>
      </c>
      <c r="K151" s="30" t="s">
        <v>367</v>
      </c>
      <c r="L151" s="30" t="s">
        <v>368</v>
      </c>
      <c r="M151" s="31">
        <v>389951</v>
      </c>
      <c r="N151" s="30" t="s">
        <v>741</v>
      </c>
      <c r="O151" s="29">
        <v>413230001193187</v>
      </c>
      <c r="P151" s="30" t="str">
        <f>"05001400301420090138700"</f>
        <v>05001400301420090138700</v>
      </c>
    </row>
    <row r="152" spans="1:16" s="30" customFormat="1" x14ac:dyDescent="0.25">
      <c r="A152" s="27">
        <v>4</v>
      </c>
      <c r="B152" s="28" t="s">
        <v>15</v>
      </c>
      <c r="C152" s="29">
        <v>50012041014</v>
      </c>
      <c r="D152" s="30">
        <v>8909074890</v>
      </c>
      <c r="E152" s="30" t="s">
        <v>208</v>
      </c>
      <c r="F152" s="30" t="s">
        <v>354</v>
      </c>
      <c r="G152" s="30">
        <v>70114625</v>
      </c>
      <c r="H152" s="30" t="s">
        <v>48</v>
      </c>
      <c r="I152" s="30" t="s">
        <v>369</v>
      </c>
      <c r="J152" s="30">
        <v>8001986445</v>
      </c>
      <c r="K152" s="30" t="s">
        <v>370</v>
      </c>
      <c r="L152" s="30" t="s">
        <v>371</v>
      </c>
      <c r="M152" s="31">
        <v>2100000</v>
      </c>
      <c r="N152" s="30" t="s">
        <v>741</v>
      </c>
      <c r="O152" s="29">
        <v>413230001198459</v>
      </c>
      <c r="P152" s="30" t="str">
        <f>"05001400301420090005800"</f>
        <v>05001400301420090005800</v>
      </c>
    </row>
    <row r="153" spans="1:16" s="30" customFormat="1" x14ac:dyDescent="0.25">
      <c r="A153" s="27">
        <v>4</v>
      </c>
      <c r="B153" s="28" t="s">
        <v>15</v>
      </c>
      <c r="C153" s="29">
        <v>50012041014</v>
      </c>
      <c r="D153" s="30">
        <v>8909011763</v>
      </c>
      <c r="E153" s="30" t="s">
        <v>372</v>
      </c>
      <c r="F153" s="30" t="s">
        <v>373</v>
      </c>
      <c r="G153" s="30">
        <v>71669067</v>
      </c>
      <c r="H153" s="30" t="s">
        <v>374</v>
      </c>
      <c r="I153" s="30" t="s">
        <v>375</v>
      </c>
      <c r="J153" s="30">
        <v>8605251485</v>
      </c>
      <c r="K153" s="30" t="s">
        <v>376</v>
      </c>
      <c r="L153" s="30" t="s">
        <v>76</v>
      </c>
      <c r="M153" s="31">
        <v>288280</v>
      </c>
      <c r="N153" s="30" t="s">
        <v>741</v>
      </c>
      <c r="O153" s="29">
        <v>413230001244229</v>
      </c>
      <c r="P153" s="30" t="str">
        <f>"05001400301420090071900"</f>
        <v>05001400301420090071900</v>
      </c>
    </row>
    <row r="154" spans="1:16" s="30" customFormat="1" x14ac:dyDescent="0.25">
      <c r="A154" s="27">
        <v>4</v>
      </c>
      <c r="B154" s="28" t="s">
        <v>15</v>
      </c>
      <c r="C154" s="29">
        <v>50012041014</v>
      </c>
      <c r="D154" s="30">
        <v>8909813951</v>
      </c>
      <c r="E154" s="30" t="s">
        <v>377</v>
      </c>
      <c r="F154" s="30" t="s">
        <v>378</v>
      </c>
      <c r="G154" s="30">
        <v>8346682</v>
      </c>
      <c r="H154" s="30" t="s">
        <v>379</v>
      </c>
      <c r="I154" s="30" t="s">
        <v>380</v>
      </c>
      <c r="J154" s="30">
        <v>9000624558</v>
      </c>
      <c r="K154" s="30" t="s">
        <v>381</v>
      </c>
      <c r="L154" s="30" t="s">
        <v>382</v>
      </c>
      <c r="M154" s="31">
        <v>1426864</v>
      </c>
      <c r="N154" s="30" t="s">
        <v>741</v>
      </c>
      <c r="O154" s="29">
        <v>413230001940033</v>
      </c>
      <c r="P154" s="30" t="str">
        <f>"05001400301420130050400"</f>
        <v>05001400301420130050400</v>
      </c>
    </row>
    <row r="155" spans="1:16" s="30" customFormat="1" x14ac:dyDescent="0.25">
      <c r="A155" s="27">
        <v>4</v>
      </c>
      <c r="B155" s="28" t="s">
        <v>15</v>
      </c>
      <c r="C155" s="29">
        <v>50012041014</v>
      </c>
      <c r="D155" s="30">
        <v>8909057302</v>
      </c>
      <c r="E155" s="30" t="s">
        <v>383</v>
      </c>
      <c r="G155" s="30">
        <v>10055862</v>
      </c>
      <c r="H155" s="30" t="s">
        <v>346</v>
      </c>
      <c r="I155" s="30" t="s">
        <v>347</v>
      </c>
      <c r="J155" s="30">
        <v>71741574</v>
      </c>
      <c r="K155" s="30" t="s">
        <v>384</v>
      </c>
      <c r="L155" s="30" t="s">
        <v>385</v>
      </c>
      <c r="M155" s="31">
        <v>1500000</v>
      </c>
      <c r="N155" s="30" t="s">
        <v>741</v>
      </c>
      <c r="O155" s="29">
        <v>413230000602305</v>
      </c>
      <c r="P155" s="30" t="str">
        <f>"05001400301420000097400"</f>
        <v>05001400301420000097400</v>
      </c>
    </row>
    <row r="156" spans="1:16" s="30" customFormat="1" x14ac:dyDescent="0.25">
      <c r="A156" s="27">
        <v>4</v>
      </c>
      <c r="B156" s="28" t="s">
        <v>15</v>
      </c>
      <c r="C156" s="29">
        <v>50012041014</v>
      </c>
      <c r="D156" s="30">
        <v>8909850772</v>
      </c>
      <c r="E156" s="30" t="s">
        <v>386</v>
      </c>
      <c r="F156" s="30" t="s">
        <v>387</v>
      </c>
      <c r="G156" s="30">
        <v>70079677</v>
      </c>
      <c r="H156" s="30" t="s">
        <v>388</v>
      </c>
      <c r="I156" s="30" t="s">
        <v>389</v>
      </c>
      <c r="J156" s="30">
        <v>9000428571</v>
      </c>
      <c r="K156" s="30" t="s">
        <v>390</v>
      </c>
      <c r="L156" s="30" t="s">
        <v>391</v>
      </c>
      <c r="M156" s="31">
        <v>1094474</v>
      </c>
      <c r="N156" s="30" t="s">
        <v>741</v>
      </c>
      <c r="O156" s="29">
        <v>413230001124291</v>
      </c>
      <c r="P156" s="29" t="str">
        <f>"05001400300920090073100"</f>
        <v>05001400300920090073100</v>
      </c>
    </row>
    <row r="157" spans="1:16" s="30" customFormat="1" x14ac:dyDescent="0.25">
      <c r="A157" s="27">
        <v>4</v>
      </c>
      <c r="B157" s="28" t="s">
        <v>15</v>
      </c>
      <c r="C157" s="29">
        <v>50012041014</v>
      </c>
      <c r="D157" s="30">
        <v>8909850772</v>
      </c>
      <c r="E157" s="30" t="s">
        <v>386</v>
      </c>
      <c r="F157" s="30" t="s">
        <v>387</v>
      </c>
      <c r="G157" s="30">
        <v>70079677</v>
      </c>
      <c r="H157" s="30" t="s">
        <v>388</v>
      </c>
      <c r="I157" s="30" t="s">
        <v>389</v>
      </c>
      <c r="J157" s="30">
        <v>9000428571</v>
      </c>
      <c r="K157" s="30" t="s">
        <v>390</v>
      </c>
      <c r="L157" s="30" t="s">
        <v>391</v>
      </c>
      <c r="M157" s="31">
        <v>1689040</v>
      </c>
      <c r="N157" s="30" t="s">
        <v>741</v>
      </c>
      <c r="O157" s="29">
        <v>413230001168827</v>
      </c>
      <c r="P157" s="29" t="str">
        <f t="shared" ref="P157:P159" si="11">"05001400300920090073100"</f>
        <v>05001400300920090073100</v>
      </c>
    </row>
    <row r="158" spans="1:16" s="30" customFormat="1" x14ac:dyDescent="0.25">
      <c r="A158" s="27">
        <v>4</v>
      </c>
      <c r="B158" s="28" t="s">
        <v>15</v>
      </c>
      <c r="C158" s="29">
        <v>50012041014</v>
      </c>
      <c r="D158" s="30">
        <v>8909850772</v>
      </c>
      <c r="E158" s="30" t="s">
        <v>386</v>
      </c>
      <c r="F158" s="30" t="s">
        <v>387</v>
      </c>
      <c r="G158" s="30">
        <v>70079677</v>
      </c>
      <c r="H158" s="30" t="s">
        <v>388</v>
      </c>
      <c r="I158" s="30" t="s">
        <v>389</v>
      </c>
      <c r="J158" s="30">
        <v>9000428571</v>
      </c>
      <c r="K158" s="30" t="s">
        <v>390</v>
      </c>
      <c r="L158" s="30" t="s">
        <v>391</v>
      </c>
      <c r="M158" s="31">
        <v>1459383</v>
      </c>
      <c r="N158" s="30" t="s">
        <v>741</v>
      </c>
      <c r="O158" s="29">
        <v>413230001188453</v>
      </c>
      <c r="P158" s="29" t="str">
        <f t="shared" si="11"/>
        <v>05001400300920090073100</v>
      </c>
    </row>
    <row r="159" spans="1:16" s="30" customFormat="1" x14ac:dyDescent="0.25">
      <c r="A159" s="27">
        <v>4</v>
      </c>
      <c r="B159" s="28" t="s">
        <v>15</v>
      </c>
      <c r="C159" s="29">
        <v>50012041014</v>
      </c>
      <c r="D159" s="30">
        <v>8909850772</v>
      </c>
      <c r="E159" s="30" t="s">
        <v>386</v>
      </c>
      <c r="F159" s="30" t="s">
        <v>387</v>
      </c>
      <c r="G159" s="30">
        <v>70079677</v>
      </c>
      <c r="H159" s="30" t="s">
        <v>388</v>
      </c>
      <c r="I159" s="30" t="s">
        <v>389</v>
      </c>
      <c r="J159" s="30">
        <v>9000428571</v>
      </c>
      <c r="K159" s="30" t="s">
        <v>390</v>
      </c>
      <c r="L159" s="30" t="s">
        <v>391</v>
      </c>
      <c r="M159" s="31">
        <v>2496618</v>
      </c>
      <c r="N159" s="30" t="s">
        <v>741</v>
      </c>
      <c r="O159" s="29">
        <v>413230001230003</v>
      </c>
      <c r="P159" s="29" t="str">
        <f t="shared" si="11"/>
        <v>05001400300920090073100</v>
      </c>
    </row>
    <row r="160" spans="1:16" s="30" customFormat="1" x14ac:dyDescent="0.25">
      <c r="A160" s="27">
        <v>4</v>
      </c>
      <c r="B160" s="28" t="s">
        <v>15</v>
      </c>
      <c r="C160" s="29">
        <v>50012041014</v>
      </c>
      <c r="D160" s="30">
        <v>8909849811</v>
      </c>
      <c r="E160" s="30" t="s">
        <v>392</v>
      </c>
      <c r="G160" s="30">
        <v>71679605</v>
      </c>
      <c r="H160" s="30" t="s">
        <v>393</v>
      </c>
      <c r="I160" s="30" t="s">
        <v>394</v>
      </c>
      <c r="J160" s="30">
        <v>8909851899</v>
      </c>
      <c r="K160" s="30" t="s">
        <v>395</v>
      </c>
      <c r="L160" s="30" t="s">
        <v>396</v>
      </c>
      <c r="M160" s="31">
        <v>1363953</v>
      </c>
      <c r="N160" s="30" t="s">
        <v>741</v>
      </c>
      <c r="O160" s="29">
        <v>413230001265661</v>
      </c>
      <c r="P160" s="30" t="str">
        <f>"05001400301420050078700"</f>
        <v>05001400301420050078700</v>
      </c>
    </row>
    <row r="161" spans="1:16" s="30" customFormat="1" x14ac:dyDescent="0.25">
      <c r="A161" s="27">
        <v>4</v>
      </c>
      <c r="B161" s="28" t="s">
        <v>15</v>
      </c>
      <c r="C161" s="29">
        <v>50012041014</v>
      </c>
      <c r="D161" s="30">
        <v>8909850772</v>
      </c>
      <c r="E161" s="30" t="s">
        <v>386</v>
      </c>
      <c r="F161" s="30" t="s">
        <v>387</v>
      </c>
      <c r="G161" s="30">
        <v>70079677</v>
      </c>
      <c r="H161" s="30" t="s">
        <v>388</v>
      </c>
      <c r="I161" s="30" t="s">
        <v>389</v>
      </c>
      <c r="J161" s="30">
        <v>9000428571</v>
      </c>
      <c r="K161" s="30" t="s">
        <v>390</v>
      </c>
      <c r="L161" s="30" t="s">
        <v>391</v>
      </c>
      <c r="M161" s="31">
        <v>3064877</v>
      </c>
      <c r="N161" s="30" t="s">
        <v>741</v>
      </c>
      <c r="O161" s="29">
        <v>413230001273038</v>
      </c>
      <c r="P161" s="29" t="str">
        <f>"05001400300920090073100"</f>
        <v>05001400300920090073100</v>
      </c>
    </row>
    <row r="162" spans="1:16" s="30" customFormat="1" x14ac:dyDescent="0.25">
      <c r="A162" s="27">
        <v>4</v>
      </c>
      <c r="B162" s="28" t="s">
        <v>15</v>
      </c>
      <c r="C162" s="29">
        <v>50012041014</v>
      </c>
      <c r="D162" s="30">
        <v>8909055741</v>
      </c>
      <c r="E162" s="30" t="s">
        <v>397</v>
      </c>
      <c r="F162" s="30" t="s">
        <v>398</v>
      </c>
      <c r="G162" s="30">
        <v>43084575</v>
      </c>
      <c r="H162" s="30" t="s">
        <v>399</v>
      </c>
      <c r="I162" s="30" t="s">
        <v>400</v>
      </c>
      <c r="J162" s="30">
        <v>8110078325</v>
      </c>
      <c r="K162" s="30" t="s">
        <v>401</v>
      </c>
      <c r="M162" s="31">
        <v>2839374</v>
      </c>
      <c r="N162" s="30" t="s">
        <v>741</v>
      </c>
      <c r="O162" s="29">
        <v>413230001275360</v>
      </c>
      <c r="P162" s="30" t="str">
        <f>"05001400301420100047700"</f>
        <v>05001400301420100047700</v>
      </c>
    </row>
    <row r="163" spans="1:16" s="30" customFormat="1" x14ac:dyDescent="0.25">
      <c r="A163" s="27">
        <v>4</v>
      </c>
      <c r="B163" s="28" t="s">
        <v>15</v>
      </c>
      <c r="C163" s="29">
        <v>50012041014</v>
      </c>
      <c r="D163" s="30">
        <v>8909055741</v>
      </c>
      <c r="E163" s="30" t="s">
        <v>397</v>
      </c>
      <c r="F163" s="30" t="s">
        <v>398</v>
      </c>
      <c r="G163" s="30">
        <v>43084575</v>
      </c>
      <c r="H163" s="30" t="s">
        <v>399</v>
      </c>
      <c r="I163" s="30" t="s">
        <v>400</v>
      </c>
      <c r="J163" s="30">
        <v>8110078325</v>
      </c>
      <c r="K163" s="30" t="s">
        <v>401</v>
      </c>
      <c r="M163" s="31">
        <v>2839374</v>
      </c>
      <c r="N163" s="30" t="s">
        <v>741</v>
      </c>
      <c r="O163" s="29">
        <v>413230001309171</v>
      </c>
      <c r="P163" s="30" t="str">
        <f>"05001400301420100047700"</f>
        <v>05001400301420100047700</v>
      </c>
    </row>
    <row r="164" spans="1:16" s="30" customFormat="1" x14ac:dyDescent="0.25">
      <c r="A164" s="27">
        <v>4</v>
      </c>
      <c r="B164" s="28" t="s">
        <v>15</v>
      </c>
      <c r="C164" s="29">
        <v>50012041014</v>
      </c>
      <c r="D164" s="30">
        <v>8909850772</v>
      </c>
      <c r="E164" s="30" t="s">
        <v>386</v>
      </c>
      <c r="F164" s="30" t="s">
        <v>387</v>
      </c>
      <c r="G164" s="30">
        <v>70079677</v>
      </c>
      <c r="H164" s="30" t="s">
        <v>388</v>
      </c>
      <c r="I164" s="30" t="s">
        <v>389</v>
      </c>
      <c r="J164" s="30">
        <v>9000428571</v>
      </c>
      <c r="K164" s="30" t="s">
        <v>390</v>
      </c>
      <c r="L164" s="30" t="s">
        <v>391</v>
      </c>
      <c r="M164" s="31">
        <v>1640071</v>
      </c>
      <c r="N164" s="30" t="s">
        <v>741</v>
      </c>
      <c r="O164" s="29">
        <v>413230001708497</v>
      </c>
      <c r="P164" s="29" t="str">
        <f>"05001400300920090073100"</f>
        <v>05001400300920090073100</v>
      </c>
    </row>
    <row r="165" spans="1:16" s="30" customFormat="1" x14ac:dyDescent="0.25">
      <c r="A165" s="27">
        <v>4</v>
      </c>
      <c r="B165" s="28" t="s">
        <v>15</v>
      </c>
      <c r="C165" s="29">
        <v>50012041014</v>
      </c>
      <c r="D165" s="30">
        <v>21395368</v>
      </c>
      <c r="E165" s="30" t="s">
        <v>402</v>
      </c>
      <c r="F165" s="30" t="s">
        <v>403</v>
      </c>
      <c r="G165" s="30">
        <v>98536145</v>
      </c>
      <c r="H165" s="30" t="s">
        <v>404</v>
      </c>
      <c r="I165" s="30" t="s">
        <v>405</v>
      </c>
      <c r="J165" s="30">
        <v>800144331</v>
      </c>
      <c r="K165" s="30" t="s">
        <v>406</v>
      </c>
      <c r="L165" s="30" t="s">
        <v>76</v>
      </c>
      <c r="M165" s="31">
        <v>3275394</v>
      </c>
      <c r="N165" s="30" t="s">
        <v>741</v>
      </c>
      <c r="O165" s="29">
        <v>413230000260929</v>
      </c>
      <c r="P165" s="30" t="str">
        <f>"05001400301420030103100"</f>
        <v>05001400301420030103100</v>
      </c>
    </row>
    <row r="166" spans="1:16" s="30" customFormat="1" x14ac:dyDescent="0.25">
      <c r="A166" s="27">
        <v>4</v>
      </c>
      <c r="B166" s="28" t="s">
        <v>15</v>
      </c>
      <c r="C166" s="29">
        <v>50012041014</v>
      </c>
      <c r="D166" s="30">
        <v>9000632651</v>
      </c>
      <c r="E166" s="30" t="s">
        <v>407</v>
      </c>
      <c r="F166" s="30" t="s">
        <v>408</v>
      </c>
      <c r="G166" s="30">
        <v>43840644</v>
      </c>
      <c r="H166" s="30" t="s">
        <v>409</v>
      </c>
      <c r="I166" s="30" t="s">
        <v>410</v>
      </c>
      <c r="J166" s="30">
        <v>8909039388</v>
      </c>
      <c r="K166" s="30" t="s">
        <v>75</v>
      </c>
      <c r="L166" s="30" t="s">
        <v>76</v>
      </c>
      <c r="M166" s="31">
        <v>2422400</v>
      </c>
      <c r="N166" s="30" t="s">
        <v>741</v>
      </c>
      <c r="O166" s="29">
        <v>413230001288455</v>
      </c>
      <c r="P166" s="30" t="str">
        <f>"05001400301420100065500"</f>
        <v>05001400301420100065500</v>
      </c>
    </row>
    <row r="167" spans="1:16" s="30" customFormat="1" x14ac:dyDescent="0.25">
      <c r="A167" s="27">
        <v>4</v>
      </c>
      <c r="B167" s="28" t="s">
        <v>15</v>
      </c>
      <c r="C167" s="29">
        <v>50012041014</v>
      </c>
      <c r="D167" s="30">
        <v>63673</v>
      </c>
      <c r="E167" s="30" t="s">
        <v>411</v>
      </c>
      <c r="F167" s="30" t="s">
        <v>412</v>
      </c>
      <c r="G167" s="30">
        <v>34942809</v>
      </c>
      <c r="H167" s="30" t="s">
        <v>413</v>
      </c>
      <c r="I167" s="30" t="s">
        <v>414</v>
      </c>
      <c r="J167" s="30">
        <v>8110050574</v>
      </c>
      <c r="K167" s="30" t="s">
        <v>415</v>
      </c>
      <c r="L167" s="30" t="s">
        <v>416</v>
      </c>
      <c r="M167" s="31">
        <v>5563714.5199999996</v>
      </c>
      <c r="N167" s="30" t="s">
        <v>741</v>
      </c>
      <c r="O167" s="29">
        <v>413230000797897</v>
      </c>
      <c r="P167" s="30" t="str">
        <f>"05001400301420100065500"</f>
        <v>05001400301420100065500</v>
      </c>
    </row>
    <row r="168" spans="1:16" s="30" customFormat="1" x14ac:dyDescent="0.25">
      <c r="A168" s="27">
        <v>4</v>
      </c>
      <c r="B168" s="28" t="s">
        <v>28</v>
      </c>
      <c r="C168" s="29">
        <v>50012041700</v>
      </c>
      <c r="D168" s="30">
        <v>8909223182</v>
      </c>
      <c r="E168" s="30" t="s">
        <v>417</v>
      </c>
      <c r="F168" s="30" t="s">
        <v>418</v>
      </c>
      <c r="G168" s="30">
        <v>70567140</v>
      </c>
      <c r="H168" s="30" t="s">
        <v>384</v>
      </c>
      <c r="I168" s="30" t="s">
        <v>419</v>
      </c>
      <c r="J168" s="30">
        <v>8909039388</v>
      </c>
      <c r="K168" s="30" t="s">
        <v>75</v>
      </c>
      <c r="L168" s="30" t="s">
        <v>76</v>
      </c>
      <c r="M168" s="31">
        <v>2844094</v>
      </c>
      <c r="N168" s="30" t="s">
        <v>741</v>
      </c>
      <c r="O168" s="29">
        <v>413230001248608</v>
      </c>
      <c r="P168" s="30" t="str">
        <f>"05001400301420100038600"</f>
        <v>05001400301420100038600</v>
      </c>
    </row>
    <row r="169" spans="1:16" s="30" customFormat="1" x14ac:dyDescent="0.25">
      <c r="A169" s="27">
        <v>4</v>
      </c>
      <c r="B169" s="28" t="s">
        <v>15</v>
      </c>
      <c r="C169" s="29">
        <v>50012041014</v>
      </c>
      <c r="D169" s="30">
        <v>8909329398</v>
      </c>
      <c r="E169" s="30" t="s">
        <v>420</v>
      </c>
      <c r="F169" s="30" t="s">
        <v>266</v>
      </c>
      <c r="G169" s="30">
        <v>3665757</v>
      </c>
      <c r="H169" s="30" t="s">
        <v>421</v>
      </c>
      <c r="I169" s="30" t="s">
        <v>422</v>
      </c>
      <c r="J169" s="30">
        <v>8600077389</v>
      </c>
      <c r="K169" s="30" t="s">
        <v>423</v>
      </c>
      <c r="L169" s="30" t="s">
        <v>76</v>
      </c>
      <c r="M169" s="31">
        <v>2534645.4300000002</v>
      </c>
      <c r="N169" s="30" t="s">
        <v>741</v>
      </c>
      <c r="O169" s="29">
        <v>413230001060014</v>
      </c>
      <c r="P169" s="30" t="str">
        <f>"05001400301420090020900"</f>
        <v>05001400301420090020900</v>
      </c>
    </row>
    <row r="170" spans="1:16" s="30" customFormat="1" x14ac:dyDescent="0.25">
      <c r="A170" s="27">
        <v>4</v>
      </c>
      <c r="B170" s="28" t="s">
        <v>15</v>
      </c>
      <c r="C170" s="29">
        <v>50012041014</v>
      </c>
      <c r="D170" s="30">
        <v>8909329398</v>
      </c>
      <c r="E170" s="30" t="s">
        <v>420</v>
      </c>
      <c r="F170" s="30" t="s">
        <v>266</v>
      </c>
      <c r="G170" s="30">
        <v>3665757</v>
      </c>
      <c r="H170" s="30" t="s">
        <v>421</v>
      </c>
      <c r="I170" s="30" t="s">
        <v>422</v>
      </c>
      <c r="J170" s="30">
        <v>8600077389</v>
      </c>
      <c r="K170" s="30" t="s">
        <v>423</v>
      </c>
      <c r="L170" s="30" t="s">
        <v>76</v>
      </c>
      <c r="M170" s="31">
        <v>2476573.7000000002</v>
      </c>
      <c r="N170" s="30" t="s">
        <v>741</v>
      </c>
      <c r="O170" s="29">
        <v>413230001061677</v>
      </c>
      <c r="P170" s="30" t="str">
        <f t="shared" ref="P170:P173" si="12">"05001400301420090020900"</f>
        <v>05001400301420090020900</v>
      </c>
    </row>
    <row r="171" spans="1:16" s="30" customFormat="1" x14ac:dyDescent="0.25">
      <c r="A171" s="27">
        <v>4</v>
      </c>
      <c r="B171" s="28" t="s">
        <v>15</v>
      </c>
      <c r="C171" s="29">
        <v>50012041014</v>
      </c>
      <c r="D171" s="30">
        <v>8909329398</v>
      </c>
      <c r="E171" s="30" t="s">
        <v>420</v>
      </c>
      <c r="F171" s="30" t="s">
        <v>266</v>
      </c>
      <c r="G171" s="30">
        <v>3665757</v>
      </c>
      <c r="H171" s="30" t="s">
        <v>421</v>
      </c>
      <c r="I171" s="30" t="s">
        <v>422</v>
      </c>
      <c r="J171" s="30">
        <v>8600077389</v>
      </c>
      <c r="K171" s="30" t="s">
        <v>423</v>
      </c>
      <c r="L171" s="30" t="s">
        <v>76</v>
      </c>
      <c r="M171" s="31">
        <v>2573770.92</v>
      </c>
      <c r="N171" s="30" t="s">
        <v>741</v>
      </c>
      <c r="O171" s="29">
        <v>413230001064630</v>
      </c>
      <c r="P171" s="30" t="str">
        <f t="shared" si="12"/>
        <v>05001400301420090020900</v>
      </c>
    </row>
    <row r="172" spans="1:16" s="30" customFormat="1" x14ac:dyDescent="0.25">
      <c r="A172" s="27">
        <v>4</v>
      </c>
      <c r="B172" s="28" t="s">
        <v>15</v>
      </c>
      <c r="C172" s="29">
        <v>50012041014</v>
      </c>
      <c r="D172" s="30">
        <v>8909329398</v>
      </c>
      <c r="E172" s="30" t="s">
        <v>420</v>
      </c>
      <c r="F172" s="30" t="s">
        <v>266</v>
      </c>
      <c r="G172" s="30">
        <v>3665757</v>
      </c>
      <c r="H172" s="30" t="s">
        <v>421</v>
      </c>
      <c r="I172" s="30" t="s">
        <v>422</v>
      </c>
      <c r="J172" s="30">
        <v>8600077389</v>
      </c>
      <c r="K172" s="30" t="s">
        <v>423</v>
      </c>
      <c r="L172" s="30" t="s">
        <v>76</v>
      </c>
      <c r="M172" s="31">
        <v>827772.12</v>
      </c>
      <c r="N172" s="30" t="s">
        <v>741</v>
      </c>
      <c r="O172" s="29">
        <v>413230001065278</v>
      </c>
      <c r="P172" s="30" t="str">
        <f t="shared" si="12"/>
        <v>05001400301420090020900</v>
      </c>
    </row>
    <row r="173" spans="1:16" s="30" customFormat="1" x14ac:dyDescent="0.25">
      <c r="A173" s="27">
        <v>4</v>
      </c>
      <c r="B173" s="28" t="s">
        <v>15</v>
      </c>
      <c r="C173" s="29">
        <v>50012041014</v>
      </c>
      <c r="D173" s="30">
        <v>8909329398</v>
      </c>
      <c r="E173" s="30" t="s">
        <v>420</v>
      </c>
      <c r="F173" s="30" t="s">
        <v>266</v>
      </c>
      <c r="G173" s="30">
        <v>3665757</v>
      </c>
      <c r="H173" s="30" t="s">
        <v>421</v>
      </c>
      <c r="I173" s="30" t="s">
        <v>422</v>
      </c>
      <c r="J173" s="30">
        <v>8600077389</v>
      </c>
      <c r="K173" s="30" t="s">
        <v>423</v>
      </c>
      <c r="L173" s="30" t="s">
        <v>76</v>
      </c>
      <c r="M173" s="31">
        <v>3110162.36</v>
      </c>
      <c r="N173" s="30" t="s">
        <v>741</v>
      </c>
      <c r="O173" s="29">
        <v>413230001068336</v>
      </c>
      <c r="P173" s="30" t="str">
        <f t="shared" si="12"/>
        <v>05001400301420090020900</v>
      </c>
    </row>
    <row r="174" spans="1:16" s="30" customFormat="1" x14ac:dyDescent="0.25">
      <c r="A174" s="27">
        <v>4</v>
      </c>
      <c r="B174" s="28" t="s">
        <v>15</v>
      </c>
      <c r="C174" s="29">
        <v>50012041014</v>
      </c>
      <c r="D174" s="30">
        <v>8909329398</v>
      </c>
      <c r="E174" s="30" t="s">
        <v>420</v>
      </c>
      <c r="F174" s="30" t="s">
        <v>266</v>
      </c>
      <c r="G174" s="30">
        <v>533161</v>
      </c>
      <c r="H174" s="30" t="s">
        <v>424</v>
      </c>
      <c r="I174" s="30" t="s">
        <v>425</v>
      </c>
      <c r="J174" s="30">
        <v>8909039370</v>
      </c>
      <c r="K174" s="30" t="s">
        <v>426</v>
      </c>
      <c r="M174" s="31">
        <v>3383138.66</v>
      </c>
      <c r="N174" s="30" t="s">
        <v>741</v>
      </c>
      <c r="O174" s="29">
        <v>413230001138511</v>
      </c>
      <c r="P174" s="30" t="str">
        <f>"05001400301420090102800"</f>
        <v>05001400301420090102800</v>
      </c>
    </row>
    <row r="175" spans="1:16" s="30" customFormat="1" x14ac:dyDescent="0.25">
      <c r="A175" s="27">
        <v>4</v>
      </c>
      <c r="B175" s="28" t="s">
        <v>15</v>
      </c>
      <c r="C175" s="29">
        <v>50012041014</v>
      </c>
      <c r="D175" s="30">
        <v>8001509356</v>
      </c>
      <c r="E175" s="30" t="s">
        <v>427</v>
      </c>
      <c r="F175" s="30" t="s">
        <v>218</v>
      </c>
      <c r="G175" s="30">
        <v>43524386</v>
      </c>
      <c r="H175" s="30" t="s">
        <v>428</v>
      </c>
      <c r="I175" s="30" t="s">
        <v>429</v>
      </c>
      <c r="J175" s="30">
        <v>8909800938</v>
      </c>
      <c r="K175" s="30" t="s">
        <v>430</v>
      </c>
      <c r="M175" s="31">
        <v>143314</v>
      </c>
      <c r="N175" s="30" t="s">
        <v>741</v>
      </c>
      <c r="O175" s="29">
        <v>413230001193455</v>
      </c>
      <c r="P175" s="30" t="str">
        <f>"05001400301420090120000"</f>
        <v>05001400301420090120000</v>
      </c>
    </row>
    <row r="176" spans="1:16" s="30" customFormat="1" x14ac:dyDescent="0.25">
      <c r="A176" s="27">
        <v>4</v>
      </c>
      <c r="B176" s="28" t="s">
        <v>15</v>
      </c>
      <c r="C176" s="29">
        <v>50012041014</v>
      </c>
      <c r="D176" s="30">
        <v>9000800379</v>
      </c>
      <c r="E176" s="30" t="s">
        <v>431</v>
      </c>
      <c r="F176" s="30" t="s">
        <v>432</v>
      </c>
      <c r="G176" s="30">
        <v>8000920203</v>
      </c>
      <c r="H176" s="30" t="s">
        <v>76</v>
      </c>
      <c r="I176" s="30" t="s">
        <v>433</v>
      </c>
      <c r="J176" s="30">
        <v>8600343137</v>
      </c>
      <c r="K176" s="30" t="s">
        <v>434</v>
      </c>
      <c r="L176" s="30" t="s">
        <v>76</v>
      </c>
      <c r="M176" s="31">
        <v>2276400</v>
      </c>
      <c r="N176" s="30" t="s">
        <v>741</v>
      </c>
      <c r="O176" s="29">
        <v>413230001215783</v>
      </c>
      <c r="P176" s="30" t="str">
        <f>"05001400301420090163300"</f>
        <v>05001400301420090163300</v>
      </c>
    </row>
    <row r="177" spans="1:16" s="30" customFormat="1" x14ac:dyDescent="0.25">
      <c r="A177" s="27">
        <v>4</v>
      </c>
      <c r="B177" s="28" t="s">
        <v>15</v>
      </c>
      <c r="C177" s="29">
        <v>50012041014</v>
      </c>
      <c r="D177" s="30">
        <v>8002567696</v>
      </c>
      <c r="E177" s="30" t="s">
        <v>435</v>
      </c>
      <c r="F177" s="30" t="s">
        <v>266</v>
      </c>
      <c r="G177" s="30">
        <v>8110398734</v>
      </c>
      <c r="H177" s="30" t="s">
        <v>436</v>
      </c>
      <c r="I177" s="30" t="s">
        <v>437</v>
      </c>
      <c r="J177" s="30">
        <v>8600029644</v>
      </c>
      <c r="K177" s="30" t="s">
        <v>271</v>
      </c>
      <c r="L177" s="30" t="s">
        <v>76</v>
      </c>
      <c r="M177" s="31">
        <v>3991000</v>
      </c>
      <c r="N177" s="30" t="s">
        <v>741</v>
      </c>
      <c r="O177" s="29">
        <v>413230000526246</v>
      </c>
      <c r="P177" s="30" t="str">
        <f>"05001400301420050096500"</f>
        <v>05001400301420050096500</v>
      </c>
    </row>
    <row r="178" spans="1:16" s="30" customFormat="1" x14ac:dyDescent="0.25">
      <c r="A178" s="27">
        <v>4</v>
      </c>
      <c r="B178" s="28" t="s">
        <v>15</v>
      </c>
      <c r="C178" s="29">
        <v>50012041014</v>
      </c>
      <c r="D178" s="30">
        <v>8001843267</v>
      </c>
      <c r="E178" s="30" t="s">
        <v>435</v>
      </c>
      <c r="F178" s="30" t="s">
        <v>266</v>
      </c>
      <c r="G178" s="30">
        <v>8110398734</v>
      </c>
      <c r="H178" s="30" t="s">
        <v>436</v>
      </c>
      <c r="I178" s="30" t="s">
        <v>437</v>
      </c>
      <c r="J178" s="30">
        <v>8903002794</v>
      </c>
      <c r="K178" s="30" t="s">
        <v>90</v>
      </c>
      <c r="L178" s="30" t="s">
        <v>76</v>
      </c>
      <c r="M178" s="31">
        <v>500000</v>
      </c>
      <c r="N178" s="30" t="s">
        <v>741</v>
      </c>
      <c r="O178" s="29">
        <v>413230000537233</v>
      </c>
      <c r="P178" s="30" t="str">
        <f>"05001400301420050096500"</f>
        <v>05001400301420050096500</v>
      </c>
    </row>
    <row r="179" spans="1:16" s="30" customFormat="1" x14ac:dyDescent="0.25">
      <c r="A179" s="27">
        <v>4</v>
      </c>
      <c r="B179" s="28" t="s">
        <v>15</v>
      </c>
      <c r="C179" s="29">
        <v>50012041014</v>
      </c>
      <c r="D179" s="30">
        <v>8110308719</v>
      </c>
      <c r="E179" s="30" t="s">
        <v>438</v>
      </c>
      <c r="F179" s="30" t="s">
        <v>218</v>
      </c>
      <c r="G179" s="30">
        <v>42873991</v>
      </c>
      <c r="H179" s="30" t="s">
        <v>439</v>
      </c>
      <c r="I179" s="30" t="s">
        <v>440</v>
      </c>
      <c r="J179" s="30">
        <v>8909389522</v>
      </c>
      <c r="K179" s="30" t="s">
        <v>441</v>
      </c>
      <c r="L179" s="30" t="s">
        <v>76</v>
      </c>
      <c r="M179" s="31">
        <v>240000</v>
      </c>
      <c r="N179" s="30" t="s">
        <v>741</v>
      </c>
      <c r="O179" s="29">
        <v>413230001081797</v>
      </c>
      <c r="P179" s="30" t="str">
        <f>"05001400301420060066300"</f>
        <v>05001400301420060066300</v>
      </c>
    </row>
    <row r="180" spans="1:16" s="30" customFormat="1" x14ac:dyDescent="0.25">
      <c r="A180" s="27">
        <v>4</v>
      </c>
      <c r="B180" s="28" t="s">
        <v>15</v>
      </c>
      <c r="C180" s="29">
        <v>50012041014</v>
      </c>
      <c r="D180" s="30">
        <v>3495268</v>
      </c>
      <c r="E180" s="30" t="s">
        <v>442</v>
      </c>
      <c r="F180" s="30" t="s">
        <v>443</v>
      </c>
      <c r="G180" s="30">
        <v>8110118171</v>
      </c>
      <c r="H180" s="30" t="s">
        <v>444</v>
      </c>
      <c r="I180" s="30" t="s">
        <v>445</v>
      </c>
      <c r="J180" s="30">
        <v>8600029644</v>
      </c>
      <c r="K180" s="30" t="s">
        <v>446</v>
      </c>
      <c r="M180" s="31">
        <v>2580000</v>
      </c>
      <c r="N180" s="30" t="s">
        <v>741</v>
      </c>
      <c r="O180" s="29">
        <v>413230001323702</v>
      </c>
      <c r="P180" s="30" t="str">
        <f>"05001400301420100089900"</f>
        <v>05001400301420100089900</v>
      </c>
    </row>
    <row r="181" spans="1:16" s="30" customFormat="1" x14ac:dyDescent="0.25">
      <c r="A181" s="27">
        <v>4</v>
      </c>
      <c r="B181" s="28" t="s">
        <v>15</v>
      </c>
      <c r="C181" s="29">
        <v>50012041014</v>
      </c>
      <c r="D181" s="30">
        <v>21393972</v>
      </c>
      <c r="E181" s="30" t="s">
        <v>447</v>
      </c>
      <c r="F181" s="30" t="s">
        <v>448</v>
      </c>
      <c r="G181" s="30">
        <v>70565905</v>
      </c>
      <c r="H181" s="30" t="s">
        <v>449</v>
      </c>
      <c r="I181" s="30" t="s">
        <v>450</v>
      </c>
      <c r="J181" s="30">
        <v>70525905</v>
      </c>
      <c r="K181" s="30" t="s">
        <v>449</v>
      </c>
      <c r="L181" s="30" t="s">
        <v>450</v>
      </c>
      <c r="M181" s="31">
        <v>707000</v>
      </c>
      <c r="N181" s="30" t="s">
        <v>741</v>
      </c>
      <c r="O181" s="29">
        <v>413230000203262</v>
      </c>
      <c r="P181" s="30" t="str">
        <f>"05001400301420000064400"</f>
        <v>05001400301420000064400</v>
      </c>
    </row>
    <row r="182" spans="1:16" s="30" customFormat="1" x14ac:dyDescent="0.25">
      <c r="A182" s="27">
        <v>4</v>
      </c>
      <c r="B182" s="28" t="s">
        <v>15</v>
      </c>
      <c r="C182" s="29">
        <v>50012041014</v>
      </c>
      <c r="D182" s="30">
        <v>21393972</v>
      </c>
      <c r="E182" s="30" t="s">
        <v>447</v>
      </c>
      <c r="F182" s="30" t="s">
        <v>448</v>
      </c>
      <c r="G182" s="30">
        <v>70565905</v>
      </c>
      <c r="H182" s="30" t="s">
        <v>449</v>
      </c>
      <c r="I182" s="30" t="s">
        <v>450</v>
      </c>
      <c r="J182" s="30">
        <v>70565905</v>
      </c>
      <c r="K182" s="30" t="s">
        <v>449</v>
      </c>
      <c r="L182" s="30" t="s">
        <v>450</v>
      </c>
      <c r="M182" s="31">
        <v>707000</v>
      </c>
      <c r="N182" s="30" t="s">
        <v>741</v>
      </c>
      <c r="O182" s="29">
        <v>413230000214425</v>
      </c>
      <c r="P182" s="30" t="str">
        <f>"05001400301420000064400"</f>
        <v>05001400301420000064400</v>
      </c>
    </row>
    <row r="183" spans="1:16" s="30" customFormat="1" x14ac:dyDescent="0.25">
      <c r="A183" s="27">
        <v>4</v>
      </c>
      <c r="B183" s="28" t="s">
        <v>28</v>
      </c>
      <c r="C183" s="29">
        <v>50012041700</v>
      </c>
      <c r="D183" s="30">
        <v>32334524</v>
      </c>
      <c r="E183" s="30" t="s">
        <v>451</v>
      </c>
      <c r="F183" s="30" t="s">
        <v>452</v>
      </c>
      <c r="G183" s="30">
        <v>8110397198</v>
      </c>
      <c r="H183" s="30" t="s">
        <v>453</v>
      </c>
      <c r="I183" s="30" t="s">
        <v>454</v>
      </c>
      <c r="J183" s="30">
        <v>8909039388</v>
      </c>
      <c r="K183" s="30" t="s">
        <v>75</v>
      </c>
      <c r="M183" s="31">
        <v>7744000</v>
      </c>
      <c r="N183" s="30" t="s">
        <v>741</v>
      </c>
      <c r="O183" s="29">
        <v>413230001675293</v>
      </c>
      <c r="P183" s="30" t="str">
        <f>"05001400301420120046900"</f>
        <v>05001400301420120046900</v>
      </c>
    </row>
    <row r="184" spans="1:16" s="30" customFormat="1" x14ac:dyDescent="0.25">
      <c r="A184" s="27">
        <v>4</v>
      </c>
      <c r="B184" s="28" t="s">
        <v>15</v>
      </c>
      <c r="C184" s="29">
        <v>50012041014</v>
      </c>
      <c r="D184" s="30">
        <v>8000848860</v>
      </c>
      <c r="E184" s="30" t="s">
        <v>455</v>
      </c>
      <c r="F184" s="30" t="s">
        <v>456</v>
      </c>
      <c r="G184" s="30">
        <v>43096497</v>
      </c>
      <c r="H184" s="30" t="s">
        <v>457</v>
      </c>
      <c r="I184" s="30" t="s">
        <v>458</v>
      </c>
      <c r="J184" s="30">
        <v>70031469</v>
      </c>
      <c r="K184" s="30" t="s">
        <v>459</v>
      </c>
      <c r="L184" s="30" t="s">
        <v>460</v>
      </c>
      <c r="M184" s="31">
        <v>6626405.3399999999</v>
      </c>
      <c r="N184" s="30" t="s">
        <v>741</v>
      </c>
      <c r="O184" s="29">
        <v>413230001297495</v>
      </c>
      <c r="P184" s="30" t="str">
        <f>"05001400301420100044800"</f>
        <v>05001400301420100044800</v>
      </c>
    </row>
    <row r="185" spans="1:16" s="30" customFormat="1" x14ac:dyDescent="0.25">
      <c r="A185" s="27">
        <v>4</v>
      </c>
      <c r="B185" s="28" t="s">
        <v>47</v>
      </c>
      <c r="C185" s="29">
        <v>50012041029</v>
      </c>
      <c r="D185" s="30">
        <v>8342541</v>
      </c>
      <c r="E185" s="30" t="s">
        <v>461</v>
      </c>
      <c r="F185" s="30" t="s">
        <v>462</v>
      </c>
      <c r="G185" s="30">
        <v>71710676</v>
      </c>
      <c r="H185" s="30" t="s">
        <v>463</v>
      </c>
      <c r="I185" s="30" t="s">
        <v>464</v>
      </c>
      <c r="J185" s="30">
        <v>71710676</v>
      </c>
      <c r="K185" s="30" t="s">
        <v>463</v>
      </c>
      <c r="L185" s="30" t="s">
        <v>464</v>
      </c>
      <c r="M185" s="31">
        <v>7500000</v>
      </c>
      <c r="N185" s="30" t="s">
        <v>741</v>
      </c>
      <c r="O185" s="29">
        <v>413230001549644</v>
      </c>
      <c r="P185" s="30" t="str">
        <f>"05001400301420100083300"</f>
        <v>05001400301420100083300</v>
      </c>
    </row>
    <row r="186" spans="1:16" s="30" customFormat="1" x14ac:dyDescent="0.25">
      <c r="A186" s="27">
        <v>4</v>
      </c>
      <c r="B186" s="28" t="s">
        <v>15</v>
      </c>
      <c r="C186" s="29">
        <v>50012041014</v>
      </c>
      <c r="D186" s="30">
        <v>8110165841</v>
      </c>
      <c r="E186" s="30" t="s">
        <v>465</v>
      </c>
      <c r="F186" s="30" t="s">
        <v>466</v>
      </c>
      <c r="G186" s="30">
        <v>93365816</v>
      </c>
      <c r="H186" s="30" t="s">
        <v>467</v>
      </c>
      <c r="I186" s="30" t="s">
        <v>468</v>
      </c>
      <c r="J186" s="30">
        <v>8909039388</v>
      </c>
      <c r="K186" s="30" t="s">
        <v>75</v>
      </c>
      <c r="L186" s="30" t="s">
        <v>76</v>
      </c>
      <c r="M186" s="31">
        <v>691635</v>
      </c>
      <c r="N186" s="30" t="s">
        <v>741</v>
      </c>
      <c r="O186" s="29">
        <v>413230000383653</v>
      </c>
      <c r="P186" s="30" t="str">
        <f>"05001400301420040097400"</f>
        <v>05001400301420040097400</v>
      </c>
    </row>
    <row r="187" spans="1:16" s="30" customFormat="1" x14ac:dyDescent="0.25">
      <c r="A187" s="27">
        <v>4</v>
      </c>
      <c r="B187" s="28" t="s">
        <v>15</v>
      </c>
      <c r="C187" s="29">
        <v>50012041014</v>
      </c>
      <c r="D187" s="30">
        <v>71379984</v>
      </c>
      <c r="E187" s="30" t="s">
        <v>469</v>
      </c>
      <c r="F187" s="30" t="s">
        <v>470</v>
      </c>
      <c r="G187" s="30">
        <v>42979279</v>
      </c>
      <c r="H187" s="30" t="s">
        <v>471</v>
      </c>
      <c r="I187" s="30" t="s">
        <v>472</v>
      </c>
      <c r="J187" s="30">
        <v>43427587</v>
      </c>
      <c r="K187" s="30" t="s">
        <v>473</v>
      </c>
      <c r="L187" s="30" t="s">
        <v>474</v>
      </c>
      <c r="M187" s="31">
        <v>3353979</v>
      </c>
      <c r="N187" s="30" t="s">
        <v>741</v>
      </c>
      <c r="O187" s="29">
        <v>413230001516316</v>
      </c>
      <c r="P187" s="30" t="str">
        <f>"05001400301420090107300"</f>
        <v>05001400301420090107300</v>
      </c>
    </row>
    <row r="188" spans="1:16" s="30" customFormat="1" x14ac:dyDescent="0.25">
      <c r="A188" s="27">
        <v>4</v>
      </c>
      <c r="B188" s="28" t="s">
        <v>15</v>
      </c>
      <c r="C188" s="29">
        <v>50012041014</v>
      </c>
      <c r="D188" s="30">
        <v>9002332721</v>
      </c>
      <c r="E188" s="30" t="s">
        <v>475</v>
      </c>
      <c r="F188" s="30" t="s">
        <v>476</v>
      </c>
      <c r="G188" s="30">
        <v>70506922</v>
      </c>
      <c r="H188" s="30" t="s">
        <v>477</v>
      </c>
      <c r="I188" s="30" t="s">
        <v>478</v>
      </c>
      <c r="J188" s="30">
        <v>70352165</v>
      </c>
      <c r="K188" s="30" t="s">
        <v>479</v>
      </c>
      <c r="L188" s="30" t="s">
        <v>480</v>
      </c>
      <c r="M188" s="31">
        <v>1513836</v>
      </c>
      <c r="N188" s="30" t="s">
        <v>741</v>
      </c>
      <c r="O188" s="29">
        <v>413230001806905</v>
      </c>
      <c r="P188" s="30" t="str">
        <f>"05001400301420100077600"</f>
        <v>05001400301420100077600</v>
      </c>
    </row>
    <row r="189" spans="1:16" s="30" customFormat="1" x14ac:dyDescent="0.25">
      <c r="A189" s="27">
        <v>4</v>
      </c>
      <c r="B189" s="28" t="s">
        <v>15</v>
      </c>
      <c r="C189" s="29">
        <v>50012041014</v>
      </c>
      <c r="D189" s="30">
        <v>8009254653</v>
      </c>
      <c r="E189" s="30" t="s">
        <v>481</v>
      </c>
      <c r="G189" s="30">
        <v>8250762</v>
      </c>
      <c r="H189" s="30" t="s">
        <v>482</v>
      </c>
      <c r="I189" s="30" t="s">
        <v>483</v>
      </c>
      <c r="J189" s="30">
        <v>391553814</v>
      </c>
      <c r="K189" s="30" t="s">
        <v>484</v>
      </c>
      <c r="L189" s="30" t="s">
        <v>485</v>
      </c>
      <c r="M189" s="31">
        <v>1080500</v>
      </c>
      <c r="N189" s="30" t="s">
        <v>741</v>
      </c>
      <c r="O189" s="29">
        <v>413230000809844</v>
      </c>
      <c r="P189" s="30" t="str">
        <f>"05001400301420050057100"</f>
        <v>05001400301420050057100</v>
      </c>
    </row>
    <row r="190" spans="1:16" s="30" customFormat="1" x14ac:dyDescent="0.25">
      <c r="A190" s="27">
        <v>4</v>
      </c>
      <c r="B190" s="28" t="s">
        <v>15</v>
      </c>
      <c r="C190" s="29">
        <v>50012041014</v>
      </c>
      <c r="D190" s="30">
        <v>8009254653</v>
      </c>
      <c r="E190" s="30" t="s">
        <v>481</v>
      </c>
      <c r="G190" s="30">
        <v>8250762</v>
      </c>
      <c r="H190" s="30" t="s">
        <v>482</v>
      </c>
      <c r="I190" s="30" t="s">
        <v>483</v>
      </c>
      <c r="J190" s="30">
        <v>32551110</v>
      </c>
      <c r="K190" s="30" t="s">
        <v>486</v>
      </c>
      <c r="L190" s="30" t="s">
        <v>363</v>
      </c>
      <c r="M190" s="31">
        <v>3800000</v>
      </c>
      <c r="N190" s="30" t="s">
        <v>741</v>
      </c>
      <c r="O190" s="29">
        <v>413230000821697</v>
      </c>
      <c r="P190" s="30" t="str">
        <f t="shared" ref="P190:P192" si="13">"05001400301420050057100"</f>
        <v>05001400301420050057100</v>
      </c>
    </row>
    <row r="191" spans="1:16" s="30" customFormat="1" x14ac:dyDescent="0.25">
      <c r="A191" s="27">
        <v>4</v>
      </c>
      <c r="B191" s="28" t="s">
        <v>15</v>
      </c>
      <c r="C191" s="29">
        <v>50012041014</v>
      </c>
      <c r="D191" s="30">
        <v>8009254653</v>
      </c>
      <c r="E191" s="30" t="s">
        <v>481</v>
      </c>
      <c r="G191" s="30">
        <v>8250762</v>
      </c>
      <c r="H191" s="30" t="s">
        <v>482</v>
      </c>
      <c r="I191" s="30" t="s">
        <v>483</v>
      </c>
      <c r="J191" s="30">
        <v>1128395532</v>
      </c>
      <c r="K191" s="30" t="s">
        <v>487</v>
      </c>
      <c r="L191" s="30" t="s">
        <v>488</v>
      </c>
      <c r="M191" s="31">
        <v>6834313</v>
      </c>
      <c r="N191" s="30" t="s">
        <v>741</v>
      </c>
      <c r="O191" s="29">
        <v>413230000883300</v>
      </c>
      <c r="P191" s="30" t="str">
        <f t="shared" si="13"/>
        <v>05001400301420050057100</v>
      </c>
    </row>
    <row r="192" spans="1:16" s="30" customFormat="1" x14ac:dyDescent="0.25">
      <c r="A192" s="27">
        <v>4</v>
      </c>
      <c r="B192" s="28" t="s">
        <v>15</v>
      </c>
      <c r="C192" s="29">
        <v>50012041014</v>
      </c>
      <c r="D192" s="30">
        <v>8009254653</v>
      </c>
      <c r="E192" s="30" t="s">
        <v>481</v>
      </c>
      <c r="G192" s="30">
        <v>8250762</v>
      </c>
      <c r="H192" s="30" t="s">
        <v>482</v>
      </c>
      <c r="I192" s="30" t="s">
        <v>483</v>
      </c>
      <c r="J192" s="30">
        <v>1128395532</v>
      </c>
      <c r="K192" s="30" t="s">
        <v>487</v>
      </c>
      <c r="L192" s="30" t="s">
        <v>488</v>
      </c>
      <c r="M192" s="31">
        <v>6800000</v>
      </c>
      <c r="N192" s="30" t="s">
        <v>741</v>
      </c>
      <c r="O192" s="29">
        <v>413230001399270</v>
      </c>
      <c r="P192" s="30" t="str">
        <f t="shared" si="13"/>
        <v>05001400301420050057100</v>
      </c>
    </row>
    <row r="193" spans="1:16" s="30" customFormat="1" x14ac:dyDescent="0.25">
      <c r="A193" s="27">
        <v>4</v>
      </c>
      <c r="B193" s="28" t="s">
        <v>15</v>
      </c>
      <c r="C193" s="29">
        <v>50012041014</v>
      </c>
      <c r="D193" s="30">
        <v>20010673</v>
      </c>
      <c r="E193" s="30" t="s">
        <v>489</v>
      </c>
      <c r="F193" s="30" t="s">
        <v>490</v>
      </c>
      <c r="G193" s="30">
        <v>71610247</v>
      </c>
      <c r="H193" s="30" t="s">
        <v>491</v>
      </c>
      <c r="I193" s="30" t="s">
        <v>492</v>
      </c>
      <c r="J193" s="30">
        <v>860033653</v>
      </c>
      <c r="K193" s="30" t="s">
        <v>493</v>
      </c>
      <c r="L193" s="30" t="s">
        <v>218</v>
      </c>
      <c r="M193" s="31">
        <v>444983</v>
      </c>
      <c r="N193" s="30" t="s">
        <v>741</v>
      </c>
      <c r="O193" s="29">
        <v>413230000075127</v>
      </c>
      <c r="P193" s="30" t="str">
        <f>"05001400301420010099700"</f>
        <v>05001400301420010099700</v>
      </c>
    </row>
    <row r="194" spans="1:16" s="30" customFormat="1" x14ac:dyDescent="0.25">
      <c r="A194" s="27">
        <v>4</v>
      </c>
      <c r="B194" s="28" t="s">
        <v>15</v>
      </c>
      <c r="C194" s="29">
        <v>50012041014</v>
      </c>
      <c r="D194" s="30">
        <v>20100673</v>
      </c>
      <c r="E194" s="30" t="s">
        <v>489</v>
      </c>
      <c r="F194" s="30" t="s">
        <v>490</v>
      </c>
      <c r="G194" s="30">
        <v>71610247</v>
      </c>
      <c r="H194" s="30" t="s">
        <v>491</v>
      </c>
      <c r="I194" s="30" t="s">
        <v>494</v>
      </c>
      <c r="J194" s="30">
        <v>860033653</v>
      </c>
      <c r="K194" s="30" t="s">
        <v>493</v>
      </c>
      <c r="L194" s="30" t="s">
        <v>218</v>
      </c>
      <c r="M194" s="31">
        <v>527970</v>
      </c>
      <c r="N194" s="30" t="s">
        <v>741</v>
      </c>
      <c r="O194" s="29">
        <v>413230000105605</v>
      </c>
      <c r="P194" s="30" t="str">
        <f t="shared" ref="P194:P195" si="14">"05001400301420010099700"</f>
        <v>05001400301420010099700</v>
      </c>
    </row>
    <row r="195" spans="1:16" s="30" customFormat="1" x14ac:dyDescent="0.25">
      <c r="A195" s="27">
        <v>4</v>
      </c>
      <c r="B195" s="28" t="s">
        <v>15</v>
      </c>
      <c r="C195" s="29">
        <v>50012041014</v>
      </c>
      <c r="D195" s="30">
        <v>20010673</v>
      </c>
      <c r="E195" s="30" t="s">
        <v>489</v>
      </c>
      <c r="F195" s="30" t="s">
        <v>490</v>
      </c>
      <c r="G195" s="30">
        <v>71610247</v>
      </c>
      <c r="H195" s="30" t="s">
        <v>491</v>
      </c>
      <c r="I195" s="30" t="s">
        <v>495</v>
      </c>
      <c r="J195" s="30">
        <v>860033653</v>
      </c>
      <c r="K195" s="30" t="s">
        <v>493</v>
      </c>
      <c r="L195" s="30" t="s">
        <v>218</v>
      </c>
      <c r="M195" s="31">
        <v>425000</v>
      </c>
      <c r="N195" s="30" t="s">
        <v>741</v>
      </c>
      <c r="O195" s="29">
        <v>413230000142159</v>
      </c>
      <c r="P195" s="30" t="str">
        <f t="shared" si="14"/>
        <v>05001400301420010099700</v>
      </c>
    </row>
    <row r="196" spans="1:16" s="30" customFormat="1" x14ac:dyDescent="0.25">
      <c r="A196" s="27">
        <v>4</v>
      </c>
      <c r="B196" s="28" t="s">
        <v>15</v>
      </c>
      <c r="C196" s="29">
        <v>50012041014</v>
      </c>
      <c r="D196" s="30">
        <v>71603143</v>
      </c>
      <c r="E196" s="30" t="s">
        <v>496</v>
      </c>
      <c r="F196" s="30" t="s">
        <v>497</v>
      </c>
      <c r="G196" s="30">
        <v>5393052</v>
      </c>
      <c r="H196" s="30" t="s">
        <v>498</v>
      </c>
      <c r="I196" s="30" t="s">
        <v>499</v>
      </c>
      <c r="J196" s="30">
        <v>71603143</v>
      </c>
      <c r="K196" s="30" t="s">
        <v>496</v>
      </c>
      <c r="L196" s="30" t="s">
        <v>497</v>
      </c>
      <c r="M196" s="31">
        <v>1000000</v>
      </c>
      <c r="N196" s="30" t="s">
        <v>741</v>
      </c>
      <c r="O196" s="29">
        <v>413230000810031</v>
      </c>
      <c r="P196" s="30" t="s">
        <v>500</v>
      </c>
    </row>
    <row r="197" spans="1:16" s="30" customFormat="1" x14ac:dyDescent="0.25">
      <c r="A197" s="27">
        <v>4</v>
      </c>
      <c r="B197" s="28" t="s">
        <v>15</v>
      </c>
      <c r="C197" s="29">
        <v>50012041014</v>
      </c>
      <c r="D197" s="30">
        <v>666841</v>
      </c>
      <c r="E197" s="30" t="s">
        <v>501</v>
      </c>
      <c r="F197" s="30" t="s">
        <v>502</v>
      </c>
      <c r="G197" s="30">
        <v>21254780</v>
      </c>
      <c r="H197" s="30" t="s">
        <v>503</v>
      </c>
      <c r="I197" s="30" t="s">
        <v>504</v>
      </c>
      <c r="J197" s="30">
        <v>651613</v>
      </c>
      <c r="K197" s="30" t="s">
        <v>505</v>
      </c>
      <c r="L197" s="30" t="s">
        <v>506</v>
      </c>
      <c r="M197" s="31">
        <v>562626.41</v>
      </c>
      <c r="N197" s="30" t="s">
        <v>741</v>
      </c>
      <c r="O197" s="29">
        <v>413230000870400</v>
      </c>
      <c r="P197" s="30" t="str">
        <f>"05001400301419801106900"</f>
        <v>05001400301419801106900</v>
      </c>
    </row>
    <row r="198" spans="1:16" s="30" customFormat="1" x14ac:dyDescent="0.25">
      <c r="A198" s="27">
        <v>4</v>
      </c>
      <c r="B198" s="28" t="s">
        <v>15</v>
      </c>
      <c r="C198" s="29">
        <v>50012041014</v>
      </c>
      <c r="D198" s="30">
        <v>2862320</v>
      </c>
      <c r="E198" s="30" t="s">
        <v>507</v>
      </c>
      <c r="F198" s="30" t="s">
        <v>508</v>
      </c>
      <c r="G198" s="30">
        <v>22098616</v>
      </c>
      <c r="H198" s="30" t="s">
        <v>509</v>
      </c>
      <c r="I198" s="30" t="s">
        <v>510</v>
      </c>
      <c r="J198" s="30">
        <v>22098616</v>
      </c>
      <c r="K198" s="30" t="s">
        <v>511</v>
      </c>
      <c r="L198" s="30" t="s">
        <v>512</v>
      </c>
      <c r="M198" s="31">
        <v>3994428</v>
      </c>
      <c r="N198" s="30" t="s">
        <v>741</v>
      </c>
      <c r="O198" s="29">
        <v>413230001059214</v>
      </c>
      <c r="P198" s="30" t="str">
        <f>"05001400301420050011600"</f>
        <v>05001400301420050011600</v>
      </c>
    </row>
    <row r="199" spans="1:16" s="30" customFormat="1" x14ac:dyDescent="0.25">
      <c r="A199" s="27">
        <v>4</v>
      </c>
      <c r="B199" s="28" t="s">
        <v>15</v>
      </c>
      <c r="C199" s="29">
        <v>50012041014</v>
      </c>
      <c r="D199" s="30">
        <v>8909074890</v>
      </c>
      <c r="E199" s="30" t="s">
        <v>208</v>
      </c>
      <c r="F199" s="30" t="s">
        <v>354</v>
      </c>
      <c r="G199" s="30">
        <v>3364359</v>
      </c>
      <c r="H199" s="30" t="s">
        <v>513</v>
      </c>
      <c r="I199" s="30" t="s">
        <v>514</v>
      </c>
      <c r="J199" s="30">
        <v>8001413975</v>
      </c>
      <c r="K199" s="30" t="s">
        <v>515</v>
      </c>
      <c r="L199" s="30" t="s">
        <v>270</v>
      </c>
      <c r="M199" s="31">
        <v>8035685.7400000002</v>
      </c>
      <c r="N199" s="30" t="s">
        <v>741</v>
      </c>
      <c r="O199" s="29">
        <v>413230001142340</v>
      </c>
      <c r="P199" s="30" t="str">
        <f>"05001400301420080032900"</f>
        <v>05001400301420080032900</v>
      </c>
    </row>
    <row r="200" spans="1:16" s="30" customFormat="1" x14ac:dyDescent="0.25">
      <c r="A200" s="27">
        <v>4</v>
      </c>
      <c r="B200" s="28" t="s">
        <v>15</v>
      </c>
      <c r="C200" s="29">
        <v>50012041014</v>
      </c>
      <c r="D200" s="30">
        <v>71220445</v>
      </c>
      <c r="E200" s="30" t="s">
        <v>388</v>
      </c>
      <c r="F200" s="30" t="s">
        <v>516</v>
      </c>
      <c r="G200" s="30">
        <v>71688896</v>
      </c>
      <c r="H200" s="30" t="s">
        <v>459</v>
      </c>
      <c r="I200" s="30" t="s">
        <v>517</v>
      </c>
      <c r="J200" s="30">
        <v>8909077523</v>
      </c>
      <c r="K200" s="30" t="s">
        <v>518</v>
      </c>
      <c r="M200" s="31">
        <v>3615300</v>
      </c>
      <c r="N200" s="30" t="s">
        <v>741</v>
      </c>
      <c r="O200" s="29">
        <v>413230001217846</v>
      </c>
      <c r="P200" s="30" t="str">
        <f>"05001400301420100025200"</f>
        <v>05001400301420100025200</v>
      </c>
    </row>
    <row r="201" spans="1:16" s="30" customFormat="1" x14ac:dyDescent="0.25">
      <c r="A201" s="27">
        <v>4</v>
      </c>
      <c r="B201" s="28" t="s">
        <v>15</v>
      </c>
      <c r="C201" s="29">
        <v>50012041014</v>
      </c>
      <c r="D201" s="30">
        <v>3605157</v>
      </c>
      <c r="E201" s="30" t="s">
        <v>519</v>
      </c>
      <c r="F201" s="30" t="s">
        <v>520</v>
      </c>
      <c r="G201" s="30">
        <v>39188842</v>
      </c>
      <c r="H201" s="30" t="s">
        <v>521</v>
      </c>
      <c r="I201" s="30" t="s">
        <v>522</v>
      </c>
      <c r="J201" s="30">
        <v>8001306324</v>
      </c>
      <c r="K201" s="30" t="s">
        <v>523</v>
      </c>
      <c r="L201" s="30" t="s">
        <v>270</v>
      </c>
      <c r="M201" s="31">
        <v>222050</v>
      </c>
      <c r="N201" s="30" t="s">
        <v>741</v>
      </c>
      <c r="O201" s="29">
        <v>413230001219680</v>
      </c>
      <c r="P201" s="30" t="str">
        <f>"05001400301420040096600"</f>
        <v>05001400301420040096600</v>
      </c>
    </row>
    <row r="202" spans="1:16" s="30" customFormat="1" x14ac:dyDescent="0.25">
      <c r="A202" s="27">
        <v>4</v>
      </c>
      <c r="B202" s="28" t="s">
        <v>15</v>
      </c>
      <c r="C202" s="29">
        <v>50012041014</v>
      </c>
      <c r="D202" s="30">
        <v>8909074890</v>
      </c>
      <c r="E202" s="30" t="s">
        <v>208</v>
      </c>
      <c r="F202" s="30" t="s">
        <v>354</v>
      </c>
      <c r="G202" s="30">
        <v>3550506</v>
      </c>
      <c r="H202" s="30" t="s">
        <v>524</v>
      </c>
      <c r="I202" s="30" t="s">
        <v>525</v>
      </c>
      <c r="J202" s="30">
        <v>8001657989</v>
      </c>
      <c r="K202" s="30" t="s">
        <v>526</v>
      </c>
      <c r="M202" s="31">
        <v>1348536</v>
      </c>
      <c r="N202" s="30" t="s">
        <v>741</v>
      </c>
      <c r="O202" s="29">
        <v>413230001222488</v>
      </c>
      <c r="P202" s="30" t="str">
        <f>"05001400301420080147300"</f>
        <v>05001400301420080147300</v>
      </c>
    </row>
    <row r="203" spans="1:16" s="30" customFormat="1" x14ac:dyDescent="0.25">
      <c r="A203" s="27">
        <v>4</v>
      </c>
      <c r="B203" s="28" t="s">
        <v>15</v>
      </c>
      <c r="C203" s="29">
        <v>50012041014</v>
      </c>
      <c r="D203" s="30">
        <v>3602385</v>
      </c>
      <c r="E203" s="30" t="s">
        <v>527</v>
      </c>
      <c r="F203" s="30" t="s">
        <v>528</v>
      </c>
      <c r="G203" s="30">
        <v>42975696</v>
      </c>
      <c r="H203" s="30" t="s">
        <v>529</v>
      </c>
      <c r="I203" s="30" t="s">
        <v>530</v>
      </c>
      <c r="J203" s="30">
        <v>42975696</v>
      </c>
      <c r="K203" s="30" t="s">
        <v>529</v>
      </c>
      <c r="L203" s="30" t="s">
        <v>530</v>
      </c>
      <c r="M203" s="31">
        <v>2533795.9300000002</v>
      </c>
      <c r="N203" s="30" t="s">
        <v>741</v>
      </c>
      <c r="O203" s="29">
        <v>413230001309600</v>
      </c>
      <c r="P203" s="30" t="str">
        <f>"05001400301420090063900"</f>
        <v>05001400301420090063900</v>
      </c>
    </row>
    <row r="204" spans="1:16" s="30" customFormat="1" x14ac:dyDescent="0.25">
      <c r="A204" s="27">
        <v>4</v>
      </c>
      <c r="B204" s="28" t="s">
        <v>531</v>
      </c>
      <c r="C204" s="29">
        <v>50012041013</v>
      </c>
      <c r="D204" s="30">
        <v>71790415</v>
      </c>
      <c r="E204" s="30" t="s">
        <v>532</v>
      </c>
      <c r="F204" s="30" t="s">
        <v>533</v>
      </c>
      <c r="G204" s="30">
        <v>71142246</v>
      </c>
      <c r="H204" s="30" t="s">
        <v>534</v>
      </c>
      <c r="I204" s="30" t="s">
        <v>535</v>
      </c>
      <c r="J204" s="30">
        <v>71142246</v>
      </c>
      <c r="K204" s="30" t="s">
        <v>534</v>
      </c>
      <c r="L204" s="30" t="s">
        <v>535</v>
      </c>
      <c r="M204" s="31">
        <v>1450000</v>
      </c>
      <c r="N204" s="30" t="s">
        <v>741</v>
      </c>
      <c r="O204" s="29">
        <v>413230001872562</v>
      </c>
      <c r="P204" s="30" t="str">
        <f>"05001400301320130102200"</f>
        <v>05001400301320130102200</v>
      </c>
    </row>
    <row r="205" spans="1:16" s="30" customFormat="1" x14ac:dyDescent="0.25">
      <c r="A205" s="27">
        <v>4</v>
      </c>
      <c r="B205" s="28" t="s">
        <v>15</v>
      </c>
      <c r="C205" s="29">
        <v>50012041014</v>
      </c>
      <c r="D205" s="30">
        <v>70041186</v>
      </c>
      <c r="E205" s="30" t="s">
        <v>536</v>
      </c>
      <c r="F205" s="30" t="s">
        <v>537</v>
      </c>
      <c r="G205" s="30">
        <v>70301834</v>
      </c>
      <c r="H205" s="30" t="s">
        <v>92</v>
      </c>
      <c r="I205" s="30" t="s">
        <v>538</v>
      </c>
      <c r="J205" s="30">
        <v>8909052111</v>
      </c>
      <c r="K205" s="30" t="s">
        <v>539</v>
      </c>
      <c r="L205" s="30" t="s">
        <v>60</v>
      </c>
      <c r="M205" s="31">
        <v>5700000</v>
      </c>
      <c r="N205" s="30" t="s">
        <v>741</v>
      </c>
      <c r="O205" s="29">
        <v>413230000404944</v>
      </c>
      <c r="P205" s="30" t="str">
        <f>"05001400301420040032100"</f>
        <v>05001400301420040032100</v>
      </c>
    </row>
    <row r="206" spans="1:16" s="30" customFormat="1" x14ac:dyDescent="0.25">
      <c r="A206" s="27">
        <v>4</v>
      </c>
      <c r="B206" s="28" t="s">
        <v>15</v>
      </c>
      <c r="C206" s="29">
        <v>50012041014</v>
      </c>
      <c r="D206" s="30">
        <v>32447389</v>
      </c>
      <c r="E206" s="30" t="s">
        <v>540</v>
      </c>
      <c r="F206" s="30" t="s">
        <v>541</v>
      </c>
      <c r="G206" s="30">
        <v>42987624</v>
      </c>
      <c r="H206" s="30" t="s">
        <v>542</v>
      </c>
      <c r="I206" s="30" t="s">
        <v>543</v>
      </c>
      <c r="J206" s="30">
        <v>32447389</v>
      </c>
      <c r="K206" s="30" t="s">
        <v>540</v>
      </c>
      <c r="L206" s="30" t="s">
        <v>541</v>
      </c>
      <c r="M206" s="31">
        <v>2156258</v>
      </c>
      <c r="N206" s="30" t="s">
        <v>741</v>
      </c>
      <c r="O206" s="29">
        <v>413230000473168</v>
      </c>
      <c r="P206" s="30" t="str">
        <f>"05001400301420040061300"</f>
        <v>05001400301420040061300</v>
      </c>
    </row>
    <row r="207" spans="1:16" s="30" customFormat="1" x14ac:dyDescent="0.25">
      <c r="A207" s="27">
        <v>4</v>
      </c>
      <c r="B207" s="28" t="s">
        <v>15</v>
      </c>
      <c r="C207" s="29">
        <v>50012041014</v>
      </c>
      <c r="D207" s="30">
        <v>32447389</v>
      </c>
      <c r="E207" s="30" t="s">
        <v>540</v>
      </c>
      <c r="F207" s="30" t="s">
        <v>541</v>
      </c>
      <c r="G207" s="30">
        <v>42987624</v>
      </c>
      <c r="H207" s="30" t="s">
        <v>542</v>
      </c>
      <c r="I207" s="30" t="s">
        <v>543</v>
      </c>
      <c r="J207" s="30">
        <v>32447389</v>
      </c>
      <c r="K207" s="30" t="s">
        <v>540</v>
      </c>
      <c r="L207" s="30" t="s">
        <v>541</v>
      </c>
      <c r="M207" s="31">
        <v>5463900</v>
      </c>
      <c r="N207" s="30" t="s">
        <v>741</v>
      </c>
      <c r="O207" s="29">
        <v>413230000473173</v>
      </c>
      <c r="P207" s="30" t="str">
        <f>"05001400301420040061300"</f>
        <v>05001400301420040061300</v>
      </c>
    </row>
    <row r="208" spans="1:16" s="30" customFormat="1" x14ac:dyDescent="0.25">
      <c r="A208" s="27">
        <v>4</v>
      </c>
      <c r="B208" s="28" t="s">
        <v>15</v>
      </c>
      <c r="C208" s="29">
        <v>50012041014</v>
      </c>
      <c r="D208" s="30">
        <v>3488908</v>
      </c>
      <c r="E208" s="30" t="s">
        <v>544</v>
      </c>
      <c r="F208" s="30" t="s">
        <v>545</v>
      </c>
      <c r="G208" s="30">
        <v>15506878</v>
      </c>
      <c r="H208" s="30" t="s">
        <v>546</v>
      </c>
      <c r="I208" s="30" t="s">
        <v>547</v>
      </c>
      <c r="J208" s="30">
        <v>8909801366</v>
      </c>
      <c r="K208" s="30" t="s">
        <v>548</v>
      </c>
      <c r="M208" s="31">
        <v>1349144</v>
      </c>
      <c r="N208" s="30" t="s">
        <v>741</v>
      </c>
      <c r="O208" s="29">
        <v>413230000977884</v>
      </c>
      <c r="P208" s="30" t="str">
        <f>"05001400301420080061800"</f>
        <v>05001400301420080061800</v>
      </c>
    </row>
    <row r="209" spans="1:16" s="30" customFormat="1" x14ac:dyDescent="0.25">
      <c r="A209" s="27">
        <v>4</v>
      </c>
      <c r="B209" s="28" t="s">
        <v>15</v>
      </c>
      <c r="C209" s="29">
        <v>50012041014</v>
      </c>
      <c r="D209" s="30">
        <v>15428740</v>
      </c>
      <c r="E209" s="30" t="s">
        <v>549</v>
      </c>
      <c r="F209" s="30" t="s">
        <v>550</v>
      </c>
      <c r="G209" s="30">
        <v>70060775</v>
      </c>
      <c r="H209" s="30" t="s">
        <v>404</v>
      </c>
      <c r="I209" s="30" t="s">
        <v>551</v>
      </c>
      <c r="J209" s="30">
        <v>32456596</v>
      </c>
      <c r="K209" s="30" t="s">
        <v>552</v>
      </c>
      <c r="L209" s="30" t="s">
        <v>553</v>
      </c>
      <c r="M209" s="31">
        <v>3000000</v>
      </c>
      <c r="N209" s="30" t="s">
        <v>741</v>
      </c>
      <c r="O209" s="29">
        <v>413230001010930</v>
      </c>
      <c r="P209" s="30" t="str">
        <f>"05001400301420050115700"</f>
        <v>05001400301420050115700</v>
      </c>
    </row>
    <row r="210" spans="1:16" s="30" customFormat="1" x14ac:dyDescent="0.25">
      <c r="A210" s="27">
        <v>4</v>
      </c>
      <c r="B210" s="28" t="s">
        <v>15</v>
      </c>
      <c r="C210" s="29">
        <v>50012041014</v>
      </c>
      <c r="D210" s="30">
        <v>43591082</v>
      </c>
      <c r="E210" s="30" t="s">
        <v>554</v>
      </c>
      <c r="F210" s="30" t="s">
        <v>555</v>
      </c>
      <c r="G210" s="30">
        <v>3541500</v>
      </c>
      <c r="H210" s="30" t="s">
        <v>556</v>
      </c>
      <c r="I210" s="30" t="s">
        <v>557</v>
      </c>
      <c r="J210" s="30">
        <v>71754391</v>
      </c>
      <c r="K210" s="30" t="s">
        <v>177</v>
      </c>
      <c r="L210" s="30" t="s">
        <v>178</v>
      </c>
      <c r="M210" s="31">
        <v>3500000</v>
      </c>
      <c r="N210" s="30" t="s">
        <v>741</v>
      </c>
      <c r="O210" s="29">
        <v>413230001030930</v>
      </c>
      <c r="P210" s="30" t="str">
        <f>"05001400301420070031200"</f>
        <v>05001400301420070031200</v>
      </c>
    </row>
    <row r="211" spans="1:16" s="30" customFormat="1" x14ac:dyDescent="0.25">
      <c r="A211" s="27">
        <v>4</v>
      </c>
      <c r="B211" s="28" t="s">
        <v>15</v>
      </c>
      <c r="C211" s="29">
        <v>50012041014</v>
      </c>
      <c r="D211" s="30">
        <v>9001899104</v>
      </c>
      <c r="E211" s="30" t="s">
        <v>218</v>
      </c>
      <c r="F211" s="30" t="s">
        <v>558</v>
      </c>
      <c r="G211" s="30">
        <v>9000667314</v>
      </c>
      <c r="H211" s="30" t="s">
        <v>76</v>
      </c>
      <c r="I211" s="30" t="s">
        <v>559</v>
      </c>
      <c r="J211" s="30">
        <v>8903002794</v>
      </c>
      <c r="K211" s="30" t="s">
        <v>90</v>
      </c>
      <c r="L211" s="30" t="s">
        <v>76</v>
      </c>
      <c r="M211" s="31">
        <v>3358821.97</v>
      </c>
      <c r="N211" s="30" t="s">
        <v>741</v>
      </c>
      <c r="O211" s="29">
        <v>413230001084521</v>
      </c>
      <c r="P211" s="30" t="str">
        <f>"05001400301420090030900"</f>
        <v>05001400301420090030900</v>
      </c>
    </row>
    <row r="212" spans="1:16" s="30" customFormat="1" x14ac:dyDescent="0.25">
      <c r="A212" s="27">
        <v>4</v>
      </c>
      <c r="B212" s="28" t="s">
        <v>15</v>
      </c>
      <c r="C212" s="29">
        <v>50012041014</v>
      </c>
      <c r="D212" s="30">
        <v>3488908</v>
      </c>
      <c r="E212" s="30" t="s">
        <v>544</v>
      </c>
      <c r="F212" s="30" t="s">
        <v>545</v>
      </c>
      <c r="G212" s="30">
        <v>15506878</v>
      </c>
      <c r="H212" s="30" t="s">
        <v>546</v>
      </c>
      <c r="I212" s="30" t="s">
        <v>547</v>
      </c>
      <c r="J212" s="30">
        <v>8909801366</v>
      </c>
      <c r="K212" s="30" t="s">
        <v>560</v>
      </c>
      <c r="L212" s="30" t="s">
        <v>149</v>
      </c>
      <c r="M212" s="31">
        <v>1273330</v>
      </c>
      <c r="N212" s="30" t="s">
        <v>741</v>
      </c>
      <c r="O212" s="29">
        <v>413230001088569</v>
      </c>
      <c r="P212" s="30" t="str">
        <f>"05001400301420080061800"</f>
        <v>05001400301420080061800</v>
      </c>
    </row>
    <row r="213" spans="1:16" s="30" customFormat="1" x14ac:dyDescent="0.25">
      <c r="A213" s="27">
        <v>4</v>
      </c>
      <c r="B213" s="28" t="s">
        <v>15</v>
      </c>
      <c r="C213" s="29">
        <v>50012041014</v>
      </c>
      <c r="D213" s="30">
        <v>43591082</v>
      </c>
      <c r="E213" s="30" t="s">
        <v>554</v>
      </c>
      <c r="F213" s="30" t="s">
        <v>561</v>
      </c>
      <c r="G213" s="30">
        <v>3541500</v>
      </c>
      <c r="H213" s="30" t="s">
        <v>556</v>
      </c>
      <c r="I213" s="30" t="s">
        <v>557</v>
      </c>
      <c r="J213" s="30">
        <v>71754391</v>
      </c>
      <c r="K213" s="30" t="s">
        <v>177</v>
      </c>
      <c r="L213" s="30" t="s">
        <v>178</v>
      </c>
      <c r="M213" s="31">
        <v>2244912</v>
      </c>
      <c r="N213" s="30" t="s">
        <v>741</v>
      </c>
      <c r="O213" s="29">
        <v>413230001358936</v>
      </c>
      <c r="P213" s="30" t="str">
        <f t="shared" ref="P213:P214" si="15">"05001400301420070031200"</f>
        <v>05001400301420070031200</v>
      </c>
    </row>
    <row r="214" spans="1:16" s="30" customFormat="1" x14ac:dyDescent="0.25">
      <c r="A214" s="27">
        <v>4</v>
      </c>
      <c r="B214" s="28" t="s">
        <v>15</v>
      </c>
      <c r="C214" s="29">
        <v>50012041014</v>
      </c>
      <c r="D214" s="30">
        <v>43591082</v>
      </c>
      <c r="E214" s="30" t="s">
        <v>554</v>
      </c>
      <c r="F214" s="30" t="s">
        <v>561</v>
      </c>
      <c r="G214" s="30">
        <v>3541500</v>
      </c>
      <c r="H214" s="30" t="s">
        <v>556</v>
      </c>
      <c r="I214" s="30" t="s">
        <v>557</v>
      </c>
      <c r="J214" s="30">
        <v>71754391</v>
      </c>
      <c r="K214" s="30" t="s">
        <v>177</v>
      </c>
      <c r="L214" s="30" t="s">
        <v>178</v>
      </c>
      <c r="M214" s="31">
        <v>2930451</v>
      </c>
      <c r="N214" s="30" t="s">
        <v>741</v>
      </c>
      <c r="O214" s="29">
        <v>413230001389737</v>
      </c>
      <c r="P214" s="30" t="str">
        <f t="shared" si="15"/>
        <v>05001400301420070031200</v>
      </c>
    </row>
    <row r="215" spans="1:16" s="30" customFormat="1" x14ac:dyDescent="0.25">
      <c r="A215" s="27">
        <v>4</v>
      </c>
      <c r="B215" s="28" t="s">
        <v>15</v>
      </c>
      <c r="C215" s="29">
        <v>50012041014</v>
      </c>
      <c r="D215" s="30">
        <v>42882998</v>
      </c>
      <c r="E215" s="30" t="s">
        <v>562</v>
      </c>
      <c r="F215" s="30" t="s">
        <v>563</v>
      </c>
      <c r="G215" s="30">
        <v>8246025</v>
      </c>
      <c r="H215" s="30" t="s">
        <v>564</v>
      </c>
      <c r="I215" s="30" t="s">
        <v>565</v>
      </c>
      <c r="J215" s="30">
        <v>43501898</v>
      </c>
      <c r="K215" s="30" t="s">
        <v>566</v>
      </c>
      <c r="L215" s="30" t="s">
        <v>567</v>
      </c>
      <c r="M215" s="31">
        <v>90000</v>
      </c>
      <c r="N215" s="30" t="s">
        <v>741</v>
      </c>
      <c r="O215" s="29">
        <v>413230000153305</v>
      </c>
      <c r="P215" s="30" t="str">
        <f>"05001400301420020024600"</f>
        <v>05001400301420020024600</v>
      </c>
    </row>
    <row r="216" spans="1:16" s="30" customFormat="1" x14ac:dyDescent="0.25">
      <c r="A216" s="27">
        <v>4</v>
      </c>
      <c r="B216" s="28" t="s">
        <v>15</v>
      </c>
      <c r="C216" s="29">
        <v>50012041014</v>
      </c>
      <c r="D216" s="30">
        <v>42882998</v>
      </c>
      <c r="E216" s="30" t="s">
        <v>562</v>
      </c>
      <c r="F216" s="30" t="s">
        <v>563</v>
      </c>
      <c r="G216" s="30">
        <v>8246025</v>
      </c>
      <c r="H216" s="30" t="s">
        <v>564</v>
      </c>
      <c r="I216" s="30" t="s">
        <v>565</v>
      </c>
      <c r="J216" s="30">
        <v>43501898</v>
      </c>
      <c r="K216" s="30" t="s">
        <v>566</v>
      </c>
      <c r="L216" s="30" t="s">
        <v>567</v>
      </c>
      <c r="M216" s="31">
        <v>90000</v>
      </c>
      <c r="N216" s="30" t="s">
        <v>741</v>
      </c>
      <c r="O216" s="29">
        <v>413230000158604</v>
      </c>
      <c r="P216" s="30" t="str">
        <f t="shared" ref="P216:P226" si="16">"05001400301420020024600"</f>
        <v>05001400301420020024600</v>
      </c>
    </row>
    <row r="217" spans="1:16" s="30" customFormat="1" x14ac:dyDescent="0.25">
      <c r="A217" s="27">
        <v>4</v>
      </c>
      <c r="B217" s="28" t="s">
        <v>15</v>
      </c>
      <c r="C217" s="29">
        <v>50012041014</v>
      </c>
      <c r="D217" s="30">
        <v>42882998</v>
      </c>
      <c r="E217" s="30" t="s">
        <v>562</v>
      </c>
      <c r="F217" s="30" t="s">
        <v>563</v>
      </c>
      <c r="G217" s="30">
        <v>8246025</v>
      </c>
      <c r="H217" s="30" t="s">
        <v>564</v>
      </c>
      <c r="I217" s="30" t="s">
        <v>565</v>
      </c>
      <c r="J217" s="30">
        <v>43501898</v>
      </c>
      <c r="K217" s="30" t="s">
        <v>566</v>
      </c>
      <c r="L217" s="30" t="s">
        <v>567</v>
      </c>
      <c r="M217" s="31">
        <v>90000</v>
      </c>
      <c r="N217" s="30" t="s">
        <v>741</v>
      </c>
      <c r="O217" s="29">
        <v>413230000167268</v>
      </c>
      <c r="P217" s="30" t="str">
        <f t="shared" si="16"/>
        <v>05001400301420020024600</v>
      </c>
    </row>
    <row r="218" spans="1:16" s="30" customFormat="1" x14ac:dyDescent="0.25">
      <c r="A218" s="27">
        <v>4</v>
      </c>
      <c r="B218" s="28" t="s">
        <v>15</v>
      </c>
      <c r="C218" s="29">
        <v>50012041014</v>
      </c>
      <c r="D218" s="30">
        <v>42882998</v>
      </c>
      <c r="E218" s="30" t="s">
        <v>562</v>
      </c>
      <c r="F218" s="30" t="s">
        <v>563</v>
      </c>
      <c r="G218" s="30">
        <v>8246025</v>
      </c>
      <c r="H218" s="30" t="s">
        <v>564</v>
      </c>
      <c r="I218" s="30" t="s">
        <v>565</v>
      </c>
      <c r="J218" s="30">
        <v>43501898</v>
      </c>
      <c r="K218" s="30" t="s">
        <v>566</v>
      </c>
      <c r="L218" s="30" t="s">
        <v>567</v>
      </c>
      <c r="M218" s="31">
        <v>180000</v>
      </c>
      <c r="N218" s="30" t="s">
        <v>741</v>
      </c>
      <c r="O218" s="29">
        <v>413230000189091</v>
      </c>
      <c r="P218" s="30" t="str">
        <f t="shared" si="16"/>
        <v>05001400301420020024600</v>
      </c>
    </row>
    <row r="219" spans="1:16" s="30" customFormat="1" x14ac:dyDescent="0.25">
      <c r="A219" s="27">
        <v>4</v>
      </c>
      <c r="B219" s="28" t="s">
        <v>15</v>
      </c>
      <c r="C219" s="29">
        <v>50012041014</v>
      </c>
      <c r="D219" s="30">
        <v>42882998</v>
      </c>
      <c r="E219" s="30" t="s">
        <v>562</v>
      </c>
      <c r="F219" s="30" t="s">
        <v>563</v>
      </c>
      <c r="G219" s="30">
        <v>8246025</v>
      </c>
      <c r="H219" s="30" t="s">
        <v>564</v>
      </c>
      <c r="I219" s="30" t="s">
        <v>565</v>
      </c>
      <c r="J219" s="30">
        <v>43501898</v>
      </c>
      <c r="K219" s="30" t="s">
        <v>566</v>
      </c>
      <c r="L219" s="30" t="s">
        <v>567</v>
      </c>
      <c r="M219" s="31">
        <v>180000</v>
      </c>
      <c r="N219" s="30" t="s">
        <v>741</v>
      </c>
      <c r="O219" s="29">
        <v>413230000216794</v>
      </c>
      <c r="P219" s="30" t="str">
        <f t="shared" si="16"/>
        <v>05001400301420020024600</v>
      </c>
    </row>
    <row r="220" spans="1:16" s="30" customFormat="1" x14ac:dyDescent="0.25">
      <c r="A220" s="27">
        <v>4</v>
      </c>
      <c r="B220" s="28" t="s">
        <v>15</v>
      </c>
      <c r="C220" s="29">
        <v>50012041014</v>
      </c>
      <c r="D220" s="30">
        <v>42882998</v>
      </c>
      <c r="E220" s="30" t="s">
        <v>562</v>
      </c>
      <c r="F220" s="30" t="s">
        <v>563</v>
      </c>
      <c r="G220" s="30">
        <v>8246025</v>
      </c>
      <c r="H220" s="30" t="s">
        <v>564</v>
      </c>
      <c r="I220" s="30" t="s">
        <v>565</v>
      </c>
      <c r="J220" s="30">
        <v>43501898</v>
      </c>
      <c r="K220" s="30" t="s">
        <v>566</v>
      </c>
      <c r="L220" s="30" t="s">
        <v>567</v>
      </c>
      <c r="M220" s="31">
        <v>350000</v>
      </c>
      <c r="N220" s="30" t="s">
        <v>741</v>
      </c>
      <c r="O220" s="29">
        <v>413230000279263</v>
      </c>
      <c r="P220" s="30" t="str">
        <f t="shared" si="16"/>
        <v>05001400301420020024600</v>
      </c>
    </row>
    <row r="221" spans="1:16" s="30" customFormat="1" x14ac:dyDescent="0.25">
      <c r="A221" s="27">
        <v>4</v>
      </c>
      <c r="B221" s="28" t="s">
        <v>15</v>
      </c>
      <c r="C221" s="29">
        <v>50012041014</v>
      </c>
      <c r="D221" s="30">
        <v>42882998</v>
      </c>
      <c r="E221" s="30" t="s">
        <v>562</v>
      </c>
      <c r="F221" s="30" t="s">
        <v>563</v>
      </c>
      <c r="G221" s="30">
        <v>8246025</v>
      </c>
      <c r="H221" s="30" t="s">
        <v>564</v>
      </c>
      <c r="I221" s="30" t="s">
        <v>565</v>
      </c>
      <c r="J221" s="30">
        <v>43501898</v>
      </c>
      <c r="K221" s="30" t="s">
        <v>566</v>
      </c>
      <c r="L221" s="30" t="s">
        <v>567</v>
      </c>
      <c r="M221" s="31">
        <v>250000</v>
      </c>
      <c r="N221" s="30" t="s">
        <v>741</v>
      </c>
      <c r="O221" s="29">
        <v>413230000279264</v>
      </c>
      <c r="P221" s="30" t="str">
        <f t="shared" si="16"/>
        <v>05001400301420020024600</v>
      </c>
    </row>
    <row r="222" spans="1:16" s="30" customFormat="1" x14ac:dyDescent="0.25">
      <c r="A222" s="27">
        <v>4</v>
      </c>
      <c r="B222" s="28" t="s">
        <v>15</v>
      </c>
      <c r="C222" s="29">
        <v>50012041014</v>
      </c>
      <c r="D222" s="30">
        <v>42882998</v>
      </c>
      <c r="E222" s="30" t="s">
        <v>562</v>
      </c>
      <c r="F222" s="30" t="s">
        <v>563</v>
      </c>
      <c r="G222" s="30">
        <v>8246025</v>
      </c>
      <c r="H222" s="30" t="s">
        <v>564</v>
      </c>
      <c r="I222" s="30" t="s">
        <v>565</v>
      </c>
      <c r="J222" s="30">
        <v>3326457</v>
      </c>
      <c r="K222" s="30" t="s">
        <v>329</v>
      </c>
      <c r="L222" s="30" t="s">
        <v>244</v>
      </c>
      <c r="M222" s="31">
        <v>920000</v>
      </c>
      <c r="N222" s="30" t="s">
        <v>741</v>
      </c>
      <c r="O222" s="29">
        <v>413230000383320</v>
      </c>
      <c r="P222" s="30" t="str">
        <f t="shared" si="16"/>
        <v>05001400301420020024600</v>
      </c>
    </row>
    <row r="223" spans="1:16" s="30" customFormat="1" x14ac:dyDescent="0.25">
      <c r="A223" s="27">
        <v>4</v>
      </c>
      <c r="B223" s="28" t="s">
        <v>15</v>
      </c>
      <c r="C223" s="29">
        <v>50012041014</v>
      </c>
      <c r="D223" s="30">
        <v>42882998</v>
      </c>
      <c r="E223" s="30" t="s">
        <v>562</v>
      </c>
      <c r="F223" s="30" t="s">
        <v>563</v>
      </c>
      <c r="G223" s="30">
        <v>8246025</v>
      </c>
      <c r="H223" s="30" t="s">
        <v>564</v>
      </c>
      <c r="I223" s="30" t="s">
        <v>565</v>
      </c>
      <c r="J223" s="30">
        <v>43501898</v>
      </c>
      <c r="K223" s="30" t="s">
        <v>566</v>
      </c>
      <c r="L223" s="30" t="s">
        <v>567</v>
      </c>
      <c r="M223" s="31">
        <v>400000</v>
      </c>
      <c r="N223" s="30" t="s">
        <v>741</v>
      </c>
      <c r="O223" s="29">
        <v>413230000431224</v>
      </c>
      <c r="P223" s="30" t="str">
        <f t="shared" si="16"/>
        <v>05001400301420020024600</v>
      </c>
    </row>
    <row r="224" spans="1:16" s="30" customFormat="1" x14ac:dyDescent="0.25">
      <c r="A224" s="27">
        <v>4</v>
      </c>
      <c r="B224" s="28" t="s">
        <v>15</v>
      </c>
      <c r="C224" s="29">
        <v>50012041014</v>
      </c>
      <c r="D224" s="30">
        <v>42882998</v>
      </c>
      <c r="E224" s="30" t="s">
        <v>562</v>
      </c>
      <c r="F224" s="30" t="s">
        <v>563</v>
      </c>
      <c r="G224" s="30">
        <v>8246025</v>
      </c>
      <c r="H224" s="30" t="s">
        <v>564</v>
      </c>
      <c r="I224" s="30" t="s">
        <v>565</v>
      </c>
      <c r="J224" s="30">
        <v>43501898</v>
      </c>
      <c r="K224" s="30" t="s">
        <v>566</v>
      </c>
      <c r="L224" s="30" t="s">
        <v>567</v>
      </c>
      <c r="M224" s="31">
        <v>110000</v>
      </c>
      <c r="N224" s="30" t="s">
        <v>741</v>
      </c>
      <c r="O224" s="29">
        <v>413230000444238</v>
      </c>
      <c r="P224" s="30" t="str">
        <f t="shared" si="16"/>
        <v>05001400301420020024600</v>
      </c>
    </row>
    <row r="225" spans="1:16" s="30" customFormat="1" x14ac:dyDescent="0.25">
      <c r="A225" s="27">
        <v>4</v>
      </c>
      <c r="B225" s="28" t="s">
        <v>15</v>
      </c>
      <c r="C225" s="29">
        <v>50012041014</v>
      </c>
      <c r="D225" s="30">
        <v>42882998</v>
      </c>
      <c r="E225" s="30" t="s">
        <v>562</v>
      </c>
      <c r="F225" s="30" t="s">
        <v>563</v>
      </c>
      <c r="G225" s="30">
        <v>8246025</v>
      </c>
      <c r="H225" s="30" t="s">
        <v>564</v>
      </c>
      <c r="I225" s="30" t="s">
        <v>565</v>
      </c>
      <c r="J225" s="30">
        <v>43501898</v>
      </c>
      <c r="K225" s="30" t="s">
        <v>566</v>
      </c>
      <c r="L225" s="30" t="s">
        <v>567</v>
      </c>
      <c r="M225" s="31">
        <v>130000</v>
      </c>
      <c r="N225" s="30" t="s">
        <v>741</v>
      </c>
      <c r="O225" s="29">
        <v>413230000469916</v>
      </c>
      <c r="P225" s="30" t="str">
        <f t="shared" si="16"/>
        <v>05001400301420020024600</v>
      </c>
    </row>
    <row r="226" spans="1:16" s="30" customFormat="1" x14ac:dyDescent="0.25">
      <c r="A226" s="27">
        <v>4</v>
      </c>
      <c r="B226" s="28" t="s">
        <v>15</v>
      </c>
      <c r="C226" s="29">
        <v>50012041014</v>
      </c>
      <c r="D226" s="30">
        <v>42882998</v>
      </c>
      <c r="E226" s="30" t="s">
        <v>562</v>
      </c>
      <c r="F226" s="30" t="s">
        <v>563</v>
      </c>
      <c r="G226" s="30">
        <v>8246025</v>
      </c>
      <c r="H226" s="30" t="s">
        <v>564</v>
      </c>
      <c r="I226" s="30" t="s">
        <v>565</v>
      </c>
      <c r="J226" s="30">
        <v>71741574</v>
      </c>
      <c r="K226" s="30" t="s">
        <v>384</v>
      </c>
      <c r="L226" s="30" t="s">
        <v>385</v>
      </c>
      <c r="M226" s="31">
        <v>1870000</v>
      </c>
      <c r="N226" s="30" t="s">
        <v>741</v>
      </c>
      <c r="O226" s="29">
        <v>413230000602304</v>
      </c>
      <c r="P226" s="30" t="str">
        <f t="shared" si="16"/>
        <v>05001400301420020024600</v>
      </c>
    </row>
    <row r="227" spans="1:16" s="30" customFormat="1" x14ac:dyDescent="0.25">
      <c r="A227" s="27">
        <v>4</v>
      </c>
      <c r="B227" s="28" t="s">
        <v>15</v>
      </c>
      <c r="C227" s="29">
        <v>50012041014</v>
      </c>
      <c r="D227" s="30">
        <v>8600030122</v>
      </c>
      <c r="E227" s="30" t="s">
        <v>568</v>
      </c>
      <c r="F227" s="30" t="s">
        <v>569</v>
      </c>
      <c r="G227" s="30">
        <v>8909362977</v>
      </c>
      <c r="H227" s="30" t="s">
        <v>570</v>
      </c>
      <c r="I227" s="30" t="s">
        <v>76</v>
      </c>
      <c r="J227" s="30">
        <v>8999990941</v>
      </c>
      <c r="K227" s="30" t="s">
        <v>571</v>
      </c>
      <c r="L227" s="30" t="s">
        <v>572</v>
      </c>
      <c r="M227" s="31">
        <v>50000000</v>
      </c>
      <c r="N227" s="30" t="s">
        <v>741</v>
      </c>
      <c r="O227" s="29">
        <v>413230000488806</v>
      </c>
      <c r="P227" s="30" t="str">
        <f>"05001400301420050048000"</f>
        <v>05001400301420050048000</v>
      </c>
    </row>
    <row r="228" spans="1:16" s="30" customFormat="1" x14ac:dyDescent="0.25">
      <c r="A228" s="27">
        <v>4</v>
      </c>
      <c r="B228" s="28" t="s">
        <v>15</v>
      </c>
      <c r="C228" s="29">
        <v>50012041014</v>
      </c>
      <c r="D228" s="30">
        <v>32472789</v>
      </c>
      <c r="E228" s="30" t="s">
        <v>573</v>
      </c>
      <c r="F228" s="30" t="s">
        <v>574</v>
      </c>
      <c r="G228" s="30">
        <v>32317545</v>
      </c>
      <c r="H228" s="30" t="s">
        <v>575</v>
      </c>
      <c r="I228" s="30" t="s">
        <v>576</v>
      </c>
      <c r="J228" s="30">
        <v>32317545</v>
      </c>
      <c r="K228" s="30" t="s">
        <v>575</v>
      </c>
      <c r="L228" s="30" t="s">
        <v>577</v>
      </c>
      <c r="M228" s="31">
        <v>850000</v>
      </c>
      <c r="N228" s="30" t="s">
        <v>741</v>
      </c>
      <c r="O228" s="29">
        <v>413230000698167</v>
      </c>
      <c r="P228" s="30" t="str">
        <f>"05001400301420050104800"</f>
        <v>05001400301420050104800</v>
      </c>
    </row>
    <row r="229" spans="1:16" s="30" customFormat="1" x14ac:dyDescent="0.25">
      <c r="A229" s="27">
        <v>4</v>
      </c>
      <c r="B229" s="28" t="s">
        <v>15</v>
      </c>
      <c r="C229" s="29">
        <v>50012041014</v>
      </c>
      <c r="D229" s="30">
        <v>32472789</v>
      </c>
      <c r="E229" s="30" t="s">
        <v>573</v>
      </c>
      <c r="F229" s="30" t="s">
        <v>574</v>
      </c>
      <c r="G229" s="30">
        <v>32317545</v>
      </c>
      <c r="H229" s="30" t="s">
        <v>575</v>
      </c>
      <c r="I229" s="30" t="s">
        <v>576</v>
      </c>
      <c r="J229" s="30">
        <v>32317545</v>
      </c>
      <c r="K229" s="30" t="s">
        <v>575</v>
      </c>
      <c r="L229" s="30" t="s">
        <v>577</v>
      </c>
      <c r="M229" s="31">
        <v>850000</v>
      </c>
      <c r="N229" s="30" t="s">
        <v>741</v>
      </c>
      <c r="O229" s="29">
        <v>413230000709067</v>
      </c>
      <c r="P229" s="30" t="str">
        <f t="shared" ref="P229:P252" si="17">"05001400301420050104800"</f>
        <v>05001400301420050104800</v>
      </c>
    </row>
    <row r="230" spans="1:16" s="30" customFormat="1" x14ac:dyDescent="0.25">
      <c r="A230" s="27">
        <v>4</v>
      </c>
      <c r="B230" s="28" t="s">
        <v>15</v>
      </c>
      <c r="C230" s="29">
        <v>50012041014</v>
      </c>
      <c r="D230" s="30">
        <v>32472789</v>
      </c>
      <c r="E230" s="30" t="s">
        <v>573</v>
      </c>
      <c r="F230" s="30" t="s">
        <v>574</v>
      </c>
      <c r="G230" s="30">
        <v>32317545</v>
      </c>
      <c r="H230" s="30" t="s">
        <v>575</v>
      </c>
      <c r="I230" s="30" t="s">
        <v>576</v>
      </c>
      <c r="J230" s="30">
        <v>32317545</v>
      </c>
      <c r="K230" s="30" t="s">
        <v>575</v>
      </c>
      <c r="L230" s="30" t="s">
        <v>577</v>
      </c>
      <c r="M230" s="31">
        <v>850000</v>
      </c>
      <c r="N230" s="30" t="s">
        <v>741</v>
      </c>
      <c r="O230" s="29">
        <v>413230000723701</v>
      </c>
      <c r="P230" s="30" t="str">
        <f t="shared" si="17"/>
        <v>05001400301420050104800</v>
      </c>
    </row>
    <row r="231" spans="1:16" s="30" customFormat="1" x14ac:dyDescent="0.25">
      <c r="A231" s="27">
        <v>4</v>
      </c>
      <c r="B231" s="28" t="s">
        <v>15</v>
      </c>
      <c r="C231" s="29">
        <v>50012041014</v>
      </c>
      <c r="D231" s="30">
        <v>32472789</v>
      </c>
      <c r="E231" s="30" t="s">
        <v>573</v>
      </c>
      <c r="F231" s="30" t="s">
        <v>574</v>
      </c>
      <c r="G231" s="30">
        <v>32317545</v>
      </c>
      <c r="H231" s="30" t="s">
        <v>575</v>
      </c>
      <c r="I231" s="30" t="s">
        <v>576</v>
      </c>
      <c r="J231" s="30">
        <v>32317545</v>
      </c>
      <c r="K231" s="30" t="s">
        <v>575</v>
      </c>
      <c r="L231" s="30" t="s">
        <v>577</v>
      </c>
      <c r="M231" s="31">
        <v>850000</v>
      </c>
      <c r="N231" s="30" t="s">
        <v>741</v>
      </c>
      <c r="O231" s="29">
        <v>413230000734530</v>
      </c>
      <c r="P231" s="30" t="str">
        <f t="shared" si="17"/>
        <v>05001400301420050104800</v>
      </c>
    </row>
    <row r="232" spans="1:16" s="30" customFormat="1" x14ac:dyDescent="0.25">
      <c r="A232" s="27">
        <v>4</v>
      </c>
      <c r="B232" s="28" t="s">
        <v>15</v>
      </c>
      <c r="C232" s="29">
        <v>50012041014</v>
      </c>
      <c r="D232" s="30">
        <v>32472789</v>
      </c>
      <c r="E232" s="30" t="s">
        <v>573</v>
      </c>
      <c r="F232" s="30" t="s">
        <v>574</v>
      </c>
      <c r="G232" s="30">
        <v>32317545</v>
      </c>
      <c r="H232" s="30" t="s">
        <v>575</v>
      </c>
      <c r="I232" s="30" t="s">
        <v>576</v>
      </c>
      <c r="J232" s="30">
        <v>32317545</v>
      </c>
      <c r="K232" s="30" t="s">
        <v>575</v>
      </c>
      <c r="L232" s="30" t="s">
        <v>577</v>
      </c>
      <c r="M232" s="31">
        <v>850000</v>
      </c>
      <c r="N232" s="30" t="s">
        <v>741</v>
      </c>
      <c r="O232" s="29">
        <v>413230000748449</v>
      </c>
      <c r="P232" s="30" t="str">
        <f t="shared" si="17"/>
        <v>05001400301420050104800</v>
      </c>
    </row>
    <row r="233" spans="1:16" s="30" customFormat="1" x14ac:dyDescent="0.25">
      <c r="A233" s="27">
        <v>4</v>
      </c>
      <c r="B233" s="28" t="s">
        <v>15</v>
      </c>
      <c r="C233" s="29">
        <v>50012041014</v>
      </c>
      <c r="D233" s="30">
        <v>32472789</v>
      </c>
      <c r="E233" s="30" t="s">
        <v>573</v>
      </c>
      <c r="F233" s="30" t="s">
        <v>574</v>
      </c>
      <c r="G233" s="30">
        <v>32317545</v>
      </c>
      <c r="H233" s="30" t="s">
        <v>575</v>
      </c>
      <c r="I233" s="30" t="s">
        <v>576</v>
      </c>
      <c r="J233" s="30">
        <v>32317545</v>
      </c>
      <c r="K233" s="30" t="s">
        <v>575</v>
      </c>
      <c r="L233" s="30" t="s">
        <v>577</v>
      </c>
      <c r="M233" s="31">
        <v>850000</v>
      </c>
      <c r="N233" s="30" t="s">
        <v>741</v>
      </c>
      <c r="O233" s="29">
        <v>413230000759143</v>
      </c>
      <c r="P233" s="30" t="str">
        <f t="shared" si="17"/>
        <v>05001400301420050104800</v>
      </c>
    </row>
    <row r="234" spans="1:16" s="30" customFormat="1" x14ac:dyDescent="0.25">
      <c r="A234" s="27">
        <v>4</v>
      </c>
      <c r="B234" s="28" t="s">
        <v>15</v>
      </c>
      <c r="C234" s="29">
        <v>50012041014</v>
      </c>
      <c r="D234" s="30">
        <v>32472789</v>
      </c>
      <c r="E234" s="30" t="s">
        <v>573</v>
      </c>
      <c r="F234" s="30" t="s">
        <v>574</v>
      </c>
      <c r="G234" s="30">
        <v>32317545</v>
      </c>
      <c r="H234" s="30" t="s">
        <v>575</v>
      </c>
      <c r="I234" s="30" t="s">
        <v>576</v>
      </c>
      <c r="J234" s="30">
        <v>32317545</v>
      </c>
      <c r="K234" s="30" t="s">
        <v>575</v>
      </c>
      <c r="L234" s="30" t="s">
        <v>577</v>
      </c>
      <c r="M234" s="31">
        <v>850000</v>
      </c>
      <c r="N234" s="30" t="s">
        <v>741</v>
      </c>
      <c r="O234" s="29">
        <v>413230000775498</v>
      </c>
      <c r="P234" s="30" t="str">
        <f t="shared" si="17"/>
        <v>05001400301420050104800</v>
      </c>
    </row>
    <row r="235" spans="1:16" s="30" customFormat="1" x14ac:dyDescent="0.25">
      <c r="A235" s="27">
        <v>4</v>
      </c>
      <c r="B235" s="28" t="s">
        <v>15</v>
      </c>
      <c r="C235" s="29">
        <v>50012041014</v>
      </c>
      <c r="D235" s="30">
        <v>32472789</v>
      </c>
      <c r="E235" s="30" t="s">
        <v>573</v>
      </c>
      <c r="F235" s="30" t="s">
        <v>574</v>
      </c>
      <c r="G235" s="30">
        <v>32317545</v>
      </c>
      <c r="H235" s="30" t="s">
        <v>575</v>
      </c>
      <c r="I235" s="30" t="s">
        <v>576</v>
      </c>
      <c r="J235" s="30">
        <v>32317545</v>
      </c>
      <c r="K235" s="30" t="s">
        <v>575</v>
      </c>
      <c r="L235" s="30" t="s">
        <v>577</v>
      </c>
      <c r="M235" s="31">
        <v>850000</v>
      </c>
      <c r="N235" s="30" t="s">
        <v>741</v>
      </c>
      <c r="O235" s="29">
        <v>413230000789023</v>
      </c>
      <c r="P235" s="30" t="str">
        <f t="shared" si="17"/>
        <v>05001400301420050104800</v>
      </c>
    </row>
    <row r="236" spans="1:16" s="30" customFormat="1" x14ac:dyDescent="0.25">
      <c r="A236" s="27">
        <v>4</v>
      </c>
      <c r="B236" s="28" t="s">
        <v>15</v>
      </c>
      <c r="C236" s="29">
        <v>50012041014</v>
      </c>
      <c r="D236" s="30">
        <v>32472789</v>
      </c>
      <c r="E236" s="30" t="s">
        <v>573</v>
      </c>
      <c r="F236" s="30" t="s">
        <v>574</v>
      </c>
      <c r="G236" s="30">
        <v>32317545</v>
      </c>
      <c r="H236" s="30" t="s">
        <v>575</v>
      </c>
      <c r="I236" s="30" t="s">
        <v>576</v>
      </c>
      <c r="J236" s="30">
        <v>32317545</v>
      </c>
      <c r="K236" s="30" t="s">
        <v>575</v>
      </c>
      <c r="L236" s="30" t="s">
        <v>577</v>
      </c>
      <c r="M236" s="31">
        <v>850000</v>
      </c>
      <c r="N236" s="30" t="s">
        <v>741</v>
      </c>
      <c r="O236" s="29">
        <v>413230000801927</v>
      </c>
      <c r="P236" s="30" t="str">
        <f t="shared" si="17"/>
        <v>05001400301420050104800</v>
      </c>
    </row>
    <row r="237" spans="1:16" s="30" customFormat="1" x14ac:dyDescent="0.25">
      <c r="A237" s="27">
        <v>4</v>
      </c>
      <c r="B237" s="28" t="s">
        <v>15</v>
      </c>
      <c r="C237" s="29">
        <v>50012041014</v>
      </c>
      <c r="D237" s="30">
        <v>32472789</v>
      </c>
      <c r="E237" s="30" t="s">
        <v>573</v>
      </c>
      <c r="F237" s="30" t="s">
        <v>574</v>
      </c>
      <c r="G237" s="30">
        <v>32317545</v>
      </c>
      <c r="H237" s="30" t="s">
        <v>575</v>
      </c>
      <c r="I237" s="30" t="s">
        <v>576</v>
      </c>
      <c r="J237" s="30">
        <v>32317545</v>
      </c>
      <c r="K237" s="30" t="s">
        <v>575</v>
      </c>
      <c r="L237" s="30" t="s">
        <v>577</v>
      </c>
      <c r="M237" s="31">
        <v>850000</v>
      </c>
      <c r="N237" s="30" t="s">
        <v>741</v>
      </c>
      <c r="O237" s="29">
        <v>413230000815725</v>
      </c>
      <c r="P237" s="30" t="str">
        <f t="shared" si="17"/>
        <v>05001400301420050104800</v>
      </c>
    </row>
    <row r="238" spans="1:16" s="30" customFormat="1" x14ac:dyDescent="0.25">
      <c r="A238" s="27">
        <v>4</v>
      </c>
      <c r="B238" s="28" t="s">
        <v>15</v>
      </c>
      <c r="C238" s="29">
        <v>50012041014</v>
      </c>
      <c r="D238" s="30">
        <v>32472789</v>
      </c>
      <c r="E238" s="30" t="s">
        <v>573</v>
      </c>
      <c r="F238" s="30" t="s">
        <v>574</v>
      </c>
      <c r="G238" s="30">
        <v>32317545</v>
      </c>
      <c r="H238" s="30" t="s">
        <v>575</v>
      </c>
      <c r="I238" s="30" t="s">
        <v>576</v>
      </c>
      <c r="J238" s="30">
        <v>32317545</v>
      </c>
      <c r="K238" s="30" t="s">
        <v>575</v>
      </c>
      <c r="L238" s="30" t="s">
        <v>577</v>
      </c>
      <c r="M238" s="31">
        <v>850000</v>
      </c>
      <c r="N238" s="30" t="s">
        <v>741</v>
      </c>
      <c r="O238" s="29">
        <v>413230000828385</v>
      </c>
      <c r="P238" s="30" t="str">
        <f t="shared" si="17"/>
        <v>05001400301420050104800</v>
      </c>
    </row>
    <row r="239" spans="1:16" s="30" customFormat="1" x14ac:dyDescent="0.25">
      <c r="A239" s="27">
        <v>4</v>
      </c>
      <c r="B239" s="28" t="s">
        <v>15</v>
      </c>
      <c r="C239" s="29">
        <v>50012041014</v>
      </c>
      <c r="D239" s="30">
        <v>32472789</v>
      </c>
      <c r="E239" s="30" t="s">
        <v>573</v>
      </c>
      <c r="F239" s="30" t="s">
        <v>574</v>
      </c>
      <c r="G239" s="30">
        <v>32317545</v>
      </c>
      <c r="H239" s="30" t="s">
        <v>575</v>
      </c>
      <c r="I239" s="30" t="s">
        <v>576</v>
      </c>
      <c r="J239" s="30">
        <v>32317545</v>
      </c>
      <c r="K239" s="30" t="s">
        <v>575</v>
      </c>
      <c r="L239" s="30" t="s">
        <v>577</v>
      </c>
      <c r="M239" s="31">
        <v>935000</v>
      </c>
      <c r="N239" s="30" t="s">
        <v>741</v>
      </c>
      <c r="O239" s="29">
        <v>413230000841327</v>
      </c>
      <c r="P239" s="30" t="str">
        <f t="shared" si="17"/>
        <v>05001400301420050104800</v>
      </c>
    </row>
    <row r="240" spans="1:16" s="30" customFormat="1" x14ac:dyDescent="0.25">
      <c r="A240" s="27">
        <v>4</v>
      </c>
      <c r="B240" s="28" t="s">
        <v>15</v>
      </c>
      <c r="C240" s="29">
        <v>50012041014</v>
      </c>
      <c r="D240" s="30">
        <v>32472789</v>
      </c>
      <c r="E240" s="30" t="s">
        <v>573</v>
      </c>
      <c r="F240" s="30" t="s">
        <v>574</v>
      </c>
      <c r="G240" s="30">
        <v>32317545</v>
      </c>
      <c r="H240" s="30" t="s">
        <v>575</v>
      </c>
      <c r="I240" s="30" t="s">
        <v>576</v>
      </c>
      <c r="J240" s="30">
        <v>32317545</v>
      </c>
      <c r="K240" s="30" t="s">
        <v>575</v>
      </c>
      <c r="L240" s="30" t="s">
        <v>577</v>
      </c>
      <c r="M240" s="31">
        <v>935000</v>
      </c>
      <c r="N240" s="30" t="s">
        <v>741</v>
      </c>
      <c r="O240" s="29">
        <v>413230000852283</v>
      </c>
      <c r="P240" s="30" t="str">
        <f t="shared" si="17"/>
        <v>05001400301420050104800</v>
      </c>
    </row>
    <row r="241" spans="1:16" s="30" customFormat="1" x14ac:dyDescent="0.25">
      <c r="A241" s="27">
        <v>4</v>
      </c>
      <c r="B241" s="28" t="s">
        <v>15</v>
      </c>
      <c r="C241" s="29">
        <v>50012041014</v>
      </c>
      <c r="D241" s="30">
        <v>32472789</v>
      </c>
      <c r="E241" s="30" t="s">
        <v>573</v>
      </c>
      <c r="F241" s="30" t="s">
        <v>574</v>
      </c>
      <c r="G241" s="30">
        <v>32317545</v>
      </c>
      <c r="H241" s="30" t="s">
        <v>575</v>
      </c>
      <c r="I241" s="30" t="s">
        <v>576</v>
      </c>
      <c r="J241" s="30">
        <v>32317545</v>
      </c>
      <c r="K241" s="30" t="s">
        <v>575</v>
      </c>
      <c r="L241" s="30" t="s">
        <v>577</v>
      </c>
      <c r="M241" s="31">
        <v>935000</v>
      </c>
      <c r="N241" s="30" t="s">
        <v>741</v>
      </c>
      <c r="O241" s="29">
        <v>413230000864586</v>
      </c>
      <c r="P241" s="30" t="str">
        <f t="shared" si="17"/>
        <v>05001400301420050104800</v>
      </c>
    </row>
    <row r="242" spans="1:16" s="30" customFormat="1" x14ac:dyDescent="0.25">
      <c r="A242" s="27">
        <v>4</v>
      </c>
      <c r="B242" s="28" t="s">
        <v>15</v>
      </c>
      <c r="C242" s="29">
        <v>50012041014</v>
      </c>
      <c r="D242" s="30">
        <v>32472789</v>
      </c>
      <c r="E242" s="30" t="s">
        <v>573</v>
      </c>
      <c r="F242" s="30" t="s">
        <v>574</v>
      </c>
      <c r="G242" s="30">
        <v>32317545</v>
      </c>
      <c r="H242" s="30" t="s">
        <v>575</v>
      </c>
      <c r="I242" s="30" t="s">
        <v>576</v>
      </c>
      <c r="J242" s="30">
        <v>32317545</v>
      </c>
      <c r="K242" s="30" t="s">
        <v>575</v>
      </c>
      <c r="L242" s="30" t="s">
        <v>577</v>
      </c>
      <c r="M242" s="31">
        <v>935000</v>
      </c>
      <c r="N242" s="30" t="s">
        <v>741</v>
      </c>
      <c r="O242" s="29">
        <v>413230000877040</v>
      </c>
      <c r="P242" s="30" t="str">
        <f t="shared" si="17"/>
        <v>05001400301420050104800</v>
      </c>
    </row>
    <row r="243" spans="1:16" s="30" customFormat="1" x14ac:dyDescent="0.25">
      <c r="A243" s="27">
        <v>4</v>
      </c>
      <c r="B243" s="28" t="s">
        <v>15</v>
      </c>
      <c r="C243" s="29">
        <v>50012041014</v>
      </c>
      <c r="D243" s="30">
        <v>32472789</v>
      </c>
      <c r="E243" s="30" t="s">
        <v>573</v>
      </c>
      <c r="F243" s="30" t="s">
        <v>574</v>
      </c>
      <c r="G243" s="30">
        <v>32317545</v>
      </c>
      <c r="H243" s="30" t="s">
        <v>575</v>
      </c>
      <c r="I243" s="30" t="s">
        <v>576</v>
      </c>
      <c r="J243" s="30">
        <v>32317545</v>
      </c>
      <c r="K243" s="30" t="s">
        <v>575</v>
      </c>
      <c r="L243" s="30" t="s">
        <v>577</v>
      </c>
      <c r="M243" s="31">
        <v>935000</v>
      </c>
      <c r="N243" s="30" t="s">
        <v>741</v>
      </c>
      <c r="O243" s="29">
        <v>413230000891148</v>
      </c>
      <c r="P243" s="30" t="str">
        <f t="shared" si="17"/>
        <v>05001400301420050104800</v>
      </c>
    </row>
    <row r="244" spans="1:16" s="30" customFormat="1" x14ac:dyDescent="0.25">
      <c r="A244" s="27">
        <v>4</v>
      </c>
      <c r="B244" s="28" t="s">
        <v>15</v>
      </c>
      <c r="C244" s="29">
        <v>50012041014</v>
      </c>
      <c r="D244" s="30">
        <v>32472789</v>
      </c>
      <c r="E244" s="30" t="s">
        <v>573</v>
      </c>
      <c r="F244" s="30" t="s">
        <v>574</v>
      </c>
      <c r="G244" s="30">
        <v>32317545</v>
      </c>
      <c r="H244" s="30" t="s">
        <v>575</v>
      </c>
      <c r="I244" s="30" t="s">
        <v>576</v>
      </c>
      <c r="J244" s="30">
        <v>32317545</v>
      </c>
      <c r="K244" s="30" t="s">
        <v>575</v>
      </c>
      <c r="L244" s="30" t="s">
        <v>577</v>
      </c>
      <c r="M244" s="31">
        <v>935000</v>
      </c>
      <c r="N244" s="30" t="s">
        <v>741</v>
      </c>
      <c r="O244" s="29">
        <v>413230000904125</v>
      </c>
      <c r="P244" s="30" t="str">
        <f t="shared" si="17"/>
        <v>05001400301420050104800</v>
      </c>
    </row>
    <row r="245" spans="1:16" s="30" customFormat="1" x14ac:dyDescent="0.25">
      <c r="A245" s="27">
        <v>4</v>
      </c>
      <c r="B245" s="28" t="s">
        <v>15</v>
      </c>
      <c r="C245" s="29">
        <v>50012041014</v>
      </c>
      <c r="D245" s="30">
        <v>32472789</v>
      </c>
      <c r="E245" s="30" t="s">
        <v>573</v>
      </c>
      <c r="F245" s="30" t="s">
        <v>574</v>
      </c>
      <c r="G245" s="30">
        <v>32317545</v>
      </c>
      <c r="H245" s="30" t="s">
        <v>575</v>
      </c>
      <c r="I245" s="30" t="s">
        <v>576</v>
      </c>
      <c r="J245" s="30">
        <v>32317545</v>
      </c>
      <c r="K245" s="30" t="s">
        <v>575</v>
      </c>
      <c r="L245" s="30" t="s">
        <v>577</v>
      </c>
      <c r="M245" s="31">
        <v>935000</v>
      </c>
      <c r="N245" s="30" t="s">
        <v>741</v>
      </c>
      <c r="O245" s="29">
        <v>413230000917332</v>
      </c>
      <c r="P245" s="30" t="str">
        <f t="shared" si="17"/>
        <v>05001400301420050104800</v>
      </c>
    </row>
    <row r="246" spans="1:16" s="30" customFormat="1" x14ac:dyDescent="0.25">
      <c r="A246" s="27">
        <v>4</v>
      </c>
      <c r="B246" s="28" t="s">
        <v>15</v>
      </c>
      <c r="C246" s="29">
        <v>50012041014</v>
      </c>
      <c r="D246" s="30">
        <v>32472789</v>
      </c>
      <c r="E246" s="30" t="s">
        <v>573</v>
      </c>
      <c r="F246" s="30" t="s">
        <v>574</v>
      </c>
      <c r="G246" s="30">
        <v>32317545</v>
      </c>
      <c r="H246" s="30" t="s">
        <v>575</v>
      </c>
      <c r="I246" s="30" t="s">
        <v>576</v>
      </c>
      <c r="J246" s="30">
        <v>32317545</v>
      </c>
      <c r="K246" s="30" t="s">
        <v>575</v>
      </c>
      <c r="L246" s="30" t="s">
        <v>577</v>
      </c>
      <c r="M246" s="31">
        <v>935000</v>
      </c>
      <c r="N246" s="30" t="s">
        <v>741</v>
      </c>
      <c r="O246" s="29">
        <v>413230000931011</v>
      </c>
      <c r="P246" s="30" t="str">
        <f t="shared" si="17"/>
        <v>05001400301420050104800</v>
      </c>
    </row>
    <row r="247" spans="1:16" s="30" customFormat="1" x14ac:dyDescent="0.25">
      <c r="A247" s="27">
        <v>4</v>
      </c>
      <c r="B247" s="28" t="s">
        <v>15</v>
      </c>
      <c r="C247" s="29">
        <v>50012041014</v>
      </c>
      <c r="D247" s="30">
        <v>32472789</v>
      </c>
      <c r="E247" s="30" t="s">
        <v>573</v>
      </c>
      <c r="F247" s="30" t="s">
        <v>574</v>
      </c>
      <c r="G247" s="30">
        <v>32317545</v>
      </c>
      <c r="H247" s="30" t="s">
        <v>575</v>
      </c>
      <c r="I247" s="30" t="s">
        <v>576</v>
      </c>
      <c r="J247" s="30">
        <v>32317545</v>
      </c>
      <c r="K247" s="30" t="s">
        <v>575</v>
      </c>
      <c r="L247" s="30" t="s">
        <v>577</v>
      </c>
      <c r="M247" s="31">
        <v>935000</v>
      </c>
      <c r="N247" s="30" t="s">
        <v>741</v>
      </c>
      <c r="O247" s="29">
        <v>413230000944451</v>
      </c>
      <c r="P247" s="30" t="str">
        <f t="shared" si="17"/>
        <v>05001400301420050104800</v>
      </c>
    </row>
    <row r="248" spans="1:16" s="30" customFormat="1" x14ac:dyDescent="0.25">
      <c r="A248" s="27">
        <v>4</v>
      </c>
      <c r="B248" s="28" t="s">
        <v>15</v>
      </c>
      <c r="C248" s="29">
        <v>50012041014</v>
      </c>
      <c r="D248" s="30">
        <v>32472789</v>
      </c>
      <c r="E248" s="30" t="s">
        <v>573</v>
      </c>
      <c r="F248" s="30" t="s">
        <v>574</v>
      </c>
      <c r="G248" s="30">
        <v>32317545</v>
      </c>
      <c r="H248" s="30" t="s">
        <v>575</v>
      </c>
      <c r="I248" s="30" t="s">
        <v>576</v>
      </c>
      <c r="J248" s="30">
        <v>32317545</v>
      </c>
      <c r="K248" s="30" t="s">
        <v>575</v>
      </c>
      <c r="L248" s="30" t="s">
        <v>577</v>
      </c>
      <c r="M248" s="31">
        <v>935000</v>
      </c>
      <c r="N248" s="30" t="s">
        <v>741</v>
      </c>
      <c r="O248" s="29">
        <v>413230000958025</v>
      </c>
      <c r="P248" s="30" t="str">
        <f t="shared" si="17"/>
        <v>05001400301420050104800</v>
      </c>
    </row>
    <row r="249" spans="1:16" s="30" customFormat="1" x14ac:dyDescent="0.25">
      <c r="A249" s="27">
        <v>4</v>
      </c>
      <c r="B249" s="28" t="s">
        <v>15</v>
      </c>
      <c r="C249" s="29">
        <v>50012041014</v>
      </c>
      <c r="D249" s="30">
        <v>32472789</v>
      </c>
      <c r="E249" s="30" t="s">
        <v>573</v>
      </c>
      <c r="F249" s="30" t="s">
        <v>574</v>
      </c>
      <c r="G249" s="30">
        <v>32317545</v>
      </c>
      <c r="H249" s="30" t="s">
        <v>575</v>
      </c>
      <c r="I249" s="30" t="s">
        <v>576</v>
      </c>
      <c r="J249" s="30">
        <v>32317545</v>
      </c>
      <c r="K249" s="30" t="s">
        <v>575</v>
      </c>
      <c r="L249" s="30" t="s">
        <v>577</v>
      </c>
      <c r="M249" s="31">
        <v>935000</v>
      </c>
      <c r="N249" s="30" t="s">
        <v>741</v>
      </c>
      <c r="O249" s="29">
        <v>413230000969069</v>
      </c>
      <c r="P249" s="30" t="str">
        <f t="shared" si="17"/>
        <v>05001400301420050104800</v>
      </c>
    </row>
    <row r="250" spans="1:16" s="30" customFormat="1" x14ac:dyDescent="0.25">
      <c r="A250" s="27">
        <v>4</v>
      </c>
      <c r="B250" s="28" t="s">
        <v>15</v>
      </c>
      <c r="C250" s="29">
        <v>50012041014</v>
      </c>
      <c r="D250" s="30">
        <v>32472789</v>
      </c>
      <c r="E250" s="30" t="s">
        <v>573</v>
      </c>
      <c r="F250" s="30" t="s">
        <v>574</v>
      </c>
      <c r="G250" s="30">
        <v>32317545</v>
      </c>
      <c r="H250" s="30" t="s">
        <v>575</v>
      </c>
      <c r="I250" s="30" t="s">
        <v>576</v>
      </c>
      <c r="J250" s="30">
        <v>32317545</v>
      </c>
      <c r="K250" s="30" t="s">
        <v>575</v>
      </c>
      <c r="L250" s="30" t="s">
        <v>577</v>
      </c>
      <c r="M250" s="31">
        <v>935000</v>
      </c>
      <c r="N250" s="30" t="s">
        <v>741</v>
      </c>
      <c r="O250" s="29">
        <v>413230000982059</v>
      </c>
      <c r="P250" s="30" t="str">
        <f t="shared" si="17"/>
        <v>05001400301420050104800</v>
      </c>
    </row>
    <row r="251" spans="1:16" s="30" customFormat="1" x14ac:dyDescent="0.25">
      <c r="A251" s="27">
        <v>4</v>
      </c>
      <c r="B251" s="28" t="s">
        <v>15</v>
      </c>
      <c r="C251" s="29">
        <v>50012041014</v>
      </c>
      <c r="D251" s="30">
        <v>32472789</v>
      </c>
      <c r="E251" s="30" t="s">
        <v>573</v>
      </c>
      <c r="F251" s="30" t="s">
        <v>574</v>
      </c>
      <c r="G251" s="30">
        <v>32317545</v>
      </c>
      <c r="H251" s="30" t="s">
        <v>575</v>
      </c>
      <c r="I251" s="30" t="s">
        <v>576</v>
      </c>
      <c r="J251" s="30">
        <v>32317545</v>
      </c>
      <c r="K251" s="30" t="s">
        <v>575</v>
      </c>
      <c r="L251" s="30" t="s">
        <v>577</v>
      </c>
      <c r="M251" s="31">
        <v>1030000</v>
      </c>
      <c r="N251" s="30" t="s">
        <v>741</v>
      </c>
      <c r="O251" s="29">
        <v>413230000996147</v>
      </c>
      <c r="P251" s="30" t="str">
        <f t="shared" si="17"/>
        <v>05001400301420050104800</v>
      </c>
    </row>
    <row r="252" spans="1:16" s="30" customFormat="1" x14ac:dyDescent="0.25">
      <c r="A252" s="27">
        <v>4</v>
      </c>
      <c r="B252" s="28" t="s">
        <v>15</v>
      </c>
      <c r="C252" s="29">
        <v>50012041014</v>
      </c>
      <c r="D252" s="30">
        <v>32472789</v>
      </c>
      <c r="E252" s="30" t="s">
        <v>573</v>
      </c>
      <c r="F252" s="30" t="s">
        <v>574</v>
      </c>
      <c r="G252" s="30">
        <v>32317545</v>
      </c>
      <c r="H252" s="30" t="s">
        <v>575</v>
      </c>
      <c r="I252" s="30" t="s">
        <v>576</v>
      </c>
      <c r="J252" s="30">
        <v>32317545</v>
      </c>
      <c r="K252" s="30" t="s">
        <v>575</v>
      </c>
      <c r="L252" s="30" t="s">
        <v>577</v>
      </c>
      <c r="M252" s="31">
        <v>1030000</v>
      </c>
      <c r="N252" s="30" t="s">
        <v>741</v>
      </c>
      <c r="O252" s="29">
        <v>413230001006495</v>
      </c>
      <c r="P252" s="30" t="str">
        <f t="shared" si="17"/>
        <v>05001400301420050104800</v>
      </c>
    </row>
    <row r="253" spans="1:16" s="30" customFormat="1" x14ac:dyDescent="0.25">
      <c r="A253" s="27">
        <v>4</v>
      </c>
      <c r="B253" s="28" t="s">
        <v>15</v>
      </c>
      <c r="C253" s="29">
        <v>50012041014</v>
      </c>
      <c r="D253" s="30">
        <v>8259551</v>
      </c>
      <c r="E253" s="30" t="s">
        <v>578</v>
      </c>
      <c r="F253" s="30" t="s">
        <v>579</v>
      </c>
      <c r="G253" s="30">
        <v>43276614</v>
      </c>
      <c r="H253" s="30" t="s">
        <v>580</v>
      </c>
      <c r="I253" s="30" t="s">
        <v>581</v>
      </c>
      <c r="J253" s="30">
        <v>43276614</v>
      </c>
      <c r="K253" s="30" t="s">
        <v>580</v>
      </c>
      <c r="L253" s="30" t="s">
        <v>581</v>
      </c>
      <c r="M253" s="31">
        <v>1320000</v>
      </c>
      <c r="N253" s="30" t="s">
        <v>741</v>
      </c>
      <c r="O253" s="29">
        <v>413230001017212</v>
      </c>
      <c r="P253" s="29" t="str">
        <f>"05001400301420080150100"</f>
        <v>05001400301420080150100</v>
      </c>
    </row>
    <row r="254" spans="1:16" s="30" customFormat="1" x14ac:dyDescent="0.25">
      <c r="A254" s="27">
        <v>4</v>
      </c>
      <c r="B254" s="28" t="s">
        <v>15</v>
      </c>
      <c r="C254" s="29">
        <v>50012041014</v>
      </c>
      <c r="D254" s="30">
        <v>32472789</v>
      </c>
      <c r="E254" s="30" t="s">
        <v>573</v>
      </c>
      <c r="F254" s="30" t="s">
        <v>574</v>
      </c>
      <c r="G254" s="30">
        <v>32317545</v>
      </c>
      <c r="H254" s="30" t="s">
        <v>575</v>
      </c>
      <c r="I254" s="30" t="s">
        <v>576</v>
      </c>
      <c r="J254" s="30">
        <v>32317545</v>
      </c>
      <c r="K254" s="30" t="s">
        <v>575</v>
      </c>
      <c r="L254" s="30" t="s">
        <v>577</v>
      </c>
      <c r="M254" s="31">
        <v>1030000</v>
      </c>
      <c r="N254" s="30" t="s">
        <v>741</v>
      </c>
      <c r="O254" s="29">
        <v>413230001020729</v>
      </c>
      <c r="P254" s="30" t="str">
        <f t="shared" ref="P254:P255" si="18">"05001400301420050104800"</f>
        <v>05001400301420050104800</v>
      </c>
    </row>
    <row r="255" spans="1:16" s="30" customFormat="1" x14ac:dyDescent="0.25">
      <c r="A255" s="27">
        <v>4</v>
      </c>
      <c r="B255" s="28" t="s">
        <v>15</v>
      </c>
      <c r="C255" s="29">
        <v>50012041014</v>
      </c>
      <c r="D255" s="30">
        <v>32472789</v>
      </c>
      <c r="E255" s="30" t="s">
        <v>573</v>
      </c>
      <c r="F255" s="30" t="s">
        <v>574</v>
      </c>
      <c r="G255" s="30">
        <v>32317545</v>
      </c>
      <c r="H255" s="30" t="s">
        <v>575</v>
      </c>
      <c r="I255" s="30" t="s">
        <v>576</v>
      </c>
      <c r="J255" s="30">
        <v>32317545</v>
      </c>
      <c r="K255" s="30" t="s">
        <v>575</v>
      </c>
      <c r="L255" s="30" t="s">
        <v>577</v>
      </c>
      <c r="M255" s="31">
        <v>1030000</v>
      </c>
      <c r="N255" s="30" t="s">
        <v>741</v>
      </c>
      <c r="O255" s="29">
        <v>413230001034931</v>
      </c>
      <c r="P255" s="30" t="str">
        <f t="shared" si="18"/>
        <v>05001400301420050104800</v>
      </c>
    </row>
    <row r="256" spans="1:16" s="30" customFormat="1" x14ac:dyDescent="0.25">
      <c r="A256" s="27">
        <v>4</v>
      </c>
      <c r="B256" s="28" t="s">
        <v>15</v>
      </c>
      <c r="C256" s="29">
        <v>50012041014</v>
      </c>
      <c r="D256" s="30">
        <v>8259551</v>
      </c>
      <c r="E256" s="30" t="s">
        <v>578</v>
      </c>
      <c r="F256" s="30" t="s">
        <v>579</v>
      </c>
      <c r="G256" s="30">
        <v>43276614</v>
      </c>
      <c r="H256" s="30" t="s">
        <v>580</v>
      </c>
      <c r="I256" s="30" t="s">
        <v>581</v>
      </c>
      <c r="J256" s="30">
        <v>43276614</v>
      </c>
      <c r="K256" s="30" t="s">
        <v>580</v>
      </c>
      <c r="L256" s="30" t="s">
        <v>581</v>
      </c>
      <c r="M256" s="31">
        <v>1320000</v>
      </c>
      <c r="N256" s="30" t="s">
        <v>741</v>
      </c>
      <c r="O256" s="29">
        <v>413230001044747</v>
      </c>
      <c r="P256" s="30" t="str">
        <f>"05001400301420080150100"</f>
        <v>05001400301420080150100</v>
      </c>
    </row>
    <row r="257" spans="1:16" s="30" customFormat="1" x14ac:dyDescent="0.25">
      <c r="A257" s="27">
        <v>4</v>
      </c>
      <c r="B257" s="28" t="s">
        <v>15</v>
      </c>
      <c r="C257" s="29">
        <v>50012041014</v>
      </c>
      <c r="D257" s="30">
        <v>32472789</v>
      </c>
      <c r="E257" s="30" t="s">
        <v>573</v>
      </c>
      <c r="F257" s="30" t="s">
        <v>574</v>
      </c>
      <c r="G257" s="30">
        <v>32317545</v>
      </c>
      <c r="H257" s="30" t="s">
        <v>575</v>
      </c>
      <c r="I257" s="30" t="s">
        <v>576</v>
      </c>
      <c r="J257" s="30">
        <v>32317545</v>
      </c>
      <c r="K257" s="30" t="s">
        <v>575</v>
      </c>
      <c r="L257" s="30" t="s">
        <v>577</v>
      </c>
      <c r="M257" s="31">
        <v>1030000</v>
      </c>
      <c r="N257" s="30" t="s">
        <v>741</v>
      </c>
      <c r="O257" s="29">
        <v>413230001049332</v>
      </c>
      <c r="P257" s="30" t="str">
        <f t="shared" ref="P257:P258" si="19">"05001400301420050104800"</f>
        <v>05001400301420050104800</v>
      </c>
    </row>
    <row r="258" spans="1:16" s="30" customFormat="1" x14ac:dyDescent="0.25">
      <c r="A258" s="27">
        <v>4</v>
      </c>
      <c r="B258" s="28" t="s">
        <v>15</v>
      </c>
      <c r="C258" s="29">
        <v>50012041014</v>
      </c>
      <c r="D258" s="30">
        <v>32472789</v>
      </c>
      <c r="E258" s="30" t="s">
        <v>573</v>
      </c>
      <c r="F258" s="30" t="s">
        <v>574</v>
      </c>
      <c r="G258" s="30">
        <v>32317545</v>
      </c>
      <c r="H258" s="30" t="s">
        <v>575</v>
      </c>
      <c r="I258" s="30" t="s">
        <v>576</v>
      </c>
      <c r="J258" s="30">
        <v>32317545</v>
      </c>
      <c r="K258" s="30" t="s">
        <v>575</v>
      </c>
      <c r="L258" s="30" t="s">
        <v>577</v>
      </c>
      <c r="M258" s="31">
        <v>1030000</v>
      </c>
      <c r="N258" s="30" t="s">
        <v>741</v>
      </c>
      <c r="O258" s="29">
        <v>413230001062873</v>
      </c>
      <c r="P258" s="30" t="str">
        <f t="shared" si="19"/>
        <v>05001400301420050104800</v>
      </c>
    </row>
    <row r="259" spans="1:16" s="30" customFormat="1" x14ac:dyDescent="0.25">
      <c r="A259" s="27">
        <v>4</v>
      </c>
      <c r="B259" s="28" t="s">
        <v>15</v>
      </c>
      <c r="C259" s="29">
        <v>50012041014</v>
      </c>
      <c r="D259" s="30">
        <v>8259551</v>
      </c>
      <c r="E259" s="30" t="s">
        <v>578</v>
      </c>
      <c r="F259" s="30" t="s">
        <v>579</v>
      </c>
      <c r="G259" s="30">
        <v>43276614</v>
      </c>
      <c r="H259" s="30" t="s">
        <v>582</v>
      </c>
      <c r="I259" s="30" t="s">
        <v>581</v>
      </c>
      <c r="J259" s="30">
        <v>43276614</v>
      </c>
      <c r="K259" s="30" t="s">
        <v>580</v>
      </c>
      <c r="L259" s="30" t="s">
        <v>581</v>
      </c>
      <c r="M259" s="31">
        <v>1320000</v>
      </c>
      <c r="N259" s="30" t="s">
        <v>741</v>
      </c>
      <c r="O259" s="29">
        <v>413230001071608</v>
      </c>
      <c r="P259" s="29" t="str">
        <f>"05001400301420080150100"</f>
        <v>05001400301420080150100</v>
      </c>
    </row>
    <row r="260" spans="1:16" s="30" customFormat="1" x14ac:dyDescent="0.25">
      <c r="A260" s="27">
        <v>4</v>
      </c>
      <c r="B260" s="28" t="s">
        <v>15</v>
      </c>
      <c r="C260" s="29">
        <v>50012041014</v>
      </c>
      <c r="D260" s="30">
        <v>32472789</v>
      </c>
      <c r="E260" s="30" t="s">
        <v>573</v>
      </c>
      <c r="F260" s="30" t="s">
        <v>574</v>
      </c>
      <c r="G260" s="30">
        <v>32317545</v>
      </c>
      <c r="H260" s="30" t="s">
        <v>575</v>
      </c>
      <c r="I260" s="30" t="s">
        <v>576</v>
      </c>
      <c r="J260" s="30">
        <v>32317545</v>
      </c>
      <c r="K260" s="30" t="s">
        <v>575</v>
      </c>
      <c r="L260" s="30" t="s">
        <v>577</v>
      </c>
      <c r="M260" s="31">
        <v>1030000</v>
      </c>
      <c r="N260" s="30" t="s">
        <v>741</v>
      </c>
      <c r="O260" s="29">
        <v>413230001077275</v>
      </c>
      <c r="P260" s="30" t="str">
        <f t="shared" ref="P260:P261" si="20">"05001400301420050104800"</f>
        <v>05001400301420050104800</v>
      </c>
    </row>
    <row r="261" spans="1:16" s="30" customFormat="1" x14ac:dyDescent="0.25">
      <c r="A261" s="27">
        <v>4</v>
      </c>
      <c r="B261" s="28" t="s">
        <v>15</v>
      </c>
      <c r="C261" s="29">
        <v>50012041014</v>
      </c>
      <c r="D261" s="30">
        <v>32472789</v>
      </c>
      <c r="E261" s="30" t="s">
        <v>573</v>
      </c>
      <c r="F261" s="30" t="s">
        <v>574</v>
      </c>
      <c r="G261" s="30">
        <v>32317545</v>
      </c>
      <c r="H261" s="30" t="s">
        <v>575</v>
      </c>
      <c r="I261" s="30" t="s">
        <v>576</v>
      </c>
      <c r="J261" s="30">
        <v>32317545</v>
      </c>
      <c r="K261" s="30" t="s">
        <v>575</v>
      </c>
      <c r="L261" s="30" t="s">
        <v>577</v>
      </c>
      <c r="M261" s="31">
        <v>1030000</v>
      </c>
      <c r="N261" s="30" t="s">
        <v>741</v>
      </c>
      <c r="O261" s="29">
        <v>413230001108789</v>
      </c>
      <c r="P261" s="30" t="str">
        <f t="shared" si="20"/>
        <v>05001400301420050104800</v>
      </c>
    </row>
    <row r="262" spans="1:16" s="30" customFormat="1" x14ac:dyDescent="0.25">
      <c r="A262" s="27">
        <v>4</v>
      </c>
      <c r="B262" s="28" t="s">
        <v>15</v>
      </c>
      <c r="C262" s="29">
        <v>50012041014</v>
      </c>
      <c r="D262" s="30">
        <v>8259551</v>
      </c>
      <c r="E262" s="30" t="s">
        <v>578</v>
      </c>
      <c r="F262" s="30" t="s">
        <v>579</v>
      </c>
      <c r="G262" s="30">
        <v>43276614</v>
      </c>
      <c r="H262" s="30" t="s">
        <v>580</v>
      </c>
      <c r="I262" s="30" t="s">
        <v>581</v>
      </c>
      <c r="J262" s="30">
        <v>43276614</v>
      </c>
      <c r="K262" s="30" t="s">
        <v>580</v>
      </c>
      <c r="L262" s="30" t="s">
        <v>581</v>
      </c>
      <c r="M262" s="31">
        <v>1320000</v>
      </c>
      <c r="N262" s="30" t="s">
        <v>741</v>
      </c>
      <c r="O262" s="29">
        <v>413230001120101</v>
      </c>
      <c r="P262" s="29" t="str">
        <f>"05001400301420080150100"</f>
        <v>05001400301420080150100</v>
      </c>
    </row>
    <row r="263" spans="1:16" s="30" customFormat="1" x14ac:dyDescent="0.25">
      <c r="A263" s="27">
        <v>4</v>
      </c>
      <c r="B263" s="28" t="s">
        <v>15</v>
      </c>
      <c r="C263" s="29">
        <v>50012041014</v>
      </c>
      <c r="D263" s="30">
        <v>32472789</v>
      </c>
      <c r="E263" s="30" t="s">
        <v>573</v>
      </c>
      <c r="F263" s="30" t="s">
        <v>574</v>
      </c>
      <c r="G263" s="30">
        <v>32317545</v>
      </c>
      <c r="H263" s="30" t="s">
        <v>575</v>
      </c>
      <c r="I263" s="30" t="s">
        <v>576</v>
      </c>
      <c r="J263" s="30">
        <v>32317545</v>
      </c>
      <c r="K263" s="30" t="s">
        <v>575</v>
      </c>
      <c r="L263" s="30" t="s">
        <v>577</v>
      </c>
      <c r="M263" s="31">
        <v>1030000</v>
      </c>
      <c r="N263" s="30" t="s">
        <v>741</v>
      </c>
      <c r="O263" s="29">
        <v>413230001124382</v>
      </c>
      <c r="P263" s="30" t="str">
        <f t="shared" ref="P263:P265" si="21">"05001400301420050104800"</f>
        <v>05001400301420050104800</v>
      </c>
    </row>
    <row r="264" spans="1:16" s="30" customFormat="1" x14ac:dyDescent="0.25">
      <c r="A264" s="27">
        <v>4</v>
      </c>
      <c r="B264" s="28" t="s">
        <v>15</v>
      </c>
      <c r="C264" s="29">
        <v>50012041014</v>
      </c>
      <c r="D264" s="30">
        <v>32472789</v>
      </c>
      <c r="E264" s="30" t="s">
        <v>573</v>
      </c>
      <c r="F264" s="30" t="s">
        <v>574</v>
      </c>
      <c r="G264" s="30">
        <v>32317545</v>
      </c>
      <c r="H264" s="30" t="s">
        <v>575</v>
      </c>
      <c r="I264" s="30" t="s">
        <v>576</v>
      </c>
      <c r="J264" s="30">
        <v>32317545</v>
      </c>
      <c r="K264" s="30" t="s">
        <v>575</v>
      </c>
      <c r="L264" s="30" t="s">
        <v>577</v>
      </c>
      <c r="M264" s="31">
        <v>1030000</v>
      </c>
      <c r="N264" s="30" t="s">
        <v>741</v>
      </c>
      <c r="O264" s="29">
        <v>413230001140905</v>
      </c>
      <c r="P264" s="30" t="str">
        <f t="shared" si="21"/>
        <v>05001400301420050104800</v>
      </c>
    </row>
    <row r="265" spans="1:16" s="30" customFormat="1" x14ac:dyDescent="0.25">
      <c r="A265" s="27">
        <v>4</v>
      </c>
      <c r="B265" s="28" t="s">
        <v>15</v>
      </c>
      <c r="C265" s="29">
        <v>50012041014</v>
      </c>
      <c r="D265" s="30">
        <v>32472789</v>
      </c>
      <c r="E265" s="30" t="s">
        <v>573</v>
      </c>
      <c r="F265" s="30" t="s">
        <v>574</v>
      </c>
      <c r="G265" s="30">
        <v>32317545</v>
      </c>
      <c r="H265" s="30" t="s">
        <v>575</v>
      </c>
      <c r="I265" s="30" t="s">
        <v>576</v>
      </c>
      <c r="J265" s="30">
        <v>32317545</v>
      </c>
      <c r="K265" s="30" t="s">
        <v>575</v>
      </c>
      <c r="L265" s="30" t="s">
        <v>577</v>
      </c>
      <c r="M265" s="31">
        <v>793462.03</v>
      </c>
      <c r="N265" s="30" t="s">
        <v>741</v>
      </c>
      <c r="O265" s="29" t="s">
        <v>583</v>
      </c>
      <c r="P265" s="30" t="str">
        <f t="shared" si="21"/>
        <v>05001400301420050104800</v>
      </c>
    </row>
    <row r="266" spans="1:16" s="30" customFormat="1" x14ac:dyDescent="0.25">
      <c r="A266" s="27">
        <v>4</v>
      </c>
      <c r="B266" s="28" t="s">
        <v>15</v>
      </c>
      <c r="C266" s="29">
        <v>50012041014</v>
      </c>
      <c r="D266" s="30">
        <v>8259551</v>
      </c>
      <c r="E266" s="30" t="s">
        <v>578</v>
      </c>
      <c r="F266" s="30" t="s">
        <v>579</v>
      </c>
      <c r="G266" s="30">
        <v>43276614</v>
      </c>
      <c r="H266" s="30" t="s">
        <v>582</v>
      </c>
      <c r="I266" s="30" t="s">
        <v>581</v>
      </c>
      <c r="J266" s="30">
        <v>43276614</v>
      </c>
      <c r="K266" s="30" t="s">
        <v>580</v>
      </c>
      <c r="L266" s="30" t="s">
        <v>581</v>
      </c>
      <c r="M266" s="31">
        <v>1320000</v>
      </c>
      <c r="N266" s="30" t="s">
        <v>741</v>
      </c>
      <c r="O266" s="29">
        <v>413230001166754</v>
      </c>
      <c r="P266" s="29" t="str">
        <f t="shared" ref="P266:P267" si="22">"05001400301420080150100"</f>
        <v>05001400301420080150100</v>
      </c>
    </row>
    <row r="267" spans="1:16" s="30" customFormat="1" x14ac:dyDescent="0.25">
      <c r="A267" s="27">
        <v>4</v>
      </c>
      <c r="B267" s="28" t="s">
        <v>15</v>
      </c>
      <c r="C267" s="29">
        <v>50012041014</v>
      </c>
      <c r="D267" s="30">
        <v>8259551</v>
      </c>
      <c r="E267" s="30" t="s">
        <v>578</v>
      </c>
      <c r="F267" s="30" t="s">
        <v>579</v>
      </c>
      <c r="G267" s="30">
        <v>43276614</v>
      </c>
      <c r="H267" s="30" t="s">
        <v>580</v>
      </c>
      <c r="I267" s="30" t="s">
        <v>581</v>
      </c>
      <c r="J267" s="30">
        <v>43276614</v>
      </c>
      <c r="K267" s="30" t="s">
        <v>580</v>
      </c>
      <c r="L267" s="30" t="s">
        <v>581</v>
      </c>
      <c r="M267" s="31">
        <v>1320000</v>
      </c>
      <c r="N267" s="30" t="s">
        <v>741</v>
      </c>
      <c r="O267" s="29">
        <v>413230001179788</v>
      </c>
      <c r="P267" s="29" t="str">
        <f t="shared" si="22"/>
        <v>05001400301420080150100</v>
      </c>
    </row>
    <row r="268" spans="1:16" s="30" customFormat="1" x14ac:dyDescent="0.25">
      <c r="A268" s="27">
        <v>4</v>
      </c>
      <c r="B268" s="28" t="s">
        <v>15</v>
      </c>
      <c r="C268" s="29">
        <v>50012041014</v>
      </c>
      <c r="D268" s="30">
        <v>32472789</v>
      </c>
      <c r="E268" s="30" t="s">
        <v>573</v>
      </c>
      <c r="F268" s="30" t="s">
        <v>574</v>
      </c>
      <c r="G268" s="30">
        <v>32317545</v>
      </c>
      <c r="H268" s="30" t="s">
        <v>575</v>
      </c>
      <c r="I268" s="30" t="s">
        <v>576</v>
      </c>
      <c r="J268" s="30">
        <v>32317545</v>
      </c>
      <c r="K268" s="30" t="s">
        <v>575</v>
      </c>
      <c r="L268" s="30" t="s">
        <v>577</v>
      </c>
      <c r="M268" s="31">
        <v>1082000</v>
      </c>
      <c r="N268" s="30" t="s">
        <v>741</v>
      </c>
      <c r="O268" s="29">
        <v>413230001186192</v>
      </c>
      <c r="P268" s="30" t="str">
        <f>"05001400301420050104800"</f>
        <v>05001400301420050104800</v>
      </c>
    </row>
    <row r="269" spans="1:16" s="30" customFormat="1" x14ac:dyDescent="0.25">
      <c r="A269" s="27">
        <v>4</v>
      </c>
      <c r="B269" s="28" t="s">
        <v>15</v>
      </c>
      <c r="C269" s="29">
        <v>50012041014</v>
      </c>
      <c r="D269" s="30">
        <v>8259551</v>
      </c>
      <c r="E269" s="30" t="s">
        <v>578</v>
      </c>
      <c r="F269" s="30" t="s">
        <v>579</v>
      </c>
      <c r="G269" s="30">
        <v>43276614</v>
      </c>
      <c r="H269" s="30" t="s">
        <v>580</v>
      </c>
      <c r="I269" s="30" t="s">
        <v>581</v>
      </c>
      <c r="J269" s="30">
        <v>43276614</v>
      </c>
      <c r="K269" s="30" t="s">
        <v>580</v>
      </c>
      <c r="L269" s="30" t="s">
        <v>581</v>
      </c>
      <c r="M269" s="31">
        <v>1320000</v>
      </c>
      <c r="N269" s="30" t="s">
        <v>741</v>
      </c>
      <c r="O269" s="29">
        <v>413230001197664</v>
      </c>
      <c r="P269" s="29" t="str">
        <f>"05001400301420080150100"</f>
        <v>05001400301420080150100</v>
      </c>
    </row>
    <row r="270" spans="1:16" s="30" customFormat="1" x14ac:dyDescent="0.25">
      <c r="A270" s="27">
        <v>4</v>
      </c>
      <c r="B270" s="28" t="s">
        <v>15</v>
      </c>
      <c r="C270" s="29">
        <v>50012041014</v>
      </c>
      <c r="D270" s="30">
        <v>32472789</v>
      </c>
      <c r="E270" s="30" t="s">
        <v>573</v>
      </c>
      <c r="F270" s="30" t="s">
        <v>574</v>
      </c>
      <c r="G270" s="30">
        <v>32317545</v>
      </c>
      <c r="H270" s="30" t="s">
        <v>575</v>
      </c>
      <c r="I270" s="30" t="s">
        <v>576</v>
      </c>
      <c r="J270" s="30">
        <v>32317545</v>
      </c>
      <c r="K270" s="30" t="s">
        <v>575</v>
      </c>
      <c r="L270" s="30" t="s">
        <v>577</v>
      </c>
      <c r="M270" s="31">
        <v>1082000</v>
      </c>
      <c r="N270" s="30" t="s">
        <v>741</v>
      </c>
      <c r="O270" s="29">
        <v>413230001217613</v>
      </c>
      <c r="P270" s="30" t="str">
        <f t="shared" ref="P270:P277" si="23">"05001400301420050104800"</f>
        <v>05001400301420050104800</v>
      </c>
    </row>
    <row r="271" spans="1:16" s="30" customFormat="1" x14ac:dyDescent="0.25">
      <c r="A271" s="27">
        <v>4</v>
      </c>
      <c r="B271" s="28" t="s">
        <v>15</v>
      </c>
      <c r="C271" s="29">
        <v>50012041014</v>
      </c>
      <c r="D271" s="30">
        <v>32472789</v>
      </c>
      <c r="E271" s="30" t="s">
        <v>573</v>
      </c>
      <c r="F271" s="30" t="s">
        <v>574</v>
      </c>
      <c r="G271" s="30">
        <v>32317545</v>
      </c>
      <c r="H271" s="30" t="s">
        <v>575</v>
      </c>
      <c r="I271" s="30" t="s">
        <v>576</v>
      </c>
      <c r="J271" s="30">
        <v>32317545</v>
      </c>
      <c r="K271" s="30" t="s">
        <v>575</v>
      </c>
      <c r="L271" s="30" t="s">
        <v>577</v>
      </c>
      <c r="M271" s="31">
        <v>1082000</v>
      </c>
      <c r="N271" s="30" t="s">
        <v>741</v>
      </c>
      <c r="O271" s="29">
        <v>413230001235427</v>
      </c>
      <c r="P271" s="30" t="str">
        <f t="shared" si="23"/>
        <v>05001400301420050104800</v>
      </c>
    </row>
    <row r="272" spans="1:16" s="30" customFormat="1" x14ac:dyDescent="0.25">
      <c r="A272" s="27">
        <v>4</v>
      </c>
      <c r="B272" s="28" t="s">
        <v>15</v>
      </c>
      <c r="C272" s="29">
        <v>50012041014</v>
      </c>
      <c r="D272" s="30">
        <v>32472789</v>
      </c>
      <c r="E272" s="30" t="s">
        <v>573</v>
      </c>
      <c r="F272" s="30" t="s">
        <v>574</v>
      </c>
      <c r="G272" s="30">
        <v>32317545</v>
      </c>
      <c r="H272" s="30" t="s">
        <v>575</v>
      </c>
      <c r="I272" s="30" t="s">
        <v>576</v>
      </c>
      <c r="J272" s="30">
        <v>32317545</v>
      </c>
      <c r="K272" s="30" t="s">
        <v>575</v>
      </c>
      <c r="L272" s="30" t="s">
        <v>577</v>
      </c>
      <c r="M272" s="31">
        <v>1082000</v>
      </c>
      <c r="N272" s="30" t="s">
        <v>741</v>
      </c>
      <c r="O272" s="29">
        <v>413230001270601</v>
      </c>
      <c r="P272" s="30" t="str">
        <f t="shared" si="23"/>
        <v>05001400301420050104800</v>
      </c>
    </row>
    <row r="273" spans="1:16" s="30" customFormat="1" x14ac:dyDescent="0.25">
      <c r="A273" s="27">
        <v>4</v>
      </c>
      <c r="B273" s="28" t="s">
        <v>15</v>
      </c>
      <c r="C273" s="29">
        <v>50012041014</v>
      </c>
      <c r="D273" s="30">
        <v>32472789</v>
      </c>
      <c r="E273" s="30" t="s">
        <v>573</v>
      </c>
      <c r="F273" s="30" t="s">
        <v>574</v>
      </c>
      <c r="G273" s="30">
        <v>32317545</v>
      </c>
      <c r="H273" s="30" t="s">
        <v>575</v>
      </c>
      <c r="I273" s="30" t="s">
        <v>576</v>
      </c>
      <c r="J273" s="30">
        <v>32317545</v>
      </c>
      <c r="K273" s="30" t="s">
        <v>575</v>
      </c>
      <c r="L273" s="30" t="s">
        <v>577</v>
      </c>
      <c r="M273" s="31">
        <v>1082000</v>
      </c>
      <c r="N273" s="30" t="s">
        <v>741</v>
      </c>
      <c r="O273" s="29">
        <v>413230001285803</v>
      </c>
      <c r="P273" s="30" t="str">
        <f t="shared" si="23"/>
        <v>05001400301420050104800</v>
      </c>
    </row>
    <row r="274" spans="1:16" s="30" customFormat="1" x14ac:dyDescent="0.25">
      <c r="A274" s="27">
        <v>4</v>
      </c>
      <c r="B274" s="28" t="s">
        <v>15</v>
      </c>
      <c r="C274" s="29">
        <v>50012041014</v>
      </c>
      <c r="D274" s="30">
        <v>32472789</v>
      </c>
      <c r="E274" s="30" t="s">
        <v>573</v>
      </c>
      <c r="F274" s="30" t="s">
        <v>574</v>
      </c>
      <c r="G274" s="30">
        <v>32317545</v>
      </c>
      <c r="H274" s="30" t="s">
        <v>575</v>
      </c>
      <c r="I274" s="30" t="s">
        <v>576</v>
      </c>
      <c r="J274" s="30">
        <v>32317545</v>
      </c>
      <c r="K274" s="30" t="s">
        <v>575</v>
      </c>
      <c r="L274" s="30" t="s">
        <v>577</v>
      </c>
      <c r="M274" s="31">
        <v>1082000</v>
      </c>
      <c r="N274" s="30" t="s">
        <v>741</v>
      </c>
      <c r="O274" s="29">
        <v>413230001304407</v>
      </c>
      <c r="P274" s="30" t="str">
        <f t="shared" si="23"/>
        <v>05001400301420050104800</v>
      </c>
    </row>
    <row r="275" spans="1:16" s="30" customFormat="1" x14ac:dyDescent="0.25">
      <c r="A275" s="27">
        <v>4</v>
      </c>
      <c r="B275" s="28" t="s">
        <v>15</v>
      </c>
      <c r="C275" s="29">
        <v>50012041014</v>
      </c>
      <c r="D275" s="30">
        <v>32472789</v>
      </c>
      <c r="E275" s="30" t="s">
        <v>573</v>
      </c>
      <c r="F275" s="30" t="s">
        <v>574</v>
      </c>
      <c r="G275" s="30">
        <v>32317545</v>
      </c>
      <c r="H275" s="30" t="s">
        <v>575</v>
      </c>
      <c r="I275" s="30" t="s">
        <v>576</v>
      </c>
      <c r="J275" s="30">
        <v>32317545</v>
      </c>
      <c r="K275" s="30" t="s">
        <v>575</v>
      </c>
      <c r="L275" s="30" t="s">
        <v>577</v>
      </c>
      <c r="M275" s="31">
        <v>1082000</v>
      </c>
      <c r="N275" s="30" t="s">
        <v>741</v>
      </c>
      <c r="O275" s="29">
        <v>413230001357025</v>
      </c>
      <c r="P275" s="30" t="str">
        <f t="shared" si="23"/>
        <v>05001400301420050104800</v>
      </c>
    </row>
    <row r="276" spans="1:16" s="30" customFormat="1" x14ac:dyDescent="0.25">
      <c r="A276" s="27">
        <v>4</v>
      </c>
      <c r="B276" s="28" t="s">
        <v>15</v>
      </c>
      <c r="C276" s="29">
        <v>50012041014</v>
      </c>
      <c r="D276" s="30">
        <v>32472789</v>
      </c>
      <c r="E276" s="30" t="s">
        <v>573</v>
      </c>
      <c r="F276" s="30" t="s">
        <v>574</v>
      </c>
      <c r="G276" s="30">
        <v>32317545</v>
      </c>
      <c r="H276" s="30" t="s">
        <v>575</v>
      </c>
      <c r="I276" s="30" t="s">
        <v>576</v>
      </c>
      <c r="J276" s="30">
        <v>32317545</v>
      </c>
      <c r="K276" s="30" t="s">
        <v>575</v>
      </c>
      <c r="L276" s="30" t="s">
        <v>577</v>
      </c>
      <c r="M276" s="31">
        <v>1170000</v>
      </c>
      <c r="N276" s="30" t="s">
        <v>741</v>
      </c>
      <c r="O276" s="29">
        <v>413230001371233</v>
      </c>
      <c r="P276" s="30" t="str">
        <f t="shared" si="23"/>
        <v>05001400301420050104800</v>
      </c>
    </row>
    <row r="277" spans="1:16" s="30" customFormat="1" x14ac:dyDescent="0.25">
      <c r="A277" s="27">
        <v>4</v>
      </c>
      <c r="B277" s="28" t="s">
        <v>15</v>
      </c>
      <c r="C277" s="29">
        <v>50012041014</v>
      </c>
      <c r="D277" s="30">
        <v>32472789</v>
      </c>
      <c r="E277" s="30" t="s">
        <v>573</v>
      </c>
      <c r="F277" s="30" t="s">
        <v>574</v>
      </c>
      <c r="G277" s="30">
        <v>32317545</v>
      </c>
      <c r="H277" s="30" t="s">
        <v>575</v>
      </c>
      <c r="I277" s="30" t="s">
        <v>576</v>
      </c>
      <c r="J277" s="30">
        <v>32317545</v>
      </c>
      <c r="K277" s="30" t="s">
        <v>575</v>
      </c>
      <c r="L277" s="30" t="s">
        <v>577</v>
      </c>
      <c r="M277" s="31">
        <v>1170000</v>
      </c>
      <c r="N277" s="30" t="s">
        <v>741</v>
      </c>
      <c r="O277" s="29">
        <v>413230001419896</v>
      </c>
      <c r="P277" s="30" t="str">
        <f t="shared" si="23"/>
        <v>05001400301420050104800</v>
      </c>
    </row>
    <row r="278" spans="1:16" s="30" customFormat="1" x14ac:dyDescent="0.25">
      <c r="A278" s="27">
        <v>4</v>
      </c>
      <c r="B278" s="28" t="s">
        <v>15</v>
      </c>
      <c r="C278" s="29">
        <v>50012041014</v>
      </c>
      <c r="D278" s="30">
        <v>43510684</v>
      </c>
      <c r="E278" s="30" t="s">
        <v>584</v>
      </c>
      <c r="F278" s="30" t="s">
        <v>585</v>
      </c>
      <c r="G278" s="30">
        <v>32311164</v>
      </c>
      <c r="H278" s="30" t="s">
        <v>457</v>
      </c>
      <c r="I278" s="30" t="s">
        <v>586</v>
      </c>
      <c r="J278" s="30">
        <v>71004448</v>
      </c>
      <c r="K278" s="30" t="s">
        <v>587</v>
      </c>
      <c r="L278" s="30" t="s">
        <v>588</v>
      </c>
      <c r="M278" s="31">
        <v>6800000</v>
      </c>
      <c r="N278" s="30" t="s">
        <v>741</v>
      </c>
      <c r="O278" s="29">
        <v>413230001424760</v>
      </c>
      <c r="P278" s="30" t="str">
        <f>"05001400301420080026200"</f>
        <v>05001400301420080026200</v>
      </c>
    </row>
    <row r="279" spans="1:16" s="30" customFormat="1" x14ac:dyDescent="0.25">
      <c r="A279" s="27">
        <v>4</v>
      </c>
      <c r="B279" s="28" t="s">
        <v>15</v>
      </c>
      <c r="C279" s="29">
        <v>50012041014</v>
      </c>
      <c r="D279" s="30">
        <v>43510684</v>
      </c>
      <c r="E279" s="30" t="s">
        <v>584</v>
      </c>
      <c r="F279" s="30" t="s">
        <v>585</v>
      </c>
      <c r="G279" s="30">
        <v>32311164</v>
      </c>
      <c r="H279" s="30" t="s">
        <v>457</v>
      </c>
      <c r="I279" s="30" t="s">
        <v>586</v>
      </c>
      <c r="J279" s="30">
        <v>71004448</v>
      </c>
      <c r="K279" s="30" t="s">
        <v>587</v>
      </c>
      <c r="L279" s="30" t="s">
        <v>588</v>
      </c>
      <c r="M279" s="31">
        <v>6516402</v>
      </c>
      <c r="N279" s="30" t="s">
        <v>741</v>
      </c>
      <c r="O279" s="29">
        <v>413230001424761</v>
      </c>
      <c r="P279" s="30" t="str">
        <f>"05001400301420080026200"</f>
        <v>05001400301420080026200</v>
      </c>
    </row>
    <row r="280" spans="1:16" s="30" customFormat="1" x14ac:dyDescent="0.25">
      <c r="A280" s="27">
        <v>4</v>
      </c>
      <c r="B280" s="28" t="s">
        <v>15</v>
      </c>
      <c r="C280" s="29">
        <v>50012041014</v>
      </c>
      <c r="D280" s="30">
        <v>8600331348</v>
      </c>
      <c r="E280" s="30" t="s">
        <v>589</v>
      </c>
      <c r="F280" s="30" t="s">
        <v>590</v>
      </c>
      <c r="G280" s="30">
        <v>42968447</v>
      </c>
      <c r="H280" s="30" t="s">
        <v>591</v>
      </c>
      <c r="I280" s="30" t="s">
        <v>592</v>
      </c>
      <c r="J280" s="30">
        <v>8909049961</v>
      </c>
      <c r="K280" s="30" t="s">
        <v>593</v>
      </c>
      <c r="L280" s="30" t="s">
        <v>60</v>
      </c>
      <c r="M280" s="31">
        <v>184072</v>
      </c>
      <c r="N280" s="30" t="s">
        <v>741</v>
      </c>
      <c r="O280" s="29">
        <v>413230000429964</v>
      </c>
      <c r="P280" s="29" t="str">
        <f>"05001400301420040101900"</f>
        <v>05001400301420040101900</v>
      </c>
    </row>
    <row r="281" spans="1:16" s="30" customFormat="1" x14ac:dyDescent="0.25">
      <c r="A281" s="27">
        <v>4</v>
      </c>
      <c r="B281" s="28" t="s">
        <v>15</v>
      </c>
      <c r="C281" s="29">
        <v>50012041014</v>
      </c>
      <c r="D281" s="30">
        <v>8600331348</v>
      </c>
      <c r="E281" s="30" t="s">
        <v>589</v>
      </c>
      <c r="F281" s="30" t="s">
        <v>590</v>
      </c>
      <c r="G281" s="30">
        <v>42968447</v>
      </c>
      <c r="H281" s="30" t="s">
        <v>591</v>
      </c>
      <c r="I281" s="30" t="s">
        <v>592</v>
      </c>
      <c r="J281" s="30">
        <v>8909049961</v>
      </c>
      <c r="K281" s="30" t="s">
        <v>593</v>
      </c>
      <c r="L281" s="30" t="s">
        <v>60</v>
      </c>
      <c r="M281" s="31">
        <v>184072</v>
      </c>
      <c r="N281" s="30" t="s">
        <v>741</v>
      </c>
      <c r="O281" s="29">
        <v>413230000430253</v>
      </c>
      <c r="P281" s="29" t="str">
        <f t="shared" ref="P281:P315" si="24">"05001400301420040101900"</f>
        <v>05001400301420040101900</v>
      </c>
    </row>
    <row r="282" spans="1:16" s="30" customFormat="1" x14ac:dyDescent="0.25">
      <c r="A282" s="27">
        <v>4</v>
      </c>
      <c r="B282" s="28" t="s">
        <v>15</v>
      </c>
      <c r="C282" s="29">
        <v>50012041014</v>
      </c>
      <c r="D282" s="30">
        <v>8600331348</v>
      </c>
      <c r="E282" s="30" t="s">
        <v>589</v>
      </c>
      <c r="F282" s="30" t="s">
        <v>590</v>
      </c>
      <c r="G282" s="30">
        <v>42968447</v>
      </c>
      <c r="H282" s="30" t="s">
        <v>591</v>
      </c>
      <c r="I282" s="30" t="s">
        <v>592</v>
      </c>
      <c r="J282" s="30">
        <v>8909049961</v>
      </c>
      <c r="K282" s="30" t="s">
        <v>593</v>
      </c>
      <c r="L282" s="30" t="s">
        <v>60</v>
      </c>
      <c r="M282" s="31">
        <v>184072</v>
      </c>
      <c r="N282" s="30" t="s">
        <v>741</v>
      </c>
      <c r="O282" s="29">
        <v>413230000430378</v>
      </c>
      <c r="P282" s="29" t="str">
        <f t="shared" si="24"/>
        <v>05001400301420040101900</v>
      </c>
    </row>
    <row r="283" spans="1:16" s="30" customFormat="1" x14ac:dyDescent="0.25">
      <c r="A283" s="27">
        <v>4</v>
      </c>
      <c r="B283" s="28" t="s">
        <v>15</v>
      </c>
      <c r="C283" s="29">
        <v>50012041014</v>
      </c>
      <c r="D283" s="30">
        <v>8600331348</v>
      </c>
      <c r="E283" s="30" t="s">
        <v>589</v>
      </c>
      <c r="F283" s="30" t="s">
        <v>590</v>
      </c>
      <c r="G283" s="30">
        <v>42968447</v>
      </c>
      <c r="H283" s="30" t="s">
        <v>591</v>
      </c>
      <c r="I283" s="30" t="s">
        <v>592</v>
      </c>
      <c r="J283" s="30">
        <v>8909049961</v>
      </c>
      <c r="K283" s="30" t="s">
        <v>593</v>
      </c>
      <c r="L283" s="30" t="s">
        <v>60</v>
      </c>
      <c r="M283" s="31">
        <v>184072</v>
      </c>
      <c r="N283" s="30" t="s">
        <v>741</v>
      </c>
      <c r="O283" s="29">
        <v>413230000433212</v>
      </c>
      <c r="P283" s="29" t="str">
        <f t="shared" si="24"/>
        <v>05001400301420040101900</v>
      </c>
    </row>
    <row r="284" spans="1:16" s="30" customFormat="1" x14ac:dyDescent="0.25">
      <c r="A284" s="27">
        <v>4</v>
      </c>
      <c r="B284" s="28" t="s">
        <v>15</v>
      </c>
      <c r="C284" s="29">
        <v>50012041014</v>
      </c>
      <c r="D284" s="30">
        <v>8600331348</v>
      </c>
      <c r="E284" s="30" t="s">
        <v>589</v>
      </c>
      <c r="F284" s="30" t="s">
        <v>590</v>
      </c>
      <c r="G284" s="30">
        <v>42968447</v>
      </c>
      <c r="H284" s="30" t="s">
        <v>591</v>
      </c>
      <c r="I284" s="30" t="s">
        <v>592</v>
      </c>
      <c r="J284" s="30">
        <v>8909049961</v>
      </c>
      <c r="K284" s="30" t="s">
        <v>593</v>
      </c>
      <c r="L284" s="30" t="s">
        <v>60</v>
      </c>
      <c r="M284" s="31">
        <v>184072</v>
      </c>
      <c r="N284" s="30" t="s">
        <v>741</v>
      </c>
      <c r="O284" s="29">
        <v>413230000436394</v>
      </c>
      <c r="P284" s="29" t="str">
        <f t="shared" si="24"/>
        <v>05001400301420040101900</v>
      </c>
    </row>
    <row r="285" spans="1:16" s="30" customFormat="1" x14ac:dyDescent="0.25">
      <c r="A285" s="27">
        <v>4</v>
      </c>
      <c r="B285" s="28" t="s">
        <v>15</v>
      </c>
      <c r="C285" s="29">
        <v>50012041014</v>
      </c>
      <c r="D285" s="30">
        <v>8600331348</v>
      </c>
      <c r="E285" s="30" t="s">
        <v>589</v>
      </c>
      <c r="F285" s="30" t="s">
        <v>590</v>
      </c>
      <c r="G285" s="30">
        <v>42968447</v>
      </c>
      <c r="H285" s="30" t="s">
        <v>591</v>
      </c>
      <c r="I285" s="30" t="s">
        <v>592</v>
      </c>
      <c r="J285" s="30">
        <v>8909049961</v>
      </c>
      <c r="K285" s="30" t="s">
        <v>593</v>
      </c>
      <c r="L285" s="30" t="s">
        <v>60</v>
      </c>
      <c r="M285" s="31">
        <v>184072</v>
      </c>
      <c r="N285" s="30" t="s">
        <v>741</v>
      </c>
      <c r="O285" s="29">
        <v>413230000439380</v>
      </c>
      <c r="P285" s="29" t="str">
        <f t="shared" si="24"/>
        <v>05001400301420040101900</v>
      </c>
    </row>
    <row r="286" spans="1:16" s="30" customFormat="1" x14ac:dyDescent="0.25">
      <c r="A286" s="27">
        <v>4</v>
      </c>
      <c r="B286" s="28" t="s">
        <v>15</v>
      </c>
      <c r="C286" s="29">
        <v>50012041014</v>
      </c>
      <c r="D286" s="30">
        <v>8600331348</v>
      </c>
      <c r="E286" s="30" t="s">
        <v>589</v>
      </c>
      <c r="F286" s="30" t="s">
        <v>590</v>
      </c>
      <c r="G286" s="30">
        <v>42968447</v>
      </c>
      <c r="H286" s="30" t="s">
        <v>591</v>
      </c>
      <c r="I286" s="30" t="s">
        <v>592</v>
      </c>
      <c r="J286" s="30">
        <v>8909049961</v>
      </c>
      <c r="K286" s="30" t="s">
        <v>593</v>
      </c>
      <c r="L286" s="30" t="s">
        <v>60</v>
      </c>
      <c r="M286" s="31">
        <v>184072</v>
      </c>
      <c r="N286" s="30" t="s">
        <v>741</v>
      </c>
      <c r="O286" s="29">
        <v>413230000439494</v>
      </c>
      <c r="P286" s="29" t="str">
        <f t="shared" si="24"/>
        <v>05001400301420040101900</v>
      </c>
    </row>
    <row r="287" spans="1:16" s="30" customFormat="1" x14ac:dyDescent="0.25">
      <c r="A287" s="27">
        <v>4</v>
      </c>
      <c r="B287" s="28" t="s">
        <v>15</v>
      </c>
      <c r="C287" s="29">
        <v>50012041014</v>
      </c>
      <c r="D287" s="30">
        <v>8600331348</v>
      </c>
      <c r="E287" s="30" t="s">
        <v>589</v>
      </c>
      <c r="F287" s="30" t="s">
        <v>590</v>
      </c>
      <c r="G287" s="30">
        <v>42968447</v>
      </c>
      <c r="H287" s="30" t="s">
        <v>591</v>
      </c>
      <c r="I287" s="30" t="s">
        <v>592</v>
      </c>
      <c r="J287" s="30">
        <v>8909049961</v>
      </c>
      <c r="K287" s="30" t="s">
        <v>593</v>
      </c>
      <c r="L287" s="30" t="s">
        <v>60</v>
      </c>
      <c r="M287" s="31">
        <v>184072</v>
      </c>
      <c r="N287" s="30" t="s">
        <v>741</v>
      </c>
      <c r="O287" s="29">
        <v>413230000440440</v>
      </c>
      <c r="P287" s="29" t="str">
        <f t="shared" si="24"/>
        <v>05001400301420040101900</v>
      </c>
    </row>
    <row r="288" spans="1:16" s="30" customFormat="1" x14ac:dyDescent="0.25">
      <c r="A288" s="27">
        <v>4</v>
      </c>
      <c r="B288" s="28" t="s">
        <v>15</v>
      </c>
      <c r="C288" s="29">
        <v>50012041014</v>
      </c>
      <c r="D288" s="30">
        <v>8600331348</v>
      </c>
      <c r="E288" s="30" t="s">
        <v>589</v>
      </c>
      <c r="F288" s="30" t="s">
        <v>590</v>
      </c>
      <c r="G288" s="30">
        <v>42968447</v>
      </c>
      <c r="H288" s="30" t="s">
        <v>591</v>
      </c>
      <c r="I288" s="30" t="s">
        <v>592</v>
      </c>
      <c r="J288" s="30">
        <v>8909049961</v>
      </c>
      <c r="K288" s="30" t="s">
        <v>593</v>
      </c>
      <c r="L288" s="30" t="s">
        <v>60</v>
      </c>
      <c r="M288" s="31">
        <v>184072</v>
      </c>
      <c r="N288" s="30" t="s">
        <v>741</v>
      </c>
      <c r="O288" s="29">
        <v>413230000444439</v>
      </c>
      <c r="P288" s="29" t="str">
        <f t="shared" si="24"/>
        <v>05001400301420040101900</v>
      </c>
    </row>
    <row r="289" spans="1:16" s="30" customFormat="1" x14ac:dyDescent="0.25">
      <c r="A289" s="27">
        <v>4</v>
      </c>
      <c r="B289" s="28" t="s">
        <v>15</v>
      </c>
      <c r="C289" s="29">
        <v>50012041014</v>
      </c>
      <c r="D289" s="30">
        <v>8600331348</v>
      </c>
      <c r="E289" s="30" t="s">
        <v>589</v>
      </c>
      <c r="F289" s="30" t="s">
        <v>590</v>
      </c>
      <c r="G289" s="30">
        <v>42968447</v>
      </c>
      <c r="H289" s="30" t="s">
        <v>591</v>
      </c>
      <c r="I289" s="30" t="s">
        <v>592</v>
      </c>
      <c r="J289" s="30">
        <v>8909049961</v>
      </c>
      <c r="K289" s="30" t="s">
        <v>593</v>
      </c>
      <c r="L289" s="30" t="s">
        <v>60</v>
      </c>
      <c r="M289" s="31">
        <v>184072</v>
      </c>
      <c r="N289" s="30" t="s">
        <v>741</v>
      </c>
      <c r="O289" s="29">
        <v>413230000446319</v>
      </c>
      <c r="P289" s="29" t="str">
        <f t="shared" si="24"/>
        <v>05001400301420040101900</v>
      </c>
    </row>
    <row r="290" spans="1:16" s="30" customFormat="1" x14ac:dyDescent="0.25">
      <c r="A290" s="27">
        <v>4</v>
      </c>
      <c r="B290" s="28" t="s">
        <v>15</v>
      </c>
      <c r="C290" s="29">
        <v>50012041014</v>
      </c>
      <c r="D290" s="30">
        <v>8600331348</v>
      </c>
      <c r="E290" s="30" t="s">
        <v>589</v>
      </c>
      <c r="F290" s="30" t="s">
        <v>590</v>
      </c>
      <c r="G290" s="30">
        <v>42968447</v>
      </c>
      <c r="H290" s="30" t="s">
        <v>591</v>
      </c>
      <c r="I290" s="30" t="s">
        <v>592</v>
      </c>
      <c r="J290" s="30">
        <v>8909049961</v>
      </c>
      <c r="K290" s="30" t="s">
        <v>593</v>
      </c>
      <c r="L290" s="30" t="s">
        <v>60</v>
      </c>
      <c r="M290" s="31">
        <v>184072</v>
      </c>
      <c r="N290" s="30" t="s">
        <v>741</v>
      </c>
      <c r="O290" s="29">
        <v>413230000450154</v>
      </c>
      <c r="P290" s="29" t="str">
        <f t="shared" si="24"/>
        <v>05001400301420040101900</v>
      </c>
    </row>
    <row r="291" spans="1:16" s="30" customFormat="1" x14ac:dyDescent="0.25">
      <c r="A291" s="27">
        <v>4</v>
      </c>
      <c r="B291" s="28" t="s">
        <v>15</v>
      </c>
      <c r="C291" s="29">
        <v>50012041014</v>
      </c>
      <c r="D291" s="30">
        <v>8600331348</v>
      </c>
      <c r="E291" s="30" t="s">
        <v>589</v>
      </c>
      <c r="F291" s="30" t="s">
        <v>590</v>
      </c>
      <c r="G291" s="30">
        <v>42968447</v>
      </c>
      <c r="H291" s="30" t="s">
        <v>591</v>
      </c>
      <c r="I291" s="30" t="s">
        <v>592</v>
      </c>
      <c r="J291" s="30">
        <v>8909049961</v>
      </c>
      <c r="K291" s="30" t="s">
        <v>593</v>
      </c>
      <c r="L291" s="30" t="s">
        <v>60</v>
      </c>
      <c r="M291" s="31">
        <v>184072</v>
      </c>
      <c r="N291" s="30" t="s">
        <v>741</v>
      </c>
      <c r="O291" s="29">
        <v>413230000452944</v>
      </c>
      <c r="P291" s="29" t="str">
        <f t="shared" si="24"/>
        <v>05001400301420040101900</v>
      </c>
    </row>
    <row r="292" spans="1:16" s="30" customFormat="1" x14ac:dyDescent="0.25">
      <c r="A292" s="27">
        <v>4</v>
      </c>
      <c r="B292" s="28" t="s">
        <v>15</v>
      </c>
      <c r="C292" s="29">
        <v>50012041014</v>
      </c>
      <c r="D292" s="30">
        <v>8600331348</v>
      </c>
      <c r="E292" s="30" t="s">
        <v>589</v>
      </c>
      <c r="F292" s="30" t="s">
        <v>590</v>
      </c>
      <c r="G292" s="30">
        <v>42968447</v>
      </c>
      <c r="H292" s="30" t="s">
        <v>591</v>
      </c>
      <c r="I292" s="30" t="s">
        <v>592</v>
      </c>
      <c r="J292" s="30">
        <v>8909049961</v>
      </c>
      <c r="K292" s="30" t="s">
        <v>593</v>
      </c>
      <c r="L292" s="30" t="s">
        <v>60</v>
      </c>
      <c r="M292" s="31">
        <v>184072</v>
      </c>
      <c r="N292" s="30" t="s">
        <v>741</v>
      </c>
      <c r="O292" s="29">
        <v>413230000458431</v>
      </c>
      <c r="P292" s="29" t="str">
        <f t="shared" si="24"/>
        <v>05001400301420040101900</v>
      </c>
    </row>
    <row r="293" spans="1:16" s="30" customFormat="1" x14ac:dyDescent="0.25">
      <c r="A293" s="27">
        <v>4</v>
      </c>
      <c r="B293" s="28" t="s">
        <v>15</v>
      </c>
      <c r="C293" s="29">
        <v>50012041014</v>
      </c>
      <c r="D293" s="30">
        <v>8600331348</v>
      </c>
      <c r="E293" s="30" t="s">
        <v>589</v>
      </c>
      <c r="F293" s="30" t="s">
        <v>590</v>
      </c>
      <c r="G293" s="30">
        <v>42968447</v>
      </c>
      <c r="H293" s="30" t="s">
        <v>591</v>
      </c>
      <c r="I293" s="30" t="s">
        <v>592</v>
      </c>
      <c r="J293" s="30">
        <v>8909049961</v>
      </c>
      <c r="K293" s="30" t="s">
        <v>593</v>
      </c>
      <c r="L293" s="30" t="s">
        <v>60</v>
      </c>
      <c r="M293" s="31">
        <v>184072</v>
      </c>
      <c r="N293" s="30" t="s">
        <v>741</v>
      </c>
      <c r="O293" s="29">
        <v>413230000460801</v>
      </c>
      <c r="P293" s="29" t="str">
        <f t="shared" si="24"/>
        <v>05001400301420040101900</v>
      </c>
    </row>
    <row r="294" spans="1:16" s="30" customFormat="1" x14ac:dyDescent="0.25">
      <c r="A294" s="27">
        <v>4</v>
      </c>
      <c r="B294" s="28" t="s">
        <v>15</v>
      </c>
      <c r="C294" s="29">
        <v>50012041014</v>
      </c>
      <c r="D294" s="30">
        <v>8600331348</v>
      </c>
      <c r="E294" s="30" t="s">
        <v>589</v>
      </c>
      <c r="F294" s="30" t="s">
        <v>590</v>
      </c>
      <c r="G294" s="30">
        <v>42968447</v>
      </c>
      <c r="H294" s="30" t="s">
        <v>591</v>
      </c>
      <c r="I294" s="30" t="s">
        <v>592</v>
      </c>
      <c r="J294" s="30">
        <v>8909049961</v>
      </c>
      <c r="K294" s="30" t="s">
        <v>593</v>
      </c>
      <c r="L294" s="30" t="s">
        <v>60</v>
      </c>
      <c r="M294" s="31">
        <v>184072</v>
      </c>
      <c r="N294" s="30" t="s">
        <v>741</v>
      </c>
      <c r="O294" s="29">
        <v>413230000463797</v>
      </c>
      <c r="P294" s="29" t="str">
        <f t="shared" si="24"/>
        <v>05001400301420040101900</v>
      </c>
    </row>
    <row r="295" spans="1:16" s="30" customFormat="1" x14ac:dyDescent="0.25">
      <c r="A295" s="27">
        <v>4</v>
      </c>
      <c r="B295" s="28" t="s">
        <v>15</v>
      </c>
      <c r="C295" s="29">
        <v>50012041014</v>
      </c>
      <c r="D295" s="30">
        <v>8600331348</v>
      </c>
      <c r="E295" s="30" t="s">
        <v>589</v>
      </c>
      <c r="F295" s="30" t="s">
        <v>590</v>
      </c>
      <c r="G295" s="30">
        <v>42968447</v>
      </c>
      <c r="H295" s="30" t="s">
        <v>591</v>
      </c>
      <c r="I295" s="30" t="s">
        <v>592</v>
      </c>
      <c r="J295" s="30">
        <v>8909049961</v>
      </c>
      <c r="K295" s="30" t="s">
        <v>593</v>
      </c>
      <c r="L295" s="30" t="s">
        <v>60</v>
      </c>
      <c r="M295" s="31">
        <v>184072</v>
      </c>
      <c r="N295" s="30" t="s">
        <v>741</v>
      </c>
      <c r="O295" s="29">
        <v>413230000465843</v>
      </c>
      <c r="P295" s="29" t="str">
        <f t="shared" si="24"/>
        <v>05001400301420040101900</v>
      </c>
    </row>
    <row r="296" spans="1:16" s="30" customFormat="1" x14ac:dyDescent="0.25">
      <c r="A296" s="27">
        <v>4</v>
      </c>
      <c r="B296" s="28" t="s">
        <v>15</v>
      </c>
      <c r="C296" s="29">
        <v>50012041014</v>
      </c>
      <c r="D296" s="30">
        <v>8600331348</v>
      </c>
      <c r="E296" s="30" t="s">
        <v>589</v>
      </c>
      <c r="F296" s="30" t="s">
        <v>590</v>
      </c>
      <c r="G296" s="30">
        <v>42968447</v>
      </c>
      <c r="H296" s="30" t="s">
        <v>591</v>
      </c>
      <c r="I296" s="30" t="s">
        <v>592</v>
      </c>
      <c r="J296" s="30">
        <v>8909049961</v>
      </c>
      <c r="K296" s="30" t="s">
        <v>593</v>
      </c>
      <c r="L296" s="30" t="s">
        <v>60</v>
      </c>
      <c r="M296" s="31">
        <v>184072</v>
      </c>
      <c r="N296" s="30" t="s">
        <v>741</v>
      </c>
      <c r="O296" s="29">
        <v>413230000469536</v>
      </c>
      <c r="P296" s="29" t="str">
        <f t="shared" si="24"/>
        <v>05001400301420040101900</v>
      </c>
    </row>
    <row r="297" spans="1:16" s="30" customFormat="1" x14ac:dyDescent="0.25">
      <c r="A297" s="27">
        <v>4</v>
      </c>
      <c r="B297" s="28" t="s">
        <v>15</v>
      </c>
      <c r="C297" s="29">
        <v>50012041014</v>
      </c>
      <c r="D297" s="30">
        <v>8600331348</v>
      </c>
      <c r="E297" s="30" t="s">
        <v>589</v>
      </c>
      <c r="F297" s="30" t="s">
        <v>590</v>
      </c>
      <c r="G297" s="30">
        <v>42968447</v>
      </c>
      <c r="H297" s="30" t="s">
        <v>591</v>
      </c>
      <c r="I297" s="30" t="s">
        <v>592</v>
      </c>
      <c r="J297" s="30">
        <v>8909049961</v>
      </c>
      <c r="K297" s="30" t="s">
        <v>593</v>
      </c>
      <c r="L297" s="30" t="s">
        <v>60</v>
      </c>
      <c r="M297" s="31">
        <v>184072</v>
      </c>
      <c r="N297" s="30" t="s">
        <v>741</v>
      </c>
      <c r="O297" s="29">
        <v>413230000471839</v>
      </c>
      <c r="P297" s="29" t="str">
        <f t="shared" si="24"/>
        <v>05001400301420040101900</v>
      </c>
    </row>
    <row r="298" spans="1:16" s="30" customFormat="1" x14ac:dyDescent="0.25">
      <c r="A298" s="27">
        <v>4</v>
      </c>
      <c r="B298" s="28" t="s">
        <v>15</v>
      </c>
      <c r="C298" s="29">
        <v>50012041014</v>
      </c>
      <c r="D298" s="30">
        <v>8600331348</v>
      </c>
      <c r="E298" s="30" t="s">
        <v>589</v>
      </c>
      <c r="F298" s="30" t="s">
        <v>590</v>
      </c>
      <c r="G298" s="30">
        <v>42968447</v>
      </c>
      <c r="H298" s="30" t="s">
        <v>591</v>
      </c>
      <c r="I298" s="30" t="s">
        <v>592</v>
      </c>
      <c r="J298" s="30">
        <v>8909049961</v>
      </c>
      <c r="K298" s="30" t="s">
        <v>593</v>
      </c>
      <c r="L298" s="30" t="s">
        <v>60</v>
      </c>
      <c r="M298" s="31">
        <v>184072</v>
      </c>
      <c r="N298" s="30" t="s">
        <v>741</v>
      </c>
      <c r="O298" s="29">
        <v>413230000477014</v>
      </c>
      <c r="P298" s="29" t="str">
        <f t="shared" si="24"/>
        <v>05001400301420040101900</v>
      </c>
    </row>
    <row r="299" spans="1:16" s="30" customFormat="1" x14ac:dyDescent="0.25">
      <c r="A299" s="27">
        <v>4</v>
      </c>
      <c r="B299" s="28" t="s">
        <v>15</v>
      </c>
      <c r="C299" s="29">
        <v>50012041014</v>
      </c>
      <c r="D299" s="30">
        <v>8600331348</v>
      </c>
      <c r="E299" s="30" t="s">
        <v>589</v>
      </c>
      <c r="F299" s="30" t="s">
        <v>590</v>
      </c>
      <c r="G299" s="30">
        <v>42968447</v>
      </c>
      <c r="H299" s="30" t="s">
        <v>591</v>
      </c>
      <c r="I299" s="30" t="s">
        <v>592</v>
      </c>
      <c r="J299" s="30">
        <v>8909049961</v>
      </c>
      <c r="K299" s="30" t="s">
        <v>593</v>
      </c>
      <c r="L299" s="30" t="s">
        <v>60</v>
      </c>
      <c r="M299" s="31">
        <v>184072</v>
      </c>
      <c r="N299" s="30" t="s">
        <v>741</v>
      </c>
      <c r="O299" s="29">
        <v>413230000477126</v>
      </c>
      <c r="P299" s="29" t="str">
        <f t="shared" si="24"/>
        <v>05001400301420040101900</v>
      </c>
    </row>
    <row r="300" spans="1:16" s="30" customFormat="1" x14ac:dyDescent="0.25">
      <c r="A300" s="27">
        <v>4</v>
      </c>
      <c r="B300" s="28" t="s">
        <v>15</v>
      </c>
      <c r="C300" s="29">
        <v>50012041014</v>
      </c>
      <c r="D300" s="30">
        <v>8600331348</v>
      </c>
      <c r="E300" s="30" t="s">
        <v>589</v>
      </c>
      <c r="F300" s="30" t="s">
        <v>590</v>
      </c>
      <c r="G300" s="30">
        <v>42968447</v>
      </c>
      <c r="H300" s="30" t="s">
        <v>591</v>
      </c>
      <c r="I300" s="30" t="s">
        <v>592</v>
      </c>
      <c r="J300" s="30">
        <v>8909049961</v>
      </c>
      <c r="K300" s="30" t="s">
        <v>593</v>
      </c>
      <c r="L300" s="30" t="s">
        <v>60</v>
      </c>
      <c r="M300" s="31">
        <v>155267</v>
      </c>
      <c r="N300" s="30" t="s">
        <v>741</v>
      </c>
      <c r="O300" s="29">
        <v>413230000483103</v>
      </c>
      <c r="P300" s="29" t="str">
        <f t="shared" si="24"/>
        <v>05001400301420040101900</v>
      </c>
    </row>
    <row r="301" spans="1:16" s="30" customFormat="1" x14ac:dyDescent="0.25">
      <c r="A301" s="27">
        <v>4</v>
      </c>
      <c r="B301" s="28" t="s">
        <v>15</v>
      </c>
      <c r="C301" s="29">
        <v>50012041014</v>
      </c>
      <c r="D301" s="30">
        <v>8600331348</v>
      </c>
      <c r="E301" s="30" t="s">
        <v>589</v>
      </c>
      <c r="F301" s="30" t="s">
        <v>590</v>
      </c>
      <c r="G301" s="30">
        <v>42968447</v>
      </c>
      <c r="H301" s="30" t="s">
        <v>591</v>
      </c>
      <c r="I301" s="30" t="s">
        <v>592</v>
      </c>
      <c r="J301" s="30">
        <v>8909049961</v>
      </c>
      <c r="K301" s="30" t="s">
        <v>593</v>
      </c>
      <c r="L301" s="30" t="s">
        <v>60</v>
      </c>
      <c r="M301" s="31">
        <v>184072</v>
      </c>
      <c r="N301" s="30" t="s">
        <v>741</v>
      </c>
      <c r="O301" s="29">
        <v>413230000486065</v>
      </c>
      <c r="P301" s="29" t="str">
        <f t="shared" si="24"/>
        <v>05001400301420040101900</v>
      </c>
    </row>
    <row r="302" spans="1:16" s="30" customFormat="1" x14ac:dyDescent="0.25">
      <c r="A302" s="27">
        <v>4</v>
      </c>
      <c r="B302" s="28" t="s">
        <v>15</v>
      </c>
      <c r="C302" s="29">
        <v>50012041014</v>
      </c>
      <c r="D302" s="30">
        <v>8600331348</v>
      </c>
      <c r="E302" s="30" t="s">
        <v>589</v>
      </c>
      <c r="F302" s="30" t="s">
        <v>590</v>
      </c>
      <c r="G302" s="30">
        <v>42968447</v>
      </c>
      <c r="H302" s="30" t="s">
        <v>591</v>
      </c>
      <c r="I302" s="30" t="s">
        <v>592</v>
      </c>
      <c r="J302" s="30">
        <v>8909049961</v>
      </c>
      <c r="K302" s="30" t="s">
        <v>593</v>
      </c>
      <c r="L302" s="30" t="s">
        <v>60</v>
      </c>
      <c r="M302" s="31">
        <v>184072</v>
      </c>
      <c r="N302" s="30" t="s">
        <v>741</v>
      </c>
      <c r="O302" s="29">
        <v>413230000488270</v>
      </c>
      <c r="P302" s="29" t="str">
        <f t="shared" si="24"/>
        <v>05001400301420040101900</v>
      </c>
    </row>
    <row r="303" spans="1:16" s="30" customFormat="1" x14ac:dyDescent="0.25">
      <c r="A303" s="27">
        <v>4</v>
      </c>
      <c r="B303" s="28" t="s">
        <v>15</v>
      </c>
      <c r="C303" s="29">
        <v>50012041014</v>
      </c>
      <c r="D303" s="30">
        <v>8600331348</v>
      </c>
      <c r="E303" s="30" t="s">
        <v>589</v>
      </c>
      <c r="F303" s="30" t="s">
        <v>590</v>
      </c>
      <c r="G303" s="30">
        <v>42968447</v>
      </c>
      <c r="H303" s="30" t="s">
        <v>591</v>
      </c>
      <c r="I303" s="30" t="s">
        <v>592</v>
      </c>
      <c r="J303" s="30">
        <v>8909049961</v>
      </c>
      <c r="K303" s="30" t="s">
        <v>593</v>
      </c>
      <c r="L303" s="30" t="s">
        <v>60</v>
      </c>
      <c r="M303" s="31">
        <v>184072</v>
      </c>
      <c r="N303" s="30" t="s">
        <v>741</v>
      </c>
      <c r="O303" s="29">
        <v>413230000490721</v>
      </c>
      <c r="P303" s="29" t="str">
        <f t="shared" si="24"/>
        <v>05001400301420040101900</v>
      </c>
    </row>
    <row r="304" spans="1:16" s="30" customFormat="1" x14ac:dyDescent="0.25">
      <c r="A304" s="27">
        <v>4</v>
      </c>
      <c r="B304" s="28" t="s">
        <v>15</v>
      </c>
      <c r="C304" s="29">
        <v>50012041014</v>
      </c>
      <c r="D304" s="30">
        <v>8600331348</v>
      </c>
      <c r="E304" s="30" t="s">
        <v>589</v>
      </c>
      <c r="F304" s="30" t="s">
        <v>590</v>
      </c>
      <c r="G304" s="30">
        <v>42968447</v>
      </c>
      <c r="H304" s="30" t="s">
        <v>591</v>
      </c>
      <c r="I304" s="30" t="s">
        <v>592</v>
      </c>
      <c r="J304" s="30">
        <v>8909049961</v>
      </c>
      <c r="K304" s="30" t="s">
        <v>593</v>
      </c>
      <c r="L304" s="30" t="s">
        <v>60</v>
      </c>
      <c r="M304" s="31">
        <v>184072</v>
      </c>
      <c r="N304" s="30" t="s">
        <v>741</v>
      </c>
      <c r="O304" s="29">
        <v>413230000494106</v>
      </c>
      <c r="P304" s="29" t="str">
        <f t="shared" si="24"/>
        <v>05001400301420040101900</v>
      </c>
    </row>
    <row r="305" spans="1:16" s="30" customFormat="1" x14ac:dyDescent="0.25">
      <c r="A305" s="27">
        <v>4</v>
      </c>
      <c r="B305" s="28" t="s">
        <v>15</v>
      </c>
      <c r="C305" s="29">
        <v>50012041014</v>
      </c>
      <c r="D305" s="30">
        <v>8600331348</v>
      </c>
      <c r="E305" s="30" t="s">
        <v>589</v>
      </c>
      <c r="F305" s="30" t="s">
        <v>590</v>
      </c>
      <c r="G305" s="30">
        <v>42968447</v>
      </c>
      <c r="H305" s="30" t="s">
        <v>591</v>
      </c>
      <c r="I305" s="30" t="s">
        <v>592</v>
      </c>
      <c r="J305" s="30">
        <v>8909049961</v>
      </c>
      <c r="K305" s="30" t="s">
        <v>593</v>
      </c>
      <c r="L305" s="30" t="s">
        <v>60</v>
      </c>
      <c r="M305" s="31">
        <v>184072</v>
      </c>
      <c r="N305" s="30" t="s">
        <v>741</v>
      </c>
      <c r="O305" s="29">
        <v>413230000498387</v>
      </c>
      <c r="P305" s="29" t="str">
        <f t="shared" si="24"/>
        <v>05001400301420040101900</v>
      </c>
    </row>
    <row r="306" spans="1:16" s="30" customFormat="1" x14ac:dyDescent="0.25">
      <c r="A306" s="27">
        <v>4</v>
      </c>
      <c r="B306" s="28" t="s">
        <v>15</v>
      </c>
      <c r="C306" s="29">
        <v>50012041014</v>
      </c>
      <c r="D306" s="30">
        <v>8600331348</v>
      </c>
      <c r="E306" s="30" t="s">
        <v>589</v>
      </c>
      <c r="F306" s="30" t="s">
        <v>590</v>
      </c>
      <c r="G306" s="30">
        <v>42968447</v>
      </c>
      <c r="H306" s="30" t="s">
        <v>591</v>
      </c>
      <c r="I306" s="30" t="s">
        <v>592</v>
      </c>
      <c r="J306" s="30">
        <v>8909049961</v>
      </c>
      <c r="K306" s="30" t="s">
        <v>593</v>
      </c>
      <c r="L306" s="30" t="s">
        <v>60</v>
      </c>
      <c r="M306" s="31">
        <v>184072</v>
      </c>
      <c r="N306" s="30" t="s">
        <v>741</v>
      </c>
      <c r="O306" s="29">
        <v>413230000499530</v>
      </c>
      <c r="P306" s="29" t="str">
        <f t="shared" si="24"/>
        <v>05001400301420040101900</v>
      </c>
    </row>
    <row r="307" spans="1:16" s="30" customFormat="1" x14ac:dyDescent="0.25">
      <c r="A307" s="27">
        <v>4</v>
      </c>
      <c r="B307" s="28" t="s">
        <v>15</v>
      </c>
      <c r="C307" s="29">
        <v>50012041014</v>
      </c>
      <c r="D307" s="30">
        <v>8600331348</v>
      </c>
      <c r="E307" s="30" t="s">
        <v>589</v>
      </c>
      <c r="F307" s="30" t="s">
        <v>590</v>
      </c>
      <c r="G307" s="30">
        <v>42968447</v>
      </c>
      <c r="H307" s="30" t="s">
        <v>591</v>
      </c>
      <c r="I307" s="30" t="s">
        <v>592</v>
      </c>
      <c r="J307" s="30">
        <v>8909049961</v>
      </c>
      <c r="K307" s="30" t="s">
        <v>593</v>
      </c>
      <c r="L307" s="30" t="s">
        <v>60</v>
      </c>
      <c r="M307" s="31">
        <v>184072</v>
      </c>
      <c r="N307" s="30" t="s">
        <v>741</v>
      </c>
      <c r="O307" s="29">
        <v>413230000501908</v>
      </c>
      <c r="P307" s="29" t="str">
        <f t="shared" si="24"/>
        <v>05001400301420040101900</v>
      </c>
    </row>
    <row r="308" spans="1:16" s="30" customFormat="1" x14ac:dyDescent="0.25">
      <c r="A308" s="27">
        <v>4</v>
      </c>
      <c r="B308" s="28" t="s">
        <v>15</v>
      </c>
      <c r="C308" s="29">
        <v>50012041014</v>
      </c>
      <c r="D308" s="30">
        <v>8600331348</v>
      </c>
      <c r="E308" s="30" t="s">
        <v>589</v>
      </c>
      <c r="F308" s="30" t="s">
        <v>590</v>
      </c>
      <c r="G308" s="30">
        <v>42968447</v>
      </c>
      <c r="H308" s="30" t="s">
        <v>591</v>
      </c>
      <c r="I308" s="30" t="s">
        <v>592</v>
      </c>
      <c r="J308" s="30">
        <v>8909049961</v>
      </c>
      <c r="K308" s="30" t="s">
        <v>593</v>
      </c>
      <c r="L308" s="30" t="s">
        <v>60</v>
      </c>
      <c r="M308" s="31">
        <v>184072</v>
      </c>
      <c r="N308" s="30" t="s">
        <v>741</v>
      </c>
      <c r="O308" s="29">
        <v>413230000504149</v>
      </c>
      <c r="P308" s="29" t="str">
        <f t="shared" si="24"/>
        <v>05001400301420040101900</v>
      </c>
    </row>
    <row r="309" spans="1:16" s="30" customFormat="1" x14ac:dyDescent="0.25">
      <c r="A309" s="27">
        <v>4</v>
      </c>
      <c r="B309" s="28" t="s">
        <v>15</v>
      </c>
      <c r="C309" s="29">
        <v>50012041014</v>
      </c>
      <c r="D309" s="30">
        <v>8600331348</v>
      </c>
      <c r="E309" s="30" t="s">
        <v>589</v>
      </c>
      <c r="F309" s="30" t="s">
        <v>590</v>
      </c>
      <c r="G309" s="30">
        <v>42968447</v>
      </c>
      <c r="H309" s="30" t="s">
        <v>591</v>
      </c>
      <c r="I309" s="30" t="s">
        <v>592</v>
      </c>
      <c r="J309" s="30">
        <v>8909049961</v>
      </c>
      <c r="K309" s="30" t="s">
        <v>593</v>
      </c>
      <c r="L309" s="30" t="s">
        <v>60</v>
      </c>
      <c r="M309" s="31">
        <v>184072</v>
      </c>
      <c r="N309" s="30" t="s">
        <v>741</v>
      </c>
      <c r="O309" s="29">
        <v>413230000507931</v>
      </c>
      <c r="P309" s="29" t="str">
        <f t="shared" si="24"/>
        <v>05001400301420040101900</v>
      </c>
    </row>
    <row r="310" spans="1:16" s="30" customFormat="1" x14ac:dyDescent="0.25">
      <c r="A310" s="27">
        <v>4</v>
      </c>
      <c r="B310" s="28" t="s">
        <v>15</v>
      </c>
      <c r="C310" s="29">
        <v>50012041014</v>
      </c>
      <c r="D310" s="30">
        <v>8600331348</v>
      </c>
      <c r="E310" s="30" t="s">
        <v>589</v>
      </c>
      <c r="F310" s="30" t="s">
        <v>590</v>
      </c>
      <c r="G310" s="30">
        <v>42968447</v>
      </c>
      <c r="H310" s="30" t="s">
        <v>591</v>
      </c>
      <c r="I310" s="30" t="s">
        <v>592</v>
      </c>
      <c r="J310" s="30">
        <v>8909049961</v>
      </c>
      <c r="K310" s="30" t="s">
        <v>593</v>
      </c>
      <c r="L310" s="30" t="s">
        <v>60</v>
      </c>
      <c r="M310" s="31">
        <v>184072</v>
      </c>
      <c r="N310" s="30" t="s">
        <v>741</v>
      </c>
      <c r="O310" s="29">
        <v>413230000511440</v>
      </c>
      <c r="P310" s="29" t="str">
        <f t="shared" si="24"/>
        <v>05001400301420040101900</v>
      </c>
    </row>
    <row r="311" spans="1:16" s="30" customFormat="1" x14ac:dyDescent="0.25">
      <c r="A311" s="27">
        <v>4</v>
      </c>
      <c r="B311" s="28" t="s">
        <v>15</v>
      </c>
      <c r="C311" s="29">
        <v>50012041014</v>
      </c>
      <c r="D311" s="30">
        <v>8600331348</v>
      </c>
      <c r="E311" s="30" t="s">
        <v>589</v>
      </c>
      <c r="F311" s="30" t="s">
        <v>590</v>
      </c>
      <c r="G311" s="30">
        <v>42968447</v>
      </c>
      <c r="H311" s="30" t="s">
        <v>591</v>
      </c>
      <c r="I311" s="30" t="s">
        <v>592</v>
      </c>
      <c r="J311" s="30">
        <v>8909049961</v>
      </c>
      <c r="K311" s="30" t="s">
        <v>593</v>
      </c>
      <c r="L311" s="30" t="s">
        <v>60</v>
      </c>
      <c r="M311" s="31">
        <v>184072</v>
      </c>
      <c r="N311" s="30" t="s">
        <v>741</v>
      </c>
      <c r="O311" s="29">
        <v>413230000514195</v>
      </c>
      <c r="P311" s="29" t="str">
        <f t="shared" si="24"/>
        <v>05001400301420040101900</v>
      </c>
    </row>
    <row r="312" spans="1:16" s="30" customFormat="1" x14ac:dyDescent="0.25">
      <c r="A312" s="27">
        <v>4</v>
      </c>
      <c r="B312" s="28" t="s">
        <v>15</v>
      </c>
      <c r="C312" s="29">
        <v>50012041014</v>
      </c>
      <c r="D312" s="30">
        <v>8600331348</v>
      </c>
      <c r="E312" s="30" t="s">
        <v>589</v>
      </c>
      <c r="F312" s="30" t="s">
        <v>590</v>
      </c>
      <c r="G312" s="30">
        <v>42968447</v>
      </c>
      <c r="H312" s="30" t="s">
        <v>591</v>
      </c>
      <c r="I312" s="30" t="s">
        <v>592</v>
      </c>
      <c r="J312" s="30">
        <v>8909049961</v>
      </c>
      <c r="K312" s="30" t="s">
        <v>593</v>
      </c>
      <c r="L312" s="30" t="s">
        <v>60</v>
      </c>
      <c r="M312" s="31">
        <v>184072</v>
      </c>
      <c r="N312" s="30" t="s">
        <v>741</v>
      </c>
      <c r="O312" s="29">
        <v>413230000516774</v>
      </c>
      <c r="P312" s="29" t="str">
        <f t="shared" si="24"/>
        <v>05001400301420040101900</v>
      </c>
    </row>
    <row r="313" spans="1:16" s="30" customFormat="1" x14ac:dyDescent="0.25">
      <c r="A313" s="27">
        <v>4</v>
      </c>
      <c r="B313" s="28" t="s">
        <v>15</v>
      </c>
      <c r="C313" s="29">
        <v>50012041014</v>
      </c>
      <c r="D313" s="30">
        <v>8600331348</v>
      </c>
      <c r="E313" s="30" t="s">
        <v>589</v>
      </c>
      <c r="F313" s="30" t="s">
        <v>590</v>
      </c>
      <c r="G313" s="30">
        <v>42968447</v>
      </c>
      <c r="H313" s="30" t="s">
        <v>591</v>
      </c>
      <c r="I313" s="30" t="s">
        <v>592</v>
      </c>
      <c r="J313" s="30">
        <v>8909049961</v>
      </c>
      <c r="K313" s="30" t="s">
        <v>593</v>
      </c>
      <c r="L313" s="30" t="s">
        <v>60</v>
      </c>
      <c r="M313" s="31">
        <v>184072</v>
      </c>
      <c r="N313" s="30" t="s">
        <v>741</v>
      </c>
      <c r="O313" s="29">
        <v>413230000519761</v>
      </c>
      <c r="P313" s="29" t="str">
        <f t="shared" si="24"/>
        <v>05001400301420040101900</v>
      </c>
    </row>
    <row r="314" spans="1:16" s="30" customFormat="1" x14ac:dyDescent="0.25">
      <c r="A314" s="27">
        <v>4</v>
      </c>
      <c r="B314" s="28" t="s">
        <v>15</v>
      </c>
      <c r="C314" s="29">
        <v>50012041014</v>
      </c>
      <c r="D314" s="30">
        <v>8600331348</v>
      </c>
      <c r="E314" s="30" t="s">
        <v>589</v>
      </c>
      <c r="F314" s="30" t="s">
        <v>590</v>
      </c>
      <c r="G314" s="30">
        <v>42968447</v>
      </c>
      <c r="H314" s="30" t="s">
        <v>591</v>
      </c>
      <c r="I314" s="30" t="s">
        <v>592</v>
      </c>
      <c r="J314" s="30">
        <v>8909049961</v>
      </c>
      <c r="K314" s="30" t="s">
        <v>593</v>
      </c>
      <c r="L314" s="30" t="s">
        <v>60</v>
      </c>
      <c r="M314" s="31">
        <v>184072</v>
      </c>
      <c r="N314" s="30" t="s">
        <v>741</v>
      </c>
      <c r="O314" s="29">
        <v>413230000522444</v>
      </c>
      <c r="P314" s="29" t="str">
        <f t="shared" si="24"/>
        <v>05001400301420040101900</v>
      </c>
    </row>
    <row r="315" spans="1:16" s="30" customFormat="1" x14ac:dyDescent="0.25">
      <c r="A315" s="27">
        <v>4</v>
      </c>
      <c r="B315" s="28" t="s">
        <v>15</v>
      </c>
      <c r="C315" s="29">
        <v>50012041014</v>
      </c>
      <c r="D315" s="30">
        <v>8600331348</v>
      </c>
      <c r="E315" s="30" t="s">
        <v>589</v>
      </c>
      <c r="F315" s="30" t="s">
        <v>590</v>
      </c>
      <c r="G315" s="30">
        <v>42968447</v>
      </c>
      <c r="H315" s="30" t="s">
        <v>591</v>
      </c>
      <c r="I315" s="30" t="s">
        <v>592</v>
      </c>
      <c r="J315" s="30">
        <v>8909049961</v>
      </c>
      <c r="K315" s="30" t="s">
        <v>593</v>
      </c>
      <c r="L315" s="30" t="s">
        <v>60</v>
      </c>
      <c r="M315" s="31">
        <v>184072</v>
      </c>
      <c r="N315" s="30" t="s">
        <v>741</v>
      </c>
      <c r="O315" s="29">
        <v>413230000524178</v>
      </c>
      <c r="P315" s="29" t="str">
        <f t="shared" si="24"/>
        <v>05001400301420040101900</v>
      </c>
    </row>
    <row r="316" spans="1:16" s="30" customFormat="1" x14ac:dyDescent="0.25">
      <c r="A316" s="27">
        <v>4</v>
      </c>
      <c r="B316" s="28" t="s">
        <v>15</v>
      </c>
      <c r="C316" s="29">
        <v>50012041014</v>
      </c>
      <c r="D316" s="30">
        <v>32403629</v>
      </c>
      <c r="E316" s="30" t="s">
        <v>594</v>
      </c>
      <c r="F316" s="30" t="s">
        <v>595</v>
      </c>
      <c r="G316" s="30">
        <v>43015861</v>
      </c>
      <c r="H316" s="30" t="s">
        <v>457</v>
      </c>
      <c r="I316" s="30" t="s">
        <v>596</v>
      </c>
      <c r="J316" s="30">
        <v>15347461</v>
      </c>
      <c r="K316" s="30" t="s">
        <v>597</v>
      </c>
      <c r="L316" s="30" t="s">
        <v>598</v>
      </c>
      <c r="M316" s="31">
        <v>290000</v>
      </c>
      <c r="N316" s="30" t="s">
        <v>741</v>
      </c>
      <c r="O316" s="29">
        <v>413230000627923</v>
      </c>
      <c r="P316" s="30" t="str">
        <f>"05001400301420050096300"</f>
        <v>05001400301420050096300</v>
      </c>
    </row>
    <row r="317" spans="1:16" s="30" customFormat="1" x14ac:dyDescent="0.25">
      <c r="A317" s="27">
        <v>4</v>
      </c>
      <c r="B317" s="28" t="s">
        <v>15</v>
      </c>
      <c r="C317" s="29">
        <v>50012041014</v>
      </c>
      <c r="D317" s="30">
        <v>32403629</v>
      </c>
      <c r="E317" s="30" t="s">
        <v>594</v>
      </c>
      <c r="F317" s="30" t="s">
        <v>595</v>
      </c>
      <c r="G317" s="30">
        <v>43015861</v>
      </c>
      <c r="H317" s="30" t="s">
        <v>457</v>
      </c>
      <c r="I317" s="30" t="s">
        <v>596</v>
      </c>
      <c r="J317" s="30">
        <v>15347461</v>
      </c>
      <c r="K317" s="30" t="s">
        <v>597</v>
      </c>
      <c r="L317" s="30" t="s">
        <v>598</v>
      </c>
      <c r="M317" s="31">
        <v>290000</v>
      </c>
      <c r="N317" s="30" t="s">
        <v>741</v>
      </c>
      <c r="O317" s="29">
        <v>413230000627924</v>
      </c>
      <c r="P317" s="30" t="str">
        <f t="shared" ref="P317:P325" si="25">"05001400301420050096300"</f>
        <v>05001400301420050096300</v>
      </c>
    </row>
    <row r="318" spans="1:16" s="30" customFormat="1" x14ac:dyDescent="0.25">
      <c r="A318" s="27">
        <v>4</v>
      </c>
      <c r="B318" s="28" t="s">
        <v>15</v>
      </c>
      <c r="C318" s="29">
        <v>50012041014</v>
      </c>
      <c r="D318" s="30">
        <v>32403629</v>
      </c>
      <c r="E318" s="30" t="s">
        <v>594</v>
      </c>
      <c r="F318" s="30" t="s">
        <v>595</v>
      </c>
      <c r="G318" s="30">
        <v>43015861</v>
      </c>
      <c r="H318" s="30" t="s">
        <v>599</v>
      </c>
      <c r="I318" s="30" t="s">
        <v>600</v>
      </c>
      <c r="J318" s="30">
        <v>32403629</v>
      </c>
      <c r="K318" s="30" t="s">
        <v>594</v>
      </c>
      <c r="L318" s="30" t="s">
        <v>595</v>
      </c>
      <c r="M318" s="31">
        <v>2832365</v>
      </c>
      <c r="N318" s="30" t="s">
        <v>741</v>
      </c>
      <c r="O318" s="29">
        <v>413230000673231</v>
      </c>
      <c r="P318" s="30" t="str">
        <f t="shared" si="25"/>
        <v>05001400301420050096300</v>
      </c>
    </row>
    <row r="319" spans="1:16" s="30" customFormat="1" x14ac:dyDescent="0.25">
      <c r="A319" s="27">
        <v>4</v>
      </c>
      <c r="B319" s="28" t="s">
        <v>15</v>
      </c>
      <c r="C319" s="29">
        <v>50012041014</v>
      </c>
      <c r="D319" s="30">
        <v>32403629</v>
      </c>
      <c r="E319" s="30" t="s">
        <v>594</v>
      </c>
      <c r="F319" s="30" t="s">
        <v>595</v>
      </c>
      <c r="G319" s="30">
        <v>43015861</v>
      </c>
      <c r="H319" s="30" t="s">
        <v>457</v>
      </c>
      <c r="I319" s="30" t="s">
        <v>596</v>
      </c>
      <c r="J319" s="30">
        <v>15347461</v>
      </c>
      <c r="K319" s="30" t="s">
        <v>459</v>
      </c>
      <c r="L319" s="30" t="s">
        <v>601</v>
      </c>
      <c r="M319" s="31">
        <v>290000</v>
      </c>
      <c r="N319" s="30" t="s">
        <v>741</v>
      </c>
      <c r="O319" s="29">
        <v>413230000682176</v>
      </c>
      <c r="P319" s="30" t="str">
        <f t="shared" si="25"/>
        <v>05001400301420050096300</v>
      </c>
    </row>
    <row r="320" spans="1:16" s="30" customFormat="1" x14ac:dyDescent="0.25">
      <c r="A320" s="27">
        <v>4</v>
      </c>
      <c r="B320" s="28" t="s">
        <v>15</v>
      </c>
      <c r="C320" s="29">
        <v>50012041014</v>
      </c>
      <c r="D320" s="30">
        <v>32403629</v>
      </c>
      <c r="E320" s="30" t="s">
        <v>594</v>
      </c>
      <c r="F320" s="30" t="s">
        <v>595</v>
      </c>
      <c r="G320" s="30">
        <v>43015861</v>
      </c>
      <c r="H320" s="30" t="s">
        <v>457</v>
      </c>
      <c r="I320" s="30" t="s">
        <v>596</v>
      </c>
      <c r="J320" s="30">
        <v>15347461</v>
      </c>
      <c r="K320" s="30" t="s">
        <v>459</v>
      </c>
      <c r="L320" s="30" t="s">
        <v>601</v>
      </c>
      <c r="M320" s="31">
        <v>290000</v>
      </c>
      <c r="N320" s="30" t="s">
        <v>741</v>
      </c>
      <c r="O320" s="29">
        <v>413230000682177</v>
      </c>
      <c r="P320" s="30" t="str">
        <f t="shared" si="25"/>
        <v>05001400301420050096300</v>
      </c>
    </row>
    <row r="321" spans="1:16" s="30" customFormat="1" x14ac:dyDescent="0.25">
      <c r="A321" s="27">
        <v>4</v>
      </c>
      <c r="B321" s="28" t="s">
        <v>15</v>
      </c>
      <c r="C321" s="29">
        <v>50012041014</v>
      </c>
      <c r="D321" s="30">
        <v>32403629</v>
      </c>
      <c r="E321" s="30" t="s">
        <v>594</v>
      </c>
      <c r="F321" s="30" t="s">
        <v>595</v>
      </c>
      <c r="G321" s="30">
        <v>43015861</v>
      </c>
      <c r="H321" s="30" t="s">
        <v>457</v>
      </c>
      <c r="I321" s="30" t="s">
        <v>596</v>
      </c>
      <c r="J321" s="30">
        <v>15347461</v>
      </c>
      <c r="K321" s="30" t="s">
        <v>459</v>
      </c>
      <c r="L321" s="30" t="s">
        <v>601</v>
      </c>
      <c r="M321" s="31">
        <v>290000</v>
      </c>
      <c r="N321" s="30" t="s">
        <v>741</v>
      </c>
      <c r="O321" s="29">
        <v>413230000682178</v>
      </c>
      <c r="P321" s="30" t="str">
        <f t="shared" si="25"/>
        <v>05001400301420050096300</v>
      </c>
    </row>
    <row r="322" spans="1:16" s="30" customFormat="1" x14ac:dyDescent="0.25">
      <c r="A322" s="27">
        <v>4</v>
      </c>
      <c r="B322" s="28" t="s">
        <v>15</v>
      </c>
      <c r="C322" s="29">
        <v>50012041014</v>
      </c>
      <c r="D322" s="30">
        <v>32403629</v>
      </c>
      <c r="E322" s="30" t="s">
        <v>594</v>
      </c>
      <c r="F322" s="30" t="s">
        <v>595</v>
      </c>
      <c r="G322" s="30">
        <v>43015861</v>
      </c>
      <c r="H322" s="30" t="s">
        <v>457</v>
      </c>
      <c r="I322" s="30" t="s">
        <v>596</v>
      </c>
      <c r="J322" s="30">
        <v>15347461</v>
      </c>
      <c r="K322" s="30" t="s">
        <v>459</v>
      </c>
      <c r="L322" s="30" t="s">
        <v>601</v>
      </c>
      <c r="M322" s="31">
        <v>290000</v>
      </c>
      <c r="N322" s="30" t="s">
        <v>741</v>
      </c>
      <c r="O322" s="29">
        <v>413230000682179</v>
      </c>
      <c r="P322" s="30" t="str">
        <f t="shared" si="25"/>
        <v>05001400301420050096300</v>
      </c>
    </row>
    <row r="323" spans="1:16" s="30" customFormat="1" x14ac:dyDescent="0.25">
      <c r="A323" s="27">
        <v>4</v>
      </c>
      <c r="B323" s="28" t="s">
        <v>15</v>
      </c>
      <c r="C323" s="29">
        <v>50012041014</v>
      </c>
      <c r="D323" s="30">
        <v>890906413</v>
      </c>
      <c r="E323" s="30" t="s">
        <v>602</v>
      </c>
      <c r="F323" s="30" t="s">
        <v>603</v>
      </c>
      <c r="G323" s="30">
        <v>890917969</v>
      </c>
      <c r="H323" s="30" t="s">
        <v>604</v>
      </c>
      <c r="I323" s="30" t="s">
        <v>605</v>
      </c>
      <c r="J323" s="30">
        <v>890903938</v>
      </c>
      <c r="K323" s="30" t="s">
        <v>75</v>
      </c>
      <c r="L323" s="30" t="s">
        <v>76</v>
      </c>
      <c r="M323" s="31">
        <v>5563190</v>
      </c>
      <c r="N323" s="30" t="s">
        <v>741</v>
      </c>
      <c r="O323" s="29">
        <v>413230000749064</v>
      </c>
      <c r="P323" s="30" t="str">
        <f t="shared" si="25"/>
        <v>05001400301420050096300</v>
      </c>
    </row>
    <row r="324" spans="1:16" s="30" customFormat="1" x14ac:dyDescent="0.25">
      <c r="A324" s="27">
        <v>4</v>
      </c>
      <c r="B324" s="28" t="s">
        <v>15</v>
      </c>
      <c r="C324" s="29">
        <v>50012041014</v>
      </c>
      <c r="D324" s="30">
        <v>8909084721</v>
      </c>
      <c r="E324" s="30" t="s">
        <v>606</v>
      </c>
      <c r="F324" s="30" t="s">
        <v>606</v>
      </c>
      <c r="G324" s="30">
        <v>3389826</v>
      </c>
      <c r="H324" s="30" t="s">
        <v>607</v>
      </c>
      <c r="I324" s="30" t="s">
        <v>608</v>
      </c>
      <c r="J324" s="30">
        <v>8002162780</v>
      </c>
      <c r="K324" s="30" t="s">
        <v>609</v>
      </c>
      <c r="L324" s="30" t="s">
        <v>382</v>
      </c>
      <c r="M324" s="31">
        <v>1330916</v>
      </c>
      <c r="N324" s="30" t="s">
        <v>741</v>
      </c>
      <c r="O324" s="29">
        <v>413230001097071</v>
      </c>
      <c r="P324" s="30" t="str">
        <f t="shared" si="25"/>
        <v>05001400301420050096300</v>
      </c>
    </row>
    <row r="325" spans="1:16" s="30" customFormat="1" x14ac:dyDescent="0.25">
      <c r="A325" s="27">
        <v>4</v>
      </c>
      <c r="B325" s="28" t="s">
        <v>15</v>
      </c>
      <c r="C325" s="29">
        <v>50012041014</v>
      </c>
      <c r="D325" s="30">
        <v>32508741</v>
      </c>
      <c r="E325" s="30" t="s">
        <v>610</v>
      </c>
      <c r="F325" s="30" t="s">
        <v>611</v>
      </c>
      <c r="G325" s="30">
        <v>70692658</v>
      </c>
      <c r="H325" s="30" t="s">
        <v>612</v>
      </c>
      <c r="I325" s="30" t="s">
        <v>613</v>
      </c>
      <c r="J325" s="30">
        <v>72284893</v>
      </c>
      <c r="K325" s="30" t="s">
        <v>614</v>
      </c>
      <c r="L325" s="30" t="s">
        <v>615</v>
      </c>
      <c r="M325" s="31">
        <v>1502000</v>
      </c>
      <c r="N325" s="30" t="s">
        <v>741</v>
      </c>
      <c r="O325" s="29">
        <v>413230001236505</v>
      </c>
      <c r="P325" s="30" t="str">
        <f t="shared" si="25"/>
        <v>05001400301420050096300</v>
      </c>
    </row>
    <row r="326" spans="1:16" s="30" customFormat="1" x14ac:dyDescent="0.25">
      <c r="A326" s="27">
        <v>4</v>
      </c>
      <c r="B326" s="28" t="s">
        <v>15</v>
      </c>
      <c r="C326" s="29">
        <v>50012041014</v>
      </c>
      <c r="D326" s="30">
        <v>32240036</v>
      </c>
      <c r="E326" s="30" t="s">
        <v>616</v>
      </c>
      <c r="F326" s="30" t="s">
        <v>617</v>
      </c>
      <c r="G326" s="30">
        <v>32519752</v>
      </c>
      <c r="H326" s="30" t="s">
        <v>618</v>
      </c>
      <c r="I326" s="30" t="s">
        <v>619</v>
      </c>
      <c r="J326" s="30">
        <v>32519752</v>
      </c>
      <c r="K326" s="30" t="s">
        <v>620</v>
      </c>
      <c r="L326" s="30" t="s">
        <v>621</v>
      </c>
      <c r="M326" s="31">
        <v>2196000</v>
      </c>
      <c r="N326" s="30" t="s">
        <v>741</v>
      </c>
      <c r="O326" s="29">
        <v>413230000677220</v>
      </c>
      <c r="P326" s="30" t="str">
        <f>"05001400301420050130300"</f>
        <v>05001400301420050130300</v>
      </c>
    </row>
    <row r="327" spans="1:16" s="30" customFormat="1" x14ac:dyDescent="0.25">
      <c r="A327" s="27">
        <v>4</v>
      </c>
      <c r="B327" s="28" t="s">
        <v>15</v>
      </c>
      <c r="C327" s="29">
        <v>50012041014</v>
      </c>
      <c r="D327" s="30">
        <v>32240036</v>
      </c>
      <c r="E327" s="30" t="s">
        <v>616</v>
      </c>
      <c r="F327" s="30" t="s">
        <v>617</v>
      </c>
      <c r="G327" s="30">
        <v>32519752</v>
      </c>
      <c r="H327" s="30" t="s">
        <v>618</v>
      </c>
      <c r="I327" s="30" t="s">
        <v>619</v>
      </c>
      <c r="J327" s="30">
        <v>1020393326</v>
      </c>
      <c r="K327" s="30" t="s">
        <v>622</v>
      </c>
      <c r="L327" s="30" t="s">
        <v>623</v>
      </c>
      <c r="M327" s="31">
        <v>2196000</v>
      </c>
      <c r="N327" s="30" t="s">
        <v>741</v>
      </c>
      <c r="O327" s="29">
        <v>413230000715167</v>
      </c>
      <c r="P327" s="30" t="str">
        <f t="shared" ref="P327:P338" si="26">"05001400301420050130300"</f>
        <v>05001400301420050130300</v>
      </c>
    </row>
    <row r="328" spans="1:16" s="30" customFormat="1" x14ac:dyDescent="0.25">
      <c r="A328" s="27">
        <v>4</v>
      </c>
      <c r="B328" s="28" t="s">
        <v>15</v>
      </c>
      <c r="C328" s="29">
        <v>50012041014</v>
      </c>
      <c r="D328" s="30">
        <v>32240036</v>
      </c>
      <c r="E328" s="30" t="s">
        <v>616</v>
      </c>
      <c r="F328" s="30" t="s">
        <v>617</v>
      </c>
      <c r="G328" s="30">
        <v>32519752</v>
      </c>
      <c r="H328" s="30" t="s">
        <v>618</v>
      </c>
      <c r="I328" s="30" t="s">
        <v>619</v>
      </c>
      <c r="J328" s="30">
        <v>1020393326</v>
      </c>
      <c r="K328" s="30" t="s">
        <v>622</v>
      </c>
      <c r="L328" s="30" t="s">
        <v>623</v>
      </c>
      <c r="M328" s="31">
        <v>1488378</v>
      </c>
      <c r="N328" s="30" t="s">
        <v>741</v>
      </c>
      <c r="O328" s="29">
        <v>413230000731512</v>
      </c>
      <c r="P328" s="30" t="str">
        <f t="shared" si="26"/>
        <v>05001400301420050130300</v>
      </c>
    </row>
    <row r="329" spans="1:16" s="30" customFormat="1" x14ac:dyDescent="0.25">
      <c r="A329" s="27">
        <v>4</v>
      </c>
      <c r="B329" s="28" t="s">
        <v>15</v>
      </c>
      <c r="C329" s="29">
        <v>50012041014</v>
      </c>
      <c r="D329" s="30">
        <v>32240036</v>
      </c>
      <c r="E329" s="30" t="s">
        <v>616</v>
      </c>
      <c r="F329" s="30" t="s">
        <v>617</v>
      </c>
      <c r="G329" s="30">
        <v>32519752</v>
      </c>
      <c r="H329" s="30" t="s">
        <v>618</v>
      </c>
      <c r="I329" s="30" t="s">
        <v>619</v>
      </c>
      <c r="J329" s="30">
        <v>1020393326</v>
      </c>
      <c r="K329" s="30" t="s">
        <v>622</v>
      </c>
      <c r="L329" s="30" t="s">
        <v>623</v>
      </c>
      <c r="M329" s="31">
        <v>1410000</v>
      </c>
      <c r="N329" s="30" t="s">
        <v>741</v>
      </c>
      <c r="O329" s="29">
        <v>413230000738254</v>
      </c>
      <c r="P329" s="30" t="str">
        <f t="shared" si="26"/>
        <v>05001400301420050130300</v>
      </c>
    </row>
    <row r="330" spans="1:16" s="30" customFormat="1" x14ac:dyDescent="0.25">
      <c r="A330" s="27">
        <v>4</v>
      </c>
      <c r="B330" s="28" t="s">
        <v>15</v>
      </c>
      <c r="C330" s="29">
        <v>50012041014</v>
      </c>
      <c r="D330" s="30">
        <v>32240036</v>
      </c>
      <c r="E330" s="30" t="s">
        <v>616</v>
      </c>
      <c r="F330" s="30" t="s">
        <v>617</v>
      </c>
      <c r="G330" s="30">
        <v>32519752</v>
      </c>
      <c r="H330" s="30" t="s">
        <v>618</v>
      </c>
      <c r="I330" s="30" t="s">
        <v>619</v>
      </c>
      <c r="J330" s="30">
        <v>1020393326</v>
      </c>
      <c r="K330" s="30" t="s">
        <v>622</v>
      </c>
      <c r="L330" s="30" t="s">
        <v>623</v>
      </c>
      <c r="M330" s="31">
        <v>2135960</v>
      </c>
      <c r="N330" s="30" t="s">
        <v>741</v>
      </c>
      <c r="O330" s="29">
        <v>413230000750122</v>
      </c>
      <c r="P330" s="30" t="str">
        <f t="shared" si="26"/>
        <v>05001400301420050130300</v>
      </c>
    </row>
    <row r="331" spans="1:16" s="30" customFormat="1" x14ac:dyDescent="0.25">
      <c r="A331" s="27">
        <v>4</v>
      </c>
      <c r="B331" s="28" t="s">
        <v>15</v>
      </c>
      <c r="C331" s="29">
        <v>50012041014</v>
      </c>
      <c r="D331" s="30">
        <v>32240036</v>
      </c>
      <c r="E331" s="30" t="s">
        <v>616</v>
      </c>
      <c r="F331" s="30" t="s">
        <v>617</v>
      </c>
      <c r="G331" s="30">
        <v>32519752</v>
      </c>
      <c r="H331" s="30" t="s">
        <v>618</v>
      </c>
      <c r="I331" s="30" t="s">
        <v>619</v>
      </c>
      <c r="J331" s="30">
        <v>1020393326</v>
      </c>
      <c r="K331" s="30" t="s">
        <v>622</v>
      </c>
      <c r="L331" s="30" t="s">
        <v>623</v>
      </c>
      <c r="M331" s="31">
        <v>825237</v>
      </c>
      <c r="N331" s="30" t="s">
        <v>741</v>
      </c>
      <c r="O331" s="29">
        <v>413230000750123</v>
      </c>
      <c r="P331" s="30" t="str">
        <f t="shared" si="26"/>
        <v>05001400301420050130300</v>
      </c>
    </row>
    <row r="332" spans="1:16" s="30" customFormat="1" x14ac:dyDescent="0.25">
      <c r="A332" s="27">
        <v>4</v>
      </c>
      <c r="B332" s="28" t="s">
        <v>15</v>
      </c>
      <c r="C332" s="29">
        <v>50012041014</v>
      </c>
      <c r="D332" s="30">
        <v>32240036</v>
      </c>
      <c r="E332" s="30" t="s">
        <v>616</v>
      </c>
      <c r="F332" s="30" t="s">
        <v>617</v>
      </c>
      <c r="G332" s="30">
        <v>32519752</v>
      </c>
      <c r="H332" s="30" t="s">
        <v>618</v>
      </c>
      <c r="I332" s="30" t="s">
        <v>619</v>
      </c>
      <c r="J332" s="30">
        <v>1020393326</v>
      </c>
      <c r="K332" s="30" t="s">
        <v>622</v>
      </c>
      <c r="L332" s="30" t="s">
        <v>623</v>
      </c>
      <c r="M332" s="31">
        <v>2952000</v>
      </c>
      <c r="N332" s="30" t="s">
        <v>741</v>
      </c>
      <c r="O332" s="29">
        <v>413230000798064</v>
      </c>
      <c r="P332" s="30" t="str">
        <f t="shared" si="26"/>
        <v>05001400301420050130300</v>
      </c>
    </row>
    <row r="333" spans="1:16" s="30" customFormat="1" x14ac:dyDescent="0.25">
      <c r="A333" s="27">
        <v>4</v>
      </c>
      <c r="B333" s="28" t="s">
        <v>15</v>
      </c>
      <c r="C333" s="29">
        <v>50012041014</v>
      </c>
      <c r="D333" s="30">
        <v>32240036</v>
      </c>
      <c r="E333" s="30" t="s">
        <v>616</v>
      </c>
      <c r="F333" s="30" t="s">
        <v>617</v>
      </c>
      <c r="G333" s="30">
        <v>32519752</v>
      </c>
      <c r="H333" s="30" t="s">
        <v>618</v>
      </c>
      <c r="I333" s="30" t="s">
        <v>619</v>
      </c>
      <c r="J333" s="30">
        <v>32519752</v>
      </c>
      <c r="K333" s="30" t="s">
        <v>618</v>
      </c>
      <c r="L333" s="30" t="s">
        <v>619</v>
      </c>
      <c r="M333" s="31">
        <v>2196000</v>
      </c>
      <c r="N333" s="30" t="s">
        <v>741</v>
      </c>
      <c r="O333" s="29">
        <v>413230000852055</v>
      </c>
      <c r="P333" s="30" t="str">
        <f t="shared" si="26"/>
        <v>05001400301420050130300</v>
      </c>
    </row>
    <row r="334" spans="1:16" s="30" customFormat="1" x14ac:dyDescent="0.25">
      <c r="A334" s="27">
        <v>4</v>
      </c>
      <c r="B334" s="28" t="s">
        <v>15</v>
      </c>
      <c r="C334" s="29">
        <v>50012041014</v>
      </c>
      <c r="D334" s="30">
        <v>32240036</v>
      </c>
      <c r="E334" s="30" t="s">
        <v>616</v>
      </c>
      <c r="F334" s="30" t="s">
        <v>617</v>
      </c>
      <c r="G334" s="30">
        <v>32519752</v>
      </c>
      <c r="H334" s="30" t="s">
        <v>618</v>
      </c>
      <c r="I334" s="30" t="s">
        <v>619</v>
      </c>
      <c r="J334" s="30">
        <v>32519752</v>
      </c>
      <c r="K334" s="30" t="s">
        <v>618</v>
      </c>
      <c r="L334" s="30" t="s">
        <v>619</v>
      </c>
      <c r="M334" s="31">
        <v>2196000</v>
      </c>
      <c r="N334" s="30" t="s">
        <v>741</v>
      </c>
      <c r="O334" s="29">
        <v>413230000862782</v>
      </c>
      <c r="P334" s="30" t="str">
        <f t="shared" si="26"/>
        <v>05001400301420050130300</v>
      </c>
    </row>
    <row r="335" spans="1:16" s="30" customFormat="1" x14ac:dyDescent="0.25">
      <c r="A335" s="27">
        <v>4</v>
      </c>
      <c r="B335" s="28" t="s">
        <v>15</v>
      </c>
      <c r="C335" s="29">
        <v>50012041014</v>
      </c>
      <c r="D335" s="30">
        <v>32240036</v>
      </c>
      <c r="E335" s="30" t="s">
        <v>616</v>
      </c>
      <c r="F335" s="30" t="s">
        <v>617</v>
      </c>
      <c r="G335" s="30">
        <v>32519752</v>
      </c>
      <c r="H335" s="30" t="s">
        <v>618</v>
      </c>
      <c r="I335" s="30" t="s">
        <v>619</v>
      </c>
      <c r="J335" s="30">
        <v>32542527</v>
      </c>
      <c r="K335" s="30" t="s">
        <v>624</v>
      </c>
      <c r="L335" s="30" t="s">
        <v>625</v>
      </c>
      <c r="M335" s="31">
        <v>2852000</v>
      </c>
      <c r="N335" s="30" t="s">
        <v>741</v>
      </c>
      <c r="O335" s="29">
        <v>413230000874758</v>
      </c>
      <c r="P335" s="30" t="str">
        <f t="shared" si="26"/>
        <v>05001400301420050130300</v>
      </c>
    </row>
    <row r="336" spans="1:16" s="30" customFormat="1" x14ac:dyDescent="0.25">
      <c r="A336" s="27">
        <v>4</v>
      </c>
      <c r="B336" s="28" t="s">
        <v>15</v>
      </c>
      <c r="C336" s="29">
        <v>50012041014</v>
      </c>
      <c r="D336" s="30">
        <v>32240036</v>
      </c>
      <c r="E336" s="30" t="s">
        <v>616</v>
      </c>
      <c r="F336" s="30" t="s">
        <v>617</v>
      </c>
      <c r="G336" s="30">
        <v>32519752</v>
      </c>
      <c r="H336" s="30" t="s">
        <v>618</v>
      </c>
      <c r="I336" s="30" t="s">
        <v>619</v>
      </c>
      <c r="J336" s="30">
        <v>32519752</v>
      </c>
      <c r="K336" s="30" t="s">
        <v>618</v>
      </c>
      <c r="L336" s="30" t="s">
        <v>619</v>
      </c>
      <c r="M336" s="31">
        <v>2196000</v>
      </c>
      <c r="N336" s="30" t="s">
        <v>741</v>
      </c>
      <c r="O336" s="29">
        <v>413230000874868</v>
      </c>
      <c r="P336" s="30" t="str">
        <f t="shared" si="26"/>
        <v>05001400301420050130300</v>
      </c>
    </row>
    <row r="337" spans="1:16" s="30" customFormat="1" x14ac:dyDescent="0.25">
      <c r="A337" s="27">
        <v>4</v>
      </c>
      <c r="B337" s="28" t="s">
        <v>15</v>
      </c>
      <c r="C337" s="29">
        <v>50012041014</v>
      </c>
      <c r="D337" s="30">
        <v>32240036</v>
      </c>
      <c r="E337" s="30" t="s">
        <v>616</v>
      </c>
      <c r="F337" s="30" t="s">
        <v>617</v>
      </c>
      <c r="G337" s="30">
        <v>32519752</v>
      </c>
      <c r="H337" s="30" t="s">
        <v>618</v>
      </c>
      <c r="I337" s="30" t="s">
        <v>619</v>
      </c>
      <c r="J337" s="30">
        <v>32519752</v>
      </c>
      <c r="K337" s="30" t="s">
        <v>618</v>
      </c>
      <c r="L337" s="30" t="s">
        <v>619</v>
      </c>
      <c r="M337" s="31">
        <v>2196000</v>
      </c>
      <c r="N337" s="30" t="s">
        <v>741</v>
      </c>
      <c r="O337" s="29">
        <v>413230000887730</v>
      </c>
      <c r="P337" s="30" t="str">
        <f t="shared" si="26"/>
        <v>05001400301420050130300</v>
      </c>
    </row>
    <row r="338" spans="1:16" s="30" customFormat="1" x14ac:dyDescent="0.25">
      <c r="A338" s="27">
        <v>4</v>
      </c>
      <c r="B338" s="28" t="s">
        <v>15</v>
      </c>
      <c r="C338" s="29">
        <v>50012041014</v>
      </c>
      <c r="D338" s="30">
        <v>32240036</v>
      </c>
      <c r="E338" s="30" t="s">
        <v>616</v>
      </c>
      <c r="F338" s="30" t="s">
        <v>617</v>
      </c>
      <c r="G338" s="30">
        <v>32519752</v>
      </c>
      <c r="H338" s="30" t="s">
        <v>618</v>
      </c>
      <c r="I338" s="30" t="s">
        <v>619</v>
      </c>
      <c r="J338" s="30">
        <v>32519752</v>
      </c>
      <c r="K338" s="30" t="s">
        <v>618</v>
      </c>
      <c r="L338" s="30" t="s">
        <v>619</v>
      </c>
      <c r="M338" s="31">
        <v>2196000</v>
      </c>
      <c r="N338" s="30" t="s">
        <v>741</v>
      </c>
      <c r="O338" s="29">
        <v>413230000902215</v>
      </c>
      <c r="P338" s="30" t="str">
        <f t="shared" si="26"/>
        <v>05001400301420050130300</v>
      </c>
    </row>
    <row r="339" spans="1:16" s="30" customFormat="1" x14ac:dyDescent="0.25">
      <c r="A339" s="27">
        <v>4</v>
      </c>
      <c r="B339" s="28" t="s">
        <v>15</v>
      </c>
      <c r="C339" s="29">
        <v>50012041014</v>
      </c>
      <c r="D339" s="30">
        <v>8110294896</v>
      </c>
      <c r="E339" s="30" t="s">
        <v>626</v>
      </c>
      <c r="F339" s="30" t="s">
        <v>627</v>
      </c>
      <c r="G339" s="30">
        <v>8110426739</v>
      </c>
      <c r="H339" s="30" t="s">
        <v>628</v>
      </c>
      <c r="I339" s="30" t="s">
        <v>629</v>
      </c>
      <c r="J339" s="30">
        <v>8600073354</v>
      </c>
      <c r="K339" s="30" t="s">
        <v>274</v>
      </c>
      <c r="L339" s="30" t="s">
        <v>76</v>
      </c>
      <c r="M339" s="31">
        <v>3000000</v>
      </c>
      <c r="N339" s="30" t="s">
        <v>741</v>
      </c>
      <c r="O339" s="29">
        <v>413230000910351</v>
      </c>
      <c r="P339" s="30" t="str">
        <f>"05001400301420070102100"</f>
        <v>05001400301420070102100</v>
      </c>
    </row>
    <row r="340" spans="1:16" s="30" customFormat="1" x14ac:dyDescent="0.25">
      <c r="A340" s="27">
        <v>4</v>
      </c>
      <c r="B340" s="28" t="s">
        <v>15</v>
      </c>
      <c r="C340" s="29">
        <v>50012041014</v>
      </c>
      <c r="D340" s="30">
        <v>8110294896</v>
      </c>
      <c r="E340" s="30" t="s">
        <v>626</v>
      </c>
      <c r="F340" s="30" t="s">
        <v>627</v>
      </c>
      <c r="G340" s="30">
        <v>8110426739</v>
      </c>
      <c r="H340" s="30" t="s">
        <v>628</v>
      </c>
      <c r="I340" s="30" t="s">
        <v>629</v>
      </c>
      <c r="J340" s="30">
        <v>8600073354</v>
      </c>
      <c r="K340" s="30" t="s">
        <v>274</v>
      </c>
      <c r="L340" s="30" t="s">
        <v>76</v>
      </c>
      <c r="M340" s="31">
        <v>243000</v>
      </c>
      <c r="N340" s="30" t="s">
        <v>741</v>
      </c>
      <c r="O340" s="29">
        <v>413230000910352</v>
      </c>
      <c r="P340" s="30" t="str">
        <f>"05001400301420070102100"</f>
        <v>05001400301420070102100</v>
      </c>
    </row>
    <row r="341" spans="1:16" s="30" customFormat="1" x14ac:dyDescent="0.25">
      <c r="A341" s="27">
        <v>4</v>
      </c>
      <c r="B341" s="28" t="s">
        <v>15</v>
      </c>
      <c r="C341" s="29">
        <v>50012041014</v>
      </c>
      <c r="D341" s="30">
        <v>32240036</v>
      </c>
      <c r="E341" s="30" t="s">
        <v>616</v>
      </c>
      <c r="F341" s="30" t="s">
        <v>617</v>
      </c>
      <c r="G341" s="30">
        <v>32519752</v>
      </c>
      <c r="H341" s="30" t="s">
        <v>618</v>
      </c>
      <c r="I341" s="30" t="s">
        <v>619</v>
      </c>
      <c r="J341" s="30">
        <v>32519752</v>
      </c>
      <c r="K341" s="30" t="s">
        <v>618</v>
      </c>
      <c r="L341" s="30" t="s">
        <v>619</v>
      </c>
      <c r="M341" s="31">
        <v>2196000</v>
      </c>
      <c r="N341" s="30" t="s">
        <v>741</v>
      </c>
      <c r="O341" s="29">
        <v>413230000915164</v>
      </c>
      <c r="P341" s="30" t="str">
        <f t="shared" ref="P341:P346" si="27">"05001400301420050130300"</f>
        <v>05001400301420050130300</v>
      </c>
    </row>
    <row r="342" spans="1:16" s="30" customFormat="1" x14ac:dyDescent="0.25">
      <c r="A342" s="27">
        <v>4</v>
      </c>
      <c r="B342" s="28" t="s">
        <v>15</v>
      </c>
      <c r="C342" s="29">
        <v>50012041014</v>
      </c>
      <c r="D342" s="30">
        <v>32240036</v>
      </c>
      <c r="E342" s="30" t="s">
        <v>616</v>
      </c>
      <c r="F342" s="30" t="s">
        <v>617</v>
      </c>
      <c r="G342" s="30">
        <v>32519752</v>
      </c>
      <c r="H342" s="30" t="s">
        <v>618</v>
      </c>
      <c r="I342" s="30" t="s">
        <v>619</v>
      </c>
      <c r="J342" s="30">
        <v>32519752</v>
      </c>
      <c r="K342" s="30" t="s">
        <v>618</v>
      </c>
      <c r="L342" s="30" t="s">
        <v>619</v>
      </c>
      <c r="M342" s="31">
        <v>2196000</v>
      </c>
      <c r="N342" s="30" t="s">
        <v>741</v>
      </c>
      <c r="O342" s="29">
        <v>413230000929384</v>
      </c>
      <c r="P342" s="30" t="str">
        <f t="shared" si="27"/>
        <v>05001400301420050130300</v>
      </c>
    </row>
    <row r="343" spans="1:16" s="30" customFormat="1" x14ac:dyDescent="0.25">
      <c r="A343" s="27">
        <v>4</v>
      </c>
      <c r="B343" s="28" t="s">
        <v>15</v>
      </c>
      <c r="C343" s="29">
        <v>50012041014</v>
      </c>
      <c r="D343" s="30">
        <v>32240036</v>
      </c>
      <c r="E343" s="30" t="s">
        <v>616</v>
      </c>
      <c r="F343" s="30" t="s">
        <v>617</v>
      </c>
      <c r="G343" s="30">
        <v>32519752</v>
      </c>
      <c r="H343" s="30" t="s">
        <v>618</v>
      </c>
      <c r="I343" s="30" t="s">
        <v>619</v>
      </c>
      <c r="J343" s="30">
        <v>32519752</v>
      </c>
      <c r="K343" s="30" t="s">
        <v>618</v>
      </c>
      <c r="L343" s="30" t="s">
        <v>619</v>
      </c>
      <c r="M343" s="31">
        <v>2196000</v>
      </c>
      <c r="N343" s="30" t="s">
        <v>741</v>
      </c>
      <c r="O343" s="29">
        <v>413230000941503</v>
      </c>
      <c r="P343" s="30" t="str">
        <f t="shared" si="27"/>
        <v>05001400301420050130300</v>
      </c>
    </row>
    <row r="344" spans="1:16" s="30" customFormat="1" x14ac:dyDescent="0.25">
      <c r="A344" s="27">
        <v>4</v>
      </c>
      <c r="B344" s="28" t="s">
        <v>15</v>
      </c>
      <c r="C344" s="29">
        <v>50012041014</v>
      </c>
      <c r="D344" s="30">
        <v>32240036</v>
      </c>
      <c r="E344" s="30" t="s">
        <v>616</v>
      </c>
      <c r="F344" s="30" t="s">
        <v>617</v>
      </c>
      <c r="G344" s="30">
        <v>32519752</v>
      </c>
      <c r="H344" s="30" t="s">
        <v>618</v>
      </c>
      <c r="I344" s="30" t="s">
        <v>619</v>
      </c>
      <c r="J344" s="30">
        <v>32519752</v>
      </c>
      <c r="K344" s="30" t="s">
        <v>618</v>
      </c>
      <c r="L344" s="30" t="s">
        <v>619</v>
      </c>
      <c r="M344" s="31">
        <v>2196000</v>
      </c>
      <c r="N344" s="30" t="s">
        <v>741</v>
      </c>
      <c r="O344" s="29">
        <v>413230000954145</v>
      </c>
      <c r="P344" s="30" t="str">
        <f t="shared" si="27"/>
        <v>05001400301420050130300</v>
      </c>
    </row>
    <row r="345" spans="1:16" s="30" customFormat="1" x14ac:dyDescent="0.25">
      <c r="A345" s="27">
        <v>4</v>
      </c>
      <c r="B345" s="28" t="s">
        <v>15</v>
      </c>
      <c r="C345" s="29">
        <v>50012041014</v>
      </c>
      <c r="D345" s="30">
        <v>32240036</v>
      </c>
      <c r="E345" s="30" t="s">
        <v>616</v>
      </c>
      <c r="F345" s="30" t="s">
        <v>617</v>
      </c>
      <c r="G345" s="30">
        <v>32519752</v>
      </c>
      <c r="H345" s="30" t="s">
        <v>618</v>
      </c>
      <c r="I345" s="30" t="s">
        <v>619</v>
      </c>
      <c r="J345" s="30">
        <v>32519752</v>
      </c>
      <c r="K345" s="30" t="s">
        <v>618</v>
      </c>
      <c r="L345" s="30" t="s">
        <v>619</v>
      </c>
      <c r="M345" s="31">
        <v>2196000</v>
      </c>
      <c r="N345" s="30" t="s">
        <v>741</v>
      </c>
      <c r="O345" s="29">
        <v>413230000967272</v>
      </c>
      <c r="P345" s="30" t="str">
        <f t="shared" si="27"/>
        <v>05001400301420050130300</v>
      </c>
    </row>
    <row r="346" spans="1:16" s="30" customFormat="1" x14ac:dyDescent="0.25">
      <c r="A346" s="27">
        <v>4</v>
      </c>
      <c r="B346" s="28" t="s">
        <v>15</v>
      </c>
      <c r="C346" s="29">
        <v>50012041014</v>
      </c>
      <c r="D346" s="30">
        <v>32240036</v>
      </c>
      <c r="E346" s="30" t="s">
        <v>616</v>
      </c>
      <c r="F346" s="30" t="s">
        <v>617</v>
      </c>
      <c r="G346" s="30">
        <v>32519752</v>
      </c>
      <c r="H346" s="30" t="s">
        <v>618</v>
      </c>
      <c r="I346" s="30" t="s">
        <v>619</v>
      </c>
      <c r="J346" s="30">
        <v>32519752</v>
      </c>
      <c r="K346" s="30" t="s">
        <v>618</v>
      </c>
      <c r="L346" s="30" t="s">
        <v>619</v>
      </c>
      <c r="M346" s="31">
        <v>2196000</v>
      </c>
      <c r="N346" s="30" t="s">
        <v>741</v>
      </c>
      <c r="O346" s="29">
        <v>413230000978721</v>
      </c>
      <c r="P346" s="30" t="str">
        <f t="shared" si="27"/>
        <v>05001400301420050130300</v>
      </c>
    </row>
    <row r="347" spans="1:16" s="30" customFormat="1" x14ac:dyDescent="0.25">
      <c r="A347" s="27">
        <v>4</v>
      </c>
      <c r="B347" s="28" t="s">
        <v>15</v>
      </c>
      <c r="C347" s="29">
        <v>50012041014</v>
      </c>
      <c r="D347" s="30">
        <v>8110036313</v>
      </c>
      <c r="E347" s="30" t="s">
        <v>367</v>
      </c>
      <c r="F347" s="30" t="s">
        <v>630</v>
      </c>
      <c r="G347" s="30">
        <v>70321420</v>
      </c>
      <c r="H347" s="30" t="s">
        <v>404</v>
      </c>
      <c r="I347" s="30" t="s">
        <v>631</v>
      </c>
      <c r="J347" s="30">
        <v>8909049961</v>
      </c>
      <c r="K347" s="30" t="s">
        <v>632</v>
      </c>
      <c r="L347" s="30" t="s">
        <v>60</v>
      </c>
      <c r="M347" s="31">
        <v>1304476</v>
      </c>
      <c r="N347" s="30" t="s">
        <v>741</v>
      </c>
      <c r="O347" s="29">
        <v>413230000987196</v>
      </c>
      <c r="P347" s="29" t="str">
        <f>"05001400301420070076000"</f>
        <v>05001400301420070076000</v>
      </c>
    </row>
    <row r="348" spans="1:16" s="30" customFormat="1" x14ac:dyDescent="0.25">
      <c r="A348" s="27">
        <v>4</v>
      </c>
      <c r="B348" s="28" t="s">
        <v>15</v>
      </c>
      <c r="C348" s="29">
        <v>50012041014</v>
      </c>
      <c r="D348" s="30">
        <v>32240036</v>
      </c>
      <c r="E348" s="30" t="s">
        <v>616</v>
      </c>
      <c r="F348" s="30" t="s">
        <v>617</v>
      </c>
      <c r="G348" s="30">
        <v>32519752</v>
      </c>
      <c r="H348" s="30" t="s">
        <v>618</v>
      </c>
      <c r="I348" s="30" t="s">
        <v>619</v>
      </c>
      <c r="J348" s="30">
        <v>32519752</v>
      </c>
      <c r="K348" s="30" t="s">
        <v>618</v>
      </c>
      <c r="L348" s="30" t="s">
        <v>619</v>
      </c>
      <c r="M348" s="31">
        <v>2196000</v>
      </c>
      <c r="N348" s="30" t="s">
        <v>741</v>
      </c>
      <c r="O348" s="29">
        <v>413230000994546</v>
      </c>
      <c r="P348" s="30" t="str">
        <f t="shared" ref="P348:P351" si="28">"05001400301420050130300"</f>
        <v>05001400301420050130300</v>
      </c>
    </row>
    <row r="349" spans="1:16" s="30" customFormat="1" x14ac:dyDescent="0.25">
      <c r="A349" s="27">
        <v>4</v>
      </c>
      <c r="B349" s="28" t="s">
        <v>15</v>
      </c>
      <c r="C349" s="29">
        <v>50012041014</v>
      </c>
      <c r="D349" s="30">
        <v>32240036</v>
      </c>
      <c r="E349" s="30" t="s">
        <v>616</v>
      </c>
      <c r="F349" s="30" t="s">
        <v>617</v>
      </c>
      <c r="G349" s="30">
        <v>32519752</v>
      </c>
      <c r="H349" s="30" t="s">
        <v>618</v>
      </c>
      <c r="I349" s="30" t="s">
        <v>619</v>
      </c>
      <c r="J349" s="30">
        <v>32519752</v>
      </c>
      <c r="K349" s="30" t="s">
        <v>618</v>
      </c>
      <c r="L349" s="30" t="s">
        <v>619</v>
      </c>
      <c r="M349" s="31">
        <v>2196000</v>
      </c>
      <c r="N349" s="30" t="s">
        <v>741</v>
      </c>
      <c r="O349" s="29">
        <v>413230001017490</v>
      </c>
      <c r="P349" s="30" t="str">
        <f t="shared" si="28"/>
        <v>05001400301420050130300</v>
      </c>
    </row>
    <row r="350" spans="1:16" s="30" customFormat="1" x14ac:dyDescent="0.25">
      <c r="A350" s="27">
        <v>4</v>
      </c>
      <c r="B350" s="28" t="s">
        <v>15</v>
      </c>
      <c r="C350" s="29">
        <v>50012041014</v>
      </c>
      <c r="D350" s="30">
        <v>32240036</v>
      </c>
      <c r="E350" s="30" t="s">
        <v>616</v>
      </c>
      <c r="F350" s="30" t="s">
        <v>617</v>
      </c>
      <c r="G350" s="30">
        <v>32519752</v>
      </c>
      <c r="H350" s="30" t="s">
        <v>618</v>
      </c>
      <c r="I350" s="30" t="s">
        <v>619</v>
      </c>
      <c r="J350" s="30">
        <v>32519752</v>
      </c>
      <c r="K350" s="30" t="s">
        <v>618</v>
      </c>
      <c r="L350" s="30" t="s">
        <v>619</v>
      </c>
      <c r="M350" s="31">
        <v>2196000</v>
      </c>
      <c r="N350" s="30" t="s">
        <v>741</v>
      </c>
      <c r="O350" s="29">
        <v>413230001030906</v>
      </c>
      <c r="P350" s="30" t="str">
        <f t="shared" si="28"/>
        <v>05001400301420050130300</v>
      </c>
    </row>
    <row r="351" spans="1:16" s="30" customFormat="1" x14ac:dyDescent="0.25">
      <c r="A351" s="27">
        <v>4</v>
      </c>
      <c r="B351" s="28" t="s">
        <v>15</v>
      </c>
      <c r="C351" s="29">
        <v>50012041014</v>
      </c>
      <c r="D351" s="30">
        <v>32240036</v>
      </c>
      <c r="E351" s="30" t="s">
        <v>616</v>
      </c>
      <c r="F351" s="30" t="s">
        <v>617</v>
      </c>
      <c r="G351" s="30">
        <v>32519752</v>
      </c>
      <c r="H351" s="30" t="s">
        <v>618</v>
      </c>
      <c r="I351" s="30" t="s">
        <v>619</v>
      </c>
      <c r="J351" s="30">
        <v>32519752</v>
      </c>
      <c r="K351" s="30" t="s">
        <v>618</v>
      </c>
      <c r="L351" s="30" t="s">
        <v>619</v>
      </c>
      <c r="M351" s="31">
        <v>2196000</v>
      </c>
      <c r="N351" s="30" t="s">
        <v>741</v>
      </c>
      <c r="O351" s="29">
        <v>413230001047059</v>
      </c>
      <c r="P351" s="30" t="str">
        <f t="shared" si="28"/>
        <v>05001400301420050130300</v>
      </c>
    </row>
    <row r="352" spans="1:16" s="30" customFormat="1" x14ac:dyDescent="0.25">
      <c r="A352" s="27">
        <v>4</v>
      </c>
      <c r="B352" s="28" t="s">
        <v>15</v>
      </c>
      <c r="C352" s="29">
        <v>50012041014</v>
      </c>
      <c r="D352" s="30">
        <v>22029498</v>
      </c>
      <c r="E352" s="30" t="s">
        <v>633</v>
      </c>
      <c r="F352" s="30" t="s">
        <v>634</v>
      </c>
      <c r="G352" s="30">
        <v>15334356</v>
      </c>
      <c r="H352" s="30" t="s">
        <v>635</v>
      </c>
      <c r="I352" s="30" t="s">
        <v>636</v>
      </c>
      <c r="J352" s="30">
        <v>8600065370</v>
      </c>
      <c r="K352" s="30" t="s">
        <v>637</v>
      </c>
      <c r="L352" s="30" t="s">
        <v>638</v>
      </c>
      <c r="M352" s="31">
        <v>253206</v>
      </c>
      <c r="N352" s="30" t="s">
        <v>741</v>
      </c>
      <c r="O352" s="29">
        <v>413230001789403</v>
      </c>
      <c r="P352" s="29" t="str">
        <f>"05001400301420110089800"</f>
        <v>05001400301420110089800</v>
      </c>
    </row>
    <row r="353" spans="1:16" s="30" customFormat="1" x14ac:dyDescent="0.25">
      <c r="A353" s="27">
        <v>4</v>
      </c>
      <c r="B353" s="28" t="s">
        <v>15</v>
      </c>
      <c r="C353" s="29">
        <v>50012041014</v>
      </c>
      <c r="D353" s="30">
        <v>22029498</v>
      </c>
      <c r="E353" s="30" t="s">
        <v>633</v>
      </c>
      <c r="F353" s="30" t="s">
        <v>634</v>
      </c>
      <c r="G353" s="30">
        <v>15334356</v>
      </c>
      <c r="H353" s="30" t="s">
        <v>635</v>
      </c>
      <c r="I353" s="30" t="s">
        <v>636</v>
      </c>
      <c r="J353" s="30">
        <v>8600065370</v>
      </c>
      <c r="K353" s="30" t="s">
        <v>637</v>
      </c>
      <c r="L353" s="30" t="s">
        <v>638</v>
      </c>
      <c r="M353" s="31">
        <v>269816</v>
      </c>
      <c r="N353" s="30" t="s">
        <v>741</v>
      </c>
      <c r="O353" s="29">
        <v>413230001807303</v>
      </c>
      <c r="P353" s="29" t="str">
        <f>"05001400301420110089800"</f>
        <v>05001400301420110089800</v>
      </c>
    </row>
    <row r="354" spans="1:16" s="30" customFormat="1" x14ac:dyDescent="0.25">
      <c r="A354" s="27">
        <v>4</v>
      </c>
      <c r="B354" s="28" t="s">
        <v>28</v>
      </c>
      <c r="C354" s="29">
        <v>50012041700</v>
      </c>
      <c r="D354" s="30">
        <v>272588</v>
      </c>
      <c r="E354" s="30" t="s">
        <v>639</v>
      </c>
      <c r="F354" s="30" t="s">
        <v>640</v>
      </c>
      <c r="G354" s="30">
        <v>70044791</v>
      </c>
      <c r="H354" s="30" t="s">
        <v>641</v>
      </c>
      <c r="I354" s="30" t="s">
        <v>642</v>
      </c>
      <c r="J354" s="30">
        <v>70044791</v>
      </c>
      <c r="K354" s="30" t="s">
        <v>643</v>
      </c>
      <c r="L354" s="30" t="s">
        <v>642</v>
      </c>
      <c r="M354" s="31">
        <v>3934946.95</v>
      </c>
      <c r="N354" s="30" t="s">
        <v>741</v>
      </c>
      <c r="O354" s="29">
        <v>413230001947167</v>
      </c>
      <c r="P354" s="29" t="str">
        <f>"05001400301420110072100"</f>
        <v>05001400301420110072100</v>
      </c>
    </row>
    <row r="355" spans="1:16" s="30" customFormat="1" x14ac:dyDescent="0.25">
      <c r="A355" s="27">
        <v>4</v>
      </c>
      <c r="B355" s="28" t="s">
        <v>28</v>
      </c>
      <c r="C355" s="29">
        <v>50012041700</v>
      </c>
      <c r="D355" s="30">
        <v>272588</v>
      </c>
      <c r="E355" s="30" t="s">
        <v>639</v>
      </c>
      <c r="F355" s="30" t="s">
        <v>640</v>
      </c>
      <c r="G355" s="30">
        <v>70044791</v>
      </c>
      <c r="H355" s="30" t="s">
        <v>641</v>
      </c>
      <c r="I355" s="30" t="s">
        <v>642</v>
      </c>
      <c r="J355" s="30">
        <v>70044791</v>
      </c>
      <c r="K355" s="30" t="s">
        <v>643</v>
      </c>
      <c r="L355" s="30" t="s">
        <v>642</v>
      </c>
      <c r="M355" s="31">
        <v>3934946.95</v>
      </c>
      <c r="N355" s="30" t="s">
        <v>741</v>
      </c>
      <c r="O355" s="29">
        <v>413230001947168</v>
      </c>
      <c r="P355" s="29" t="str">
        <f>"05001400301420110072100"</f>
        <v>05001400301420110072100</v>
      </c>
    </row>
    <row r="356" spans="1:16" s="30" customFormat="1" x14ac:dyDescent="0.25">
      <c r="A356" s="27">
        <v>4</v>
      </c>
      <c r="B356" s="28" t="s">
        <v>28</v>
      </c>
      <c r="C356" s="29">
        <v>50012041700</v>
      </c>
      <c r="D356" s="30">
        <v>8002258075</v>
      </c>
      <c r="E356" s="30" t="s">
        <v>644</v>
      </c>
      <c r="F356" s="30" t="s">
        <v>645</v>
      </c>
      <c r="G356" s="30">
        <v>42970438</v>
      </c>
      <c r="H356" s="30" t="s">
        <v>646</v>
      </c>
      <c r="I356" s="30" t="s">
        <v>647</v>
      </c>
      <c r="J356" s="30">
        <v>71615131</v>
      </c>
      <c r="K356" s="30" t="s">
        <v>127</v>
      </c>
      <c r="L356" s="30" t="s">
        <v>648</v>
      </c>
      <c r="M356" s="31">
        <v>1000000</v>
      </c>
      <c r="N356" s="30" t="s">
        <v>741</v>
      </c>
      <c r="O356" s="29">
        <v>413230000382102</v>
      </c>
      <c r="P356" s="29" t="str">
        <f>"05001400301420020104800"</f>
        <v>05001400301420020104800</v>
      </c>
    </row>
    <row r="357" spans="1:16" s="30" customFormat="1" x14ac:dyDescent="0.25">
      <c r="A357" s="27">
        <v>4</v>
      </c>
      <c r="B357" s="28" t="s">
        <v>28</v>
      </c>
      <c r="C357" s="29">
        <v>50012041700</v>
      </c>
      <c r="D357" s="30">
        <v>8002258075</v>
      </c>
      <c r="E357" s="30" t="s">
        <v>644</v>
      </c>
      <c r="F357" s="30" t="s">
        <v>645</v>
      </c>
      <c r="G357" s="30">
        <v>42970438</v>
      </c>
      <c r="H357" s="30" t="s">
        <v>646</v>
      </c>
      <c r="I357" s="30" t="s">
        <v>647</v>
      </c>
      <c r="J357" s="30">
        <v>71615131</v>
      </c>
      <c r="K357" s="30" t="s">
        <v>649</v>
      </c>
      <c r="L357" s="30" t="s">
        <v>648</v>
      </c>
      <c r="M357" s="31">
        <v>1000000</v>
      </c>
      <c r="N357" s="30" t="s">
        <v>741</v>
      </c>
      <c r="O357" s="29">
        <v>413230000395067</v>
      </c>
      <c r="P357" s="29" t="str">
        <f t="shared" ref="P357:P358" si="29">"05001400301420020104800"</f>
        <v>05001400301420020104800</v>
      </c>
    </row>
    <row r="358" spans="1:16" s="30" customFormat="1" x14ac:dyDescent="0.25">
      <c r="A358" s="27">
        <v>4</v>
      </c>
      <c r="B358" s="28" t="s">
        <v>28</v>
      </c>
      <c r="C358" s="29">
        <v>50012041700</v>
      </c>
      <c r="D358" s="30">
        <v>8002258075</v>
      </c>
      <c r="E358" s="30" t="s">
        <v>650</v>
      </c>
      <c r="F358" s="30" t="s">
        <v>645</v>
      </c>
      <c r="G358" s="30">
        <v>42970438</v>
      </c>
      <c r="H358" s="30" t="s">
        <v>646</v>
      </c>
      <c r="I358" s="30" t="s">
        <v>647</v>
      </c>
      <c r="J358" s="30">
        <v>71615131</v>
      </c>
      <c r="K358" s="30" t="s">
        <v>127</v>
      </c>
      <c r="L358" s="30" t="s">
        <v>648</v>
      </c>
      <c r="M358" s="31">
        <v>1000000</v>
      </c>
      <c r="N358" s="30" t="s">
        <v>741</v>
      </c>
      <c r="O358" s="29">
        <v>413230000410078</v>
      </c>
      <c r="P358" s="29" t="str">
        <f t="shared" si="29"/>
        <v>05001400301420020104800</v>
      </c>
    </row>
    <row r="359" spans="1:16" s="30" customFormat="1" x14ac:dyDescent="0.25">
      <c r="A359" s="27">
        <v>4</v>
      </c>
      <c r="B359" s="28" t="s">
        <v>15</v>
      </c>
      <c r="C359" s="29">
        <v>50012041014</v>
      </c>
      <c r="D359" s="30">
        <v>43623641</v>
      </c>
      <c r="E359" s="30" t="s">
        <v>651</v>
      </c>
      <c r="F359" s="30" t="s">
        <v>652</v>
      </c>
      <c r="G359" s="30">
        <v>32544270</v>
      </c>
      <c r="H359" s="30" t="s">
        <v>653</v>
      </c>
      <c r="I359" s="30" t="s">
        <v>654</v>
      </c>
      <c r="J359" s="30">
        <v>8300413144</v>
      </c>
      <c r="K359" s="30" t="s">
        <v>655</v>
      </c>
      <c r="L359" s="30" t="s">
        <v>656</v>
      </c>
      <c r="M359" s="31">
        <v>143367.99</v>
      </c>
      <c r="N359" s="30" t="s">
        <v>741</v>
      </c>
      <c r="O359" s="29">
        <v>413230001143874</v>
      </c>
      <c r="P359" s="29" t="str">
        <f>"05001400301420080060400"</f>
        <v>05001400301420080060400</v>
      </c>
    </row>
    <row r="360" spans="1:16" s="30" customFormat="1" x14ac:dyDescent="0.25">
      <c r="A360" s="27">
        <v>4</v>
      </c>
      <c r="B360" s="28" t="s">
        <v>15</v>
      </c>
      <c r="C360" s="29">
        <v>50012041014</v>
      </c>
      <c r="D360" s="30">
        <v>8600013174</v>
      </c>
      <c r="E360" s="30" t="s">
        <v>657</v>
      </c>
      <c r="F360" s="30" t="s">
        <v>76</v>
      </c>
      <c r="G360" s="30">
        <v>71578804</v>
      </c>
      <c r="H360" s="30" t="s">
        <v>658</v>
      </c>
      <c r="I360" s="30" t="s">
        <v>659</v>
      </c>
      <c r="J360" s="30">
        <v>8600343137</v>
      </c>
      <c r="K360" s="30" t="s">
        <v>660</v>
      </c>
      <c r="L360" s="30" t="s">
        <v>76</v>
      </c>
      <c r="M360" s="31">
        <v>1898340</v>
      </c>
      <c r="N360" s="30" t="s">
        <v>741</v>
      </c>
      <c r="O360" s="29">
        <v>413230001207722</v>
      </c>
      <c r="P360" s="30" t="str">
        <f>"05001400301420090175500"</f>
        <v>05001400301420090175500</v>
      </c>
    </row>
    <row r="361" spans="1:16" s="30" customFormat="1" x14ac:dyDescent="0.25">
      <c r="A361" s="27">
        <v>4</v>
      </c>
      <c r="B361" s="28" t="s">
        <v>28</v>
      </c>
      <c r="C361" s="29">
        <v>50012041700</v>
      </c>
      <c r="D361" s="30">
        <v>8000053110</v>
      </c>
      <c r="E361" s="30" t="s">
        <v>661</v>
      </c>
      <c r="F361" s="30" t="s">
        <v>662</v>
      </c>
      <c r="G361" s="30">
        <v>43504420</v>
      </c>
      <c r="H361" s="30" t="s">
        <v>663</v>
      </c>
      <c r="I361" s="30" t="s">
        <v>324</v>
      </c>
      <c r="J361" s="30">
        <v>8909039388</v>
      </c>
      <c r="K361" s="30" t="s">
        <v>75</v>
      </c>
      <c r="L361" s="30" t="s">
        <v>76</v>
      </c>
      <c r="M361" s="31">
        <v>1641585</v>
      </c>
      <c r="N361" s="30" t="s">
        <v>741</v>
      </c>
      <c r="O361" s="29">
        <v>413230001559615</v>
      </c>
      <c r="P361" s="29" t="str">
        <f>"05001400301420100124300"</f>
        <v>05001400301420100124300</v>
      </c>
    </row>
    <row r="362" spans="1:16" s="30" customFormat="1" x14ac:dyDescent="0.25">
      <c r="A362" s="27">
        <v>4</v>
      </c>
      <c r="B362" s="28" t="s">
        <v>15</v>
      </c>
      <c r="C362" s="29">
        <v>50012041014</v>
      </c>
      <c r="D362" s="30">
        <v>8110112568</v>
      </c>
      <c r="E362" s="30" t="s">
        <v>664</v>
      </c>
      <c r="F362" s="30" t="s">
        <v>665</v>
      </c>
      <c r="G362" s="30">
        <v>71593431</v>
      </c>
      <c r="H362" s="30" t="s">
        <v>666</v>
      </c>
      <c r="I362" s="30" t="s">
        <v>667</v>
      </c>
      <c r="J362" s="30">
        <v>42963503</v>
      </c>
      <c r="K362" s="30" t="s">
        <v>668</v>
      </c>
      <c r="L362" s="30" t="s">
        <v>667</v>
      </c>
      <c r="M362" s="31">
        <v>8249000</v>
      </c>
      <c r="N362" s="30" t="s">
        <v>741</v>
      </c>
      <c r="O362" s="29">
        <v>413230001625239</v>
      </c>
      <c r="P362" s="37" t="str">
        <f>"05001400301420110094000"</f>
        <v>05001400301420110094000</v>
      </c>
    </row>
    <row r="363" spans="1:16" s="30" customFormat="1" x14ac:dyDescent="0.25">
      <c r="A363" s="27">
        <v>4</v>
      </c>
      <c r="B363" s="28" t="s">
        <v>15</v>
      </c>
      <c r="C363" s="29">
        <v>50012041014</v>
      </c>
      <c r="D363" s="30">
        <v>127808</v>
      </c>
      <c r="E363" s="30" t="s">
        <v>669</v>
      </c>
      <c r="F363" s="30" t="s">
        <v>670</v>
      </c>
      <c r="G363" s="30">
        <v>1</v>
      </c>
      <c r="H363" s="30" t="s">
        <v>671</v>
      </c>
      <c r="I363" s="30" t="s">
        <v>672</v>
      </c>
      <c r="J363" s="30">
        <v>8342501</v>
      </c>
      <c r="K363" s="30" t="s">
        <v>673</v>
      </c>
      <c r="L363" s="30" t="s">
        <v>674</v>
      </c>
      <c r="M363" s="31">
        <v>4896000</v>
      </c>
      <c r="N363" s="30" t="s">
        <v>741</v>
      </c>
      <c r="O363" s="29">
        <v>413230000056259</v>
      </c>
      <c r="P363" s="30" t="str">
        <f>"05001400301419990019000"</f>
        <v>05001400301419990019000</v>
      </c>
    </row>
    <row r="364" spans="1:16" s="30" customFormat="1" x14ac:dyDescent="0.25">
      <c r="A364" s="27">
        <v>4</v>
      </c>
      <c r="B364" s="28" t="s">
        <v>15</v>
      </c>
      <c r="C364" s="29">
        <v>50012041014</v>
      </c>
      <c r="D364" s="30">
        <v>8000701963</v>
      </c>
      <c r="E364" s="30" t="s">
        <v>675</v>
      </c>
      <c r="F364" s="30" t="s">
        <v>676</v>
      </c>
      <c r="G364" s="30">
        <v>8000006058</v>
      </c>
      <c r="H364" s="30" t="s">
        <v>677</v>
      </c>
      <c r="I364" s="30" t="s">
        <v>678</v>
      </c>
      <c r="J364" s="30">
        <v>8903002794</v>
      </c>
      <c r="K364" s="30" t="s">
        <v>90</v>
      </c>
      <c r="L364" s="30" t="s">
        <v>76</v>
      </c>
      <c r="M364" s="31">
        <v>15335305.74</v>
      </c>
      <c r="N364" s="30" t="s">
        <v>741</v>
      </c>
      <c r="O364" s="29">
        <v>413230000939384</v>
      </c>
      <c r="P364" s="29" t="str">
        <f>"05001400301420080070300"</f>
        <v>05001400301420080070300</v>
      </c>
    </row>
    <row r="365" spans="1:16" s="30" customFormat="1" x14ac:dyDescent="0.25">
      <c r="A365" s="27">
        <v>4</v>
      </c>
      <c r="B365" s="28" t="s">
        <v>15</v>
      </c>
      <c r="C365" s="29">
        <v>50012041014</v>
      </c>
      <c r="D365" s="30">
        <v>8000701963</v>
      </c>
      <c r="E365" s="30" t="s">
        <v>675</v>
      </c>
      <c r="F365" s="30" t="s">
        <v>676</v>
      </c>
      <c r="G365" s="30">
        <v>8000006058</v>
      </c>
      <c r="H365" s="30" t="s">
        <v>677</v>
      </c>
      <c r="I365" s="30" t="s">
        <v>678</v>
      </c>
      <c r="J365" s="30">
        <v>8903002794</v>
      </c>
      <c r="K365" s="30" t="s">
        <v>90</v>
      </c>
      <c r="L365" s="30" t="s">
        <v>76</v>
      </c>
      <c r="M365" s="31">
        <v>1714744.29</v>
      </c>
      <c r="N365" s="30" t="s">
        <v>741</v>
      </c>
      <c r="O365" s="29">
        <v>413230000942636</v>
      </c>
      <c r="P365" s="29" t="str">
        <f>"05001400301420080070300"</f>
        <v>05001400301420080070300</v>
      </c>
    </row>
    <row r="366" spans="1:16" s="30" customFormat="1" x14ac:dyDescent="0.25">
      <c r="A366" s="27">
        <v>4</v>
      </c>
      <c r="B366" s="28" t="s">
        <v>47</v>
      </c>
      <c r="C366" s="29">
        <v>50012041029</v>
      </c>
      <c r="D366" s="30">
        <v>70056280</v>
      </c>
      <c r="E366" s="30" t="s">
        <v>679</v>
      </c>
      <c r="F366" s="30" t="s">
        <v>680</v>
      </c>
      <c r="G366" s="30">
        <v>43866031</v>
      </c>
      <c r="H366" s="30" t="s">
        <v>681</v>
      </c>
      <c r="I366" s="30" t="s">
        <v>682</v>
      </c>
      <c r="J366" s="30">
        <v>43866031</v>
      </c>
      <c r="K366" s="30" t="s">
        <v>681</v>
      </c>
      <c r="L366" s="30" t="s">
        <v>683</v>
      </c>
      <c r="M366" s="31">
        <v>1250000</v>
      </c>
      <c r="N366" s="30" t="s">
        <v>741</v>
      </c>
      <c r="O366" s="29">
        <v>413230001561583</v>
      </c>
      <c r="P366" s="30" t="str">
        <f>"05001400301420110100600"</f>
        <v>05001400301420110100600</v>
      </c>
    </row>
    <row r="367" spans="1:16" s="30" customFormat="1" x14ac:dyDescent="0.25">
      <c r="A367" s="27">
        <v>4</v>
      </c>
      <c r="B367" s="28" t="s">
        <v>47</v>
      </c>
      <c r="C367" s="29">
        <v>50012041029</v>
      </c>
      <c r="D367" s="30">
        <v>70056280</v>
      </c>
      <c r="E367" s="30" t="s">
        <v>679</v>
      </c>
      <c r="F367" s="30" t="s">
        <v>680</v>
      </c>
      <c r="G367" s="30">
        <v>43866031</v>
      </c>
      <c r="H367" s="30" t="s">
        <v>681</v>
      </c>
      <c r="I367" s="30" t="s">
        <v>682</v>
      </c>
      <c r="J367" s="30">
        <v>43866031</v>
      </c>
      <c r="K367" s="30" t="s">
        <v>681</v>
      </c>
      <c r="L367" s="30" t="s">
        <v>683</v>
      </c>
      <c r="M367" s="31">
        <v>1250000</v>
      </c>
      <c r="N367" s="30" t="s">
        <v>741</v>
      </c>
      <c r="O367" s="29">
        <v>413230001588437</v>
      </c>
      <c r="P367" s="30" t="str">
        <f>"05001400301420110100600"</f>
        <v>05001400301420110100600</v>
      </c>
    </row>
    <row r="368" spans="1:16" s="30" customFormat="1" x14ac:dyDescent="0.25">
      <c r="A368" s="27">
        <v>4</v>
      </c>
      <c r="B368" s="28" t="s">
        <v>15</v>
      </c>
      <c r="C368" s="29">
        <v>50012041014</v>
      </c>
      <c r="D368" s="30">
        <v>744928</v>
      </c>
      <c r="E368" s="30" t="s">
        <v>684</v>
      </c>
      <c r="F368" s="30" t="s">
        <v>685</v>
      </c>
      <c r="G368" s="30">
        <v>71825219</v>
      </c>
      <c r="H368" s="30" t="s">
        <v>686</v>
      </c>
      <c r="I368" s="30" t="s">
        <v>687</v>
      </c>
      <c r="J368" s="30">
        <v>98458109</v>
      </c>
      <c r="K368" s="30" t="s">
        <v>688</v>
      </c>
      <c r="L368" s="30" t="s">
        <v>689</v>
      </c>
      <c r="M368" s="31">
        <v>6000000</v>
      </c>
      <c r="N368" s="30" t="s">
        <v>741</v>
      </c>
      <c r="O368" s="29">
        <v>413230001611031</v>
      </c>
      <c r="P368" s="29" t="str">
        <f>"05001400301420100078700"</f>
        <v>05001400301420100078700</v>
      </c>
    </row>
    <row r="369" spans="1:16" s="30" customFormat="1" x14ac:dyDescent="0.25">
      <c r="A369" s="27">
        <v>4</v>
      </c>
      <c r="B369" s="28" t="s">
        <v>47</v>
      </c>
      <c r="C369" s="29">
        <v>50012041029</v>
      </c>
      <c r="D369" s="30">
        <v>70056280</v>
      </c>
      <c r="E369" s="30" t="s">
        <v>679</v>
      </c>
      <c r="F369" s="30" t="s">
        <v>680</v>
      </c>
      <c r="G369" s="30">
        <v>43866031</v>
      </c>
      <c r="H369" s="30" t="s">
        <v>681</v>
      </c>
      <c r="I369" s="30" t="s">
        <v>690</v>
      </c>
      <c r="J369" s="30">
        <v>43866031</v>
      </c>
      <c r="K369" s="30" t="s">
        <v>681</v>
      </c>
      <c r="L369" s="30" t="s">
        <v>683</v>
      </c>
      <c r="M369" s="31">
        <v>1250000</v>
      </c>
      <c r="N369" s="30" t="s">
        <v>741</v>
      </c>
      <c r="O369" s="29">
        <v>413230001658998</v>
      </c>
      <c r="P369" s="30" t="str">
        <f>"05001400301420110100600"</f>
        <v>05001400301420110100600</v>
      </c>
    </row>
    <row r="370" spans="1:16" s="30" customFormat="1" x14ac:dyDescent="0.25">
      <c r="A370" s="27">
        <v>4</v>
      </c>
      <c r="B370" s="28" t="s">
        <v>15</v>
      </c>
      <c r="C370" s="29">
        <v>50012041014</v>
      </c>
      <c r="D370" s="30">
        <v>8255935</v>
      </c>
      <c r="E370" s="30" t="s">
        <v>691</v>
      </c>
      <c r="F370" s="30" t="s">
        <v>692</v>
      </c>
      <c r="G370" s="30">
        <v>8213799</v>
      </c>
      <c r="H370" s="30" t="s">
        <v>693</v>
      </c>
      <c r="I370" s="30" t="s">
        <v>694</v>
      </c>
      <c r="J370" s="30">
        <v>8213799</v>
      </c>
      <c r="K370" s="30" t="s">
        <v>693</v>
      </c>
      <c r="L370" s="30" t="s">
        <v>694</v>
      </c>
      <c r="M370" s="31">
        <v>8000000</v>
      </c>
      <c r="N370" s="30" t="s">
        <v>741</v>
      </c>
      <c r="O370" s="29">
        <v>413230001789364</v>
      </c>
      <c r="P370" s="30" t="str">
        <f>"05001400301420120100600"</f>
        <v>05001400301420120100600</v>
      </c>
    </row>
    <row r="371" spans="1:16" s="30" customFormat="1" x14ac:dyDescent="0.25">
      <c r="A371" s="27">
        <v>4</v>
      </c>
      <c r="B371" s="28" t="s">
        <v>15</v>
      </c>
      <c r="C371" s="29">
        <v>50012041014</v>
      </c>
      <c r="D371" s="30">
        <v>8255935</v>
      </c>
      <c r="E371" s="30" t="s">
        <v>691</v>
      </c>
      <c r="F371" s="30" t="s">
        <v>692</v>
      </c>
      <c r="G371" s="30">
        <v>8213799</v>
      </c>
      <c r="H371" s="30" t="s">
        <v>693</v>
      </c>
      <c r="I371" s="30" t="s">
        <v>694</v>
      </c>
      <c r="J371" s="30">
        <v>8213799</v>
      </c>
      <c r="K371" s="30" t="s">
        <v>693</v>
      </c>
      <c r="L371" s="30" t="s">
        <v>694</v>
      </c>
      <c r="M371" s="31">
        <v>1130106.1000000001</v>
      </c>
      <c r="N371" s="30" t="s">
        <v>741</v>
      </c>
      <c r="O371" s="29">
        <v>413230001869659</v>
      </c>
      <c r="P371" s="30" t="str">
        <f>"05001400301420120100600"</f>
        <v>05001400301420120100600</v>
      </c>
    </row>
    <row r="372" spans="1:16" s="30" customFormat="1" x14ac:dyDescent="0.25">
      <c r="A372" s="27">
        <v>4</v>
      </c>
      <c r="B372" s="28" t="s">
        <v>15</v>
      </c>
      <c r="C372" s="29">
        <v>50012041014</v>
      </c>
      <c r="D372" s="30">
        <v>8600652781</v>
      </c>
      <c r="E372" s="30" t="s">
        <v>662</v>
      </c>
      <c r="F372" s="30" t="s">
        <v>695</v>
      </c>
      <c r="G372" s="30">
        <v>811025450</v>
      </c>
      <c r="H372" s="30" t="s">
        <v>696</v>
      </c>
      <c r="I372" s="30" t="s">
        <v>697</v>
      </c>
      <c r="J372" s="30">
        <v>860002964</v>
      </c>
      <c r="K372" s="30" t="s">
        <v>271</v>
      </c>
      <c r="L372" s="30" t="s">
        <v>76</v>
      </c>
      <c r="M372" s="31">
        <v>1800000</v>
      </c>
      <c r="N372" s="30" t="s">
        <v>741</v>
      </c>
      <c r="O372" s="29">
        <v>413230000215749</v>
      </c>
      <c r="P372" s="30" t="str">
        <f>"05001400301420030023100"</f>
        <v>05001400301420030023100</v>
      </c>
    </row>
    <row r="373" spans="1:16" s="30" customFormat="1" x14ac:dyDescent="0.25">
      <c r="A373" s="27">
        <v>4</v>
      </c>
      <c r="B373" s="28" t="s">
        <v>15</v>
      </c>
      <c r="C373" s="29">
        <v>50012041014</v>
      </c>
      <c r="D373" s="30">
        <v>8909039370</v>
      </c>
      <c r="E373" s="30" t="s">
        <v>698</v>
      </c>
      <c r="F373" s="30" t="s">
        <v>266</v>
      </c>
      <c r="G373" s="30">
        <v>98556315</v>
      </c>
      <c r="H373" s="30" t="s">
        <v>699</v>
      </c>
      <c r="I373" s="30" t="s">
        <v>700</v>
      </c>
      <c r="J373" s="30">
        <v>890903938</v>
      </c>
      <c r="K373" s="30" t="s">
        <v>701</v>
      </c>
      <c r="M373" s="31">
        <v>2670543</v>
      </c>
      <c r="N373" s="30" t="s">
        <v>741</v>
      </c>
      <c r="O373" s="29">
        <v>413230000858401</v>
      </c>
      <c r="P373" s="30" t="str">
        <f>"05001400301420070063600"</f>
        <v>05001400301420070063600</v>
      </c>
    </row>
    <row r="374" spans="1:16" s="30" customFormat="1" x14ac:dyDescent="0.25">
      <c r="A374" s="27">
        <v>4</v>
      </c>
      <c r="B374" s="28" t="s">
        <v>702</v>
      </c>
      <c r="C374" s="29">
        <v>50012041020</v>
      </c>
      <c r="D374" s="30">
        <v>54251892</v>
      </c>
      <c r="E374" s="30" t="s">
        <v>703</v>
      </c>
      <c r="F374" s="30" t="s">
        <v>704</v>
      </c>
      <c r="G374" s="30">
        <v>21768149</v>
      </c>
      <c r="H374" s="30" t="s">
        <v>705</v>
      </c>
      <c r="I374" s="30" t="s">
        <v>706</v>
      </c>
      <c r="J374" s="30">
        <v>8909052111</v>
      </c>
      <c r="K374" s="30" t="s">
        <v>707</v>
      </c>
      <c r="M374" s="31">
        <v>2879878</v>
      </c>
      <c r="N374" s="30" t="s">
        <v>741</v>
      </c>
      <c r="O374" s="29">
        <v>413230001129623</v>
      </c>
      <c r="P374" s="30" t="str">
        <f>"05001400302020100024500"</f>
        <v>05001400302020100024500</v>
      </c>
    </row>
    <row r="375" spans="1:16" s="30" customFormat="1" x14ac:dyDescent="0.25">
      <c r="A375" s="27">
        <v>4</v>
      </c>
      <c r="B375" s="28" t="s">
        <v>708</v>
      </c>
      <c r="C375" s="29">
        <v>50012031014</v>
      </c>
      <c r="D375" s="30">
        <v>8600323303</v>
      </c>
      <c r="E375" s="30" t="s">
        <v>65</v>
      </c>
      <c r="F375" s="30" t="s">
        <v>709</v>
      </c>
      <c r="G375" s="30">
        <v>6355066</v>
      </c>
      <c r="H375" s="30" t="s">
        <v>710</v>
      </c>
      <c r="I375" s="30" t="s">
        <v>711</v>
      </c>
      <c r="J375" s="30">
        <v>8110161928</v>
      </c>
      <c r="K375" s="30" t="s">
        <v>712</v>
      </c>
      <c r="M375" s="31">
        <v>2035850</v>
      </c>
      <c r="N375" s="30" t="s">
        <v>741</v>
      </c>
      <c r="O375" s="29">
        <v>413230001174088</v>
      </c>
      <c r="P375" s="30" t="str">
        <f>"05001310301420090053300"</f>
        <v>05001310301420090053300</v>
      </c>
    </row>
    <row r="376" spans="1:16" s="30" customFormat="1" x14ac:dyDescent="0.25">
      <c r="A376" s="27">
        <v>4</v>
      </c>
      <c r="B376" s="28" t="s">
        <v>15</v>
      </c>
      <c r="C376" s="29">
        <v>50012041014</v>
      </c>
      <c r="D376" s="30">
        <v>8300398719</v>
      </c>
      <c r="E376" s="30" t="s">
        <v>713</v>
      </c>
      <c r="F376" s="30" t="s">
        <v>76</v>
      </c>
      <c r="G376" s="30">
        <v>8909379678</v>
      </c>
      <c r="H376" s="30" t="s">
        <v>714</v>
      </c>
      <c r="I376" s="30" t="s">
        <v>218</v>
      </c>
      <c r="J376" s="30">
        <v>8903002794</v>
      </c>
      <c r="K376" s="30" t="s">
        <v>144</v>
      </c>
      <c r="L376" s="30" t="s">
        <v>150</v>
      </c>
      <c r="M376" s="31">
        <v>761888.78</v>
      </c>
      <c r="N376" s="30" t="s">
        <v>741</v>
      </c>
      <c r="O376" s="29">
        <v>413230001185383</v>
      </c>
      <c r="P376" s="30" t="str">
        <f>"05001400301420000110500"</f>
        <v>05001400301420000110500</v>
      </c>
    </row>
    <row r="377" spans="1:16" s="30" customFormat="1" x14ac:dyDescent="0.25">
      <c r="A377" s="27">
        <v>4</v>
      </c>
      <c r="B377" s="28" t="s">
        <v>15</v>
      </c>
      <c r="C377" s="29">
        <v>50012041014</v>
      </c>
      <c r="D377" s="30">
        <v>8300398719</v>
      </c>
      <c r="E377" s="30" t="s">
        <v>713</v>
      </c>
      <c r="F377" s="30" t="s">
        <v>76</v>
      </c>
      <c r="G377" s="30">
        <v>8909379678</v>
      </c>
      <c r="H377" s="30" t="s">
        <v>714</v>
      </c>
      <c r="I377" s="30" t="s">
        <v>218</v>
      </c>
      <c r="J377" s="30">
        <v>8903002794</v>
      </c>
      <c r="K377" s="30" t="s">
        <v>144</v>
      </c>
      <c r="L377" s="30" t="s">
        <v>150</v>
      </c>
      <c r="M377" s="31">
        <v>310658.39</v>
      </c>
      <c r="N377" s="30" t="s">
        <v>741</v>
      </c>
      <c r="O377" s="29">
        <v>413230001185395</v>
      </c>
      <c r="P377" s="30" t="str">
        <f>"05001400301420000110500"</f>
        <v>05001400301420000110500</v>
      </c>
    </row>
    <row r="378" spans="1:16" s="30" customFormat="1" x14ac:dyDescent="0.25">
      <c r="A378" s="27">
        <v>4</v>
      </c>
      <c r="B378" s="28" t="s">
        <v>708</v>
      </c>
      <c r="C378" s="29">
        <v>50012031014</v>
      </c>
      <c r="D378" s="30">
        <v>8600323303</v>
      </c>
      <c r="E378" s="30" t="s">
        <v>65</v>
      </c>
      <c r="F378" s="30" t="s">
        <v>709</v>
      </c>
      <c r="G378" s="30">
        <v>6355006</v>
      </c>
      <c r="H378" s="30" t="s">
        <v>710</v>
      </c>
      <c r="I378" s="30" t="s">
        <v>711</v>
      </c>
      <c r="J378" s="30">
        <v>8110161928</v>
      </c>
      <c r="K378" s="30" t="s">
        <v>712</v>
      </c>
      <c r="M378" s="31">
        <v>1386740</v>
      </c>
      <c r="N378" s="30" t="s">
        <v>741</v>
      </c>
      <c r="O378" s="29">
        <v>413230001191031</v>
      </c>
      <c r="P378" s="30" t="str">
        <f t="shared" ref="P378:P379" si="30">"05001310301420090053300"</f>
        <v>05001310301420090053300</v>
      </c>
    </row>
    <row r="379" spans="1:16" s="30" customFormat="1" x14ac:dyDescent="0.25">
      <c r="A379" s="27">
        <v>4</v>
      </c>
      <c r="B379" s="28" t="s">
        <v>708</v>
      </c>
      <c r="C379" s="29">
        <v>50012031014</v>
      </c>
      <c r="D379" s="30">
        <v>8600323303</v>
      </c>
      <c r="E379" s="30" t="s">
        <v>65</v>
      </c>
      <c r="F379" s="30" t="s">
        <v>709</v>
      </c>
      <c r="G379" s="30">
        <v>6355006</v>
      </c>
      <c r="H379" s="30" t="s">
        <v>710</v>
      </c>
      <c r="I379" s="30" t="s">
        <v>711</v>
      </c>
      <c r="J379" s="30">
        <v>8110161928</v>
      </c>
      <c r="K379" s="30" t="s">
        <v>712</v>
      </c>
      <c r="M379" s="31">
        <v>1495193</v>
      </c>
      <c r="N379" s="30" t="s">
        <v>741</v>
      </c>
      <c r="O379" s="29">
        <v>413230001206065</v>
      </c>
      <c r="P379" s="30" t="str">
        <f t="shared" si="30"/>
        <v>05001310301420090053300</v>
      </c>
    </row>
    <row r="380" spans="1:16" s="30" customFormat="1" x14ac:dyDescent="0.25">
      <c r="A380" s="27">
        <v>4</v>
      </c>
      <c r="B380" s="28" t="s">
        <v>47</v>
      </c>
      <c r="C380" s="29">
        <v>50012041029</v>
      </c>
      <c r="D380" s="30">
        <v>9002111671</v>
      </c>
      <c r="E380" s="30" t="s">
        <v>715</v>
      </c>
      <c r="F380" s="30" t="s">
        <v>716</v>
      </c>
      <c r="G380" s="30">
        <v>9005134626</v>
      </c>
      <c r="H380" s="30" t="s">
        <v>717</v>
      </c>
      <c r="I380" s="30" t="s">
        <v>717</v>
      </c>
      <c r="J380" s="30">
        <v>8600343137</v>
      </c>
      <c r="K380" s="30" t="s">
        <v>718</v>
      </c>
      <c r="L380" s="30" t="s">
        <v>76</v>
      </c>
      <c r="M380" s="31">
        <v>1551150.25</v>
      </c>
      <c r="N380" s="30" t="s">
        <v>741</v>
      </c>
      <c r="O380" s="29">
        <v>413230001854286</v>
      </c>
      <c r="P380" s="30" t="str">
        <f>"05001400301420130046400"</f>
        <v>05001400301420130046400</v>
      </c>
    </row>
    <row r="381" spans="1:16" s="30" customFormat="1" x14ac:dyDescent="0.25">
      <c r="A381" s="27">
        <v>4</v>
      </c>
      <c r="B381" s="28" t="s">
        <v>708</v>
      </c>
      <c r="C381" s="29">
        <v>50012031014</v>
      </c>
      <c r="D381" s="30">
        <v>1</v>
      </c>
      <c r="E381" s="30" t="s">
        <v>719</v>
      </c>
      <c r="F381" s="30" t="s">
        <v>76</v>
      </c>
      <c r="G381" s="30">
        <v>891500015</v>
      </c>
      <c r="H381" s="30" t="s">
        <v>144</v>
      </c>
      <c r="I381" s="30" t="s">
        <v>720</v>
      </c>
      <c r="K381" s="30" t="s">
        <v>721</v>
      </c>
      <c r="M381" s="31">
        <v>78256000</v>
      </c>
      <c r="N381" s="30" t="s">
        <v>741</v>
      </c>
      <c r="O381" s="29">
        <v>413230000002042</v>
      </c>
      <c r="P381" s="30" t="str">
        <f>"05001310301419980018700"</f>
        <v>05001310301419980018700</v>
      </c>
    </row>
    <row r="382" spans="1:16" s="30" customFormat="1" x14ac:dyDescent="0.25">
      <c r="A382" s="27">
        <v>4</v>
      </c>
      <c r="B382" s="28" t="s">
        <v>15</v>
      </c>
      <c r="C382" s="29">
        <v>50012041014</v>
      </c>
      <c r="D382" s="30">
        <v>860038717</v>
      </c>
      <c r="E382" s="30" t="s">
        <v>722</v>
      </c>
      <c r="G382" s="30">
        <v>42986617</v>
      </c>
      <c r="H382" s="30" t="s">
        <v>723</v>
      </c>
      <c r="I382" s="30" t="s">
        <v>724</v>
      </c>
      <c r="J382" s="30">
        <v>71698204</v>
      </c>
      <c r="K382" s="30" t="s">
        <v>725</v>
      </c>
      <c r="L382" s="30" t="s">
        <v>726</v>
      </c>
      <c r="M382" s="31">
        <v>3800000</v>
      </c>
      <c r="N382" s="30" t="s">
        <v>741</v>
      </c>
      <c r="O382" s="29">
        <v>413230000190817</v>
      </c>
      <c r="P382" s="30" t="str">
        <f>"05001400301420010037500"</f>
        <v>05001400301420010037500</v>
      </c>
    </row>
    <row r="383" spans="1:16" s="30" customFormat="1" x14ac:dyDescent="0.25">
      <c r="A383" s="27">
        <v>4</v>
      </c>
      <c r="B383" s="28" t="s">
        <v>28</v>
      </c>
      <c r="C383" s="29">
        <v>50012041700</v>
      </c>
      <c r="D383" s="30">
        <v>8260315</v>
      </c>
      <c r="E383" s="30" t="s">
        <v>727</v>
      </c>
      <c r="F383" s="30" t="s">
        <v>728</v>
      </c>
      <c r="G383" s="30">
        <v>9920815</v>
      </c>
      <c r="H383" s="30" t="s">
        <v>729</v>
      </c>
      <c r="I383" s="30" t="s">
        <v>730</v>
      </c>
      <c r="J383" s="30">
        <v>8262832</v>
      </c>
      <c r="K383" s="30" t="s">
        <v>313</v>
      </c>
      <c r="L383" s="30" t="s">
        <v>731</v>
      </c>
      <c r="M383" s="31">
        <v>650000</v>
      </c>
      <c r="N383" s="30" t="s">
        <v>741</v>
      </c>
      <c r="O383" s="29">
        <v>413230001081770</v>
      </c>
      <c r="P383" s="30" t="str">
        <f>"05001400301420080112600"</f>
        <v>05001400301420080112600</v>
      </c>
    </row>
    <row r="384" spans="1:16" s="30" customFormat="1" x14ac:dyDescent="0.25">
      <c r="A384" s="27">
        <v>4</v>
      </c>
      <c r="B384" s="28" t="s">
        <v>15</v>
      </c>
      <c r="C384" s="29">
        <v>50012041014</v>
      </c>
      <c r="D384" s="30">
        <v>8110464121</v>
      </c>
      <c r="E384" s="30" t="s">
        <v>732</v>
      </c>
      <c r="F384" s="30" t="s">
        <v>733</v>
      </c>
      <c r="G384" s="30">
        <v>22201687</v>
      </c>
      <c r="H384" s="30" t="s">
        <v>734</v>
      </c>
      <c r="I384" s="30" t="s">
        <v>577</v>
      </c>
      <c r="J384" s="30">
        <v>8909052111</v>
      </c>
      <c r="K384" s="30" t="s">
        <v>735</v>
      </c>
      <c r="L384" s="30" t="s">
        <v>60</v>
      </c>
      <c r="M384" s="31">
        <v>724139</v>
      </c>
      <c r="N384" s="30" t="s">
        <v>741</v>
      </c>
      <c r="O384" s="29">
        <v>413230001164337</v>
      </c>
      <c r="P384" s="30" t="str">
        <f>"05001400301420070122600"</f>
        <v>05001400301420070122600</v>
      </c>
    </row>
    <row r="385" spans="1:16" s="30" customFormat="1" x14ac:dyDescent="0.25">
      <c r="A385" s="27">
        <v>4</v>
      </c>
      <c r="B385" s="28" t="s">
        <v>28</v>
      </c>
      <c r="C385" s="29">
        <v>50012041700</v>
      </c>
      <c r="D385" s="30">
        <v>8260315</v>
      </c>
      <c r="E385" s="30" t="s">
        <v>727</v>
      </c>
      <c r="F385" s="30" t="s">
        <v>728</v>
      </c>
      <c r="G385" s="30">
        <v>9920815</v>
      </c>
      <c r="H385" s="30" t="s">
        <v>729</v>
      </c>
      <c r="I385" s="30" t="s">
        <v>730</v>
      </c>
      <c r="J385" s="30">
        <v>8262832</v>
      </c>
      <c r="K385" s="30" t="s">
        <v>313</v>
      </c>
      <c r="L385" s="30" t="s">
        <v>731</v>
      </c>
      <c r="M385" s="31">
        <v>600000</v>
      </c>
      <c r="N385" s="30" t="s">
        <v>741</v>
      </c>
      <c r="O385" s="29">
        <v>413230001173061</v>
      </c>
      <c r="P385" s="30" t="str">
        <f>"05001400301420080112600"</f>
        <v>05001400301420080112600</v>
      </c>
    </row>
    <row r="386" spans="1:16" s="30" customFormat="1" x14ac:dyDescent="0.25">
      <c r="A386" s="27">
        <v>4</v>
      </c>
      <c r="B386" s="28" t="s">
        <v>28</v>
      </c>
      <c r="C386" s="29">
        <v>50012041700</v>
      </c>
      <c r="D386" s="30">
        <v>8600729217</v>
      </c>
      <c r="E386" s="30" t="s">
        <v>736</v>
      </c>
      <c r="G386" s="30">
        <v>32440861</v>
      </c>
      <c r="H386" s="30" t="s">
        <v>737</v>
      </c>
      <c r="I386" s="30" t="s">
        <v>738</v>
      </c>
      <c r="J386" s="30">
        <v>3414969</v>
      </c>
      <c r="K386" s="30" t="s">
        <v>739</v>
      </c>
      <c r="L386" s="30" t="s">
        <v>740</v>
      </c>
      <c r="M386" s="31">
        <v>1648117</v>
      </c>
      <c r="N386" s="30" t="s">
        <v>741</v>
      </c>
      <c r="O386" s="29">
        <v>413230001805099</v>
      </c>
      <c r="P386" s="30" t="str">
        <f>"05001400301420090116600"</f>
        <v>05001400301420090116600</v>
      </c>
    </row>
    <row r="387" spans="1:16" x14ac:dyDescent="0.25">
      <c r="A387" s="38"/>
      <c r="M387" s="39"/>
      <c r="N387" s="33"/>
      <c r="O387" s="33"/>
    </row>
    <row r="388" spans="1:16" x14ac:dyDescent="0.25">
      <c r="A388" s="38"/>
      <c r="M388" s="40"/>
      <c r="N388" s="33"/>
      <c r="O388" s="33"/>
    </row>
    <row r="389" spans="1:16" x14ac:dyDescent="0.25">
      <c r="A389" s="38"/>
      <c r="M389" s="40"/>
    </row>
    <row r="390" spans="1:16" x14ac:dyDescent="0.25">
      <c r="A390" s="38"/>
    </row>
    <row r="391" spans="1:16" x14ac:dyDescent="0.25">
      <c r="A391" s="38"/>
    </row>
    <row r="392" spans="1:16" x14ac:dyDescent="0.25">
      <c r="A392" s="38"/>
    </row>
    <row r="393" spans="1:16" x14ac:dyDescent="0.25">
      <c r="A393" s="38"/>
    </row>
    <row r="394" spans="1:16" x14ac:dyDescent="0.25">
      <c r="A394" s="38"/>
      <c r="O394" s="41"/>
    </row>
    <row r="395" spans="1:16" x14ac:dyDescent="0.25">
      <c r="A395" s="38"/>
    </row>
    <row r="396" spans="1:16" x14ac:dyDescent="0.25">
      <c r="A396" s="38"/>
    </row>
    <row r="397" spans="1:16" x14ac:dyDescent="0.25">
      <c r="A397" s="38"/>
    </row>
    <row r="398" spans="1:16" x14ac:dyDescent="0.25">
      <c r="A398" s="38"/>
    </row>
    <row r="399" spans="1:16" x14ac:dyDescent="0.25">
      <c r="A399" s="38"/>
    </row>
    <row r="400" spans="1:16" x14ac:dyDescent="0.25">
      <c r="A400" s="38"/>
    </row>
    <row r="401" spans="1:1" x14ac:dyDescent="0.25">
      <c r="A401" s="38"/>
    </row>
    <row r="402" spans="1:1" x14ac:dyDescent="0.25">
      <c r="A402" s="38"/>
    </row>
    <row r="403" spans="1:1" x14ac:dyDescent="0.25">
      <c r="A403" s="38"/>
    </row>
    <row r="404" spans="1:1" x14ac:dyDescent="0.25">
      <c r="A404" s="38"/>
    </row>
    <row r="405" spans="1:1" x14ac:dyDescent="0.25">
      <c r="A405" s="38"/>
    </row>
    <row r="406" spans="1:1" x14ac:dyDescent="0.25">
      <c r="A406" s="38"/>
    </row>
    <row r="407" spans="1:1" x14ac:dyDescent="0.25">
      <c r="A407" s="38"/>
    </row>
    <row r="408" spans="1:1" x14ac:dyDescent="0.25">
      <c r="A408" s="38"/>
    </row>
    <row r="409" spans="1:1" x14ac:dyDescent="0.25">
      <c r="A409" s="38"/>
    </row>
    <row r="410" spans="1:1" x14ac:dyDescent="0.25">
      <c r="A410" s="38"/>
    </row>
    <row r="411" spans="1:1" x14ac:dyDescent="0.25">
      <c r="A411" s="38"/>
    </row>
    <row r="412" spans="1:1" x14ac:dyDescent="0.25">
      <c r="A412" s="38"/>
    </row>
    <row r="413" spans="1:1" x14ac:dyDescent="0.25">
      <c r="A413" s="38"/>
    </row>
    <row r="414" spans="1:1" x14ac:dyDescent="0.25">
      <c r="A414" s="38"/>
    </row>
    <row r="415" spans="1:1" x14ac:dyDescent="0.25">
      <c r="A415" s="38"/>
    </row>
    <row r="416" spans="1:1" x14ac:dyDescent="0.25">
      <c r="A416" s="38"/>
    </row>
    <row r="417" spans="1:1" x14ac:dyDescent="0.25">
      <c r="A417" s="38"/>
    </row>
    <row r="418" spans="1:1" x14ac:dyDescent="0.25">
      <c r="A418" s="38"/>
    </row>
    <row r="419" spans="1:1" x14ac:dyDescent="0.25">
      <c r="A419" s="38"/>
    </row>
    <row r="420" spans="1:1" x14ac:dyDescent="0.25">
      <c r="A420" s="38"/>
    </row>
    <row r="421" spans="1:1" x14ac:dyDescent="0.25">
      <c r="A421" s="38"/>
    </row>
    <row r="422" spans="1:1" x14ac:dyDescent="0.25">
      <c r="A422" s="38"/>
    </row>
    <row r="423" spans="1:1" x14ac:dyDescent="0.25">
      <c r="A423" s="38"/>
    </row>
    <row r="424" spans="1:1" x14ac:dyDescent="0.25">
      <c r="A424" s="38"/>
    </row>
    <row r="425" spans="1:1" x14ac:dyDescent="0.25">
      <c r="A425" s="38"/>
    </row>
    <row r="426" spans="1:1" x14ac:dyDescent="0.25">
      <c r="A426" s="38"/>
    </row>
    <row r="427" spans="1:1" x14ac:dyDescent="0.25">
      <c r="A427" s="38"/>
    </row>
    <row r="428" spans="1:1" x14ac:dyDescent="0.25">
      <c r="A428" s="38"/>
    </row>
    <row r="429" spans="1:1" x14ac:dyDescent="0.25">
      <c r="A429" s="38"/>
    </row>
    <row r="430" spans="1:1" x14ac:dyDescent="0.25">
      <c r="A430" s="38"/>
    </row>
    <row r="431" spans="1:1" x14ac:dyDescent="0.25">
      <c r="A431" s="38"/>
    </row>
    <row r="432" spans="1:1" x14ac:dyDescent="0.25">
      <c r="A432" s="38"/>
    </row>
    <row r="433" spans="1:1" x14ac:dyDescent="0.25">
      <c r="A433" s="38"/>
    </row>
    <row r="434" spans="1:1" x14ac:dyDescent="0.25">
      <c r="A434" s="38"/>
    </row>
    <row r="435" spans="1:1" x14ac:dyDescent="0.25">
      <c r="A435" s="38"/>
    </row>
    <row r="436" spans="1:1" x14ac:dyDescent="0.25">
      <c r="A436" s="38"/>
    </row>
    <row r="437" spans="1:1" x14ac:dyDescent="0.25">
      <c r="A437" s="38"/>
    </row>
    <row r="438" spans="1:1" x14ac:dyDescent="0.25">
      <c r="A438" s="38"/>
    </row>
    <row r="439" spans="1:1" x14ac:dyDescent="0.25">
      <c r="A439" s="38"/>
    </row>
    <row r="440" spans="1:1" x14ac:dyDescent="0.25">
      <c r="A440" s="38"/>
    </row>
    <row r="441" spans="1:1" x14ac:dyDescent="0.25">
      <c r="A441" s="38"/>
    </row>
    <row r="442" spans="1:1" x14ac:dyDescent="0.25">
      <c r="A442" s="38"/>
    </row>
    <row r="443" spans="1:1" x14ac:dyDescent="0.25">
      <c r="A443" s="38"/>
    </row>
    <row r="444" spans="1:1" x14ac:dyDescent="0.25">
      <c r="A444" s="38"/>
    </row>
    <row r="445" spans="1:1" x14ac:dyDescent="0.25">
      <c r="A445" s="38"/>
    </row>
    <row r="446" spans="1:1" x14ac:dyDescent="0.25">
      <c r="A446" s="38"/>
    </row>
    <row r="447" spans="1:1" x14ac:dyDescent="0.25">
      <c r="A447" s="38"/>
    </row>
    <row r="448" spans="1:1" x14ac:dyDescent="0.25">
      <c r="A448" s="38"/>
    </row>
    <row r="449" spans="1:1" x14ac:dyDescent="0.25">
      <c r="A449" s="38"/>
    </row>
    <row r="450" spans="1:1" x14ac:dyDescent="0.25">
      <c r="A450" s="38"/>
    </row>
    <row r="451" spans="1:1" x14ac:dyDescent="0.25">
      <c r="A451" s="38"/>
    </row>
    <row r="452" spans="1:1" x14ac:dyDescent="0.25">
      <c r="A452" s="38"/>
    </row>
    <row r="453" spans="1:1" x14ac:dyDescent="0.25">
      <c r="A453" s="38"/>
    </row>
    <row r="454" spans="1:1" x14ac:dyDescent="0.25">
      <c r="A454" s="38"/>
    </row>
    <row r="455" spans="1:1" x14ac:dyDescent="0.25">
      <c r="A455" s="38"/>
    </row>
    <row r="456" spans="1:1" x14ac:dyDescent="0.25">
      <c r="A456" s="38"/>
    </row>
    <row r="457" spans="1:1" x14ac:dyDescent="0.25">
      <c r="A457" s="38"/>
    </row>
    <row r="458" spans="1:1" x14ac:dyDescent="0.25">
      <c r="A458" s="38"/>
    </row>
    <row r="459" spans="1:1" x14ac:dyDescent="0.25">
      <c r="A459" s="38"/>
    </row>
    <row r="460" spans="1:1" x14ac:dyDescent="0.25">
      <c r="A460" s="38"/>
    </row>
    <row r="461" spans="1:1" x14ac:dyDescent="0.25">
      <c r="A461" s="38"/>
    </row>
    <row r="462" spans="1:1" x14ac:dyDescent="0.25">
      <c r="A462" s="38"/>
    </row>
    <row r="463" spans="1:1" x14ac:dyDescent="0.25">
      <c r="A463" s="38"/>
    </row>
    <row r="464" spans="1:1" x14ac:dyDescent="0.25">
      <c r="A464" s="38"/>
    </row>
    <row r="465" spans="1:1" x14ac:dyDescent="0.25">
      <c r="A465" s="38"/>
    </row>
    <row r="466" spans="1:1" x14ac:dyDescent="0.25">
      <c r="A466" s="38"/>
    </row>
    <row r="467" spans="1:1" x14ac:dyDescent="0.25">
      <c r="A467" s="38"/>
    </row>
    <row r="468" spans="1:1" x14ac:dyDescent="0.25">
      <c r="A468" s="38"/>
    </row>
    <row r="469" spans="1:1" x14ac:dyDescent="0.25">
      <c r="A469" s="38"/>
    </row>
    <row r="470" spans="1:1" x14ac:dyDescent="0.25">
      <c r="A470" s="38"/>
    </row>
    <row r="471" spans="1:1" x14ac:dyDescent="0.25">
      <c r="A471" s="38"/>
    </row>
    <row r="472" spans="1:1" x14ac:dyDescent="0.25">
      <c r="A472" s="38"/>
    </row>
    <row r="473" spans="1:1" x14ac:dyDescent="0.25">
      <c r="A473" s="38"/>
    </row>
    <row r="474" spans="1:1" x14ac:dyDescent="0.25">
      <c r="A474" s="38"/>
    </row>
    <row r="475" spans="1:1" x14ac:dyDescent="0.25">
      <c r="A475" s="38"/>
    </row>
    <row r="476" spans="1:1" x14ac:dyDescent="0.25">
      <c r="A476" s="38"/>
    </row>
    <row r="477" spans="1:1" x14ac:dyDescent="0.25">
      <c r="A477" s="38"/>
    </row>
    <row r="478" spans="1:1" x14ac:dyDescent="0.25">
      <c r="A478" s="38"/>
    </row>
    <row r="479" spans="1:1" x14ac:dyDescent="0.25">
      <c r="A479" s="38"/>
    </row>
    <row r="480" spans="1:1" x14ac:dyDescent="0.25">
      <c r="A480" s="38"/>
    </row>
    <row r="481" spans="1:1" x14ac:dyDescent="0.25">
      <c r="A481" s="38"/>
    </row>
    <row r="482" spans="1:1" x14ac:dyDescent="0.25">
      <c r="A482" s="38"/>
    </row>
    <row r="483" spans="1:1" x14ac:dyDescent="0.25">
      <c r="A483" s="38"/>
    </row>
    <row r="484" spans="1:1" x14ac:dyDescent="0.25">
      <c r="A484" s="38"/>
    </row>
    <row r="485" spans="1:1" x14ac:dyDescent="0.25">
      <c r="A485" s="38"/>
    </row>
    <row r="486" spans="1:1" x14ac:dyDescent="0.25">
      <c r="A486" s="38"/>
    </row>
    <row r="487" spans="1:1" x14ac:dyDescent="0.25">
      <c r="A487" s="38"/>
    </row>
    <row r="488" spans="1:1" x14ac:dyDescent="0.25">
      <c r="A488" s="38"/>
    </row>
    <row r="489" spans="1:1" x14ac:dyDescent="0.25">
      <c r="A489" s="38"/>
    </row>
    <row r="490" spans="1:1" x14ac:dyDescent="0.25">
      <c r="A490" s="38"/>
    </row>
    <row r="491" spans="1:1" x14ac:dyDescent="0.25">
      <c r="A491" s="38"/>
    </row>
    <row r="492" spans="1:1" x14ac:dyDescent="0.25">
      <c r="A492" s="38"/>
    </row>
    <row r="493" spans="1:1" x14ac:dyDescent="0.25">
      <c r="A493" s="38"/>
    </row>
    <row r="494" spans="1:1" x14ac:dyDescent="0.25">
      <c r="A494" s="38"/>
    </row>
    <row r="495" spans="1:1" x14ac:dyDescent="0.25">
      <c r="A495" s="38"/>
    </row>
    <row r="496" spans="1:1" x14ac:dyDescent="0.25">
      <c r="A496" s="38"/>
    </row>
    <row r="497" spans="1:1" x14ac:dyDescent="0.25">
      <c r="A497" s="38"/>
    </row>
    <row r="498" spans="1:1" x14ac:dyDescent="0.25">
      <c r="A498" s="38"/>
    </row>
    <row r="499" spans="1:1" x14ac:dyDescent="0.25">
      <c r="A499" s="38"/>
    </row>
    <row r="500" spans="1:1" x14ac:dyDescent="0.25">
      <c r="A500" s="38"/>
    </row>
    <row r="501" spans="1:1" x14ac:dyDescent="0.25">
      <c r="A501" s="38"/>
    </row>
    <row r="502" spans="1:1" x14ac:dyDescent="0.25">
      <c r="A502" s="38"/>
    </row>
    <row r="503" spans="1:1" x14ac:dyDescent="0.25">
      <c r="A503" s="38"/>
    </row>
    <row r="504" spans="1:1" x14ac:dyDescent="0.25">
      <c r="A504" s="38"/>
    </row>
    <row r="505" spans="1:1" x14ac:dyDescent="0.25">
      <c r="A505" s="38"/>
    </row>
    <row r="506" spans="1:1" x14ac:dyDescent="0.25">
      <c r="A506" s="38"/>
    </row>
    <row r="507" spans="1:1" x14ac:dyDescent="0.25">
      <c r="A507" s="38"/>
    </row>
    <row r="508" spans="1:1" x14ac:dyDescent="0.25">
      <c r="A508" s="38"/>
    </row>
    <row r="509" spans="1:1" x14ac:dyDescent="0.25">
      <c r="A509" s="38"/>
    </row>
    <row r="510" spans="1:1" x14ac:dyDescent="0.25">
      <c r="A510" s="38"/>
    </row>
    <row r="511" spans="1:1" x14ac:dyDescent="0.25">
      <c r="A511" s="38"/>
    </row>
    <row r="512" spans="1:1" x14ac:dyDescent="0.25">
      <c r="A512" s="38"/>
    </row>
    <row r="513" spans="1:1" x14ac:dyDescent="0.25">
      <c r="A513" s="38"/>
    </row>
    <row r="514" spans="1:1" x14ac:dyDescent="0.25">
      <c r="A514" s="38"/>
    </row>
    <row r="515" spans="1:1" x14ac:dyDescent="0.25">
      <c r="A515" s="38"/>
    </row>
    <row r="516" spans="1:1" x14ac:dyDescent="0.25">
      <c r="A516" s="38"/>
    </row>
    <row r="517" spans="1:1" x14ac:dyDescent="0.25">
      <c r="A517" s="38"/>
    </row>
    <row r="518" spans="1:1" x14ac:dyDescent="0.25">
      <c r="A518" s="38"/>
    </row>
    <row r="519" spans="1:1" x14ac:dyDescent="0.25">
      <c r="A519" s="38"/>
    </row>
    <row r="520" spans="1:1" x14ac:dyDescent="0.25">
      <c r="A520" s="38"/>
    </row>
    <row r="521" spans="1:1" x14ac:dyDescent="0.25">
      <c r="A521" s="38"/>
    </row>
    <row r="522" spans="1:1" x14ac:dyDescent="0.25">
      <c r="A522" s="38"/>
    </row>
    <row r="523" spans="1:1" x14ac:dyDescent="0.25">
      <c r="A523" s="38"/>
    </row>
    <row r="524" spans="1:1" x14ac:dyDescent="0.25">
      <c r="A524" s="38"/>
    </row>
    <row r="525" spans="1:1" x14ac:dyDescent="0.25">
      <c r="A525" s="38"/>
    </row>
    <row r="526" spans="1:1" x14ac:dyDescent="0.25">
      <c r="A526" s="38"/>
    </row>
    <row r="527" spans="1:1" x14ac:dyDescent="0.25">
      <c r="A527" s="38"/>
    </row>
    <row r="528" spans="1:1" x14ac:dyDescent="0.25">
      <c r="A528" s="38"/>
    </row>
    <row r="529" spans="1:1" x14ac:dyDescent="0.25">
      <c r="A529" s="38"/>
    </row>
    <row r="530" spans="1:1" x14ac:dyDescent="0.25">
      <c r="A530" s="38"/>
    </row>
    <row r="531" spans="1:1" x14ac:dyDescent="0.25">
      <c r="A531" s="38"/>
    </row>
    <row r="532" spans="1:1" x14ac:dyDescent="0.25">
      <c r="A532" s="38"/>
    </row>
    <row r="533" spans="1:1" x14ac:dyDescent="0.25">
      <c r="A533" s="38"/>
    </row>
    <row r="534" spans="1:1" x14ac:dyDescent="0.25">
      <c r="A534" s="38"/>
    </row>
    <row r="535" spans="1:1" x14ac:dyDescent="0.25">
      <c r="A535" s="38"/>
    </row>
    <row r="536" spans="1:1" x14ac:dyDescent="0.25">
      <c r="A536" s="38"/>
    </row>
    <row r="537" spans="1:1" x14ac:dyDescent="0.25">
      <c r="A537" s="38"/>
    </row>
    <row r="538" spans="1:1" x14ac:dyDescent="0.25">
      <c r="A538" s="38"/>
    </row>
    <row r="539" spans="1:1" x14ac:dyDescent="0.25">
      <c r="A539" s="38"/>
    </row>
    <row r="540" spans="1:1" x14ac:dyDescent="0.25">
      <c r="A540" s="38"/>
    </row>
    <row r="541" spans="1:1" x14ac:dyDescent="0.25">
      <c r="A541" s="38"/>
    </row>
    <row r="542" spans="1:1" x14ac:dyDescent="0.25">
      <c r="A542" s="38"/>
    </row>
    <row r="543" spans="1:1" x14ac:dyDescent="0.25">
      <c r="A543" s="38"/>
    </row>
    <row r="544" spans="1:1" x14ac:dyDescent="0.25">
      <c r="A544" s="38"/>
    </row>
    <row r="545" spans="1:1" x14ac:dyDescent="0.25">
      <c r="A545" s="38"/>
    </row>
    <row r="546" spans="1:1" x14ac:dyDescent="0.25">
      <c r="A546" s="38"/>
    </row>
    <row r="547" spans="1:1" x14ac:dyDescent="0.25">
      <c r="A547" s="38"/>
    </row>
    <row r="548" spans="1:1" x14ac:dyDescent="0.25">
      <c r="A548" s="38"/>
    </row>
    <row r="549" spans="1:1" x14ac:dyDescent="0.25">
      <c r="A549" s="38"/>
    </row>
    <row r="550" spans="1:1" x14ac:dyDescent="0.25">
      <c r="A550" s="38"/>
    </row>
    <row r="551" spans="1:1" x14ac:dyDescent="0.25">
      <c r="A551" s="38"/>
    </row>
    <row r="552" spans="1:1" x14ac:dyDescent="0.25">
      <c r="A552" s="38"/>
    </row>
    <row r="553" spans="1:1" x14ac:dyDescent="0.25">
      <c r="A553" s="38"/>
    </row>
    <row r="554" spans="1:1" x14ac:dyDescent="0.25">
      <c r="A554" s="38"/>
    </row>
    <row r="555" spans="1:1" x14ac:dyDescent="0.25">
      <c r="A555" s="38"/>
    </row>
    <row r="556" spans="1:1" x14ac:dyDescent="0.25">
      <c r="A556" s="38"/>
    </row>
    <row r="557" spans="1:1" x14ac:dyDescent="0.25">
      <c r="A557" s="38"/>
    </row>
    <row r="558" spans="1:1" x14ac:dyDescent="0.25">
      <c r="A558" s="38"/>
    </row>
    <row r="559" spans="1:1" x14ac:dyDescent="0.25">
      <c r="A559" s="38"/>
    </row>
    <row r="560" spans="1:1" x14ac:dyDescent="0.25">
      <c r="A560" s="38"/>
    </row>
    <row r="561" spans="1:1" x14ac:dyDescent="0.25">
      <c r="A561" s="38"/>
    </row>
    <row r="562" spans="1:1" x14ac:dyDescent="0.25">
      <c r="A562" s="38"/>
    </row>
    <row r="563" spans="1:1" x14ac:dyDescent="0.25">
      <c r="A563" s="38"/>
    </row>
    <row r="564" spans="1:1" x14ac:dyDescent="0.25">
      <c r="A564" s="38"/>
    </row>
    <row r="565" spans="1:1" x14ac:dyDescent="0.25">
      <c r="A565" s="38"/>
    </row>
    <row r="566" spans="1:1" x14ac:dyDescent="0.25">
      <c r="A566" s="38"/>
    </row>
    <row r="567" spans="1:1" x14ac:dyDescent="0.25">
      <c r="A567" s="38"/>
    </row>
    <row r="568" spans="1:1" x14ac:dyDescent="0.25">
      <c r="A568" s="38"/>
    </row>
    <row r="569" spans="1:1" x14ac:dyDescent="0.25">
      <c r="A569" s="38"/>
    </row>
    <row r="570" spans="1:1" x14ac:dyDescent="0.25">
      <c r="A570" s="38"/>
    </row>
    <row r="571" spans="1:1" x14ac:dyDescent="0.25">
      <c r="A571" s="38"/>
    </row>
    <row r="572" spans="1:1" x14ac:dyDescent="0.25">
      <c r="A572" s="38"/>
    </row>
    <row r="573" spans="1:1" x14ac:dyDescent="0.25">
      <c r="A573" s="38"/>
    </row>
    <row r="574" spans="1:1" x14ac:dyDescent="0.25">
      <c r="A574" s="38"/>
    </row>
    <row r="575" spans="1:1" x14ac:dyDescent="0.25">
      <c r="A575" s="38"/>
    </row>
    <row r="576" spans="1:1" x14ac:dyDescent="0.25">
      <c r="A576" s="38"/>
    </row>
    <row r="577" spans="1:1" x14ac:dyDescent="0.25">
      <c r="A577" s="38"/>
    </row>
    <row r="578" spans="1:1" x14ac:dyDescent="0.25">
      <c r="A578" s="38"/>
    </row>
    <row r="579" spans="1:1" x14ac:dyDescent="0.25">
      <c r="A579" s="38"/>
    </row>
    <row r="580" spans="1:1" x14ac:dyDescent="0.25">
      <c r="A580" s="38"/>
    </row>
    <row r="581" spans="1:1" x14ac:dyDescent="0.25">
      <c r="A581" s="38"/>
    </row>
    <row r="582" spans="1:1" x14ac:dyDescent="0.25">
      <c r="A582" s="38"/>
    </row>
    <row r="583" spans="1:1" x14ac:dyDescent="0.25">
      <c r="A583" s="38"/>
    </row>
    <row r="584" spans="1:1" x14ac:dyDescent="0.25">
      <c r="A584" s="38"/>
    </row>
    <row r="585" spans="1:1" x14ac:dyDescent="0.25">
      <c r="A585" s="38"/>
    </row>
    <row r="586" spans="1:1" x14ac:dyDescent="0.25">
      <c r="A586" s="38"/>
    </row>
    <row r="587" spans="1:1" x14ac:dyDescent="0.25">
      <c r="A587" s="38"/>
    </row>
    <row r="588" spans="1:1" x14ac:dyDescent="0.25">
      <c r="A588" s="38"/>
    </row>
    <row r="589" spans="1:1" x14ac:dyDescent="0.25">
      <c r="A589" s="38"/>
    </row>
    <row r="590" spans="1:1" x14ac:dyDescent="0.25">
      <c r="A590" s="38"/>
    </row>
    <row r="591" spans="1:1" x14ac:dyDescent="0.25">
      <c r="A591" s="38"/>
    </row>
    <row r="592" spans="1:1" x14ac:dyDescent="0.25">
      <c r="A592" s="38"/>
    </row>
    <row r="593" spans="1:1" x14ac:dyDescent="0.25">
      <c r="A593" s="38"/>
    </row>
    <row r="594" spans="1:1" x14ac:dyDescent="0.25">
      <c r="A594" s="38"/>
    </row>
    <row r="595" spans="1:1" x14ac:dyDescent="0.25">
      <c r="A595" s="38"/>
    </row>
    <row r="596" spans="1:1" x14ac:dyDescent="0.25">
      <c r="A596" s="38"/>
    </row>
    <row r="597" spans="1:1" x14ac:dyDescent="0.25">
      <c r="A597" s="38"/>
    </row>
    <row r="598" spans="1:1" x14ac:dyDescent="0.25">
      <c r="A598" s="38"/>
    </row>
    <row r="599" spans="1:1" x14ac:dyDescent="0.25">
      <c r="A599" s="38"/>
    </row>
    <row r="600" spans="1:1" x14ac:dyDescent="0.25">
      <c r="A600" s="38"/>
    </row>
    <row r="601" spans="1:1" x14ac:dyDescent="0.25">
      <c r="A601" s="38"/>
    </row>
    <row r="602" spans="1:1" x14ac:dyDescent="0.25">
      <c r="A602" s="38"/>
    </row>
    <row r="603" spans="1:1" x14ac:dyDescent="0.25">
      <c r="A603" s="38"/>
    </row>
    <row r="604" spans="1:1" x14ac:dyDescent="0.25">
      <c r="A604" s="38"/>
    </row>
    <row r="605" spans="1:1" x14ac:dyDescent="0.25">
      <c r="A605" s="38"/>
    </row>
    <row r="606" spans="1:1" x14ac:dyDescent="0.25">
      <c r="A606" s="38"/>
    </row>
    <row r="607" spans="1:1" x14ac:dyDescent="0.25">
      <c r="A607" s="38"/>
    </row>
    <row r="608" spans="1:1" x14ac:dyDescent="0.25">
      <c r="A608" s="38"/>
    </row>
    <row r="609" spans="1:1" x14ac:dyDescent="0.25">
      <c r="A609" s="38"/>
    </row>
    <row r="610" spans="1:1" x14ac:dyDescent="0.25">
      <c r="A610" s="38"/>
    </row>
    <row r="611" spans="1:1" x14ac:dyDescent="0.25">
      <c r="A611" s="38"/>
    </row>
    <row r="612" spans="1:1" x14ac:dyDescent="0.25">
      <c r="A612" s="38"/>
    </row>
    <row r="613" spans="1:1" x14ac:dyDescent="0.25">
      <c r="A613" s="38"/>
    </row>
    <row r="614" spans="1:1" x14ac:dyDescent="0.25">
      <c r="A614" s="38"/>
    </row>
    <row r="615" spans="1:1" x14ac:dyDescent="0.25">
      <c r="A615" s="38"/>
    </row>
    <row r="616" spans="1:1" x14ac:dyDescent="0.25">
      <c r="A616" s="38"/>
    </row>
    <row r="617" spans="1:1" x14ac:dyDescent="0.25">
      <c r="A617" s="38"/>
    </row>
    <row r="618" spans="1:1" x14ac:dyDescent="0.25">
      <c r="A618" s="38"/>
    </row>
    <row r="619" spans="1:1" x14ac:dyDescent="0.25">
      <c r="A619" s="38"/>
    </row>
    <row r="620" spans="1:1" x14ac:dyDescent="0.25">
      <c r="A620" s="38"/>
    </row>
    <row r="621" spans="1:1" x14ac:dyDescent="0.25">
      <c r="A621" s="38"/>
    </row>
    <row r="622" spans="1:1" x14ac:dyDescent="0.25">
      <c r="A622" s="38"/>
    </row>
    <row r="623" spans="1:1" x14ac:dyDescent="0.25">
      <c r="A623" s="38"/>
    </row>
    <row r="624" spans="1:1" x14ac:dyDescent="0.25">
      <c r="A624" s="38"/>
    </row>
    <row r="625" spans="1:1" x14ac:dyDescent="0.25">
      <c r="A625" s="38"/>
    </row>
    <row r="626" spans="1:1" x14ac:dyDescent="0.25">
      <c r="A626" s="38"/>
    </row>
    <row r="627" spans="1:1" x14ac:dyDescent="0.25">
      <c r="A627" s="38"/>
    </row>
    <row r="628" spans="1:1" x14ac:dyDescent="0.25">
      <c r="A628" s="38"/>
    </row>
    <row r="629" spans="1:1" x14ac:dyDescent="0.25">
      <c r="A629" s="38"/>
    </row>
    <row r="630" spans="1:1" x14ac:dyDescent="0.25">
      <c r="A630" s="38"/>
    </row>
    <row r="631" spans="1:1" x14ac:dyDescent="0.25">
      <c r="A631" s="38"/>
    </row>
    <row r="632" spans="1:1" x14ac:dyDescent="0.25">
      <c r="A632" s="38"/>
    </row>
    <row r="633" spans="1:1" x14ac:dyDescent="0.25">
      <c r="A633" s="38"/>
    </row>
    <row r="634" spans="1:1" x14ac:dyDescent="0.25">
      <c r="A634" s="38"/>
    </row>
    <row r="635" spans="1:1" x14ac:dyDescent="0.25">
      <c r="A635" s="38"/>
    </row>
    <row r="636" spans="1:1" x14ac:dyDescent="0.25">
      <c r="A636" s="38"/>
    </row>
    <row r="637" spans="1:1" x14ac:dyDescent="0.25">
      <c r="A637" s="38"/>
    </row>
    <row r="638" spans="1:1" x14ac:dyDescent="0.25">
      <c r="A638" s="38"/>
    </row>
    <row r="639" spans="1:1" x14ac:dyDescent="0.25">
      <c r="A639" s="38"/>
    </row>
    <row r="640" spans="1:1" x14ac:dyDescent="0.25">
      <c r="A640" s="38"/>
    </row>
    <row r="641" spans="1:1" x14ac:dyDescent="0.25">
      <c r="A641" s="38"/>
    </row>
    <row r="642" spans="1:1" x14ac:dyDescent="0.25">
      <c r="A642" s="38"/>
    </row>
    <row r="643" spans="1:1" x14ac:dyDescent="0.25">
      <c r="A643" s="38"/>
    </row>
    <row r="644" spans="1:1" x14ac:dyDescent="0.25">
      <c r="A644" s="38"/>
    </row>
    <row r="645" spans="1:1" x14ac:dyDescent="0.25">
      <c r="A645" s="38"/>
    </row>
    <row r="646" spans="1:1" x14ac:dyDescent="0.25">
      <c r="A646" s="38"/>
    </row>
    <row r="647" spans="1:1" x14ac:dyDescent="0.25">
      <c r="A647" s="38"/>
    </row>
    <row r="648" spans="1:1" x14ac:dyDescent="0.25">
      <c r="A648" s="38"/>
    </row>
    <row r="649" spans="1:1" x14ac:dyDescent="0.25">
      <c r="A649" s="38"/>
    </row>
    <row r="650" spans="1:1" x14ac:dyDescent="0.25">
      <c r="A650" s="38"/>
    </row>
    <row r="651" spans="1:1" x14ac:dyDescent="0.25">
      <c r="A651" s="38"/>
    </row>
  </sheetData>
  <sheetProtection password="C2D5" sheet="1" objects="1" scenarios="1"/>
  <autoFilter ref="A1:O387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FB15FC5E0C443939E5D8942BE284D" ma:contentTypeVersion="14" ma:contentTypeDescription="Crear nuevo documento." ma:contentTypeScope="" ma:versionID="81805abe82f3954e2b6fd6af524d5caf">
  <xsd:schema xmlns:xsd="http://www.w3.org/2001/XMLSchema" xmlns:xs="http://www.w3.org/2001/XMLSchema" xmlns:p="http://schemas.microsoft.com/office/2006/metadata/properties" xmlns:ns1="http://schemas.microsoft.com/sharepoint/v3" xmlns:ns2="454258b4-5203-40c8-a94b-0464f08b13b2" xmlns:ns3="8c84a205-940a-4880-b05c-401918761cfa" targetNamespace="http://schemas.microsoft.com/office/2006/metadata/properties" ma:root="true" ma:fieldsID="cf0d79b21f0fe0f3b5ec77055bda24fd" ns1:_="" ns2:_="" ns3:_="">
    <xsd:import namespace="http://schemas.microsoft.com/sharepoint/v3"/>
    <xsd:import namespace="454258b4-5203-40c8-a94b-0464f08b13b2"/>
    <xsd:import namespace="8c84a205-940a-4880-b05c-401918761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258b4-5203-40c8-a94b-0464f08b13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4a205-940a-4880-b05c-401918761cf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EE3D40-CB34-4891-BE0F-339BFE2D7A3F}">
  <ds:schemaRefs>
    <ds:schemaRef ds:uri="http://www.w3.org/XML/1998/namespace"/>
    <ds:schemaRef ds:uri="http://schemas.microsoft.com/office/2006/documentManagement/types"/>
    <ds:schemaRef ds:uri="454258b4-5203-40c8-a94b-0464f08b13b2"/>
    <ds:schemaRef ds:uri="http://purl.org/dc/dcmitype/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8c84a205-940a-4880-b05c-401918761cf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F5A5E5-FD58-44C7-A4CC-4EDC2AC9B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64906D-87C0-4E6F-AB83-47C3F0CEA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4258b4-5203-40c8-a94b-0464f08b13b2"/>
    <ds:schemaRef ds:uri="8c84a205-940a-4880-b05c-401918761c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279´124,218</vt:lpstr>
      <vt:lpstr>878´150,802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Marcela Carrillo Loaiza</dc:creator>
  <cp:keywords/>
  <dc:description/>
  <cp:lastModifiedBy>CSJ</cp:lastModifiedBy>
  <cp:revision/>
  <dcterms:created xsi:type="dcterms:W3CDTF">2020-02-05T12:56:28Z</dcterms:created>
  <dcterms:modified xsi:type="dcterms:W3CDTF">2020-09-15T20:47:49Z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0x010100B08FB15FC5E0C443939E5D8942BE284D</vt:lpwstr>
  </property>
</Properties>
</file>