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munoza\Desktop\YAMA\VIGILANCIA\LICITACION VIGILANCIA 2015-2016\"/>
    </mc:Choice>
  </mc:AlternateContent>
  <bookViews>
    <workbookView xWindow="0" yWindow="0" windowWidth="24000" windowHeight="9435"/>
  </bookViews>
  <sheets>
    <sheet name="VIGILANC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E64" i="1"/>
  <c r="C64" i="1"/>
  <c r="B64" i="1"/>
  <c r="D59" i="1"/>
  <c r="F59" i="1" s="1"/>
  <c r="D58" i="1"/>
  <c r="F58" i="1" s="1"/>
  <c r="G58" i="1" s="1"/>
  <c r="H58" i="1" s="1"/>
  <c r="F57" i="1"/>
  <c r="D57" i="1"/>
  <c r="B52" i="1"/>
  <c r="D52" i="1" s="1"/>
  <c r="F52" i="1" s="1"/>
  <c r="D51" i="1"/>
  <c r="F51" i="1" s="1"/>
  <c r="G51" i="1" s="1"/>
  <c r="H51" i="1" s="1"/>
  <c r="B51" i="1"/>
  <c r="B50" i="1"/>
  <c r="D50" i="1" s="1"/>
  <c r="F50" i="1" s="1"/>
  <c r="E36" i="1"/>
  <c r="E31" i="1"/>
  <c r="E27" i="1"/>
  <c r="E25" i="1"/>
  <c r="E37" i="1" s="1"/>
  <c r="G59" i="1" l="1"/>
  <c r="H59" i="1" s="1"/>
  <c r="I59" i="1"/>
  <c r="I51" i="1"/>
  <c r="G57" i="1"/>
  <c r="H57" i="1" s="1"/>
  <c r="I57" i="1" s="1"/>
  <c r="G50" i="1"/>
  <c r="H50" i="1" s="1"/>
  <c r="I50" i="1" s="1"/>
  <c r="I52" i="1"/>
  <c r="G52" i="1"/>
  <c r="H52" i="1" s="1"/>
  <c r="I58" i="1"/>
  <c r="C80" i="1" l="1"/>
  <c r="B80" i="1"/>
  <c r="C79" i="1"/>
  <c r="C81" i="1" s="1"/>
  <c r="B79" i="1"/>
  <c r="B81" i="1" s="1"/>
  <c r="B86" i="1" s="1"/>
  <c r="B76" i="1"/>
  <c r="C75" i="1"/>
  <c r="B72" i="1"/>
  <c r="C71" i="1"/>
  <c r="B68" i="1"/>
  <c r="C67" i="1"/>
  <c r="B75" i="1"/>
  <c r="C74" i="1"/>
  <c r="B71" i="1"/>
  <c r="C70" i="1"/>
  <c r="B67" i="1"/>
  <c r="B74" i="1"/>
  <c r="C73" i="1"/>
  <c r="B70" i="1"/>
  <c r="C69" i="1"/>
  <c r="C68" i="1"/>
  <c r="C76" i="1"/>
  <c r="B73" i="1"/>
  <c r="C72" i="1"/>
  <c r="B69" i="1"/>
  <c r="F76" i="1"/>
  <c r="F72" i="1"/>
  <c r="F68" i="1"/>
  <c r="F75" i="1"/>
  <c r="F71" i="1"/>
  <c r="F67" i="1"/>
  <c r="F74" i="1"/>
  <c r="F70" i="1"/>
  <c r="F73" i="1"/>
  <c r="F69" i="1"/>
  <c r="D74" i="1"/>
  <c r="E73" i="1"/>
  <c r="D70" i="1"/>
  <c r="E69" i="1"/>
  <c r="E76" i="1"/>
  <c r="D73" i="1"/>
  <c r="E72" i="1"/>
  <c r="D69" i="1"/>
  <c r="E68" i="1"/>
  <c r="D76" i="1"/>
  <c r="E75" i="1"/>
  <c r="D72" i="1"/>
  <c r="E71" i="1"/>
  <c r="D68" i="1"/>
  <c r="E67" i="1"/>
  <c r="E74" i="1"/>
  <c r="D71" i="1"/>
  <c r="E70" i="1"/>
  <c r="D67" i="1"/>
  <c r="D75" i="1"/>
  <c r="D79" i="1"/>
  <c r="D81" i="1" s="1"/>
  <c r="E80" i="1"/>
  <c r="D80" i="1"/>
  <c r="E79" i="1"/>
  <c r="F80" i="1"/>
  <c r="F79" i="1"/>
  <c r="F81" i="1" s="1"/>
  <c r="B77" i="1" l="1"/>
  <c r="B87" i="1"/>
  <c r="D87" i="1" s="1"/>
  <c r="E81" i="1"/>
  <c r="F77" i="1"/>
  <c r="C77" i="1"/>
  <c r="C87" i="1" s="1"/>
  <c r="D77" i="1"/>
  <c r="E77" i="1"/>
  <c r="C86" i="1" l="1"/>
  <c r="B88" i="1"/>
  <c r="C88" i="1" l="1"/>
  <c r="D86" i="1"/>
  <c r="D88" i="1" s="1"/>
</calcChain>
</file>

<file path=xl/sharedStrings.xml><?xml version="1.0" encoding="utf-8"?>
<sst xmlns="http://schemas.openxmlformats.org/spreadsheetml/2006/main" count="167" uniqueCount="77">
  <si>
    <t>SERVICIO DE SEGURIDAD Y VIGILANCIA 2015 - 2016</t>
  </si>
  <si>
    <t xml:space="preserve">SERVICIO DE SEGURIDAD Y VIGILANCIA </t>
  </si>
  <si>
    <t>CONCEPTO</t>
  </si>
  <si>
    <t>PUNTOS</t>
  </si>
  <si>
    <t>UNIDAD</t>
  </si>
  <si>
    <t>SEDE</t>
  </si>
  <si>
    <t>ARMADA</t>
  </si>
  <si>
    <t xml:space="preserve">24 HORAS ARMA </t>
  </si>
  <si>
    <t>02</t>
  </si>
  <si>
    <t>DESAJ</t>
  </si>
  <si>
    <t>08</t>
  </si>
  <si>
    <t>EDIFICIO CANENCIO</t>
  </si>
  <si>
    <t>PALACIO DE JUSTICIA</t>
  </si>
  <si>
    <t>PALACIO NACIONAL</t>
  </si>
  <si>
    <t>ADOLESCENTES</t>
  </si>
  <si>
    <t>ARCHIVO CENTRAL</t>
  </si>
  <si>
    <t>ADM. DESCONGESTION</t>
  </si>
  <si>
    <t>DESCONGESTION CIVIL - TRIBUNAL S.</t>
  </si>
  <si>
    <t>J. TIERRAS</t>
  </si>
  <si>
    <t>EL TAMBO</t>
  </si>
  <si>
    <t>TIMBIO</t>
  </si>
  <si>
    <t>BOLIVAR</t>
  </si>
  <si>
    <t>CALOTO</t>
  </si>
  <si>
    <t>GUAPI</t>
  </si>
  <si>
    <t>EL BORDO</t>
  </si>
  <si>
    <t>PUERTO TEJADA</t>
  </si>
  <si>
    <t>SANTANDER</t>
  </si>
  <si>
    <t>SILVIA</t>
  </si>
  <si>
    <t>SUB-TOTAL</t>
  </si>
  <si>
    <t>8 HORAS ARMA</t>
  </si>
  <si>
    <t>8 HORAS MOVIL</t>
  </si>
  <si>
    <t>TRIB. SUPERIOR</t>
  </si>
  <si>
    <t>TRIB. CONTENCIOSO</t>
  </si>
  <si>
    <t>CSJ JUZG PENALES</t>
  </si>
  <si>
    <t>EJECUCION DE PENAS</t>
  </si>
  <si>
    <t>TOTAL</t>
  </si>
  <si>
    <t>Incremento Salario Mínimo</t>
  </si>
  <si>
    <t>SMMLV
2015</t>
  </si>
  <si>
    <t>TARIFA DE SERVICIOS</t>
  </si>
  <si>
    <t>CALCULADO</t>
  </si>
  <si>
    <t>A Y S</t>
  </si>
  <si>
    <t>AIU 10%</t>
  </si>
  <si>
    <t>IVA 16%</t>
  </si>
  <si>
    <t>TARIFA
2016</t>
  </si>
  <si>
    <t>24 HORAS ARMA</t>
  </si>
  <si>
    <t>SMMLV
2014</t>
  </si>
  <si>
    <t>TARIFA
2015</t>
  </si>
  <si>
    <t>((((((616000x8,8)x0,2985)/30)x20)/8)*8</t>
  </si>
  <si>
    <t>HORAS REQUERIDAS</t>
  </si>
  <si>
    <t>U-02</t>
  </si>
  <si>
    <t>U-08</t>
  </si>
  <si>
    <t>ENERO</t>
  </si>
  <si>
    <t>RONDERO DEL PALACIO DE JUSTICIA INICIA EL 06/01/2016</t>
  </si>
  <si>
    <t>LOS GUARDAS MOVILES DEL TRIBUNAL SUPERIOR Y DEL TRIBUNAL CONTENCIOSO INICAN EL 12/01/2016</t>
  </si>
  <si>
    <t>FEBRERO</t>
  </si>
  <si>
    <t>MARZO</t>
  </si>
  <si>
    <t>RONDERO DEL EDIFICIO CANENCIO NO LABORA EN SEMANA SANTA 22 Y 23 DE MARZO DE 2016</t>
  </si>
  <si>
    <t>LOS GUARDAS MOVILES DEL TRIBUNAL SUPERIOR Y TRIUBUNAL CONTENCIOSO NO LABORAN EL 22 Y 23 DE MARZO DE 2016, SEMANA SANTA</t>
  </si>
  <si>
    <t>ABRIL</t>
  </si>
  <si>
    <t>MAYO</t>
  </si>
  <si>
    <t>JUNIO</t>
  </si>
  <si>
    <t>JULIO</t>
  </si>
  <si>
    <t>AGOSTO</t>
  </si>
  <si>
    <t>SEPTIEMBRE</t>
  </si>
  <si>
    <t>OCTUBRE</t>
  </si>
  <si>
    <t>SUBTOTAL</t>
  </si>
  <si>
    <t>NOVIEMBRE 2015</t>
  </si>
  <si>
    <t>RONDERO DEL PALACIO DE JUSTICIA INICIA EL 02/11/2015</t>
  </si>
  <si>
    <t>DICIEMBRE 2015</t>
  </si>
  <si>
    <t>LOS GUARDAS MOVILES DEL TRIBUNAL SUPERIOR Y TRIBUNAL CONTENCIOSO LABORAN HASTA EL 18/12/2015, NO LABORAN EL 17/12/2015</t>
  </si>
  <si>
    <t>CALCULO CON CIRCULAR EXTERNA 435 DE 2014</t>
  </si>
  <si>
    <t>NOVIEMBRE
DICIEMBRE
2015</t>
  </si>
  <si>
    <t>ENERO A
OCTUBRE
2016</t>
  </si>
  <si>
    <t>CONTRATO SEGÚN CIRCULAR 435 DE 2014</t>
  </si>
  <si>
    <t>UNIDAD 02</t>
  </si>
  <si>
    <t>UNIDAD 08</t>
  </si>
  <si>
    <t>PARA ESTA LIQUIDACIÓN SE APLICÓ LO ESTABLECIDO EN LA CIRCULAR No. 435 DE 2014 DE LA SUPERVIGILANCIA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</si>
</sst>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,##0.0"/>
    <numFmt numFmtId="168" formatCode="_ &quot;$&quot;\ * #,##0_ ;_ &quot;$&quot;\ * \-#,##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8.5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16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2" applyFont="1" applyFill="1" applyAlignment="1"/>
    <xf numFmtId="165" fontId="1" fillId="0" borderId="0" xfId="3" applyNumberFormat="1" applyFont="1" applyFill="1"/>
    <xf numFmtId="0" fontId="1" fillId="0" borderId="0" xfId="2" applyFont="1" applyFill="1"/>
    <xf numFmtId="0" fontId="2" fillId="0" borderId="0" xfId="2" applyFont="1" applyFill="1" applyAlignment="1">
      <alignment horizontal="center"/>
    </xf>
    <xf numFmtId="165" fontId="2" fillId="0" borderId="0" xfId="3" applyNumberFormat="1" applyFont="1" applyFill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49" fontId="1" fillId="2" borderId="1" xfId="2" applyNumberFormat="1" applyFont="1" applyFill="1" applyBorder="1" applyAlignment="1">
      <alignment horizontal="center"/>
    </xf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/>
    </xf>
    <xf numFmtId="49" fontId="1" fillId="0" borderId="1" xfId="2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49" fontId="1" fillId="0" borderId="0" xfId="2" applyNumberFormat="1" applyFont="1" applyFill="1" applyBorder="1" applyAlignment="1">
      <alignment horizontal="center"/>
    </xf>
    <xf numFmtId="0" fontId="2" fillId="0" borderId="2" xfId="2" applyFont="1" applyFill="1" applyBorder="1" applyAlignment="1">
      <alignment horizontal="right"/>
    </xf>
    <xf numFmtId="0" fontId="2" fillId="0" borderId="2" xfId="2" applyFont="1" applyFill="1" applyBorder="1" applyAlignment="1">
      <alignment horizontal="center"/>
    </xf>
    <xf numFmtId="0" fontId="1" fillId="0" borderId="0" xfId="2" applyFill="1"/>
    <xf numFmtId="0" fontId="1" fillId="0" borderId="0" xfId="2" applyFont="1" applyFill="1" applyAlignment="1">
      <alignment horizontal="left"/>
    </xf>
    <xf numFmtId="4" fontId="2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9" fontId="2" fillId="0" borderId="0" xfId="2" applyNumberFormat="1" applyFont="1" applyFill="1" applyAlignment="1">
      <alignment horizontal="center"/>
    </xf>
    <xf numFmtId="165" fontId="5" fillId="0" borderId="1" xfId="3" applyNumberFormat="1" applyFont="1" applyFill="1" applyBorder="1" applyAlignment="1">
      <alignment horizontal="left" vertical="top" wrapText="1"/>
    </xf>
    <xf numFmtId="166" fontId="5" fillId="0" borderId="1" xfId="2" applyNumberFormat="1" applyFont="1" applyFill="1" applyBorder="1" applyAlignment="1">
      <alignment horizontal="center" vertical="top" wrapText="1"/>
    </xf>
    <xf numFmtId="165" fontId="5" fillId="0" borderId="1" xfId="3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165" fontId="1" fillId="0" borderId="0" xfId="3" applyNumberFormat="1" applyFill="1"/>
    <xf numFmtId="165" fontId="3" fillId="0" borderId="1" xfId="3" applyNumberFormat="1" applyFont="1" applyFill="1" applyBorder="1" applyAlignment="1">
      <alignment horizontal="left" wrapText="1"/>
    </xf>
    <xf numFmtId="4" fontId="3" fillId="0" borderId="1" xfId="2" applyNumberFormat="1" applyFont="1" applyFill="1" applyBorder="1" applyAlignment="1">
      <alignment wrapText="1"/>
    </xf>
    <xf numFmtId="167" fontId="3" fillId="0" borderId="1" xfId="3" applyNumberFormat="1" applyFont="1" applyFill="1" applyBorder="1" applyAlignment="1">
      <alignment horizontal="center" wrapText="1"/>
    </xf>
    <xf numFmtId="9" fontId="3" fillId="0" borderId="1" xfId="2" applyNumberFormat="1" applyFont="1" applyFill="1" applyBorder="1" applyAlignment="1">
      <alignment horizontal="center" wrapText="1"/>
    </xf>
    <xf numFmtId="3" fontId="1" fillId="0" borderId="1" xfId="2" applyNumberFormat="1" applyFont="1" applyFill="1" applyBorder="1" applyAlignment="1">
      <alignment wrapText="1"/>
    </xf>
    <xf numFmtId="165" fontId="1" fillId="0" borderId="1" xfId="3" applyNumberFormat="1" applyFont="1" applyFill="1" applyBorder="1" applyAlignment="1">
      <alignment horizontal="right" wrapText="1"/>
    </xf>
    <xf numFmtId="165" fontId="3" fillId="0" borderId="1" xfId="3" applyNumberFormat="1" applyFont="1" applyFill="1" applyBorder="1" applyAlignment="1">
      <alignment horizontal="right" wrapText="1"/>
    </xf>
    <xf numFmtId="3" fontId="6" fillId="0" borderId="1" xfId="2" applyNumberFormat="1" applyFont="1" applyFill="1" applyBorder="1" applyAlignment="1">
      <alignment wrapText="1"/>
    </xf>
    <xf numFmtId="165" fontId="1" fillId="0" borderId="1" xfId="3" applyNumberFormat="1" applyFont="1" applyFill="1" applyBorder="1" applyAlignment="1">
      <alignment horizontal="left" wrapText="1"/>
    </xf>
    <xf numFmtId="167" fontId="1" fillId="0" borderId="1" xfId="3" applyNumberFormat="1" applyFont="1" applyFill="1" applyBorder="1" applyAlignment="1">
      <alignment horizontal="center" wrapText="1"/>
    </xf>
    <xf numFmtId="4" fontId="1" fillId="0" borderId="1" xfId="2" applyNumberFormat="1" applyFont="1" applyFill="1" applyBorder="1" applyAlignment="1">
      <alignment wrapText="1"/>
    </xf>
    <xf numFmtId="9" fontId="1" fillId="0" borderId="1" xfId="2" applyNumberFormat="1" applyFont="1" applyFill="1" applyBorder="1" applyAlignment="1">
      <alignment horizontal="center" wrapText="1"/>
    </xf>
    <xf numFmtId="4" fontId="7" fillId="0" borderId="1" xfId="2" applyNumberFormat="1" applyFont="1" applyFill="1" applyBorder="1" applyAlignment="1">
      <alignment wrapText="1"/>
    </xf>
    <xf numFmtId="165" fontId="1" fillId="0" borderId="0" xfId="3" applyNumberFormat="1" applyFont="1" applyFill="1" applyBorder="1" applyAlignment="1">
      <alignment horizontal="left" wrapText="1"/>
    </xf>
    <xf numFmtId="3" fontId="1" fillId="0" borderId="0" xfId="2" applyNumberFormat="1" applyFont="1" applyFill="1" applyBorder="1" applyAlignment="1">
      <alignment wrapText="1"/>
    </xf>
    <xf numFmtId="167" fontId="1" fillId="0" borderId="0" xfId="3" applyNumberFormat="1" applyFont="1" applyFill="1" applyBorder="1" applyAlignment="1">
      <alignment horizontal="center" wrapText="1"/>
    </xf>
    <xf numFmtId="4" fontId="1" fillId="0" borderId="0" xfId="2" applyNumberFormat="1" applyFont="1" applyFill="1" applyBorder="1" applyAlignment="1">
      <alignment wrapText="1"/>
    </xf>
    <xf numFmtId="9" fontId="1" fillId="0" borderId="0" xfId="2" applyNumberFormat="1" applyFont="1" applyFill="1" applyBorder="1" applyAlignment="1">
      <alignment horizontal="center" wrapText="1"/>
    </xf>
    <xf numFmtId="165" fontId="1" fillId="0" borderId="0" xfId="3" applyNumberFormat="1" applyFont="1" applyFill="1" applyBorder="1" applyAlignment="1">
      <alignment horizontal="right" wrapText="1"/>
    </xf>
    <xf numFmtId="4" fontId="7" fillId="0" borderId="0" xfId="2" applyNumberFormat="1" applyFont="1" applyFill="1" applyBorder="1" applyAlignment="1">
      <alignment wrapText="1"/>
    </xf>
    <xf numFmtId="3" fontId="2" fillId="0" borderId="1" xfId="2" applyNumberFormat="1" applyFont="1" applyFill="1" applyBorder="1" applyAlignment="1">
      <alignment wrapText="1"/>
    </xf>
    <xf numFmtId="3" fontId="2" fillId="3" borderId="1" xfId="2" applyNumberFormat="1" applyFont="1" applyFill="1" applyBorder="1" applyAlignment="1">
      <alignment wrapText="1"/>
    </xf>
    <xf numFmtId="49" fontId="8" fillId="0" borderId="0" xfId="2" applyNumberFormat="1" applyFont="1" applyFill="1"/>
    <xf numFmtId="0" fontId="9" fillId="0" borderId="0" xfId="2" applyFont="1" applyFill="1"/>
    <xf numFmtId="166" fontId="9" fillId="0" borderId="0" xfId="2" applyNumberFormat="1" applyFont="1" applyFill="1"/>
    <xf numFmtId="3" fontId="1" fillId="0" borderId="0" xfId="2" applyNumberFormat="1" applyFont="1" applyFill="1" applyAlignment="1">
      <alignment wrapText="1"/>
    </xf>
    <xf numFmtId="3" fontId="1" fillId="0" borderId="0" xfId="3" applyNumberFormat="1" applyFont="1" applyFill="1" applyAlignment="1">
      <alignment wrapText="1"/>
    </xf>
    <xf numFmtId="165" fontId="1" fillId="0" borderId="0" xfId="3" applyNumberFormat="1" applyFont="1" applyFill="1" applyAlignment="1">
      <alignment wrapText="1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wrapText="1"/>
    </xf>
    <xf numFmtId="3" fontId="2" fillId="0" borderId="1" xfId="2" applyNumberFormat="1" applyFont="1" applyFill="1" applyBorder="1" applyAlignment="1">
      <alignment horizontal="center" wrapText="1"/>
    </xf>
    <xf numFmtId="3" fontId="2" fillId="0" borderId="0" xfId="2" applyNumberFormat="1" applyFont="1" applyFill="1" applyBorder="1" applyAlignment="1">
      <alignment horizontal="center" wrapText="1"/>
    </xf>
    <xf numFmtId="165" fontId="1" fillId="0" borderId="0" xfId="3" applyNumberFormat="1" applyFont="1" applyFill="1" applyAlignment="1">
      <alignment horizontal="center" wrapText="1"/>
    </xf>
    <xf numFmtId="0" fontId="10" fillId="0" borderId="1" xfId="2" applyFont="1" applyFill="1" applyBorder="1"/>
    <xf numFmtId="0" fontId="10" fillId="0" borderId="1" xfId="2" applyFont="1" applyFill="1" applyBorder="1" applyAlignment="1"/>
    <xf numFmtId="0" fontId="10" fillId="0" borderId="0" xfId="2" applyFont="1" applyFill="1" applyBorder="1" applyAlignment="1"/>
    <xf numFmtId="0" fontId="2" fillId="0" borderId="1" xfId="2" applyFont="1" applyFill="1" applyBorder="1"/>
    <xf numFmtId="0" fontId="11" fillId="0" borderId="1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165" fontId="2" fillId="0" borderId="0" xfId="3" applyNumberFormat="1" applyFont="1" applyFill="1" applyBorder="1" applyAlignment="1"/>
    <xf numFmtId="0" fontId="1" fillId="0" borderId="1" xfId="2" applyFill="1" applyBorder="1"/>
    <xf numFmtId="165" fontId="1" fillId="0" borderId="1" xfId="3" applyNumberFormat="1" applyFill="1" applyBorder="1"/>
    <xf numFmtId="165" fontId="1" fillId="0" borderId="1" xfId="3" applyNumberFormat="1" applyFont="1" applyFill="1" applyBorder="1"/>
    <xf numFmtId="165" fontId="3" fillId="4" borderId="1" xfId="3" applyNumberFormat="1" applyFont="1" applyFill="1" applyBorder="1" applyAlignment="1">
      <alignment horizontal="left" indent="1"/>
    </xf>
    <xf numFmtId="165" fontId="1" fillId="0" borderId="1" xfId="3" applyNumberFormat="1" applyFont="1" applyFill="1" applyBorder="1" applyAlignment="1">
      <alignment horizontal="left" indent="1"/>
    </xf>
    <xf numFmtId="165" fontId="3" fillId="5" borderId="1" xfId="3" applyNumberFormat="1" applyFont="1" applyFill="1" applyBorder="1" applyAlignment="1">
      <alignment horizontal="left" indent="1"/>
    </xf>
    <xf numFmtId="0" fontId="1" fillId="4" borderId="0" xfId="2" applyFill="1"/>
    <xf numFmtId="165" fontId="1" fillId="0" borderId="0" xfId="3" applyNumberFormat="1" applyFont="1" applyFill="1" applyBorder="1" applyAlignment="1">
      <alignment horizontal="left" indent="1"/>
    </xf>
    <xf numFmtId="165" fontId="1" fillId="5" borderId="0" xfId="3" applyNumberFormat="1" applyFill="1" applyBorder="1"/>
    <xf numFmtId="165" fontId="1" fillId="0" borderId="0" xfId="2" applyNumberFormat="1" applyFill="1"/>
    <xf numFmtId="165" fontId="1" fillId="0" borderId="0" xfId="3" applyNumberFormat="1" applyFill="1" applyBorder="1"/>
    <xf numFmtId="165" fontId="3" fillId="6" borderId="1" xfId="3" applyNumberFormat="1" applyFont="1" applyFill="1" applyBorder="1" applyAlignment="1">
      <alignment horizontal="left" indent="1"/>
    </xf>
    <xf numFmtId="165" fontId="3" fillId="7" borderId="1" xfId="3" applyNumberFormat="1" applyFont="1" applyFill="1" applyBorder="1" applyAlignment="1">
      <alignment horizontal="left" indent="1"/>
    </xf>
    <xf numFmtId="165" fontId="1" fillId="6" borderId="0" xfId="3" applyNumberFormat="1" applyFont="1" applyFill="1" applyBorder="1" applyAlignment="1"/>
    <xf numFmtId="165" fontId="1" fillId="7" borderId="0" xfId="3" applyNumberFormat="1" applyFill="1" applyBorder="1"/>
    <xf numFmtId="165" fontId="1" fillId="0" borderId="0" xfId="3" quotePrefix="1" applyNumberFormat="1" applyFont="1" applyFill="1" applyBorder="1" applyAlignment="1">
      <alignment horizontal="left" indent="1"/>
    </xf>
    <xf numFmtId="165" fontId="1" fillId="0" borderId="0" xfId="3" applyNumberFormat="1" applyFill="1" applyAlignment="1">
      <alignment horizontal="center"/>
    </xf>
    <xf numFmtId="0" fontId="1" fillId="0" borderId="0" xfId="2" applyFill="1" applyAlignment="1"/>
    <xf numFmtId="0" fontId="2" fillId="0" borderId="1" xfId="2" applyFont="1" applyFill="1" applyBorder="1" applyAlignment="1">
      <alignment horizontal="left"/>
    </xf>
    <xf numFmtId="164" fontId="2" fillId="0" borderId="1" xfId="3" applyNumberFormat="1" applyFont="1" applyFill="1" applyBorder="1" applyAlignment="1">
      <alignment horizontal="right"/>
    </xf>
    <xf numFmtId="0" fontId="2" fillId="0" borderId="0" xfId="2" applyFont="1" applyFill="1"/>
    <xf numFmtId="3" fontId="2" fillId="0" borderId="0" xfId="2" applyNumberFormat="1" applyFont="1" applyFill="1" applyBorder="1"/>
    <xf numFmtId="165" fontId="2" fillId="0" borderId="0" xfId="3" applyNumberFormat="1" applyFont="1" applyFill="1"/>
    <xf numFmtId="0" fontId="1" fillId="0" borderId="5" xfId="2" applyFill="1" applyBorder="1"/>
    <xf numFmtId="0" fontId="1" fillId="0" borderId="0" xfId="2" applyFill="1" applyBorder="1"/>
    <xf numFmtId="0" fontId="1" fillId="0" borderId="0" xfId="2" applyFont="1" applyFill="1" applyBorder="1"/>
    <xf numFmtId="0" fontId="1" fillId="0" borderId="1" xfId="2" quotePrefix="1" applyFont="1" applyFill="1" applyBorder="1"/>
    <xf numFmtId="165" fontId="1" fillId="0" borderId="1" xfId="3" quotePrefix="1" applyNumberFormat="1" applyFont="1" applyFill="1" applyBorder="1"/>
    <xf numFmtId="168" fontId="12" fillId="0" borderId="1" xfId="4" applyFont="1" applyFill="1" applyBorder="1"/>
    <xf numFmtId="168" fontId="3" fillId="4" borderId="1" xfId="4" applyFont="1" applyFill="1" applyBorder="1"/>
    <xf numFmtId="168" fontId="1" fillId="0" borderId="1" xfId="4" applyFont="1" applyFill="1" applyBorder="1"/>
    <xf numFmtId="0" fontId="2" fillId="0" borderId="0" xfId="2" applyFont="1" applyFill="1" applyBorder="1" applyAlignment="1">
      <alignment horizontal="center" vertical="top" wrapText="1"/>
    </xf>
    <xf numFmtId="165" fontId="2" fillId="0" borderId="0" xfId="3" applyNumberFormat="1" applyFont="1" applyFill="1" applyBorder="1" applyAlignment="1">
      <alignment horizontal="center" vertical="top" wrapText="1"/>
    </xf>
    <xf numFmtId="165" fontId="2" fillId="0" borderId="0" xfId="3" applyNumberFormat="1" applyFont="1" applyFill="1" applyAlignment="1">
      <alignment horizontal="center" vertical="top"/>
    </xf>
    <xf numFmtId="0" fontId="2" fillId="0" borderId="0" xfId="2" applyFont="1" applyFill="1" applyAlignment="1">
      <alignment horizontal="center" vertical="top"/>
    </xf>
    <xf numFmtId="168" fontId="3" fillId="2" borderId="1" xfId="4" applyFont="1" applyFill="1" applyBorder="1"/>
    <xf numFmtId="0" fontId="1" fillId="2" borderId="0" xfId="2" applyFill="1"/>
    <xf numFmtId="165" fontId="2" fillId="0" borderId="1" xfId="2" applyNumberFormat="1" applyFont="1" applyFill="1" applyBorder="1"/>
    <xf numFmtId="3" fontId="1" fillId="0" borderId="0" xfId="2" applyNumberFormat="1" applyFill="1"/>
    <xf numFmtId="0" fontId="2" fillId="0" borderId="0" xfId="2" applyFont="1" applyFill="1" applyBorder="1"/>
    <xf numFmtId="168" fontId="2" fillId="0" borderId="0" xfId="4" applyFont="1" applyFill="1" applyBorder="1"/>
    <xf numFmtId="165" fontId="2" fillId="0" borderId="1" xfId="3" applyNumberFormat="1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165" fontId="5" fillId="0" borderId="0" xfId="3" applyNumberFormat="1" applyFont="1" applyFill="1" applyBorder="1" applyAlignment="1">
      <alignment horizontal="center" vertical="top" wrapText="1"/>
    </xf>
    <xf numFmtId="3" fontId="1" fillId="0" borderId="1" xfId="2" applyNumberFormat="1" applyFill="1" applyBorder="1"/>
    <xf numFmtId="3" fontId="1" fillId="0" borderId="1" xfId="2" applyNumberFormat="1" applyFont="1" applyFill="1" applyBorder="1"/>
    <xf numFmtId="165" fontId="1" fillId="0" borderId="0" xfId="3" applyNumberFormat="1" applyFont="1" applyFill="1" applyBorder="1"/>
    <xf numFmtId="3" fontId="1" fillId="0" borderId="0" xfId="2" applyNumberFormat="1" applyFont="1" applyFill="1" applyBorder="1"/>
    <xf numFmtId="165" fontId="2" fillId="0" borderId="1" xfId="3" applyNumberFormat="1" applyFont="1" applyFill="1" applyBorder="1"/>
    <xf numFmtId="3" fontId="2" fillId="0" borderId="1" xfId="2" applyNumberFormat="1" applyFont="1" applyFill="1" applyBorder="1"/>
    <xf numFmtId="165" fontId="2" fillId="0" borderId="0" xfId="3" applyNumberFormat="1" applyFont="1" applyFill="1" applyBorder="1"/>
    <xf numFmtId="170" fontId="1" fillId="0" borderId="0" xfId="1" applyNumberFormat="1" applyFont="1" applyFill="1"/>
    <xf numFmtId="170" fontId="1" fillId="0" borderId="0" xfId="2" applyNumberFormat="1" applyFill="1"/>
    <xf numFmtId="0" fontId="2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left"/>
    </xf>
    <xf numFmtId="0" fontId="10" fillId="0" borderId="3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</cellXfs>
  <cellStyles count="5">
    <cellStyle name="Millares 2" xfId="3"/>
    <cellStyle name="Moneda" xfId="1" builtinId="4"/>
    <cellStyle name="Moneda [0]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98"/>
  <sheetViews>
    <sheetView tabSelected="1" view="pageBreakPreview" topLeftCell="A49" zoomScale="60" zoomScaleNormal="100" workbookViewId="0">
      <selection activeCell="A4" sqref="A4"/>
    </sheetView>
  </sheetViews>
  <sheetFormatPr baseColWidth="10" defaultRowHeight="12.75" x14ac:dyDescent="0.2"/>
  <cols>
    <col min="1" max="1" width="17.28515625" style="21" customWidth="1"/>
    <col min="2" max="2" width="13.7109375" style="21" customWidth="1"/>
    <col min="3" max="3" width="17.7109375" style="21" customWidth="1"/>
    <col min="4" max="4" width="21.85546875" style="3" customWidth="1"/>
    <col min="5" max="5" width="14.28515625" style="3" customWidth="1"/>
    <col min="6" max="6" width="14.7109375" style="3" customWidth="1"/>
    <col min="7" max="9" width="13.7109375" style="21" customWidth="1"/>
    <col min="10" max="11" width="13.7109375" style="31" customWidth="1"/>
    <col min="12" max="16384" width="11.42578125" style="21"/>
  </cols>
  <sheetData>
    <row r="1" spans="1:11" s="3" customFormat="1" ht="14.25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"/>
      <c r="K1" s="2"/>
    </row>
    <row r="2" spans="1:11" s="3" customFormat="1" ht="14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2"/>
    </row>
    <row r="3" spans="1:11" s="3" customFormat="1" ht="14.25" customHeight="1" x14ac:dyDescent="0.2">
      <c r="A3" s="125" t="s">
        <v>76</v>
      </c>
      <c r="B3" s="125"/>
      <c r="C3" s="125"/>
      <c r="D3" s="125"/>
      <c r="E3" s="125"/>
      <c r="F3" s="125"/>
      <c r="G3" s="125"/>
      <c r="H3" s="125"/>
      <c r="I3" s="125"/>
      <c r="J3" s="1"/>
      <c r="K3" s="2"/>
    </row>
    <row r="4" spans="1:11" s="3" customFormat="1" ht="14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1"/>
      <c r="K4" s="2"/>
    </row>
    <row r="5" spans="1:11" s="3" customFormat="1" ht="14.25" customHeight="1" x14ac:dyDescent="0.2">
      <c r="A5" s="126" t="s">
        <v>1</v>
      </c>
      <c r="B5" s="126"/>
      <c r="C5" s="126"/>
      <c r="D5" s="4"/>
      <c r="E5" s="4"/>
      <c r="F5" s="4"/>
      <c r="G5" s="4"/>
      <c r="H5" s="4"/>
      <c r="I5" s="4"/>
      <c r="J5" s="1"/>
      <c r="K5" s="2"/>
    </row>
    <row r="6" spans="1:11" s="3" customFormat="1" ht="14.25" customHeight="1" x14ac:dyDescent="0.2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7"/>
      <c r="G6" s="7"/>
      <c r="H6" s="4"/>
      <c r="I6" s="4"/>
      <c r="J6" s="1"/>
      <c r="K6" s="2"/>
    </row>
    <row r="7" spans="1:11" s="3" customFormat="1" ht="14.25" customHeight="1" x14ac:dyDescent="0.2">
      <c r="A7" s="8" t="s">
        <v>7</v>
      </c>
      <c r="B7" s="9">
        <v>1</v>
      </c>
      <c r="C7" s="10" t="s">
        <v>8</v>
      </c>
      <c r="D7" s="11" t="s">
        <v>9</v>
      </c>
      <c r="E7" s="12">
        <v>1</v>
      </c>
      <c r="F7" s="7"/>
      <c r="G7" s="7"/>
      <c r="H7" s="4"/>
      <c r="I7" s="4"/>
      <c r="J7" s="1"/>
      <c r="K7" s="2"/>
    </row>
    <row r="8" spans="1:11" s="3" customFormat="1" ht="14.25" customHeight="1" x14ac:dyDescent="0.2">
      <c r="A8" s="8" t="s">
        <v>7</v>
      </c>
      <c r="B8" s="9">
        <v>1</v>
      </c>
      <c r="C8" s="13" t="s">
        <v>10</v>
      </c>
      <c r="D8" s="11" t="s">
        <v>11</v>
      </c>
      <c r="E8" s="12">
        <v>1</v>
      </c>
      <c r="F8" s="7"/>
      <c r="G8" s="7"/>
      <c r="H8" s="4"/>
      <c r="I8" s="4"/>
      <c r="J8" s="1"/>
      <c r="K8" s="2"/>
    </row>
    <row r="9" spans="1:11" s="3" customFormat="1" ht="14.25" customHeight="1" x14ac:dyDescent="0.2">
      <c r="A9" s="8" t="s">
        <v>7</v>
      </c>
      <c r="B9" s="9">
        <v>1</v>
      </c>
      <c r="C9" s="13" t="s">
        <v>10</v>
      </c>
      <c r="D9" s="11" t="s">
        <v>12</v>
      </c>
      <c r="E9" s="12">
        <v>1</v>
      </c>
      <c r="F9" s="7"/>
      <c r="G9" s="7"/>
      <c r="H9" s="4"/>
      <c r="I9" s="4"/>
      <c r="J9" s="1"/>
      <c r="K9" s="2"/>
    </row>
    <row r="10" spans="1:11" s="3" customFormat="1" ht="14.25" customHeight="1" x14ac:dyDescent="0.2">
      <c r="A10" s="8" t="s">
        <v>7</v>
      </c>
      <c r="B10" s="9">
        <v>1</v>
      </c>
      <c r="C10" s="13" t="s">
        <v>10</v>
      </c>
      <c r="D10" s="11" t="s">
        <v>13</v>
      </c>
      <c r="E10" s="12">
        <v>1</v>
      </c>
      <c r="F10" s="7"/>
      <c r="G10" s="7"/>
      <c r="H10" s="4"/>
      <c r="I10" s="4"/>
      <c r="J10" s="1"/>
      <c r="K10" s="2"/>
    </row>
    <row r="11" spans="1:11" s="3" customFormat="1" ht="14.25" customHeight="1" x14ac:dyDescent="0.2">
      <c r="A11" s="8" t="s">
        <v>7</v>
      </c>
      <c r="B11" s="9">
        <v>1</v>
      </c>
      <c r="C11" s="13" t="s">
        <v>10</v>
      </c>
      <c r="D11" s="11" t="s">
        <v>14</v>
      </c>
      <c r="E11" s="12">
        <v>1</v>
      </c>
      <c r="F11" s="7"/>
      <c r="G11" s="7"/>
      <c r="H11" s="4"/>
      <c r="I11" s="4"/>
      <c r="J11" s="1"/>
      <c r="K11" s="2"/>
    </row>
    <row r="12" spans="1:11" s="3" customFormat="1" ht="14.25" customHeight="1" x14ac:dyDescent="0.2">
      <c r="A12" s="8" t="s">
        <v>7</v>
      </c>
      <c r="B12" s="9">
        <v>1</v>
      </c>
      <c r="C12" s="13" t="s">
        <v>10</v>
      </c>
      <c r="D12" s="11" t="s">
        <v>15</v>
      </c>
      <c r="E12" s="12">
        <v>1</v>
      </c>
      <c r="F12" s="7"/>
      <c r="G12" s="7"/>
      <c r="H12" s="4"/>
      <c r="I12" s="4"/>
      <c r="J12" s="1"/>
      <c r="K12" s="2"/>
    </row>
    <row r="13" spans="1:11" s="3" customFormat="1" ht="14.25" customHeight="1" x14ac:dyDescent="0.2">
      <c r="A13" s="8" t="s">
        <v>7</v>
      </c>
      <c r="B13" s="9">
        <v>1</v>
      </c>
      <c r="C13" s="13" t="s">
        <v>10</v>
      </c>
      <c r="D13" s="11" t="s">
        <v>16</v>
      </c>
      <c r="E13" s="12">
        <v>1</v>
      </c>
      <c r="F13" s="7"/>
      <c r="G13" s="7"/>
      <c r="H13" s="4"/>
      <c r="I13" s="4"/>
      <c r="J13" s="1"/>
      <c r="K13" s="2"/>
    </row>
    <row r="14" spans="1:11" s="3" customFormat="1" ht="14.25" customHeight="1" x14ac:dyDescent="0.2">
      <c r="A14" s="8" t="s">
        <v>7</v>
      </c>
      <c r="B14" s="9">
        <v>1</v>
      </c>
      <c r="C14" s="13" t="s">
        <v>10</v>
      </c>
      <c r="D14" s="11" t="s">
        <v>17</v>
      </c>
      <c r="E14" s="12">
        <v>1</v>
      </c>
      <c r="F14" s="7"/>
      <c r="G14" s="7"/>
      <c r="H14" s="4"/>
      <c r="I14" s="4"/>
      <c r="J14" s="1"/>
      <c r="K14" s="2"/>
    </row>
    <row r="15" spans="1:11" s="3" customFormat="1" ht="14.25" customHeight="1" x14ac:dyDescent="0.2">
      <c r="A15" s="8" t="s">
        <v>7</v>
      </c>
      <c r="B15" s="9">
        <v>1</v>
      </c>
      <c r="C15" s="13" t="s">
        <v>10</v>
      </c>
      <c r="D15" s="11" t="s">
        <v>18</v>
      </c>
      <c r="E15" s="12">
        <v>1</v>
      </c>
      <c r="F15" s="7"/>
      <c r="G15" s="7"/>
      <c r="H15" s="4"/>
      <c r="I15" s="4"/>
      <c r="J15" s="1"/>
      <c r="K15" s="2"/>
    </row>
    <row r="16" spans="1:11" s="3" customFormat="1" ht="14.25" customHeight="1" x14ac:dyDescent="0.2">
      <c r="A16" s="8" t="s">
        <v>7</v>
      </c>
      <c r="B16" s="9">
        <v>1</v>
      </c>
      <c r="C16" s="13" t="s">
        <v>10</v>
      </c>
      <c r="D16" s="11" t="s">
        <v>19</v>
      </c>
      <c r="E16" s="12">
        <v>1</v>
      </c>
      <c r="F16" s="7"/>
      <c r="G16" s="7"/>
      <c r="H16" s="4"/>
      <c r="I16" s="4"/>
      <c r="J16" s="1"/>
      <c r="K16" s="2"/>
    </row>
    <row r="17" spans="1:11" s="3" customFormat="1" ht="14.25" customHeight="1" x14ac:dyDescent="0.2">
      <c r="A17" s="8" t="s">
        <v>7</v>
      </c>
      <c r="B17" s="9">
        <v>1</v>
      </c>
      <c r="C17" s="13" t="s">
        <v>10</v>
      </c>
      <c r="D17" s="11" t="s">
        <v>20</v>
      </c>
      <c r="E17" s="12">
        <v>1</v>
      </c>
      <c r="F17" s="7"/>
      <c r="G17" s="7"/>
      <c r="H17" s="4"/>
      <c r="I17" s="4"/>
      <c r="J17" s="1"/>
      <c r="K17" s="2"/>
    </row>
    <row r="18" spans="1:11" s="3" customFormat="1" ht="14.25" customHeight="1" x14ac:dyDescent="0.2">
      <c r="A18" s="8" t="s">
        <v>7</v>
      </c>
      <c r="B18" s="9">
        <v>1</v>
      </c>
      <c r="C18" s="13" t="s">
        <v>10</v>
      </c>
      <c r="D18" s="11" t="s">
        <v>21</v>
      </c>
      <c r="E18" s="12">
        <v>1</v>
      </c>
      <c r="F18" s="7"/>
      <c r="G18" s="7"/>
      <c r="H18" s="4"/>
      <c r="I18" s="4"/>
      <c r="J18" s="1"/>
      <c r="K18" s="2"/>
    </row>
    <row r="19" spans="1:11" s="3" customFormat="1" ht="14.25" customHeight="1" x14ac:dyDescent="0.2">
      <c r="A19" s="8" t="s">
        <v>7</v>
      </c>
      <c r="B19" s="9">
        <v>1</v>
      </c>
      <c r="C19" s="13" t="s">
        <v>10</v>
      </c>
      <c r="D19" s="11" t="s">
        <v>22</v>
      </c>
      <c r="E19" s="12">
        <v>1</v>
      </c>
      <c r="F19" s="7"/>
      <c r="G19" s="7"/>
      <c r="H19" s="4"/>
      <c r="I19" s="4"/>
      <c r="J19" s="1"/>
      <c r="K19" s="2"/>
    </row>
    <row r="20" spans="1:11" s="3" customFormat="1" ht="14.25" customHeight="1" x14ac:dyDescent="0.2">
      <c r="A20" s="8" t="s">
        <v>7</v>
      </c>
      <c r="B20" s="9">
        <v>1</v>
      </c>
      <c r="C20" s="13" t="s">
        <v>10</v>
      </c>
      <c r="D20" s="11" t="s">
        <v>23</v>
      </c>
      <c r="E20" s="12">
        <v>1</v>
      </c>
      <c r="F20" s="7"/>
      <c r="G20" s="7"/>
      <c r="H20" s="4"/>
      <c r="I20" s="4"/>
      <c r="J20" s="1"/>
      <c r="K20" s="2"/>
    </row>
    <row r="21" spans="1:11" s="3" customFormat="1" ht="14.25" customHeight="1" x14ac:dyDescent="0.2">
      <c r="A21" s="8" t="s">
        <v>7</v>
      </c>
      <c r="B21" s="9">
        <v>1</v>
      </c>
      <c r="C21" s="13" t="s">
        <v>10</v>
      </c>
      <c r="D21" s="11" t="s">
        <v>24</v>
      </c>
      <c r="E21" s="12">
        <v>1</v>
      </c>
      <c r="F21" s="7"/>
      <c r="G21" s="7"/>
      <c r="H21" s="4"/>
      <c r="I21" s="4"/>
      <c r="J21" s="1"/>
      <c r="K21" s="2"/>
    </row>
    <row r="22" spans="1:11" s="3" customFormat="1" ht="14.25" customHeight="1" x14ac:dyDescent="0.2">
      <c r="A22" s="8" t="s">
        <v>7</v>
      </c>
      <c r="B22" s="9">
        <v>1</v>
      </c>
      <c r="C22" s="13" t="s">
        <v>10</v>
      </c>
      <c r="D22" s="11" t="s">
        <v>25</v>
      </c>
      <c r="E22" s="12">
        <v>1</v>
      </c>
      <c r="F22" s="7"/>
      <c r="G22" s="7"/>
      <c r="H22" s="4"/>
      <c r="I22" s="4"/>
      <c r="J22" s="1"/>
      <c r="K22" s="2"/>
    </row>
    <row r="23" spans="1:11" s="3" customFormat="1" ht="14.25" customHeight="1" x14ac:dyDescent="0.2">
      <c r="A23" s="8" t="s">
        <v>7</v>
      </c>
      <c r="B23" s="9">
        <v>1</v>
      </c>
      <c r="C23" s="13" t="s">
        <v>10</v>
      </c>
      <c r="D23" s="11" t="s">
        <v>26</v>
      </c>
      <c r="E23" s="12">
        <v>1</v>
      </c>
      <c r="F23" s="7"/>
      <c r="G23" s="7"/>
      <c r="H23" s="4"/>
      <c r="I23" s="4"/>
      <c r="J23" s="1"/>
      <c r="K23" s="2"/>
    </row>
    <row r="24" spans="1:11" s="3" customFormat="1" ht="14.25" customHeight="1" x14ac:dyDescent="0.2">
      <c r="A24" s="8" t="s">
        <v>7</v>
      </c>
      <c r="B24" s="9">
        <v>1</v>
      </c>
      <c r="C24" s="13" t="s">
        <v>10</v>
      </c>
      <c r="D24" s="11" t="s">
        <v>27</v>
      </c>
      <c r="E24" s="12">
        <v>1</v>
      </c>
      <c r="F24" s="7"/>
      <c r="G24" s="7"/>
      <c r="H24" s="4"/>
      <c r="I24" s="4"/>
      <c r="J24" s="1"/>
      <c r="K24" s="2"/>
    </row>
    <row r="25" spans="1:11" s="3" customFormat="1" ht="14.25" customHeight="1" x14ac:dyDescent="0.2">
      <c r="A25" s="8"/>
      <c r="B25" s="9"/>
      <c r="C25" s="13"/>
      <c r="D25" s="14" t="s">
        <v>28</v>
      </c>
      <c r="E25" s="6">
        <f>SUM(E7:E24)</f>
        <v>18</v>
      </c>
      <c r="F25" s="4"/>
      <c r="G25" s="4"/>
      <c r="H25" s="4"/>
      <c r="I25" s="4"/>
      <c r="J25" s="1"/>
      <c r="K25" s="2"/>
    </row>
    <row r="26" spans="1:11" s="3" customFormat="1" ht="14.25" customHeight="1" x14ac:dyDescent="0.2">
      <c r="A26" s="15" t="s">
        <v>29</v>
      </c>
      <c r="B26" s="9">
        <v>1</v>
      </c>
      <c r="C26" s="13" t="s">
        <v>8</v>
      </c>
      <c r="D26" s="11" t="s">
        <v>11</v>
      </c>
      <c r="E26" s="12">
        <v>1</v>
      </c>
      <c r="F26" s="4"/>
      <c r="G26" s="4"/>
      <c r="H26" s="4"/>
      <c r="I26" s="4"/>
      <c r="J26" s="1"/>
      <c r="K26" s="2"/>
    </row>
    <row r="27" spans="1:11" s="3" customFormat="1" ht="14.25" customHeight="1" x14ac:dyDescent="0.2">
      <c r="A27" s="8"/>
      <c r="B27" s="9"/>
      <c r="C27" s="13"/>
      <c r="D27" s="14" t="s">
        <v>28</v>
      </c>
      <c r="E27" s="6">
        <f>SUM(E26)</f>
        <v>1</v>
      </c>
      <c r="F27" s="4"/>
      <c r="G27" s="4"/>
      <c r="H27" s="4"/>
      <c r="I27" s="4"/>
      <c r="J27" s="1"/>
      <c r="K27" s="2"/>
    </row>
    <row r="28" spans="1:11" s="3" customFormat="1" ht="14.25" customHeight="1" x14ac:dyDescent="0.2">
      <c r="A28" s="15" t="s">
        <v>29</v>
      </c>
      <c r="B28" s="9">
        <v>1</v>
      </c>
      <c r="C28" s="13" t="s">
        <v>10</v>
      </c>
      <c r="D28" s="11" t="s">
        <v>12</v>
      </c>
      <c r="E28" s="12">
        <v>1</v>
      </c>
      <c r="F28" s="4"/>
      <c r="G28" s="4"/>
      <c r="H28" s="4"/>
      <c r="I28" s="4"/>
      <c r="J28" s="1"/>
      <c r="K28" s="2"/>
    </row>
    <row r="29" spans="1:11" s="3" customFormat="1" ht="14.25" customHeight="1" x14ac:dyDescent="0.2">
      <c r="A29" s="15" t="s">
        <v>29</v>
      </c>
      <c r="B29" s="9">
        <v>1</v>
      </c>
      <c r="C29" s="13" t="s">
        <v>10</v>
      </c>
      <c r="D29" s="11" t="s">
        <v>13</v>
      </c>
      <c r="E29" s="12">
        <v>1</v>
      </c>
      <c r="F29" s="4"/>
      <c r="G29" s="4"/>
      <c r="H29" s="4"/>
      <c r="I29" s="4"/>
      <c r="J29" s="1"/>
      <c r="K29" s="2"/>
    </row>
    <row r="30" spans="1:11" s="3" customFormat="1" ht="14.25" customHeight="1" x14ac:dyDescent="0.2">
      <c r="A30" s="15" t="s">
        <v>29</v>
      </c>
      <c r="B30" s="9">
        <v>1</v>
      </c>
      <c r="C30" s="13" t="s">
        <v>8</v>
      </c>
      <c r="D30" s="11" t="s">
        <v>12</v>
      </c>
      <c r="E30" s="12">
        <v>1</v>
      </c>
      <c r="F30" s="4"/>
      <c r="G30" s="4"/>
      <c r="H30" s="4"/>
      <c r="I30" s="4"/>
      <c r="J30" s="1"/>
      <c r="K30" s="2"/>
    </row>
    <row r="31" spans="1:11" s="3" customFormat="1" ht="14.25" customHeight="1" x14ac:dyDescent="0.2">
      <c r="A31" s="8"/>
      <c r="B31" s="9"/>
      <c r="C31" s="13"/>
      <c r="D31" s="14" t="s">
        <v>28</v>
      </c>
      <c r="E31" s="6">
        <f>SUM(E28:E30)</f>
        <v>3</v>
      </c>
      <c r="F31" s="4"/>
      <c r="G31" s="4"/>
      <c r="H31" s="4"/>
      <c r="I31" s="4"/>
      <c r="J31" s="1"/>
      <c r="K31" s="2"/>
    </row>
    <row r="32" spans="1:11" s="3" customFormat="1" ht="14.25" customHeight="1" x14ac:dyDescent="0.2">
      <c r="A32" s="8" t="s">
        <v>30</v>
      </c>
      <c r="B32" s="9">
        <v>1</v>
      </c>
      <c r="C32" s="13" t="s">
        <v>10</v>
      </c>
      <c r="D32" s="11" t="s">
        <v>31</v>
      </c>
      <c r="E32" s="12">
        <v>1</v>
      </c>
      <c r="F32" s="4"/>
      <c r="G32" s="4"/>
      <c r="H32" s="4"/>
      <c r="I32" s="4"/>
      <c r="J32" s="1"/>
      <c r="K32" s="2"/>
    </row>
    <row r="33" spans="1:11" s="3" customFormat="1" ht="14.25" customHeight="1" x14ac:dyDescent="0.2">
      <c r="A33" s="8" t="s">
        <v>30</v>
      </c>
      <c r="B33" s="9">
        <v>1</v>
      </c>
      <c r="C33" s="13" t="s">
        <v>10</v>
      </c>
      <c r="D33" s="11" t="s">
        <v>32</v>
      </c>
      <c r="E33" s="12">
        <v>1</v>
      </c>
      <c r="F33" s="4"/>
      <c r="G33" s="4"/>
      <c r="H33" s="4"/>
      <c r="I33" s="4"/>
      <c r="J33" s="1"/>
      <c r="K33" s="2"/>
    </row>
    <row r="34" spans="1:11" s="3" customFormat="1" ht="14.25" customHeight="1" x14ac:dyDescent="0.2">
      <c r="A34" s="8" t="s">
        <v>30</v>
      </c>
      <c r="B34" s="9">
        <v>1</v>
      </c>
      <c r="C34" s="13" t="s">
        <v>10</v>
      </c>
      <c r="D34" s="11" t="s">
        <v>33</v>
      </c>
      <c r="E34" s="12">
        <v>1</v>
      </c>
      <c r="F34" s="4"/>
      <c r="G34" s="4"/>
      <c r="H34" s="4"/>
      <c r="I34" s="4"/>
      <c r="J34" s="1"/>
      <c r="K34" s="2"/>
    </row>
    <row r="35" spans="1:11" s="3" customFormat="1" ht="14.25" customHeight="1" x14ac:dyDescent="0.2">
      <c r="A35" s="8" t="s">
        <v>30</v>
      </c>
      <c r="B35" s="9">
        <v>1</v>
      </c>
      <c r="C35" s="13" t="s">
        <v>10</v>
      </c>
      <c r="D35" s="11" t="s">
        <v>34</v>
      </c>
      <c r="E35" s="12">
        <v>1</v>
      </c>
      <c r="F35" s="4"/>
      <c r="G35" s="4"/>
      <c r="H35" s="4"/>
      <c r="I35" s="4"/>
      <c r="J35" s="1"/>
      <c r="K35" s="2"/>
    </row>
    <row r="36" spans="1:11" s="3" customFormat="1" ht="14.25" customHeight="1" x14ac:dyDescent="0.2">
      <c r="A36" s="16"/>
      <c r="B36" s="17"/>
      <c r="C36" s="18"/>
      <c r="D36" s="19" t="s">
        <v>28</v>
      </c>
      <c r="E36" s="20">
        <f>SUM(E32:E35)</f>
        <v>4</v>
      </c>
      <c r="F36" s="4"/>
      <c r="G36" s="4"/>
      <c r="H36" s="4"/>
      <c r="I36" s="4"/>
      <c r="J36" s="1"/>
      <c r="K36" s="2"/>
    </row>
    <row r="37" spans="1:11" s="3" customFormat="1" ht="14.25" customHeight="1" x14ac:dyDescent="0.2">
      <c r="A37" s="16"/>
      <c r="B37" s="17"/>
      <c r="C37" s="18"/>
      <c r="D37" s="6" t="s">
        <v>35</v>
      </c>
      <c r="E37" s="6">
        <f>+E25+E27+E31+E36</f>
        <v>26</v>
      </c>
      <c r="F37" s="4"/>
      <c r="G37" s="4"/>
      <c r="H37" s="4"/>
      <c r="I37" s="4"/>
      <c r="J37" s="1"/>
      <c r="K37" s="2"/>
    </row>
    <row r="38" spans="1:11" s="3" customFormat="1" ht="14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1"/>
      <c r="K38" s="2"/>
    </row>
    <row r="39" spans="1:11" ht="13.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5"/>
      <c r="K39" s="2"/>
    </row>
    <row r="40" spans="1:11" ht="12.75" customHeight="1" x14ac:dyDescent="0.2">
      <c r="A40" s="6"/>
      <c r="B40" s="6" t="s">
        <v>3</v>
      </c>
      <c r="C40" s="6" t="s">
        <v>4</v>
      </c>
      <c r="D40" s="4"/>
      <c r="E40" s="4"/>
      <c r="F40" s="4"/>
      <c r="G40" s="4"/>
      <c r="H40" s="4"/>
      <c r="I40" s="4"/>
      <c r="J40" s="5"/>
      <c r="K40" s="2"/>
    </row>
    <row r="41" spans="1:11" ht="12.75" customHeight="1" x14ac:dyDescent="0.2">
      <c r="A41" s="8" t="s">
        <v>7</v>
      </c>
      <c r="B41" s="9">
        <v>17</v>
      </c>
      <c r="C41" s="13" t="s">
        <v>10</v>
      </c>
      <c r="D41" s="22"/>
      <c r="E41" s="4"/>
      <c r="F41" s="4"/>
      <c r="G41" s="4"/>
      <c r="H41" s="4"/>
      <c r="I41" s="4"/>
      <c r="J41" s="5"/>
      <c r="K41" s="2"/>
    </row>
    <row r="42" spans="1:11" ht="12.75" customHeight="1" x14ac:dyDescent="0.2">
      <c r="A42" s="8" t="s">
        <v>7</v>
      </c>
      <c r="B42" s="9">
        <v>1</v>
      </c>
      <c r="C42" s="13" t="s">
        <v>8</v>
      </c>
      <c r="D42" s="4"/>
      <c r="E42" s="4"/>
      <c r="F42" s="4"/>
      <c r="G42" s="4"/>
      <c r="H42" s="4"/>
      <c r="I42" s="4"/>
      <c r="J42" s="5"/>
      <c r="K42" s="2"/>
    </row>
    <row r="43" spans="1:11" ht="12.75" customHeight="1" x14ac:dyDescent="0.2">
      <c r="A43" s="8" t="s">
        <v>29</v>
      </c>
      <c r="B43" s="9">
        <v>2</v>
      </c>
      <c r="C43" s="13" t="s">
        <v>8</v>
      </c>
      <c r="D43" s="4"/>
      <c r="E43" s="4"/>
      <c r="F43" s="4"/>
      <c r="G43" s="4"/>
      <c r="H43" s="4"/>
      <c r="I43" s="4"/>
      <c r="J43" s="5"/>
      <c r="K43" s="2"/>
    </row>
    <row r="44" spans="1:11" ht="12.75" customHeight="1" x14ac:dyDescent="0.2">
      <c r="A44" s="8" t="s">
        <v>29</v>
      </c>
      <c r="B44" s="9">
        <v>2</v>
      </c>
      <c r="C44" s="13" t="s">
        <v>10</v>
      </c>
      <c r="D44" s="4"/>
      <c r="E44" s="4"/>
      <c r="F44" s="4"/>
      <c r="G44" s="4"/>
      <c r="H44" s="4"/>
      <c r="I44" s="4"/>
      <c r="J44" s="5"/>
      <c r="K44" s="2"/>
    </row>
    <row r="45" spans="1:11" ht="12.75" customHeight="1" x14ac:dyDescent="0.2">
      <c r="A45" s="8" t="s">
        <v>30</v>
      </c>
      <c r="B45" s="9">
        <v>4</v>
      </c>
      <c r="C45" s="13" t="s">
        <v>10</v>
      </c>
      <c r="D45" s="23"/>
      <c r="E45" s="4"/>
      <c r="F45" s="4"/>
      <c r="G45" s="4"/>
      <c r="H45" s="4"/>
      <c r="I45" s="4"/>
      <c r="J45" s="5"/>
      <c r="K45" s="2"/>
    </row>
    <row r="46" spans="1:11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5"/>
      <c r="K46" s="2"/>
    </row>
    <row r="47" spans="1:11" ht="12.75" customHeight="1" x14ac:dyDescent="0.2">
      <c r="A47" s="24">
        <v>2016</v>
      </c>
      <c r="B47" s="4"/>
      <c r="C47" s="4"/>
      <c r="D47" s="4"/>
      <c r="E47" s="4"/>
      <c r="F47" s="4"/>
      <c r="G47" s="4"/>
      <c r="H47" s="4"/>
      <c r="I47" s="4"/>
      <c r="J47" s="5"/>
      <c r="K47" s="2"/>
    </row>
    <row r="48" spans="1:11" ht="12.75" customHeight="1" x14ac:dyDescent="0.2">
      <c r="A48" s="25" t="s">
        <v>36</v>
      </c>
      <c r="B48" s="4"/>
      <c r="C48" s="26">
        <v>0.03</v>
      </c>
      <c r="D48" s="4"/>
      <c r="E48" s="4"/>
      <c r="F48" s="4"/>
      <c r="G48" s="4"/>
      <c r="H48" s="4"/>
      <c r="I48" s="4"/>
      <c r="J48" s="5"/>
      <c r="K48" s="2"/>
    </row>
    <row r="49" spans="1:12" ht="25.5" customHeight="1" x14ac:dyDescent="0.2">
      <c r="A49" s="27" t="s">
        <v>2</v>
      </c>
      <c r="B49" s="28" t="s">
        <v>37</v>
      </c>
      <c r="C49" s="29" t="s">
        <v>38</v>
      </c>
      <c r="D49" s="30" t="s">
        <v>39</v>
      </c>
      <c r="E49" s="30" t="s">
        <v>40</v>
      </c>
      <c r="F49" s="30" t="s">
        <v>35</v>
      </c>
      <c r="G49" s="30" t="s">
        <v>41</v>
      </c>
      <c r="H49" s="30" t="s">
        <v>42</v>
      </c>
      <c r="I49" s="30" t="s">
        <v>43</v>
      </c>
    </row>
    <row r="50" spans="1:12" ht="13.5" customHeight="1" x14ac:dyDescent="0.2">
      <c r="A50" s="32" t="s">
        <v>44</v>
      </c>
      <c r="B50" s="33">
        <f>((B57+B57*$C$48))</f>
        <v>663680.5</v>
      </c>
      <c r="C50" s="34">
        <v>8.8000000000000007</v>
      </c>
      <c r="D50" s="33">
        <f>ROUND(B50*C50,0)</f>
        <v>5840388</v>
      </c>
      <c r="E50" s="35">
        <v>0.1</v>
      </c>
      <c r="F50" s="36">
        <f>+D50+ROUND(D50*E50,0)</f>
        <v>6424427</v>
      </c>
      <c r="G50" s="37">
        <f>ROUND(+F50*0.1,0)</f>
        <v>642443</v>
      </c>
      <c r="H50" s="38">
        <f>ROUND(+G50*0.16,)</f>
        <v>102791</v>
      </c>
      <c r="I50" s="39">
        <f>ROUND(F50+H50,0)</f>
        <v>6527218</v>
      </c>
    </row>
    <row r="51" spans="1:12" ht="13.5" customHeight="1" x14ac:dyDescent="0.2">
      <c r="A51" s="32" t="s">
        <v>29</v>
      </c>
      <c r="B51" s="33">
        <f>((B58+B58*$C$48))</f>
        <v>663680.5</v>
      </c>
      <c r="C51" s="34">
        <v>8.8000000000000007</v>
      </c>
      <c r="D51" s="33">
        <f>ROUND(((((((B51*C51)*0.2985)/30)*20)/8)*8),0)</f>
        <v>1162237</v>
      </c>
      <c r="E51" s="35">
        <v>0.1</v>
      </c>
      <c r="F51" s="36">
        <f>+D51+ROUND(D51*E51,0)</f>
        <v>1278461</v>
      </c>
      <c r="G51" s="37">
        <f>ROUND(+F51*0.1,0)</f>
        <v>127846</v>
      </c>
      <c r="H51" s="38">
        <f>ROUND(+G51*0.16,)</f>
        <v>20455</v>
      </c>
      <c r="I51" s="39">
        <f>ROUND(F51+H51,0)</f>
        <v>1298916</v>
      </c>
    </row>
    <row r="52" spans="1:12" ht="13.5" customHeight="1" x14ac:dyDescent="0.2">
      <c r="A52" s="32" t="s">
        <v>30</v>
      </c>
      <c r="B52" s="33">
        <f>((B59+B59*$C$48))</f>
        <v>663680.5</v>
      </c>
      <c r="C52" s="34">
        <v>8.8000000000000007</v>
      </c>
      <c r="D52" s="33">
        <f>ROUND(((((((B52*C52)*0.2985)/30)*20)/8)*8),0)</f>
        <v>1162237</v>
      </c>
      <c r="E52" s="35">
        <v>0.08</v>
      </c>
      <c r="F52" s="36">
        <f>+D52+ROUND(D52*E52,0)</f>
        <v>1255216</v>
      </c>
      <c r="G52" s="37">
        <f>ROUND(+F52*0.1,0)</f>
        <v>125522</v>
      </c>
      <c r="H52" s="38">
        <f>ROUND(+G52*0.16,)</f>
        <v>20084</v>
      </c>
      <c r="I52" s="39">
        <f>ROUND(F52+H52,0)</f>
        <v>1275300</v>
      </c>
    </row>
    <row r="53" spans="1:12" ht="13.5" customHeight="1" x14ac:dyDescent="0.2">
      <c r="A53" s="40"/>
      <c r="B53" s="36"/>
      <c r="C53" s="41"/>
      <c r="D53" s="42"/>
      <c r="E53" s="43"/>
      <c r="F53" s="36"/>
      <c r="G53" s="37"/>
      <c r="H53" s="37"/>
      <c r="I53" s="44"/>
    </row>
    <row r="54" spans="1:12" ht="13.5" customHeight="1" x14ac:dyDescent="0.2">
      <c r="A54" s="45"/>
      <c r="B54" s="46"/>
      <c r="C54" s="47"/>
      <c r="D54" s="48"/>
      <c r="E54" s="49"/>
      <c r="F54" s="46"/>
      <c r="G54" s="50"/>
      <c r="H54" s="50"/>
      <c r="I54" s="51"/>
    </row>
    <row r="55" spans="1:12" ht="13.5" customHeight="1" x14ac:dyDescent="0.2">
      <c r="A55" s="24">
        <v>2015</v>
      </c>
      <c r="B55" s="46"/>
      <c r="C55" s="47"/>
      <c r="D55" s="48"/>
      <c r="E55" s="49"/>
      <c r="F55" s="46"/>
      <c r="G55" s="50"/>
      <c r="H55" s="50"/>
      <c r="I55" s="51"/>
    </row>
    <row r="56" spans="1:12" ht="27.75" customHeight="1" x14ac:dyDescent="0.2">
      <c r="A56" s="27" t="s">
        <v>2</v>
      </c>
      <c r="B56" s="28" t="s">
        <v>45</v>
      </c>
      <c r="C56" s="29" t="s">
        <v>38</v>
      </c>
      <c r="D56" s="30" t="s">
        <v>39</v>
      </c>
      <c r="E56" s="30" t="s">
        <v>40</v>
      </c>
      <c r="F56" s="30" t="s">
        <v>35</v>
      </c>
      <c r="G56" s="30" t="s">
        <v>41</v>
      </c>
      <c r="H56" s="30" t="s">
        <v>42</v>
      </c>
      <c r="I56" s="30" t="s">
        <v>46</v>
      </c>
    </row>
    <row r="57" spans="1:12" ht="13.5" customHeight="1" x14ac:dyDescent="0.2">
      <c r="A57" s="40" t="s">
        <v>44</v>
      </c>
      <c r="B57" s="36">
        <v>644350</v>
      </c>
      <c r="C57" s="41">
        <v>8.8000000000000007</v>
      </c>
      <c r="D57" s="42">
        <f>+B57*C57</f>
        <v>5670280</v>
      </c>
      <c r="E57" s="43">
        <v>0.1</v>
      </c>
      <c r="F57" s="36">
        <f>+D57+ROUND(D57*E57,0)</f>
        <v>6237308</v>
      </c>
      <c r="G57" s="37">
        <f>ROUND(+F57*0.1,0)</f>
        <v>623731</v>
      </c>
      <c r="H57" s="38">
        <f>ROUND(+G57*0.16,)</f>
        <v>99797</v>
      </c>
      <c r="I57" s="52">
        <f>ROUND(F57+H57,0)</f>
        <v>6337105</v>
      </c>
    </row>
    <row r="58" spans="1:12" ht="13.5" customHeight="1" x14ac:dyDescent="0.2">
      <c r="A58" s="40" t="s">
        <v>29</v>
      </c>
      <c r="B58" s="36">
        <v>644350</v>
      </c>
      <c r="C58" s="41">
        <v>8.8000000000000007</v>
      </c>
      <c r="D58" s="42">
        <f>ROUND(((((((B58*8.8)*0.2985)/30)*20)/8)*8),0)</f>
        <v>1128386</v>
      </c>
      <c r="E58" s="43">
        <v>0.1</v>
      </c>
      <c r="F58" s="36">
        <f>+D58+ROUND(D58*E58,0)</f>
        <v>1241225</v>
      </c>
      <c r="G58" s="37">
        <f>ROUND(+F58*0.1,0)</f>
        <v>124123</v>
      </c>
      <c r="H58" s="38">
        <f>ROUND(+G58*0.16,)</f>
        <v>19860</v>
      </c>
      <c r="I58" s="53">
        <f>ROUND(F58+H58,0)</f>
        <v>1261085</v>
      </c>
    </row>
    <row r="59" spans="1:12" ht="13.5" customHeight="1" x14ac:dyDescent="0.2">
      <c r="A59" s="40" t="s">
        <v>30</v>
      </c>
      <c r="B59" s="36">
        <v>644350</v>
      </c>
      <c r="C59" s="41">
        <v>8.8000000000000007</v>
      </c>
      <c r="D59" s="42">
        <f>ROUND(((((((B58*8.8)*0.2985)/30)*20)/8)*8),0)</f>
        <v>1128386</v>
      </c>
      <c r="E59" s="43">
        <v>0.08</v>
      </c>
      <c r="F59" s="36">
        <f>+D59+ROUND(D59*E59,0)</f>
        <v>1218657</v>
      </c>
      <c r="G59" s="37">
        <f>ROUND(+F59*0.1,0)</f>
        <v>121866</v>
      </c>
      <c r="H59" s="38">
        <f>ROUND(+G59*0.16,)</f>
        <v>19499</v>
      </c>
      <c r="I59" s="53">
        <f>ROUND(F59+H59,0)</f>
        <v>1238156</v>
      </c>
    </row>
    <row r="60" spans="1:12" ht="13.5" customHeight="1" x14ac:dyDescent="0.2">
      <c r="A60" s="40"/>
      <c r="B60" s="36"/>
      <c r="C60" s="41"/>
      <c r="D60" s="42"/>
      <c r="E60" s="43"/>
      <c r="F60" s="36"/>
      <c r="G60" s="37"/>
      <c r="H60" s="37"/>
      <c r="I60" s="44"/>
    </row>
    <row r="61" spans="1:12" ht="13.5" customHeight="1" x14ac:dyDescent="0.2">
      <c r="A61" s="45"/>
      <c r="B61" s="46"/>
      <c r="C61" s="47"/>
      <c r="D61" s="48"/>
      <c r="E61" s="49"/>
      <c r="F61" s="46"/>
      <c r="G61" s="50"/>
      <c r="H61" s="50"/>
      <c r="I61" s="51"/>
    </row>
    <row r="62" spans="1:12" ht="21" customHeight="1" x14ac:dyDescent="0.25">
      <c r="A62" s="54" t="s">
        <v>47</v>
      </c>
      <c r="B62" s="55"/>
      <c r="C62" s="55"/>
      <c r="D62" s="56"/>
    </row>
    <row r="63" spans="1:12" s="3" customFormat="1" ht="13.5" customHeight="1" x14ac:dyDescent="0.2">
      <c r="A63" s="24">
        <v>2016</v>
      </c>
      <c r="B63" s="57"/>
      <c r="C63" s="58"/>
      <c r="D63" s="57"/>
      <c r="E63" s="57"/>
      <c r="F63" s="57"/>
      <c r="G63" s="57"/>
      <c r="H63" s="57"/>
      <c r="I63" s="57"/>
      <c r="J63" s="59"/>
      <c r="K63" s="2"/>
    </row>
    <row r="64" spans="1:12" s="3" customFormat="1" x14ac:dyDescent="0.2">
      <c r="A64" s="60" t="s">
        <v>3</v>
      </c>
      <c r="B64" s="61">
        <f>+B42</f>
        <v>1</v>
      </c>
      <c r="C64" s="6">
        <f>+B41</f>
        <v>17</v>
      </c>
      <c r="D64" s="62">
        <v>2</v>
      </c>
      <c r="E64" s="62">
        <f>+B44</f>
        <v>2</v>
      </c>
      <c r="F64" s="62">
        <f>+B45</f>
        <v>4</v>
      </c>
      <c r="H64" s="63"/>
      <c r="I64" s="63"/>
      <c r="J64" s="63"/>
      <c r="K64" s="64"/>
      <c r="L64" s="2"/>
    </row>
    <row r="65" spans="1:114" x14ac:dyDescent="0.2">
      <c r="A65" s="65" t="s">
        <v>48</v>
      </c>
      <c r="B65" s="127" t="s">
        <v>44</v>
      </c>
      <c r="C65" s="128"/>
      <c r="D65" s="129" t="s">
        <v>29</v>
      </c>
      <c r="E65" s="129"/>
      <c r="F65" s="66" t="s">
        <v>30</v>
      </c>
      <c r="G65" s="130"/>
      <c r="H65" s="130"/>
      <c r="I65" s="67"/>
    </row>
    <row r="66" spans="1:114" x14ac:dyDescent="0.2">
      <c r="A66" s="68" t="s">
        <v>4</v>
      </c>
      <c r="B66" s="69" t="s">
        <v>49</v>
      </c>
      <c r="C66" s="6" t="s">
        <v>50</v>
      </c>
      <c r="D66" s="69" t="s">
        <v>49</v>
      </c>
      <c r="E66" s="6" t="s">
        <v>50</v>
      </c>
      <c r="F66" s="6" t="s">
        <v>50</v>
      </c>
      <c r="H66" s="70"/>
      <c r="I66" s="7"/>
      <c r="J66" s="7"/>
      <c r="K66" s="71"/>
      <c r="L66" s="31"/>
    </row>
    <row r="67" spans="1:114" x14ac:dyDescent="0.2">
      <c r="A67" s="72" t="s">
        <v>51</v>
      </c>
      <c r="B67" s="73">
        <f>+I50*B64</f>
        <v>6527218</v>
      </c>
      <c r="C67" s="74">
        <f>+I50*C64</f>
        <v>110962706</v>
      </c>
      <c r="D67" s="75">
        <f>ROUND((+I51*D64)/20*18,0)</f>
        <v>2338049</v>
      </c>
      <c r="E67" s="76">
        <f>+I51*E64</f>
        <v>2597832</v>
      </c>
      <c r="F67" s="77">
        <f>ROUND((+I52*2)+((I52*2)/20*14),0)</f>
        <v>4336020</v>
      </c>
      <c r="H67" s="78" t="s">
        <v>52</v>
      </c>
      <c r="I67" s="79"/>
      <c r="J67" s="79"/>
      <c r="L67" s="31"/>
      <c r="M67" s="81"/>
    </row>
    <row r="68" spans="1:114" x14ac:dyDescent="0.2">
      <c r="A68" s="72" t="s">
        <v>54</v>
      </c>
      <c r="B68" s="73">
        <f>+I50*B64</f>
        <v>6527218</v>
      </c>
      <c r="C68" s="74">
        <f>+I50*C64</f>
        <v>110962706</v>
      </c>
      <c r="D68" s="76">
        <f>+I51*D64</f>
        <v>2597832</v>
      </c>
      <c r="E68" s="76">
        <f>+I51*E64</f>
        <v>2597832</v>
      </c>
      <c r="F68" s="76">
        <f>+I52*F64</f>
        <v>5101200</v>
      </c>
      <c r="I68" s="79"/>
      <c r="J68" s="79"/>
      <c r="K68" s="82"/>
      <c r="L68" s="31"/>
    </row>
    <row r="69" spans="1:114" x14ac:dyDescent="0.2">
      <c r="A69" s="72" t="s">
        <v>55</v>
      </c>
      <c r="B69" s="73">
        <f>+I50*B64</f>
        <v>6527218</v>
      </c>
      <c r="C69" s="74">
        <f>+I50*C64</f>
        <v>110962706</v>
      </c>
      <c r="D69" s="83">
        <f>ROUND((+I51*D64)/20*18,0)</f>
        <v>2338049</v>
      </c>
      <c r="E69" s="76">
        <f>(I51*E64)</f>
        <v>2597832</v>
      </c>
      <c r="F69" s="84">
        <f>ROUND((+I52*2)+((+I52*2)/20*18),0)</f>
        <v>4846140</v>
      </c>
      <c r="H69" s="80" t="s">
        <v>53</v>
      </c>
      <c r="J69" s="79"/>
      <c r="L69" s="31"/>
    </row>
    <row r="70" spans="1:114" x14ac:dyDescent="0.2">
      <c r="A70" s="72" t="s">
        <v>58</v>
      </c>
      <c r="B70" s="73">
        <f>+I50*B64</f>
        <v>6527218</v>
      </c>
      <c r="C70" s="73">
        <f>+I50*C64</f>
        <v>110962706</v>
      </c>
      <c r="D70" s="76">
        <f>+I51*D64</f>
        <v>2597832</v>
      </c>
      <c r="E70" s="76">
        <f>+I51*E64</f>
        <v>2597832</v>
      </c>
      <c r="F70" s="76">
        <f>+I52*F64</f>
        <v>5101200</v>
      </c>
      <c r="H70" s="79"/>
      <c r="I70" s="79"/>
      <c r="J70" s="79"/>
      <c r="K70" s="82"/>
      <c r="L70" s="31"/>
    </row>
    <row r="71" spans="1:114" x14ac:dyDescent="0.2">
      <c r="A71" s="72" t="s">
        <v>59</v>
      </c>
      <c r="B71" s="73">
        <f>+I50*B64</f>
        <v>6527218</v>
      </c>
      <c r="C71" s="73">
        <f>+I50*C64</f>
        <v>110962706</v>
      </c>
      <c r="D71" s="76">
        <f>+I51*D64</f>
        <v>2597832</v>
      </c>
      <c r="E71" s="76">
        <f>+I51*E64</f>
        <v>2597832</v>
      </c>
      <c r="F71" s="76">
        <f>+I52*F64</f>
        <v>5101200</v>
      </c>
      <c r="H71" s="85" t="s">
        <v>56</v>
      </c>
      <c r="I71" s="79"/>
      <c r="J71" s="79"/>
      <c r="L71" s="31"/>
    </row>
    <row r="72" spans="1:114" x14ac:dyDescent="0.2">
      <c r="A72" s="72" t="s">
        <v>60</v>
      </c>
      <c r="B72" s="73">
        <f>+I50*B64</f>
        <v>6527218</v>
      </c>
      <c r="C72" s="73">
        <f>+I50*C64</f>
        <v>110962706</v>
      </c>
      <c r="D72" s="76">
        <f>+I51*D64</f>
        <v>2597832</v>
      </c>
      <c r="E72" s="76">
        <f>+I51*E64</f>
        <v>2597832</v>
      </c>
      <c r="F72" s="76">
        <f>+I52*F64</f>
        <v>5101200</v>
      </c>
      <c r="H72" s="87"/>
      <c r="I72" s="79"/>
      <c r="J72" s="79"/>
      <c r="L72" s="88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</row>
    <row r="73" spans="1:114" x14ac:dyDescent="0.2">
      <c r="A73" s="72" t="s">
        <v>61</v>
      </c>
      <c r="B73" s="73">
        <f>+I50*B64</f>
        <v>6527218</v>
      </c>
      <c r="C73" s="73">
        <f>+I50*C64</f>
        <v>110962706</v>
      </c>
      <c r="D73" s="76">
        <f>+I51*D64</f>
        <v>2597832</v>
      </c>
      <c r="E73" s="76">
        <f>+I51*E64</f>
        <v>2597832</v>
      </c>
      <c r="F73" s="76">
        <f>+I52*F64</f>
        <v>5101200</v>
      </c>
      <c r="H73" s="86" t="s">
        <v>57</v>
      </c>
      <c r="I73" s="79"/>
      <c r="J73" s="79"/>
      <c r="L73" s="31"/>
    </row>
    <row r="74" spans="1:114" x14ac:dyDescent="0.2">
      <c r="A74" s="72" t="s">
        <v>62</v>
      </c>
      <c r="B74" s="73">
        <f>+I50*B64</f>
        <v>6527218</v>
      </c>
      <c r="C74" s="73">
        <f>+I50*C64</f>
        <v>110962706</v>
      </c>
      <c r="D74" s="76">
        <f>+I51*D64</f>
        <v>2597832</v>
      </c>
      <c r="E74" s="76">
        <f>+I51*E64</f>
        <v>2597832</v>
      </c>
      <c r="F74" s="76">
        <f>+I52*F64</f>
        <v>5101200</v>
      </c>
      <c r="H74" s="79"/>
      <c r="I74" s="79"/>
      <c r="J74" s="79"/>
      <c r="L74" s="31"/>
    </row>
    <row r="75" spans="1:114" x14ac:dyDescent="0.2">
      <c r="A75" s="72" t="s">
        <v>63</v>
      </c>
      <c r="B75" s="73">
        <f>+I50*B64</f>
        <v>6527218</v>
      </c>
      <c r="C75" s="73">
        <f>+I50*C64</f>
        <v>110962706</v>
      </c>
      <c r="D75" s="76">
        <f>+I51*D64</f>
        <v>2597832</v>
      </c>
      <c r="E75" s="76">
        <f>+I51*E64</f>
        <v>2597832</v>
      </c>
      <c r="F75" s="76">
        <f>+I52*F64</f>
        <v>5101200</v>
      </c>
      <c r="J75" s="79"/>
      <c r="L75" s="31"/>
    </row>
    <row r="76" spans="1:114" x14ac:dyDescent="0.2">
      <c r="A76" s="72" t="s">
        <v>64</v>
      </c>
      <c r="B76" s="73">
        <f>+I50*B64</f>
        <v>6527218</v>
      </c>
      <c r="C76" s="73">
        <f>+I50*C64</f>
        <v>110962706</v>
      </c>
      <c r="D76" s="76">
        <f>+I51*D64</f>
        <v>2597832</v>
      </c>
      <c r="E76" s="76">
        <f>+I51*E64</f>
        <v>2597832</v>
      </c>
      <c r="F76" s="76">
        <f>+I52*F64</f>
        <v>5101200</v>
      </c>
      <c r="G76" s="31"/>
      <c r="J76" s="79"/>
      <c r="L76" s="31"/>
    </row>
    <row r="77" spans="1:114" s="92" customFormat="1" x14ac:dyDescent="0.2">
      <c r="A77" s="90" t="s">
        <v>65</v>
      </c>
      <c r="B77" s="91">
        <f>SUM(B67:B76)</f>
        <v>65272180</v>
      </c>
      <c r="C77" s="91">
        <f>SUM(C67:C76)</f>
        <v>1109627060</v>
      </c>
      <c r="D77" s="91">
        <f>SUM(D67:D76)</f>
        <v>25458754</v>
      </c>
      <c r="E77" s="91">
        <f>SUM(E67:E76)</f>
        <v>25978320</v>
      </c>
      <c r="F77" s="91">
        <f>SUM(F67:F76)</f>
        <v>49991760</v>
      </c>
      <c r="G77" s="2"/>
      <c r="I77" s="3"/>
      <c r="J77" s="93"/>
      <c r="K77" s="2"/>
      <c r="L77" s="94"/>
    </row>
    <row r="78" spans="1:114" x14ac:dyDescent="0.2">
      <c r="A78" s="95"/>
      <c r="B78" s="96"/>
      <c r="C78" s="96"/>
      <c r="D78" s="97"/>
      <c r="E78" s="97"/>
      <c r="F78" s="96"/>
      <c r="G78" s="31"/>
      <c r="H78" s="31"/>
      <c r="J78" s="96"/>
      <c r="L78" s="31"/>
    </row>
    <row r="79" spans="1:114" s="106" customFormat="1" x14ac:dyDescent="0.2">
      <c r="A79" s="98" t="s">
        <v>66</v>
      </c>
      <c r="B79" s="99">
        <f>$I$57*$B$64</f>
        <v>6337105</v>
      </c>
      <c r="C79" s="100">
        <f>$I$57*$C$64</f>
        <v>107730785</v>
      </c>
      <c r="D79" s="101">
        <f>ROUND((D64*I58)/20*19,0)</f>
        <v>2396062</v>
      </c>
      <c r="E79" s="102">
        <f>$I$58*$E$64</f>
        <v>2522170</v>
      </c>
      <c r="F79" s="100">
        <f>$I$59*$F$64</f>
        <v>4952624</v>
      </c>
      <c r="H79" s="78" t="s">
        <v>67</v>
      </c>
      <c r="I79" s="104"/>
      <c r="J79" s="105"/>
    </row>
    <row r="80" spans="1:114" ht="13.5" customHeight="1" x14ac:dyDescent="0.2">
      <c r="A80" s="98" t="s">
        <v>68</v>
      </c>
      <c r="B80" s="99">
        <f>$I$57*$B$64</f>
        <v>6337105</v>
      </c>
      <c r="C80" s="100">
        <f>$I$57*$C$64</f>
        <v>107730785</v>
      </c>
      <c r="D80" s="102">
        <f>$I$58*$D$64</f>
        <v>2522170</v>
      </c>
      <c r="E80" s="102">
        <f>$I$58*$E$64</f>
        <v>2522170</v>
      </c>
      <c r="F80" s="107">
        <f>ROUND(($I$59*2)+(+$I$59*2)/20*12,0)-11</f>
        <v>3962088</v>
      </c>
      <c r="I80" s="31"/>
      <c r="J80" s="21"/>
      <c r="K80" s="21"/>
    </row>
    <row r="81" spans="1:11" ht="13.5" customHeight="1" x14ac:dyDescent="0.2">
      <c r="A81" s="68" t="s">
        <v>65</v>
      </c>
      <c r="B81" s="109">
        <f>SUM(B79:B80)</f>
        <v>12674210</v>
      </c>
      <c r="C81" s="109">
        <f>SUM(C79:C80)</f>
        <v>215461570</v>
      </c>
      <c r="D81" s="109">
        <f>SUM(D79:D80)</f>
        <v>4918232</v>
      </c>
      <c r="E81" s="109">
        <f>SUM(E79:E80)</f>
        <v>5044340</v>
      </c>
      <c r="F81" s="109">
        <f>SUM(F79:F80)</f>
        <v>8914712</v>
      </c>
      <c r="H81" s="108" t="s">
        <v>69</v>
      </c>
      <c r="I81" s="31"/>
      <c r="J81" s="21"/>
      <c r="K81" s="21"/>
    </row>
    <row r="82" spans="1:11" s="92" customFormat="1" ht="15" customHeight="1" x14ac:dyDescent="0.2">
      <c r="A82" s="111"/>
      <c r="B82" s="112"/>
      <c r="C82" s="112"/>
      <c r="D82" s="112"/>
      <c r="E82" s="112"/>
      <c r="F82" s="112"/>
      <c r="G82" s="112"/>
      <c r="I82" s="94"/>
    </row>
    <row r="83" spans="1:11" x14ac:dyDescent="0.2">
      <c r="A83" s="92" t="s">
        <v>70</v>
      </c>
      <c r="J83" s="21"/>
      <c r="K83" s="21"/>
    </row>
    <row r="85" spans="1:11" ht="36" x14ac:dyDescent="0.2">
      <c r="A85" s="113"/>
      <c r="B85" s="28" t="s">
        <v>71</v>
      </c>
      <c r="C85" s="29" t="s">
        <v>72</v>
      </c>
      <c r="D85" s="29" t="s">
        <v>73</v>
      </c>
      <c r="E85" s="114"/>
      <c r="F85" s="115"/>
      <c r="G85" s="103"/>
    </row>
    <row r="86" spans="1:11" x14ac:dyDescent="0.2">
      <c r="A86" s="8" t="s">
        <v>74</v>
      </c>
      <c r="B86" s="74">
        <f>+B81+D81</f>
        <v>17592442</v>
      </c>
      <c r="C86" s="116">
        <f>+B77+D77</f>
        <v>90730934</v>
      </c>
      <c r="D86" s="117">
        <f>SUM(B86:C86)</f>
        <v>108323376</v>
      </c>
      <c r="E86" s="118"/>
      <c r="F86" s="119"/>
      <c r="G86" s="110"/>
    </row>
    <row r="87" spans="1:11" x14ac:dyDescent="0.2">
      <c r="A87" s="8" t="s">
        <v>75</v>
      </c>
      <c r="B87" s="74">
        <f>+C81+E81+F81</f>
        <v>229420622</v>
      </c>
      <c r="C87" s="116">
        <f>+C77+E77+F77</f>
        <v>1185597140</v>
      </c>
      <c r="D87" s="117">
        <f>SUM(B87:C87)</f>
        <v>1415017762</v>
      </c>
      <c r="E87" s="118"/>
      <c r="F87" s="119"/>
    </row>
    <row r="88" spans="1:11" x14ac:dyDescent="0.2">
      <c r="A88" s="90" t="s">
        <v>35</v>
      </c>
      <c r="B88" s="120">
        <f>SUM(B86:B87)</f>
        <v>247013064</v>
      </c>
      <c r="C88" s="121">
        <f>SUM(C86:C87)</f>
        <v>1276328074</v>
      </c>
      <c r="D88" s="121">
        <f>SUM(D86:D87)</f>
        <v>1523341138</v>
      </c>
      <c r="E88" s="122"/>
      <c r="F88" s="93"/>
      <c r="G88" s="94"/>
    </row>
    <row r="89" spans="1:11" x14ac:dyDescent="0.2">
      <c r="B89" s="123"/>
      <c r="C89" s="123"/>
      <c r="D89" s="123"/>
    </row>
    <row r="91" spans="1:11" x14ac:dyDescent="0.2">
      <c r="E91" s="2"/>
      <c r="F91" s="123"/>
      <c r="G91" s="123"/>
    </row>
    <row r="92" spans="1:11" x14ac:dyDescent="0.2">
      <c r="B92" s="123"/>
      <c r="C92" s="123"/>
      <c r="D92" s="123"/>
      <c r="F92" s="123"/>
      <c r="G92" s="123"/>
    </row>
    <row r="93" spans="1:11" x14ac:dyDescent="0.2">
      <c r="B93" s="123"/>
      <c r="C93" s="123"/>
      <c r="D93" s="123"/>
      <c r="F93" s="123"/>
      <c r="G93" s="123"/>
    </row>
    <row r="94" spans="1:11" x14ac:dyDescent="0.2">
      <c r="B94" s="123"/>
      <c r="C94" s="123"/>
      <c r="D94" s="123"/>
    </row>
    <row r="96" spans="1:11" x14ac:dyDescent="0.2">
      <c r="B96" s="124"/>
      <c r="C96" s="124"/>
      <c r="D96" s="124"/>
    </row>
    <row r="97" spans="2:4" x14ac:dyDescent="0.2">
      <c r="B97" s="124"/>
      <c r="C97" s="124"/>
      <c r="D97" s="124"/>
    </row>
    <row r="98" spans="2:4" x14ac:dyDescent="0.2">
      <c r="B98" s="124"/>
      <c r="C98" s="124"/>
      <c r="D98" s="124"/>
    </row>
  </sheetData>
  <mergeCells count="6">
    <mergeCell ref="A1:I1"/>
    <mergeCell ref="A3:I3"/>
    <mergeCell ref="A5:C5"/>
    <mergeCell ref="B65:C65"/>
    <mergeCell ref="D65:E65"/>
    <mergeCell ref="G65:H65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VIGILANCIA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ANDREA MUÑOZ ARDILA</dc:creator>
  <cp:lastModifiedBy>YULI ANDREA MUÑOZ ARDILA</cp:lastModifiedBy>
  <cp:lastPrinted>2015-08-24T20:55:11Z</cp:lastPrinted>
  <dcterms:created xsi:type="dcterms:W3CDTF">2015-08-24T18:16:07Z</dcterms:created>
  <dcterms:modified xsi:type="dcterms:W3CDTF">2015-08-24T20:55:12Z</dcterms:modified>
</cp:coreProperties>
</file>