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AÑO 2022 INICIO TRABAJOS\1.- JUZGADOS 2022\1.- CIVILES CM  y C C - 2021 OK\Castaño Diana Elvira- Avila  Hip- 43 CM\2022\"/>
    </mc:Choice>
  </mc:AlternateContent>
  <bookViews>
    <workbookView xWindow="0" yWindow="0" windowWidth="17535" windowHeight="973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I43" i="1"/>
  <c r="I42" i="1"/>
  <c r="I41" i="1"/>
  <c r="I21" i="1"/>
  <c r="I20" i="1"/>
  <c r="I18" i="1"/>
  <c r="D60" i="1" l="1"/>
  <c r="D64" i="1" s="1"/>
  <c r="F51" i="1"/>
  <c r="I51" i="1" s="1"/>
  <c r="H51" i="1"/>
  <c r="I29" i="1" l="1"/>
  <c r="H52" i="1"/>
  <c r="F52" i="1"/>
  <c r="H50" i="1"/>
  <c r="F50" i="1"/>
  <c r="H49" i="1"/>
  <c r="F49" i="1"/>
  <c r="H48" i="1"/>
  <c r="F48" i="1"/>
  <c r="H47" i="1"/>
  <c r="F47" i="1"/>
  <c r="H46" i="1"/>
  <c r="F46" i="1"/>
  <c r="H45" i="1"/>
  <c r="F45" i="1"/>
  <c r="I50" i="1" l="1"/>
  <c r="I49" i="1"/>
  <c r="I45" i="1"/>
  <c r="I47" i="1"/>
  <c r="I52" i="1"/>
  <c r="I46" i="1"/>
  <c r="I48" i="1"/>
  <c r="H44" i="1"/>
  <c r="F44" i="1"/>
  <c r="H43" i="1"/>
  <c r="F43" i="1"/>
  <c r="H42" i="1"/>
  <c r="F42" i="1"/>
  <c r="F41" i="1" l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F20" i="1"/>
  <c r="H19" i="1"/>
  <c r="F19" i="1"/>
  <c r="E19" i="1"/>
  <c r="H18" i="1"/>
  <c r="F18" i="1"/>
  <c r="E18" i="1"/>
  <c r="H17" i="1"/>
  <c r="F17" i="1"/>
  <c r="E17" i="1"/>
  <c r="I19" i="1" l="1"/>
  <c r="D54" i="1"/>
  <c r="D55" i="1"/>
  <c r="H53" i="1"/>
  <c r="I17" i="1"/>
  <c r="I53" i="1" l="1"/>
  <c r="D56" i="1"/>
  <c r="D57" i="1" s="1"/>
</calcChain>
</file>

<file path=xl/sharedStrings.xml><?xml version="1.0" encoding="utf-8"?>
<sst xmlns="http://schemas.openxmlformats.org/spreadsheetml/2006/main" count="51" uniqueCount="48">
  <si>
    <t>CAPITAL</t>
  </si>
  <si>
    <t>BCARIO</t>
  </si>
  <si>
    <t>MAX.</t>
  </si>
  <si>
    <t>VALOR</t>
  </si>
  <si>
    <t xml:space="preserve">                     VIGENCIA</t>
  </si>
  <si>
    <t xml:space="preserve"> CTE.</t>
  </si>
  <si>
    <t xml:space="preserve"> LEGAL</t>
  </si>
  <si>
    <t xml:space="preserve"> INTERES</t>
  </si>
  <si>
    <t>RES.</t>
  </si>
  <si>
    <t>FECHA</t>
  </si>
  <si>
    <t>DESDE</t>
  </si>
  <si>
    <t>HASTA</t>
  </si>
  <si>
    <t>DIAS</t>
  </si>
  <si>
    <t>MESES</t>
  </si>
  <si>
    <t>ANUAL</t>
  </si>
  <si>
    <t>MENSUAL</t>
  </si>
  <si>
    <t>INT.</t>
  </si>
  <si>
    <t>PROMEDIO</t>
  </si>
  <si>
    <t>TOTALES</t>
  </si>
  <si>
    <t>INTERESES</t>
  </si>
  <si>
    <t>subtotal</t>
  </si>
  <si>
    <t>Saldo a la fecha</t>
  </si>
  <si>
    <t>EDGAR EDUARDO GÓNGORA ARÉVALO</t>
  </si>
  <si>
    <t xml:space="preserve"> </t>
  </si>
  <si>
    <t>ABOGADO</t>
  </si>
  <si>
    <t>Señor</t>
  </si>
  <si>
    <t>Señor Juez,</t>
  </si>
  <si>
    <t>T P # 13.202 del C  S de la J.</t>
  </si>
  <si>
    <t>C C # 5.899.877    del   Espinal</t>
  </si>
  <si>
    <t xml:space="preserve">                                                                                              Liquidacion de Credito </t>
  </si>
  <si>
    <t>Capital + Int.</t>
  </si>
  <si>
    <t>menos abono</t>
  </si>
  <si>
    <t>Subtotal</t>
  </si>
  <si>
    <t>Sancion Comer</t>
  </si>
  <si>
    <t>Hon. Prof.</t>
  </si>
  <si>
    <t>Gastos</t>
  </si>
  <si>
    <t>Calle 18 # 6- 56 Of. 806 Tel: 3342182 Bogotá Cel. 3102413592 Correo: edgargongora@hotmail.com</t>
  </si>
  <si>
    <t>JUEZ 43 CIVIL MUNICIPAL DE BOGOTA</t>
  </si>
  <si>
    <t>REFERENCIA EJECUTIVO 2019- 00918</t>
  </si>
  <si>
    <t>DE   DIANA ELVIRA CASTAÑO VERGARA y otro</t>
  </si>
  <si>
    <t xml:space="preserve">CONTRA MARINA FAJARDO CARDENAS y otros </t>
  </si>
  <si>
    <t>Son: OCHENTA Y CUATRO MILLONES CIENTO CUARENTA Y SIETE MIL</t>
  </si>
  <si>
    <t xml:space="preserve">SETECIENTOS CINCUENTA Y DOS PESOS  M/TE ($84.147.752) </t>
  </si>
  <si>
    <t>HASTA EL 3 MAYO DEL 2022</t>
  </si>
  <si>
    <t>Presento esta liquidacion actualizada en cumplimiento</t>
  </si>
  <si>
    <t>EDGAR EDUARDO GÓNGORA ARÉVALO</t>
  </si>
  <si>
    <t xml:space="preserve"> a lo ordenado por su Juzgado en sentencia del 23 de Marzo del 2022</t>
  </si>
  <si>
    <t>cmpl43@cendoj.ramajudicial.gov.co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</si>
</sst>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164" formatCode="d/mm/yyyy;@"/>
    <numFmt numFmtId="165" formatCode="dd/mm/yyyy;@"/>
    <numFmt numFmtId="166" formatCode="[$$-240A]\ #,##0.00"/>
    <numFmt numFmtId="167" formatCode="&quot;$&quot;\ #,##0.00"/>
    <numFmt numFmtId="168" formatCode="&quot;$&quot;\ #,##0"/>
  </numFmts>
  <fonts count="20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name val="Angsana New"/>
      <family val="1"/>
    </font>
    <font>
      <b/>
      <sz val="12"/>
      <name val="Angsana New"/>
      <family val="1"/>
    </font>
    <font>
      <b/>
      <sz val="9"/>
      <name val="Agency FB"/>
      <family val="2"/>
    </font>
    <font>
      <b/>
      <sz val="11"/>
      <name val="Agency FB"/>
      <family val="2"/>
    </font>
    <font>
      <sz val="10"/>
      <name val="Arial"/>
    </font>
    <font>
      <b/>
      <sz val="8"/>
      <name val="Angsana New"/>
      <family val="1"/>
    </font>
    <font>
      <b/>
      <sz val="14"/>
      <name val="Algerian"/>
      <family val="5"/>
    </font>
    <font>
      <b/>
      <sz val="10"/>
      <name val="Algerian"/>
      <family val="5"/>
    </font>
    <font>
      <sz val="9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10" fontId="1" fillId="0" borderId="0" xfId="0" applyNumberFormat="1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10" fontId="0" fillId="0" borderId="0" xfId="0" applyNumberFormat="1"/>
    <xf numFmtId="166" fontId="0" fillId="0" borderId="0" xfId="0" applyNumberFormat="1"/>
    <xf numFmtId="2" fontId="0" fillId="0" borderId="0" xfId="0" applyNumberFormat="1" applyAlignment="1">
      <alignment horizontal="center"/>
    </xf>
    <xf numFmtId="166" fontId="2" fillId="0" borderId="0" xfId="0" applyNumberFormat="1" applyFont="1"/>
    <xf numFmtId="164" fontId="2" fillId="0" borderId="0" xfId="0" applyNumberFormat="1" applyFont="1"/>
    <xf numFmtId="167" fontId="0" fillId="0" borderId="0" xfId="0" applyNumberFormat="1"/>
    <xf numFmtId="1" fontId="1" fillId="0" borderId="0" xfId="0" applyNumberFormat="1" applyFont="1"/>
    <xf numFmtId="3" fontId="2" fillId="0" borderId="0" xfId="0" applyNumberFormat="1" applyFont="1"/>
    <xf numFmtId="2" fontId="2" fillId="0" borderId="0" xfId="0" applyNumberFormat="1" applyFont="1"/>
    <xf numFmtId="10" fontId="2" fillId="0" borderId="0" xfId="0" applyNumberFormat="1" applyFont="1"/>
    <xf numFmtId="0" fontId="2" fillId="0" borderId="0" xfId="0" applyFont="1"/>
    <xf numFmtId="165" fontId="4" fillId="0" borderId="0" xfId="0" applyNumberFormat="1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left"/>
    </xf>
    <xf numFmtId="3" fontId="4" fillId="0" borderId="0" xfId="0" applyNumberFormat="1" applyFont="1"/>
    <xf numFmtId="3" fontId="6" fillId="0" borderId="0" xfId="0" applyNumberFormat="1" applyFont="1"/>
    <xf numFmtId="167" fontId="9" fillId="0" borderId="0" xfId="0" applyNumberFormat="1" applyFont="1"/>
    <xf numFmtId="0" fontId="8" fillId="0" borderId="0" xfId="0" applyFont="1"/>
    <xf numFmtId="166" fontId="11" fillId="0" borderId="0" xfId="0" applyNumberFormat="1" applyFont="1"/>
    <xf numFmtId="0" fontId="7" fillId="0" borderId="0" xfId="0" applyFont="1" applyAlignment="1">
      <alignment horizontal="justify"/>
    </xf>
    <xf numFmtId="14" fontId="0" fillId="0" borderId="0" xfId="0" applyNumberFormat="1"/>
    <xf numFmtId="165" fontId="4" fillId="0" borderId="0" xfId="0" applyNumberFormat="1" applyFont="1" applyAlignment="1">
      <alignment vertical="top" wrapText="1"/>
    </xf>
    <xf numFmtId="167" fontId="10" fillId="0" borderId="0" xfId="0" applyNumberFormat="1" applyFont="1"/>
    <xf numFmtId="167" fontId="4" fillId="0" borderId="0" xfId="0" applyNumberFormat="1" applyFont="1"/>
    <xf numFmtId="0" fontId="4" fillId="0" borderId="0" xfId="0" applyFont="1"/>
    <xf numFmtId="166" fontId="12" fillId="0" borderId="0" xfId="0" applyNumberFormat="1" applyFont="1"/>
    <xf numFmtId="166" fontId="14" fillId="0" borderId="0" xfId="0" applyNumberFormat="1" applyFont="1"/>
    <xf numFmtId="167" fontId="14" fillId="0" borderId="0" xfId="0" applyNumberFormat="1" applyFont="1"/>
    <xf numFmtId="168" fontId="14" fillId="0" borderId="0" xfId="0" applyNumberFormat="1" applyFont="1"/>
    <xf numFmtId="2" fontId="0" fillId="0" borderId="0" xfId="1" applyNumberFormat="1" applyFont="1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167" fontId="0" fillId="0" borderId="0" xfId="1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66" fontId="3" fillId="0" borderId="0" xfId="0" applyNumberFormat="1" applyFont="1"/>
    <xf numFmtId="10" fontId="0" fillId="0" borderId="0" xfId="0" applyNumberFormat="1" applyAlignment="1">
      <alignment horizontal="right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9" fillId="0" borderId="0" xfId="2" applyAlignment="1">
      <alignment vertical="top" wrapText="1"/>
    </xf>
    <xf numFmtId="0" fontId="19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77</xdr:row>
      <xdr:rowOff>50800</xdr:rowOff>
    </xdr:from>
    <xdr:to>
      <xdr:col>3</xdr:col>
      <xdr:colOff>434975</xdr:colOff>
      <xdr:row>79</xdr:row>
      <xdr:rowOff>149225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AD619DF-994F-4435-8CE0-9B9947417B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3627100"/>
          <a:ext cx="192087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mpl43@cendoj.ramajudicial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zoomScale="150" zoomScaleNormal="150" workbookViewId="0">
      <selection activeCell="H8" sqref="H8"/>
    </sheetView>
  </sheetViews>
  <sheetFormatPr baseColWidth="10" defaultRowHeight="12.75"/>
  <cols>
    <col min="1" max="1" width="7.28515625" customWidth="1"/>
    <col min="2" max="2" width="11.85546875" customWidth="1"/>
    <col min="3" max="3" width="11.5703125" customWidth="1"/>
    <col min="4" max="4" width="10.85546875" customWidth="1"/>
    <col min="5" max="5" width="4.85546875" customWidth="1"/>
    <col min="6" max="6" width="7.28515625" customWidth="1"/>
    <col min="7" max="7" width="8.28515625" customWidth="1"/>
    <col min="8" max="8" width="9.5703125" customWidth="1"/>
    <col min="9" max="9" width="13.7109375" customWidth="1"/>
    <col min="10" max="11" width="30.28515625" customWidth="1"/>
  </cols>
  <sheetData>
    <row r="1" spans="1:10" ht="19.5">
      <c r="A1" s="29"/>
      <c r="B1" s="42"/>
      <c r="C1" s="59" t="s">
        <v>22</v>
      </c>
      <c r="D1" s="42"/>
      <c r="J1" s="6"/>
    </row>
    <row r="2" spans="1:10" ht="15.75">
      <c r="A2" s="30" t="s">
        <v>23</v>
      </c>
      <c r="E2" s="60" t="s">
        <v>24</v>
      </c>
      <c r="J2" s="6"/>
    </row>
    <row r="3" spans="1:10" ht="15.75">
      <c r="A3" s="30"/>
      <c r="B3" s="61" t="s">
        <v>36</v>
      </c>
      <c r="C3" s="24"/>
      <c r="E3" s="24"/>
      <c r="J3" s="10"/>
    </row>
    <row r="4" spans="1:10" ht="15.75">
      <c r="A4" s="30"/>
      <c r="C4" s="24"/>
      <c r="E4" s="24"/>
      <c r="J4" s="10"/>
    </row>
    <row r="5" spans="1:10" ht="15.75">
      <c r="B5" s="65" t="s">
        <v>25</v>
      </c>
      <c r="D5" s="27"/>
      <c r="E5" s="24"/>
      <c r="J5" s="10"/>
    </row>
    <row r="6" spans="1:10" ht="15.75">
      <c r="A6" s="44"/>
      <c r="B6" s="66" t="s">
        <v>37</v>
      </c>
    </row>
    <row r="7" spans="1:10" ht="15">
      <c r="A7" s="44"/>
      <c r="B7" s="67"/>
      <c r="C7" s="68" t="s">
        <v>47</v>
      </c>
    </row>
    <row r="8" spans="1:10" ht="15">
      <c r="A8" s="44"/>
      <c r="B8" s="24" t="s">
        <v>38</v>
      </c>
      <c r="D8" s="44"/>
      <c r="G8" s="44"/>
    </row>
    <row r="9" spans="1:10" ht="15">
      <c r="A9" s="44"/>
      <c r="C9" s="24" t="s">
        <v>39</v>
      </c>
    </row>
    <row r="10" spans="1:10" ht="15">
      <c r="A10" s="44"/>
      <c r="B10" s="44"/>
      <c r="C10" s="24" t="s">
        <v>40</v>
      </c>
    </row>
    <row r="11" spans="1:10" ht="15">
      <c r="A11" s="44"/>
      <c r="C11" s="44"/>
    </row>
    <row r="12" spans="1:10" ht="15.75">
      <c r="B12" s="40" t="s">
        <v>29</v>
      </c>
      <c r="C12" s="28"/>
      <c r="D12" s="3"/>
      <c r="E12" s="3"/>
      <c r="F12" s="4"/>
      <c r="G12" s="5"/>
      <c r="H12" s="5"/>
      <c r="I12" s="20"/>
    </row>
    <row r="13" spans="1:10" ht="15.75">
      <c r="A13" s="1"/>
      <c r="B13" s="2"/>
      <c r="C13" s="3" t="s">
        <v>0</v>
      </c>
      <c r="D13" s="43">
        <v>48000000</v>
      </c>
      <c r="E13" s="1"/>
      <c r="F13" s="4"/>
      <c r="G13" s="5"/>
      <c r="H13" s="5"/>
      <c r="I13" s="20"/>
    </row>
    <row r="14" spans="1:10" ht="15.75">
      <c r="A14" s="7"/>
      <c r="B14" s="8"/>
      <c r="C14" s="9"/>
      <c r="D14" s="9"/>
      <c r="E14" s="36"/>
      <c r="F14" s="37"/>
      <c r="G14" s="38" t="s">
        <v>1</v>
      </c>
      <c r="H14" s="38" t="s">
        <v>2</v>
      </c>
      <c r="I14" s="31" t="s">
        <v>3</v>
      </c>
    </row>
    <row r="15" spans="1:10" ht="15.75">
      <c r="A15" s="7"/>
      <c r="B15" s="8"/>
      <c r="C15" s="9" t="s">
        <v>4</v>
      </c>
      <c r="D15" s="9"/>
      <c r="E15" s="36"/>
      <c r="F15" s="37"/>
      <c r="G15" s="38" t="s">
        <v>5</v>
      </c>
      <c r="H15" s="38" t="s">
        <v>6</v>
      </c>
      <c r="I15" s="31" t="s">
        <v>7</v>
      </c>
    </row>
    <row r="16" spans="1:10">
      <c r="A16" s="33" t="s">
        <v>8</v>
      </c>
      <c r="B16" s="35" t="s">
        <v>9</v>
      </c>
      <c r="C16" s="34" t="s">
        <v>10</v>
      </c>
      <c r="D16" s="34" t="s">
        <v>11</v>
      </c>
      <c r="E16" s="33" t="s">
        <v>12</v>
      </c>
      <c r="F16" s="32" t="s">
        <v>13</v>
      </c>
      <c r="G16" s="38" t="s">
        <v>14</v>
      </c>
      <c r="H16" s="38" t="s">
        <v>15</v>
      </c>
      <c r="I16" s="31" t="s">
        <v>15</v>
      </c>
    </row>
    <row r="17" spans="1:9">
      <c r="A17">
        <v>697</v>
      </c>
      <c r="B17" s="45">
        <v>43615</v>
      </c>
      <c r="C17" s="45">
        <v>43630</v>
      </c>
      <c r="D17" s="45">
        <v>43646</v>
      </c>
      <c r="E17">
        <f t="shared" ref="E17:E19" si="0">DAYS360(C17,D17)</f>
        <v>16</v>
      </c>
      <c r="F17" s="54">
        <f t="shared" ref="F17:F49" si="1">DAYS360(C17,D17)/30</f>
        <v>0.53333333333333333</v>
      </c>
      <c r="G17" s="14">
        <v>0.193</v>
      </c>
      <c r="H17" s="14">
        <f t="shared" ref="H17:H19" si="2">G17*1.5/12</f>
        <v>2.4124999999999997E-2</v>
      </c>
      <c r="I17" s="15">
        <f>PRODUCT(F17:F52*H17:H52)*D13</f>
        <v>617599.99999999988</v>
      </c>
    </row>
    <row r="18" spans="1:9">
      <c r="A18">
        <v>829</v>
      </c>
      <c r="B18" s="45">
        <v>43644</v>
      </c>
      <c r="C18" s="45">
        <v>43647</v>
      </c>
      <c r="D18" s="45">
        <v>43677</v>
      </c>
      <c r="E18">
        <f t="shared" si="0"/>
        <v>30</v>
      </c>
      <c r="F18" s="54">
        <f t="shared" si="1"/>
        <v>1</v>
      </c>
      <c r="G18" s="14">
        <v>0.1928</v>
      </c>
      <c r="H18" s="14">
        <f t="shared" si="2"/>
        <v>2.41E-2</v>
      </c>
      <c r="I18" s="15">
        <f>PRODUCT(F18:F52*H18:H52)*D13</f>
        <v>1156800</v>
      </c>
    </row>
    <row r="19" spans="1:9">
      <c r="A19">
        <v>1018</v>
      </c>
      <c r="B19" s="45">
        <v>43677</v>
      </c>
      <c r="C19" s="45">
        <v>43678</v>
      </c>
      <c r="D19" s="45">
        <v>43708</v>
      </c>
      <c r="E19">
        <f t="shared" si="0"/>
        <v>30</v>
      </c>
      <c r="F19" s="54">
        <f t="shared" si="1"/>
        <v>1</v>
      </c>
      <c r="G19" s="14">
        <v>0.19320000000000001</v>
      </c>
      <c r="H19" s="14">
        <f t="shared" si="2"/>
        <v>2.4150000000000001E-2</v>
      </c>
      <c r="I19" s="15">
        <f>PRODUCT(F19:F52*H19:H52)*D13</f>
        <v>1159200</v>
      </c>
    </row>
    <row r="20" spans="1:9">
      <c r="A20" s="55">
        <v>1145</v>
      </c>
      <c r="B20" s="56">
        <v>43707</v>
      </c>
      <c r="C20" s="56">
        <v>43709</v>
      </c>
      <c r="D20" s="56">
        <v>43738</v>
      </c>
      <c r="E20" s="55">
        <v>29</v>
      </c>
      <c r="F20" s="54">
        <f t="shared" si="1"/>
        <v>0.96666666666666667</v>
      </c>
      <c r="G20" s="57">
        <v>0.19320000000000001</v>
      </c>
      <c r="H20" s="57">
        <v>2.4199999999999999E-2</v>
      </c>
      <c r="I20" s="15">
        <f>PRODUCT(F20:F52*H20:H52)*D13</f>
        <v>1122880</v>
      </c>
    </row>
    <row r="21" spans="1:9">
      <c r="A21" s="55">
        <v>1293</v>
      </c>
      <c r="B21" s="56">
        <v>43738</v>
      </c>
      <c r="C21" s="56">
        <v>43739</v>
      </c>
      <c r="D21" s="56">
        <v>43769</v>
      </c>
      <c r="E21" s="55">
        <v>30</v>
      </c>
      <c r="F21" s="54">
        <f t="shared" si="1"/>
        <v>1</v>
      </c>
      <c r="G21" s="57">
        <v>0.191</v>
      </c>
      <c r="H21" s="57">
        <v>2.3900000000000001E-2</v>
      </c>
      <c r="I21" s="15">
        <f>PRODUCT(F21:F52*H21:H52)*D13</f>
        <v>1147200</v>
      </c>
    </row>
    <row r="22" spans="1:9">
      <c r="A22" s="55">
        <v>1474</v>
      </c>
      <c r="B22" s="56">
        <v>43768</v>
      </c>
      <c r="C22" s="56">
        <v>43770</v>
      </c>
      <c r="D22" s="56">
        <v>43799</v>
      </c>
      <c r="E22" s="55">
        <v>29</v>
      </c>
      <c r="F22" s="54">
        <f t="shared" si="1"/>
        <v>0.96666666666666667</v>
      </c>
      <c r="G22" s="57">
        <v>0.1903</v>
      </c>
      <c r="H22" s="57">
        <v>2.3800000000000002E-2</v>
      </c>
      <c r="I22" s="15">
        <f>PRODUCT(F22:F52*H22:H52)*D13</f>
        <v>1104320</v>
      </c>
    </row>
    <row r="23" spans="1:9">
      <c r="A23" s="55">
        <v>1603</v>
      </c>
      <c r="B23" s="56">
        <v>43798</v>
      </c>
      <c r="C23" s="56">
        <v>43800</v>
      </c>
      <c r="D23" s="56">
        <v>43830</v>
      </c>
      <c r="E23" s="55">
        <v>30</v>
      </c>
      <c r="F23" s="54">
        <f t="shared" si="1"/>
        <v>1</v>
      </c>
      <c r="G23" s="57">
        <v>0.18909999999999999</v>
      </c>
      <c r="H23" s="57">
        <v>2.3599999999999999E-2</v>
      </c>
      <c r="I23" s="15">
        <f>PRODUCT(F23:F52*H23:H52)*D13</f>
        <v>1132800</v>
      </c>
    </row>
    <row r="24" spans="1:9">
      <c r="A24" s="55">
        <v>1768</v>
      </c>
      <c r="B24" s="56">
        <v>43826</v>
      </c>
      <c r="C24" s="56">
        <v>43831</v>
      </c>
      <c r="D24" s="56">
        <v>43861</v>
      </c>
      <c r="E24" s="55">
        <v>30</v>
      </c>
      <c r="F24" s="54">
        <f t="shared" si="1"/>
        <v>1</v>
      </c>
      <c r="G24" s="57">
        <v>0.18770000000000001</v>
      </c>
      <c r="H24" s="57">
        <v>2.35E-2</v>
      </c>
      <c r="I24" s="15">
        <f>PRODUCT(F24:F52*H24:H52)*D13</f>
        <v>1128000</v>
      </c>
    </row>
    <row r="25" spans="1:9">
      <c r="A25" s="55">
        <v>94</v>
      </c>
      <c r="B25" s="56">
        <v>43860</v>
      </c>
      <c r="C25" s="56">
        <v>43862</v>
      </c>
      <c r="D25" s="56">
        <v>43890</v>
      </c>
      <c r="E25" s="55">
        <v>28</v>
      </c>
      <c r="F25" s="54">
        <f t="shared" si="1"/>
        <v>0.93333333333333335</v>
      </c>
      <c r="G25" s="57">
        <v>0.19059999999999999</v>
      </c>
      <c r="H25" s="57">
        <v>2.3800000000000002E-2</v>
      </c>
      <c r="I25" s="15">
        <f>PRODUCT(F25:F52*H25:H52)*D13</f>
        <v>1066240</v>
      </c>
    </row>
    <row r="26" spans="1:9">
      <c r="A26" s="55">
        <v>205</v>
      </c>
      <c r="B26" s="56">
        <v>43888</v>
      </c>
      <c r="C26" s="56">
        <v>43891</v>
      </c>
      <c r="D26" s="56">
        <v>43921</v>
      </c>
      <c r="E26" s="55">
        <v>30</v>
      </c>
      <c r="F26" s="54">
        <f t="shared" si="1"/>
        <v>1</v>
      </c>
      <c r="G26" s="57">
        <v>0.1895</v>
      </c>
      <c r="H26" s="57">
        <v>2.3699999999999999E-2</v>
      </c>
      <c r="I26" s="15">
        <f>PRODUCT(F26:F52*H26:H52)*D13</f>
        <v>1137600</v>
      </c>
    </row>
    <row r="27" spans="1:9">
      <c r="A27" s="55">
        <v>351</v>
      </c>
      <c r="B27" s="56">
        <v>43917</v>
      </c>
      <c r="C27" s="56">
        <v>43922</v>
      </c>
      <c r="D27" s="56">
        <v>43951</v>
      </c>
      <c r="E27" s="55">
        <v>29</v>
      </c>
      <c r="F27" s="54">
        <f t="shared" si="1"/>
        <v>0.96666666666666667</v>
      </c>
      <c r="G27" s="57">
        <v>0.18690000000000001</v>
      </c>
      <c r="H27" s="57">
        <v>2.3400000000000001E-2</v>
      </c>
      <c r="I27" s="15">
        <f>PRODUCT(F27:F52*H27:H52)*D13</f>
        <v>1085760</v>
      </c>
    </row>
    <row r="28" spans="1:9">
      <c r="A28" s="55">
        <v>437</v>
      </c>
      <c r="B28" s="56">
        <v>43951</v>
      </c>
      <c r="C28" s="56">
        <v>43952</v>
      </c>
      <c r="D28" s="56">
        <v>43982</v>
      </c>
      <c r="E28" s="55">
        <v>30</v>
      </c>
      <c r="F28" s="54">
        <f t="shared" si="1"/>
        <v>1</v>
      </c>
      <c r="G28" s="57">
        <v>0.18190000000000001</v>
      </c>
      <c r="H28" s="57">
        <v>2.2700000000000001E-2</v>
      </c>
      <c r="I28" s="15">
        <f>PRODUCT(F28:F52*H28:H52)*D13</f>
        <v>1089600</v>
      </c>
    </row>
    <row r="29" spans="1:9">
      <c r="A29" s="55">
        <v>505</v>
      </c>
      <c r="B29" s="56">
        <v>43980</v>
      </c>
      <c r="C29" s="56">
        <v>43983</v>
      </c>
      <c r="D29" s="56">
        <v>44012</v>
      </c>
      <c r="E29" s="55">
        <v>29</v>
      </c>
      <c r="F29" s="55">
        <v>0.97</v>
      </c>
      <c r="G29" s="57">
        <v>0.1812</v>
      </c>
      <c r="H29" s="57">
        <v>2.2700000000000001E-2</v>
      </c>
      <c r="I29" s="15">
        <f>PRODUCT(F29:F52*H29:H52)*D13</f>
        <v>1056912</v>
      </c>
    </row>
    <row r="30" spans="1:9">
      <c r="A30" s="55">
        <v>605</v>
      </c>
      <c r="B30" s="56">
        <v>44012</v>
      </c>
      <c r="C30" s="56">
        <v>44013</v>
      </c>
      <c r="D30" s="56">
        <v>44043</v>
      </c>
      <c r="E30" s="55">
        <v>30</v>
      </c>
      <c r="F30" s="54">
        <f t="shared" si="1"/>
        <v>1</v>
      </c>
      <c r="G30" s="57">
        <v>0.1812</v>
      </c>
      <c r="H30" s="57">
        <v>2.2700000000000001E-2</v>
      </c>
      <c r="I30" s="15">
        <f>PRODUCT(F30:F52*H30:H52)*D13</f>
        <v>1089600</v>
      </c>
    </row>
    <row r="31" spans="1:9">
      <c r="A31" s="55">
        <v>685</v>
      </c>
      <c r="B31" s="56">
        <v>44043</v>
      </c>
      <c r="C31" s="56">
        <v>44044</v>
      </c>
      <c r="D31" s="56">
        <v>44074</v>
      </c>
      <c r="E31" s="55">
        <v>30</v>
      </c>
      <c r="F31" s="54">
        <f t="shared" si="1"/>
        <v>1</v>
      </c>
      <c r="G31" s="57">
        <v>0.18290000000000001</v>
      </c>
      <c r="H31" s="57">
        <v>2.29E-2</v>
      </c>
      <c r="I31" s="15">
        <f>PRODUCT(F31:F52*H31:H52)*D13</f>
        <v>1099200</v>
      </c>
    </row>
    <row r="32" spans="1:9">
      <c r="A32" s="55">
        <v>769</v>
      </c>
      <c r="B32" s="56">
        <v>44071</v>
      </c>
      <c r="C32" s="56">
        <v>44075</v>
      </c>
      <c r="D32" s="56">
        <v>44104</v>
      </c>
      <c r="E32" s="55">
        <v>29</v>
      </c>
      <c r="F32" s="54">
        <f t="shared" si="1"/>
        <v>0.96666666666666667</v>
      </c>
      <c r="G32" s="57">
        <v>0.1835</v>
      </c>
      <c r="H32" s="57">
        <v>2.29E-2</v>
      </c>
      <c r="I32" s="15">
        <f>PRODUCT(F32:F52*H32:H52)*D13</f>
        <v>1062560</v>
      </c>
    </row>
    <row r="33" spans="1:9">
      <c r="A33" s="55">
        <v>869</v>
      </c>
      <c r="B33" s="56">
        <v>44104</v>
      </c>
      <c r="C33" s="56">
        <v>44105</v>
      </c>
      <c r="D33" s="56">
        <v>44135</v>
      </c>
      <c r="E33" s="55">
        <v>30</v>
      </c>
      <c r="F33" s="54">
        <f t="shared" si="1"/>
        <v>1</v>
      </c>
      <c r="G33" s="57">
        <v>0.18090000000000001</v>
      </c>
      <c r="H33" s="57">
        <v>2.2599999999999999E-2</v>
      </c>
      <c r="I33" s="15">
        <f>PRODUCT(F33:F52*H33:H52)*D13</f>
        <v>1084800</v>
      </c>
    </row>
    <row r="34" spans="1:9">
      <c r="A34" s="55">
        <v>947</v>
      </c>
      <c r="B34" s="56">
        <v>44133</v>
      </c>
      <c r="C34" s="56">
        <v>44136</v>
      </c>
      <c r="D34" s="56">
        <v>44165</v>
      </c>
      <c r="E34" s="55">
        <v>29</v>
      </c>
      <c r="F34" s="54">
        <f t="shared" si="1"/>
        <v>0.96666666666666667</v>
      </c>
      <c r="G34" s="57">
        <v>0.1784</v>
      </c>
      <c r="H34" s="57">
        <v>2.23E-2</v>
      </c>
      <c r="I34" s="15">
        <f>PRODUCT(F34:F52*H34:H52)*D13</f>
        <v>1034720.0000000001</v>
      </c>
    </row>
    <row r="35" spans="1:9">
      <c r="A35" s="55">
        <v>1034</v>
      </c>
      <c r="B35" s="56">
        <v>44161</v>
      </c>
      <c r="C35" s="56">
        <v>44166</v>
      </c>
      <c r="D35" s="56">
        <v>44196</v>
      </c>
      <c r="E35" s="55">
        <v>30</v>
      </c>
      <c r="F35" s="54">
        <f t="shared" si="1"/>
        <v>1</v>
      </c>
      <c r="G35" s="57">
        <v>0.17460000000000001</v>
      </c>
      <c r="H35" s="57">
        <v>2.18E-2</v>
      </c>
      <c r="I35" s="15">
        <f>PRODUCT(F35:F52*H35:H52)*D13</f>
        <v>1046400</v>
      </c>
    </row>
    <row r="36" spans="1:9">
      <c r="A36" s="55">
        <v>1215</v>
      </c>
      <c r="B36" s="56">
        <v>44195</v>
      </c>
      <c r="C36" s="56">
        <v>44197</v>
      </c>
      <c r="D36" s="56">
        <v>44227</v>
      </c>
      <c r="E36" s="55">
        <v>30</v>
      </c>
      <c r="F36" s="54">
        <f t="shared" si="1"/>
        <v>1</v>
      </c>
      <c r="G36" s="57">
        <v>0.17319999999999999</v>
      </c>
      <c r="H36" s="57">
        <v>2.1700000000000001E-2</v>
      </c>
      <c r="I36" s="15">
        <f>PRODUCT(F36:F52*H36:H52)*D13</f>
        <v>1041600</v>
      </c>
    </row>
    <row r="37" spans="1:9">
      <c r="A37" s="55">
        <v>64</v>
      </c>
      <c r="B37" s="56">
        <v>44225</v>
      </c>
      <c r="C37" s="56">
        <v>44228</v>
      </c>
      <c r="D37" s="56">
        <v>44255</v>
      </c>
      <c r="E37" s="55">
        <v>27</v>
      </c>
      <c r="F37" s="54">
        <f t="shared" si="1"/>
        <v>0.9</v>
      </c>
      <c r="G37" s="57">
        <v>0.1754</v>
      </c>
      <c r="H37" s="57">
        <v>2.1899999999999999E-2</v>
      </c>
      <c r="I37" s="15">
        <f>PRODUCT(F37:F52*H37:H52)*D13</f>
        <v>946079.99999999988</v>
      </c>
    </row>
    <row r="38" spans="1:9">
      <c r="A38" s="55">
        <v>161</v>
      </c>
      <c r="B38" s="56">
        <v>44253</v>
      </c>
      <c r="C38" s="56">
        <v>44256</v>
      </c>
      <c r="D38" s="56">
        <v>44286</v>
      </c>
      <c r="E38" s="55">
        <v>30</v>
      </c>
      <c r="F38" s="54">
        <f t="shared" si="1"/>
        <v>1</v>
      </c>
      <c r="G38" s="57">
        <v>0.1741</v>
      </c>
      <c r="H38" s="57">
        <v>2.18E-2</v>
      </c>
      <c r="I38" s="15">
        <f>PRODUCT(F38:F52*H38:H52)*D13</f>
        <v>1046400</v>
      </c>
    </row>
    <row r="39" spans="1:9">
      <c r="A39" s="55">
        <v>305</v>
      </c>
      <c r="B39" s="56">
        <v>44286</v>
      </c>
      <c r="C39" s="56">
        <v>44287</v>
      </c>
      <c r="D39" s="56">
        <v>44316</v>
      </c>
      <c r="E39" s="55">
        <v>29</v>
      </c>
      <c r="F39" s="54">
        <f t="shared" si="1"/>
        <v>0.96666666666666667</v>
      </c>
      <c r="G39" s="57">
        <v>0.1731</v>
      </c>
      <c r="H39" s="57">
        <v>2.1600000000000001E-2</v>
      </c>
      <c r="I39" s="15">
        <f>PRODUCT(F39:F52*H39:H52)*D13</f>
        <v>1002240.0000000001</v>
      </c>
    </row>
    <row r="40" spans="1:9">
      <c r="A40" s="55">
        <v>407</v>
      </c>
      <c r="B40" s="56">
        <v>44316</v>
      </c>
      <c r="C40" s="56">
        <v>44317</v>
      </c>
      <c r="D40" s="56">
        <v>44347</v>
      </c>
      <c r="E40" s="55">
        <v>30</v>
      </c>
      <c r="F40" s="54">
        <f t="shared" si="1"/>
        <v>1</v>
      </c>
      <c r="G40" s="57">
        <v>0.17219999999999999</v>
      </c>
      <c r="H40" s="57">
        <v>2.1499999999999998E-2</v>
      </c>
      <c r="I40" s="62">
        <f>PRODUCT(F40:F52*H40:H52)*D13</f>
        <v>1031999.9999999999</v>
      </c>
    </row>
    <row r="41" spans="1:9">
      <c r="A41" s="55">
        <v>509</v>
      </c>
      <c r="B41" s="56">
        <v>44344</v>
      </c>
      <c r="C41" s="56">
        <v>44348</v>
      </c>
      <c r="D41" s="56">
        <v>44377</v>
      </c>
      <c r="E41" s="55">
        <v>30</v>
      </c>
      <c r="F41" s="54">
        <f t="shared" si="1"/>
        <v>0.96666666666666667</v>
      </c>
      <c r="G41" s="57">
        <v>0.1721</v>
      </c>
      <c r="H41" s="57">
        <v>2.1499999999999998E-2</v>
      </c>
      <c r="I41" s="62">
        <f>PRODUCT(F41:F52*H41:H52)*D13</f>
        <v>997599.99999999988</v>
      </c>
    </row>
    <row r="42" spans="1:9">
      <c r="A42" s="55">
        <v>622</v>
      </c>
      <c r="B42" s="56">
        <v>44377</v>
      </c>
      <c r="C42" s="56">
        <v>44378</v>
      </c>
      <c r="D42" s="56">
        <v>44407</v>
      </c>
      <c r="E42" s="55">
        <v>30</v>
      </c>
      <c r="F42" s="54">
        <f t="shared" si="1"/>
        <v>0.96666666666666667</v>
      </c>
      <c r="G42" s="57">
        <v>0.17180000000000001</v>
      </c>
      <c r="H42" s="57">
        <f t="shared" ref="H42:H49" si="3">G42*1.5/12</f>
        <v>2.1475000000000005E-2</v>
      </c>
      <c r="I42" s="58">
        <f>PRODUCT(F42:F42*H42:H42)*D13</f>
        <v>996440.00000000023</v>
      </c>
    </row>
    <row r="43" spans="1:9">
      <c r="A43" s="55">
        <v>804</v>
      </c>
      <c r="B43" s="56">
        <v>44407</v>
      </c>
      <c r="C43" s="56">
        <v>44409</v>
      </c>
      <c r="D43" s="56">
        <v>44439</v>
      </c>
      <c r="E43" s="55">
        <v>30</v>
      </c>
      <c r="F43" s="54">
        <f t="shared" si="1"/>
        <v>1</v>
      </c>
      <c r="G43" s="57">
        <v>0.1724</v>
      </c>
      <c r="H43" s="57">
        <f t="shared" si="3"/>
        <v>2.155E-2</v>
      </c>
      <c r="I43" s="58">
        <f>PRODUCT(F43:F52*H43:H52)*D13</f>
        <v>1034400</v>
      </c>
    </row>
    <row r="44" spans="1:9">
      <c r="A44" s="55">
        <v>931</v>
      </c>
      <c r="B44" s="56">
        <v>44438</v>
      </c>
      <c r="C44" s="56">
        <v>44440</v>
      </c>
      <c r="D44" s="56">
        <v>44469</v>
      </c>
      <c r="E44" s="55">
        <v>30</v>
      </c>
      <c r="F44" s="54">
        <f t="shared" si="1"/>
        <v>0.96666666666666667</v>
      </c>
      <c r="G44" s="57">
        <v>0.1719</v>
      </c>
      <c r="H44" s="57">
        <f t="shared" si="3"/>
        <v>2.1487500000000003E-2</v>
      </c>
      <c r="I44" s="58">
        <f>PRODUCT(F44:F52*H44:H52)*D13</f>
        <v>997020.00000000012</v>
      </c>
    </row>
    <row r="45" spans="1:9">
      <c r="A45" s="55">
        <v>1095</v>
      </c>
      <c r="B45" s="56">
        <v>44469</v>
      </c>
      <c r="C45" s="56">
        <v>44470</v>
      </c>
      <c r="D45" s="56">
        <v>44500</v>
      </c>
      <c r="E45" s="55">
        <v>30</v>
      </c>
      <c r="F45" s="54">
        <f t="shared" si="1"/>
        <v>1</v>
      </c>
      <c r="G45" s="57">
        <v>0.17080000000000001</v>
      </c>
      <c r="H45" s="57">
        <f t="shared" si="3"/>
        <v>2.1349999999999997E-2</v>
      </c>
      <c r="I45" s="58">
        <f>PRODUCT(F45:F52*H45:H52)*D13</f>
        <v>1024799.9999999999</v>
      </c>
    </row>
    <row r="46" spans="1:9">
      <c r="A46" s="55">
        <v>1259</v>
      </c>
      <c r="B46" s="56">
        <v>44498</v>
      </c>
      <c r="C46" s="56">
        <v>44501</v>
      </c>
      <c r="D46" s="56">
        <v>44530</v>
      </c>
      <c r="E46" s="55">
        <v>30</v>
      </c>
      <c r="F46" s="54">
        <f t="shared" si="1"/>
        <v>0.96666666666666667</v>
      </c>
      <c r="G46" s="57">
        <v>0.17269999999999999</v>
      </c>
      <c r="H46" s="57">
        <f t="shared" si="3"/>
        <v>2.1587499999999999E-2</v>
      </c>
      <c r="I46" s="58">
        <f>PRODUCT(F46:F52*H46:H52)*D13</f>
        <v>1001660</v>
      </c>
    </row>
    <row r="47" spans="1:9">
      <c r="A47" s="55">
        <v>1405</v>
      </c>
      <c r="B47" s="56">
        <v>44530</v>
      </c>
      <c r="C47" s="56">
        <v>44531</v>
      </c>
      <c r="D47" s="56">
        <v>44561</v>
      </c>
      <c r="E47" s="55">
        <v>30</v>
      </c>
      <c r="F47" s="54">
        <f t="shared" si="1"/>
        <v>1</v>
      </c>
      <c r="G47" s="57">
        <v>0.17460000000000001</v>
      </c>
      <c r="H47" s="57">
        <f t="shared" si="3"/>
        <v>2.1825000000000001E-2</v>
      </c>
      <c r="I47" s="62">
        <f>PRODUCT(F47:F52*H47:H52)*D13</f>
        <v>1047600</v>
      </c>
    </row>
    <row r="48" spans="1:9">
      <c r="A48" s="55">
        <v>1597</v>
      </c>
      <c r="B48" s="56">
        <v>44560</v>
      </c>
      <c r="C48" s="56">
        <v>44562</v>
      </c>
      <c r="D48" s="56">
        <v>44592</v>
      </c>
      <c r="E48" s="55">
        <v>30</v>
      </c>
      <c r="F48" s="54">
        <f t="shared" si="1"/>
        <v>1</v>
      </c>
      <c r="G48" s="57">
        <v>0.17660000000000001</v>
      </c>
      <c r="H48" s="57">
        <f t="shared" si="3"/>
        <v>2.2075000000000001E-2</v>
      </c>
      <c r="I48" s="62">
        <f>PRODUCT(F48:F52*H48:H52)*D13</f>
        <v>1059600</v>
      </c>
    </row>
    <row r="49" spans="1:9">
      <c r="A49" s="55">
        <v>143</v>
      </c>
      <c r="B49" s="56">
        <v>44589</v>
      </c>
      <c r="C49" s="56">
        <v>44593</v>
      </c>
      <c r="D49" s="56">
        <v>44620</v>
      </c>
      <c r="E49" s="55">
        <v>28</v>
      </c>
      <c r="F49" s="54">
        <f t="shared" si="1"/>
        <v>0.9</v>
      </c>
      <c r="G49" s="57">
        <v>0.183</v>
      </c>
      <c r="H49" s="57">
        <f t="shared" si="3"/>
        <v>2.2874999999999996E-2</v>
      </c>
      <c r="I49" s="58">
        <f>PRODUCT(F49:F52*H49:H52)*D13</f>
        <v>988199.99999999988</v>
      </c>
    </row>
    <row r="50" spans="1:9">
      <c r="A50" s="55">
        <v>256</v>
      </c>
      <c r="B50" s="56">
        <v>44617</v>
      </c>
      <c r="C50" s="56">
        <v>44621</v>
      </c>
      <c r="D50" s="56">
        <v>44651</v>
      </c>
      <c r="E50" s="55">
        <v>30</v>
      </c>
      <c r="F50" s="54">
        <f>DAYS360(C50,D50)/30</f>
        <v>1</v>
      </c>
      <c r="G50" s="57">
        <v>0.1847</v>
      </c>
      <c r="H50" s="57">
        <f>G50*1.5/12</f>
        <v>2.30875E-2</v>
      </c>
      <c r="I50" s="58">
        <f>PRODUCT(F50:F52*H50:H52)*D13</f>
        <v>1108200</v>
      </c>
    </row>
    <row r="51" spans="1:9">
      <c r="A51" s="55">
        <v>382</v>
      </c>
      <c r="B51" s="56">
        <v>44651</v>
      </c>
      <c r="C51" s="56">
        <v>44652</v>
      </c>
      <c r="D51" s="56">
        <v>44681</v>
      </c>
      <c r="E51" s="55">
        <v>31</v>
      </c>
      <c r="F51" s="54">
        <f>DAYS360(C51,D51)/30</f>
        <v>0.96666666666666667</v>
      </c>
      <c r="G51" s="57">
        <v>0.1905</v>
      </c>
      <c r="H51" s="57">
        <f>G51*1.5/12</f>
        <v>2.38125E-2</v>
      </c>
      <c r="I51" s="58">
        <f>PRODUCT(F51:F53*H51:H53)*D13</f>
        <v>1104900</v>
      </c>
    </row>
    <row r="52" spans="1:9">
      <c r="A52" s="55">
        <v>498</v>
      </c>
      <c r="B52" s="56">
        <v>44680</v>
      </c>
      <c r="C52" s="56">
        <v>44682</v>
      </c>
      <c r="D52" s="56">
        <v>44684</v>
      </c>
      <c r="E52" s="55">
        <v>30</v>
      </c>
      <c r="F52" s="54">
        <f t="shared" ref="F52" si="4">DAYS360(C52,D52)/30</f>
        <v>6.6666666666666666E-2</v>
      </c>
      <c r="G52" s="57">
        <v>0.1971</v>
      </c>
      <c r="H52" s="57">
        <f t="shared" ref="H52" si="5">G52*1.5/12</f>
        <v>2.4637499999999996E-2</v>
      </c>
      <c r="I52" s="62">
        <f>PRODUCT(F52:F52*H52:H52)*D13</f>
        <v>78839.999999999985</v>
      </c>
    </row>
    <row r="53" spans="1:9" ht="14.25">
      <c r="F53" s="16" t="s">
        <v>16</v>
      </c>
      <c r="G53" s="14" t="s">
        <v>17</v>
      </c>
      <c r="H53" s="63">
        <f>AVERAGE(H17:H52)</f>
        <v>2.2739930555555548E-2</v>
      </c>
      <c r="I53" s="50">
        <f>SUM(I17:I52)</f>
        <v>36929772</v>
      </c>
    </row>
    <row r="54" spans="1:9">
      <c r="B54" s="12" t="s">
        <v>18</v>
      </c>
      <c r="C54" s="25" t="s">
        <v>12</v>
      </c>
      <c r="D54" s="39">
        <f>SUM(E17:E52)</f>
        <v>1053</v>
      </c>
      <c r="E54" s="11"/>
      <c r="G54" s="14"/>
      <c r="H54" s="14"/>
      <c r="I54" s="15"/>
    </row>
    <row r="55" spans="1:9">
      <c r="B55" s="12"/>
      <c r="C55" s="25" t="s">
        <v>13</v>
      </c>
      <c r="D55" s="39">
        <f>SUM(F17:F52)</f>
        <v>33.93666666666666</v>
      </c>
      <c r="E55" s="11"/>
      <c r="F55" s="13"/>
      <c r="G55" s="14"/>
      <c r="H55" s="14"/>
      <c r="I55" s="15"/>
    </row>
    <row r="56" spans="1:9">
      <c r="B56" s="12"/>
      <c r="C56" s="25" t="s">
        <v>19</v>
      </c>
      <c r="D56" s="51">
        <f>SUM(I17:I52)</f>
        <v>36929772</v>
      </c>
      <c r="E56" s="11"/>
      <c r="F56" s="13"/>
      <c r="G56" s="14"/>
      <c r="H56" s="14"/>
      <c r="I56" s="15"/>
    </row>
    <row r="57" spans="1:9">
      <c r="B57" s="12"/>
      <c r="C57" s="46" t="s">
        <v>30</v>
      </c>
      <c r="D57" s="51">
        <f>SUM(D13,D56)</f>
        <v>84929772</v>
      </c>
      <c r="E57" s="11"/>
      <c r="F57" s="13"/>
      <c r="G57" s="14"/>
      <c r="H57" s="14"/>
      <c r="I57" s="15"/>
    </row>
    <row r="58" spans="1:9">
      <c r="B58" s="18"/>
      <c r="C58" s="25" t="s">
        <v>20</v>
      </c>
      <c r="D58" s="51">
        <v>84147752</v>
      </c>
      <c r="E58" s="21"/>
      <c r="F58" s="22"/>
      <c r="G58" s="23"/>
      <c r="H58" s="23"/>
      <c r="I58" s="17"/>
    </row>
    <row r="59" spans="1:9">
      <c r="B59" s="18"/>
      <c r="C59" s="25" t="s">
        <v>31</v>
      </c>
      <c r="D59" s="51"/>
      <c r="E59" s="21"/>
      <c r="F59" s="22"/>
      <c r="G59" s="23"/>
      <c r="H59" s="23"/>
      <c r="I59" s="17"/>
    </row>
    <row r="60" spans="1:9">
      <c r="B60" s="12"/>
      <c r="C60" s="25" t="s">
        <v>32</v>
      </c>
      <c r="D60" s="52">
        <f>D58-D59</f>
        <v>84147752</v>
      </c>
      <c r="E60" s="11"/>
      <c r="F60" s="13"/>
      <c r="G60" s="14"/>
      <c r="H60" s="14"/>
      <c r="I60" s="15"/>
    </row>
    <row r="61" spans="1:9" ht="15.75">
      <c r="B61" s="19"/>
      <c r="C61" s="48" t="s">
        <v>33</v>
      </c>
      <c r="D61" s="41"/>
      <c r="E61" s="19"/>
      <c r="F61" s="19"/>
      <c r="G61" s="19"/>
      <c r="H61" s="19"/>
      <c r="I61" s="19"/>
    </row>
    <row r="62" spans="1:9" ht="15.75">
      <c r="B62" s="19"/>
      <c r="C62" s="48" t="s">
        <v>34</v>
      </c>
      <c r="D62" s="47"/>
      <c r="E62" s="19"/>
      <c r="F62" s="19"/>
      <c r="G62" s="19"/>
      <c r="H62" s="19"/>
      <c r="I62" s="19"/>
    </row>
    <row r="63" spans="1:9" ht="15.75">
      <c r="C63" s="49" t="s">
        <v>35</v>
      </c>
      <c r="D63" s="41"/>
    </row>
    <row r="64" spans="1:9">
      <c r="C64" s="26" t="s">
        <v>21</v>
      </c>
      <c r="D64" s="53">
        <f>D60+D61+D62+D63</f>
        <v>84147752</v>
      </c>
    </row>
    <row r="70" spans="2:3">
      <c r="B70" s="27" t="s">
        <v>41</v>
      </c>
    </row>
    <row r="71" spans="2:3">
      <c r="B71" s="27" t="s">
        <v>42</v>
      </c>
    </row>
    <row r="72" spans="2:3">
      <c r="B72" s="27" t="s">
        <v>43</v>
      </c>
    </row>
    <row r="73" spans="2:3">
      <c r="B73" s="27" t="s">
        <v>44</v>
      </c>
    </row>
    <row r="74" spans="2:3">
      <c r="B74" s="27" t="s">
        <v>46</v>
      </c>
    </row>
    <row r="75" spans="2:3">
      <c r="C75" s="27"/>
    </row>
    <row r="76" spans="2:3">
      <c r="B76" t="s">
        <v>26</v>
      </c>
      <c r="C76" s="27"/>
    </row>
    <row r="79" spans="2:3">
      <c r="B79" s="27"/>
    </row>
    <row r="81" spans="2:3">
      <c r="B81" s="15"/>
      <c r="C81" s="64" t="s">
        <v>45</v>
      </c>
    </row>
    <row r="82" spans="2:3">
      <c r="B82" s="27" t="s">
        <v>28</v>
      </c>
    </row>
    <row r="83" spans="2:3">
      <c r="B83" s="27" t="s">
        <v>27</v>
      </c>
    </row>
  </sheetData>
  <phoneticPr fontId="0" type="noConversion"/>
  <hyperlinks>
    <hyperlink ref="C7" r:id="rId1"/>
  </hyperlinks>
  <pageMargins left="1.1811023622047245" right="0.39370078740157483" top="0.39370078740157483" bottom="0.98425196850393704" header="0.19685039370078741" footer="0.31496062992125984"/>
  <pageSetup paperSize="5" orientation="portrait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Oficina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1-4-22 Liq. 43 CM Avila</dc:title>
  <dc:creator>Jose Alvarez</dc:creator>
  <cp:keywords>1-4-22 Liq. 43 CM Avila</cp:keywords>
  <cp:lastModifiedBy>Edgar Gongora</cp:lastModifiedBy>
  <cp:lastPrinted>2022-05-03T20:55:57Z</cp:lastPrinted>
  <dcterms:created xsi:type="dcterms:W3CDTF">2005-01-20T19:58:18Z</dcterms:created>
  <dcterms:modified xsi:type="dcterms:W3CDTF">2022-05-03T21:01:48Z</dcterms:modified>
</cp:coreProperties>
</file>