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Nueva carpeta\"/>
    </mc:Choice>
  </mc:AlternateContent>
  <bookViews>
    <workbookView xWindow="0" yWindow="0" windowWidth="24000" windowHeight="9735"/>
  </bookViews>
  <sheets>
    <sheet name="2019-00298" sheetId="1" r:id="rId1"/>
    <sheet name="APORTES DE COTIZACIÓ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K64" i="1"/>
  <c r="I64" i="1"/>
  <c r="G64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10" i="1"/>
  <c r="H10" i="1"/>
  <c r="K10" i="1"/>
  <c r="D10" i="1"/>
  <c r="I10" i="1" l="1"/>
  <c r="E70" i="1"/>
  <c r="H52" i="1" l="1"/>
  <c r="H53" i="1"/>
  <c r="H54" i="1"/>
  <c r="H55" i="1"/>
  <c r="H56" i="1"/>
  <c r="H57" i="1"/>
  <c r="H58" i="1"/>
  <c r="H59" i="1"/>
  <c r="H60" i="1"/>
  <c r="H61" i="1"/>
  <c r="H62" i="1"/>
  <c r="H63" i="1"/>
  <c r="D52" i="1"/>
  <c r="D53" i="1"/>
  <c r="D54" i="1"/>
  <c r="D55" i="1"/>
  <c r="D56" i="1"/>
  <c r="D57" i="1"/>
  <c r="D58" i="1"/>
  <c r="D59" i="1"/>
  <c r="D60" i="1"/>
  <c r="D61" i="1"/>
  <c r="D62" i="1"/>
  <c r="D63" i="1"/>
  <c r="K52" i="1"/>
  <c r="K53" i="1"/>
  <c r="K54" i="1"/>
  <c r="K55" i="1"/>
  <c r="K56" i="1"/>
  <c r="K57" i="1"/>
  <c r="K58" i="1"/>
  <c r="K59" i="1"/>
  <c r="K60" i="1"/>
  <c r="K61" i="1"/>
  <c r="K62" i="1"/>
  <c r="K63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H12" i="1" l="1"/>
  <c r="K12" i="1"/>
  <c r="D12" i="1"/>
  <c r="H16" i="1"/>
  <c r="D16" i="1"/>
  <c r="K16" i="1"/>
  <c r="K14" i="1" l="1"/>
  <c r="K15" i="1"/>
  <c r="K13" i="1"/>
  <c r="I54" i="1" l="1"/>
  <c r="I58" i="1"/>
  <c r="I62" i="1"/>
  <c r="I55" i="1"/>
  <c r="I59" i="1"/>
  <c r="I63" i="1"/>
  <c r="I56" i="1"/>
  <c r="I60" i="1"/>
  <c r="I53" i="1"/>
  <c r="I57" i="1"/>
  <c r="I61" i="1"/>
  <c r="I52" i="1"/>
  <c r="I12" i="1"/>
  <c r="I19" i="1"/>
  <c r="I23" i="1"/>
  <c r="I27" i="1"/>
  <c r="I31" i="1"/>
  <c r="I35" i="1"/>
  <c r="I39" i="1"/>
  <c r="I43" i="1"/>
  <c r="I47" i="1"/>
  <c r="I51" i="1"/>
  <c r="I36" i="1"/>
  <c r="I44" i="1"/>
  <c r="I48" i="1"/>
  <c r="I46" i="1"/>
  <c r="I20" i="1"/>
  <c r="I24" i="1"/>
  <c r="I28" i="1"/>
  <c r="I32" i="1"/>
  <c r="I40" i="1"/>
  <c r="I17" i="1"/>
  <c r="I21" i="1"/>
  <c r="I25" i="1"/>
  <c r="I29" i="1"/>
  <c r="I33" i="1"/>
  <c r="I37" i="1"/>
  <c r="I41" i="1"/>
  <c r="I45" i="1"/>
  <c r="I49" i="1"/>
  <c r="I18" i="1"/>
  <c r="I22" i="1"/>
  <c r="I26" i="1"/>
  <c r="I30" i="1"/>
  <c r="I34" i="1"/>
  <c r="I38" i="1"/>
  <c r="I42" i="1"/>
  <c r="I50" i="1"/>
  <c r="I16" i="1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H15" i="1" l="1"/>
  <c r="D15" i="1"/>
  <c r="H14" i="1"/>
  <c r="D14" i="1"/>
  <c r="H13" i="1"/>
  <c r="D13" i="1"/>
  <c r="H11" i="1"/>
  <c r="K11" i="1"/>
  <c r="D11" i="1"/>
  <c r="H64" i="1" l="1"/>
  <c r="E68" i="1"/>
  <c r="I11" i="1" l="1"/>
  <c r="I13" i="1"/>
  <c r="I14" i="1"/>
  <c r="I15" i="1"/>
  <c r="E69" i="1" l="1"/>
  <c r="E71" i="1" s="1"/>
</calcChain>
</file>

<file path=xl/sharedStrings.xml><?xml version="1.0" encoding="utf-8"?>
<sst xmlns="http://schemas.openxmlformats.org/spreadsheetml/2006/main" count="38" uniqueCount="33">
  <si>
    <t>LIQUIDACIÓN INDEMNIZACION SUSTITUTIVA</t>
  </si>
  <si>
    <t xml:space="preserve">Demandante: </t>
  </si>
  <si>
    <t xml:space="preserve">Demandado: </t>
  </si>
  <si>
    <t>COLPENSIONES</t>
  </si>
  <si>
    <t xml:space="preserve">Trabajador(a): </t>
  </si>
  <si>
    <t>Última fecha a la que se indexará el cálculo:</t>
  </si>
  <si>
    <t>PERIODOS (DD/MM/AA)</t>
  </si>
  <si>
    <t>SALARIO</t>
  </si>
  <si>
    <t>Cotización</t>
  </si>
  <si>
    <t>INDICE</t>
  </si>
  <si>
    <t>DIAS DEL</t>
  </si>
  <si>
    <t>IBL</t>
  </si>
  <si>
    <t>Porcentaje</t>
  </si>
  <si>
    <t>% x Días</t>
  </si>
  <si>
    <t>DESDE</t>
  </si>
  <si>
    <t>HASTA</t>
  </si>
  <si>
    <t>COTIZADO</t>
  </si>
  <si>
    <t>INICIAL</t>
  </si>
  <si>
    <t>FINAL</t>
  </si>
  <si>
    <t>PERIODO</t>
  </si>
  <si>
    <t>INDEXADO</t>
  </si>
  <si>
    <t>cotización</t>
  </si>
  <si>
    <t>TOTALES</t>
  </si>
  <si>
    <t>CÁLCULO DE LA INDEMNIZACIÓN SUSTITUTIVA</t>
  </si>
  <si>
    <t>Promedio Ponderado de los procentajes</t>
  </si>
  <si>
    <t xml:space="preserve">IBL semanal </t>
  </si>
  <si>
    <t>No. semanas cotizadas</t>
  </si>
  <si>
    <t>Valor de la indemnización al</t>
  </si>
  <si>
    <t>Año</t>
  </si>
  <si>
    <t>% Aportes</t>
  </si>
  <si>
    <t>del rango</t>
  </si>
  <si>
    <t>para pensión</t>
  </si>
  <si>
    <t xml:space="preserve">Calculado con el IPC 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</si>
</sst>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  <numFmt numFmtId="167" formatCode="_ &quot;$&quot;\ * #,##0.00_ ;_ &quot;$&quot;\ * \-#,##0.00_ ;_ &quot;$&quot;\ * &quot;-&quot;??_ ;_ @_ "/>
    <numFmt numFmtId="168" formatCode="0.00000%"/>
    <numFmt numFmtId="169" formatCode="_ * #,##0.00_ ;_ * \-#,##0.00_ ;_ * &quot;-&quot;??_ ;_ @_ "/>
    <numFmt numFmtId="170" formatCode="_-* #,##0.00\ [$€]_-;\-* #,##0.00\ [$€]_-;_-* &quot;-&quot;??\ [$€]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</font>
    <font>
      <b/>
      <sz val="18"/>
      <color theme="3"/>
      <name val="Calibri Light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4" applyNumberFormat="0" applyAlignment="0" applyProtection="0"/>
    <xf numFmtId="0" fontId="16" fillId="0" borderId="16" applyNumberFormat="0" applyFill="0" applyAlignment="0" applyProtection="0"/>
    <xf numFmtId="0" fontId="6" fillId="0" borderId="18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0" borderId="0"/>
    <xf numFmtId="0" fontId="15" fillId="6" borderId="14" applyNumberFormat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" fillId="0" borderId="0"/>
    <xf numFmtId="0" fontId="21" fillId="0" borderId="0"/>
    <xf numFmtId="0" fontId="21" fillId="0" borderId="0"/>
    <xf numFmtId="0" fontId="1" fillId="7" borderId="17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6" borderId="15" applyNumberFormat="0" applyAlignment="0" applyProtection="0"/>
    <xf numFmtId="0" fontId="22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43" fontId="2" fillId="0" borderId="0" xfId="1" applyFont="1" applyFill="1"/>
    <xf numFmtId="165" fontId="2" fillId="0" borderId="0" xfId="1" applyNumberFormat="1" applyFont="1" applyFill="1"/>
    <xf numFmtId="14" fontId="2" fillId="0" borderId="0" xfId="1" applyNumberFormat="1" applyFont="1" applyFill="1"/>
    <xf numFmtId="0" fontId="2" fillId="0" borderId="0" xfId="0" applyFont="1"/>
    <xf numFmtId="43" fontId="3" fillId="2" borderId="3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/>
    </xf>
    <xf numFmtId="165" fontId="3" fillId="0" borderId="4" xfId="1" applyNumberFormat="1" applyFont="1" applyFill="1" applyBorder="1" applyAlignment="1">
      <alignment horizontal="center" wrapText="1"/>
    </xf>
    <xf numFmtId="43" fontId="3" fillId="0" borderId="4" xfId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43" fontId="2" fillId="0" borderId="7" xfId="1" applyFont="1" applyBorder="1"/>
    <xf numFmtId="165" fontId="3" fillId="0" borderId="7" xfId="1" applyNumberFormat="1" applyFont="1" applyFill="1" applyBorder="1" applyAlignment="1">
      <alignment horizontal="center" wrapText="1"/>
    </xf>
    <xf numFmtId="43" fontId="2" fillId="0" borderId="7" xfId="1" applyFont="1" applyFill="1" applyBorder="1"/>
    <xf numFmtId="14" fontId="4" fillId="0" borderId="5" xfId="0" applyNumberFormat="1" applyFont="1" applyFill="1" applyBorder="1" applyAlignment="1">
      <alignment horizontal="center"/>
    </xf>
    <xf numFmtId="167" fontId="4" fillId="0" borderId="5" xfId="0" applyNumberFormat="1" applyFont="1" applyBorder="1" applyAlignment="1"/>
    <xf numFmtId="43" fontId="4" fillId="0" borderId="5" xfId="1" applyFont="1" applyBorder="1" applyAlignment="1">
      <alignment horizontal="right"/>
    </xf>
    <xf numFmtId="164" fontId="4" fillId="0" borderId="7" xfId="1" applyNumberFormat="1" applyFont="1" applyFill="1" applyBorder="1" applyAlignment="1">
      <alignment horizontal="center" wrapText="1"/>
    </xf>
    <xf numFmtId="165" fontId="4" fillId="0" borderId="5" xfId="1" applyNumberFormat="1" applyFont="1" applyFill="1" applyBorder="1"/>
    <xf numFmtId="43" fontId="4" fillId="0" borderId="5" xfId="1" applyFont="1" applyFill="1" applyBorder="1"/>
    <xf numFmtId="14" fontId="4" fillId="0" borderId="0" xfId="0" applyNumberFormat="1" applyFont="1" applyBorder="1" applyAlignment="1">
      <alignment horizontal="right"/>
    </xf>
    <xf numFmtId="167" fontId="4" fillId="0" borderId="0" xfId="0" applyNumberFormat="1" applyFont="1" applyBorder="1" applyAlignment="1"/>
    <xf numFmtId="43" fontId="2" fillId="0" borderId="0" xfId="1" applyFont="1" applyBorder="1" applyAlignment="1">
      <alignment horizontal="right"/>
    </xf>
    <xf numFmtId="164" fontId="4" fillId="0" borderId="0" xfId="0" applyNumberFormat="1" applyFont="1" applyFill="1" applyBorder="1"/>
    <xf numFmtId="164" fontId="2" fillId="0" borderId="0" xfId="1" applyNumberFormat="1" applyFont="1" applyFill="1" applyBorder="1" applyAlignment="1">
      <alignment horizontal="center" wrapText="1"/>
    </xf>
    <xf numFmtId="165" fontId="4" fillId="0" borderId="0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Fill="1" applyBorder="1"/>
    <xf numFmtId="14" fontId="2" fillId="0" borderId="0" xfId="0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/>
    <xf numFmtId="165" fontId="5" fillId="0" borderId="0" xfId="0" applyNumberFormat="1" applyFont="1" applyFill="1" applyBorder="1"/>
    <xf numFmtId="14" fontId="2" fillId="0" borderId="3" xfId="0" applyNumberFormat="1" applyFont="1" applyFill="1" applyBorder="1"/>
    <xf numFmtId="0" fontId="2" fillId="0" borderId="8" xfId="0" applyFont="1" applyBorder="1"/>
    <xf numFmtId="9" fontId="2" fillId="0" borderId="8" xfId="1" applyNumberFormat="1" applyFont="1" applyFill="1" applyBorder="1"/>
    <xf numFmtId="168" fontId="2" fillId="0" borderId="9" xfId="1" applyNumberFormat="1" applyFont="1" applyFill="1" applyBorder="1"/>
    <xf numFmtId="14" fontId="2" fillId="0" borderId="10" xfId="0" applyNumberFormat="1" applyFont="1" applyFill="1" applyBorder="1"/>
    <xf numFmtId="0" fontId="2" fillId="0" borderId="0" xfId="0" applyFont="1" applyBorder="1"/>
    <xf numFmtId="43" fontId="2" fillId="0" borderId="11" xfId="1" applyFont="1" applyFill="1" applyBorder="1"/>
    <xf numFmtId="0" fontId="2" fillId="0" borderId="10" xfId="0" applyFont="1" applyFill="1" applyBorder="1"/>
    <xf numFmtId="0" fontId="2" fillId="0" borderId="6" xfId="0" applyFont="1" applyFill="1" applyBorder="1"/>
    <xf numFmtId="0" fontId="2" fillId="0" borderId="12" xfId="0" applyFont="1" applyBorder="1"/>
    <xf numFmtId="14" fontId="2" fillId="0" borderId="12" xfId="0" applyNumberFormat="1" applyFont="1" applyFill="1" applyBorder="1"/>
    <xf numFmtId="43" fontId="3" fillId="0" borderId="13" xfId="1" applyFont="1" applyFill="1" applyBorder="1"/>
    <xf numFmtId="165" fontId="3" fillId="2" borderId="4" xfId="1" applyNumberFormat="1" applyFont="1" applyFill="1" applyBorder="1" applyAlignment="1">
      <alignment horizontal="center" wrapText="1"/>
    </xf>
    <xf numFmtId="165" fontId="3" fillId="2" borderId="7" xfId="1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10" fontId="7" fillId="0" borderId="4" xfId="1" applyNumberFormat="1" applyFont="1" applyFill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0" fontId="7" fillId="0" borderId="7" xfId="1" applyNumberFormat="1" applyFont="1" applyFill="1" applyBorder="1" applyAlignment="1">
      <alignment horizontal="center"/>
    </xf>
    <xf numFmtId="14" fontId="8" fillId="0" borderId="0" xfId="0" applyNumberFormat="1" applyFont="1"/>
    <xf numFmtId="10" fontId="8" fillId="0" borderId="0" xfId="0" applyNumberFormat="1" applyFont="1"/>
    <xf numFmtId="14" fontId="9" fillId="0" borderId="0" xfId="0" applyNumberFormat="1" applyFont="1"/>
    <xf numFmtId="0" fontId="2" fillId="0" borderId="0" xfId="0" applyFont="1" applyFill="1" applyAlignment="1">
      <alignment horizontal="center"/>
    </xf>
    <xf numFmtId="43" fontId="3" fillId="2" borderId="6" xfId="1" applyFont="1" applyFill="1" applyBorder="1" applyAlignment="1">
      <alignment horizontal="center"/>
    </xf>
    <xf numFmtId="10" fontId="2" fillId="0" borderId="0" xfId="0" applyNumberFormat="1" applyFont="1" applyFill="1"/>
    <xf numFmtId="10" fontId="2" fillId="0" borderId="0" xfId="0" applyNumberFormat="1" applyFont="1" applyFill="1" applyBorder="1"/>
    <xf numFmtId="0" fontId="0" fillId="0" borderId="0" xfId="0" applyFill="1"/>
    <xf numFmtId="10" fontId="3" fillId="0" borderId="5" xfId="0" applyNumberFormat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3" fillId="0" borderId="5" xfId="1" applyFont="1" applyFill="1" applyBorder="1"/>
    <xf numFmtId="10" fontId="8" fillId="0" borderId="5" xfId="0" applyNumberFormat="1" applyFont="1" applyFill="1" applyBorder="1"/>
    <xf numFmtId="166" fontId="3" fillId="0" borderId="4" xfId="1" applyNumberFormat="1" applyFont="1" applyFill="1" applyBorder="1" applyAlignment="1">
      <alignment horizontal="center" wrapText="1"/>
    </xf>
    <xf numFmtId="166" fontId="3" fillId="0" borderId="7" xfId="1" applyNumberFormat="1" applyFont="1" applyFill="1" applyBorder="1" applyAlignment="1">
      <alignment horizontal="center" wrapText="1"/>
    </xf>
    <xf numFmtId="4" fontId="20" fillId="0" borderId="5" xfId="32" applyNumberFormat="1" applyFont="1" applyFill="1" applyBorder="1" applyAlignment="1">
      <alignment horizontal="center"/>
    </xf>
    <xf numFmtId="43" fontId="2" fillId="0" borderId="11" xfId="1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5" fontId="2" fillId="0" borderId="0" xfId="1" applyNumberFormat="1" applyFont="1" applyFill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</cellXfs>
  <cellStyles count="47">
    <cellStyle name="20% - Énfasis1" xfId="9" builtinId="30" customBuiltin="1"/>
    <cellStyle name="20% - Énfasis2" xfId="13" builtinId="34" customBuiltin="1"/>
    <cellStyle name="20% - Énfasis3" xfId="17" builtinId="38" customBuiltin="1"/>
    <cellStyle name="20% - Énfasis4" xfId="21" builtinId="42" customBuiltin="1"/>
    <cellStyle name="20% - Énfasis5" xfId="25" builtinId="46" customBuiltin="1"/>
    <cellStyle name="20% - Énfasis6" xfId="29" builtinId="50" customBuiltin="1"/>
    <cellStyle name="40% - Énfasis1" xfId="10" builtinId="31" customBuiltin="1"/>
    <cellStyle name="40% - Énfasis2" xfId="14" builtinId="35" customBuiltin="1"/>
    <cellStyle name="40% - Énfasis3" xfId="18" builtinId="39" customBuiltin="1"/>
    <cellStyle name="40% - Énfasis4" xfId="22" builtinId="43" customBuiltin="1"/>
    <cellStyle name="40% - Énfasis5" xfId="26" builtinId="47" customBuiltin="1"/>
    <cellStyle name="40% - Énfasis6" xfId="30" builtinId="51" customBuiltin="1"/>
    <cellStyle name="60% - Énfasis1" xfId="11" builtinId="32" customBuiltin="1"/>
    <cellStyle name="60% - Énfasis2" xfId="15" builtinId="36" customBuiltin="1"/>
    <cellStyle name="60% - Énfasis3" xfId="19" builtinId="40" customBuiltin="1"/>
    <cellStyle name="60% - Énfasis4" xfId="23" builtinId="44" customBuiltin="1"/>
    <cellStyle name="60% - Énfasis5" xfId="27" builtinId="48" customBuiltin="1"/>
    <cellStyle name="60% - Énfasis6" xfId="31" builtinId="52" customBuiltin="1"/>
    <cellStyle name="Cálculo 2" xfId="33"/>
    <cellStyle name="Celda vinculada" xfId="6" builtinId="24" customBuiltin="1"/>
    <cellStyle name="Encabezado 4" xfId="2" builtinId="19" customBuiltin="1"/>
    <cellStyle name="Énfasis1" xfId="8" builtinId="29" customBuiltin="1"/>
    <cellStyle name="Énfasis2" xfId="12" builtinId="33" customBuiltin="1"/>
    <cellStyle name="Énfasis3" xfId="16" builtinId="37" customBuiltin="1"/>
    <cellStyle name="Énfasis4" xfId="20" builtinId="41" customBuiltin="1"/>
    <cellStyle name="Énfasis5" xfId="24" builtinId="45" customBuiltin="1"/>
    <cellStyle name="Énfasis6" xfId="28" builtinId="49" customBuiltin="1"/>
    <cellStyle name="Entrada" xfId="5" builtinId="20" customBuiltin="1"/>
    <cellStyle name="Euro" xfId="34"/>
    <cellStyle name="Euro 2" xfId="35"/>
    <cellStyle name="Incorrecto" xfId="3" builtinId="27" customBuiltin="1"/>
    <cellStyle name="Millares" xfId="1" builtinId="3"/>
    <cellStyle name="Millares 2" xfId="37"/>
    <cellStyle name="Millares 3" xfId="36"/>
    <cellStyle name="Neutral" xfId="4" builtinId="28" customBuiltin="1"/>
    <cellStyle name="Normal" xfId="0" builtinId="0"/>
    <cellStyle name="Normal 2" xfId="38"/>
    <cellStyle name="Normal 3" xfId="39"/>
    <cellStyle name="Normal 4" xfId="40"/>
    <cellStyle name="Normal 5" xfId="32"/>
    <cellStyle name="Notas 2" xfId="41"/>
    <cellStyle name="Porcentaje 2" xfId="43"/>
    <cellStyle name="Porcentaje 3" xfId="44"/>
    <cellStyle name="Porcentaje 4" xfId="42"/>
    <cellStyle name="Salida 2" xfId="45"/>
    <cellStyle name="Título 4" xfId="46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41" zoomScale="70" zoomScaleNormal="70" workbookViewId="0">
      <selection activeCell="E71" sqref="E71"/>
    </sheetView>
  </sheetViews>
  <sheetFormatPr baseColWidth="10" defaultRowHeight="15" x14ac:dyDescent="0.25"/>
  <cols>
    <col min="3" max="3" width="19.7109375" customWidth="1"/>
    <col min="4" max="4" width="18.42578125" customWidth="1"/>
    <col min="5" max="5" width="20.42578125" style="60" customWidth="1"/>
    <col min="6" max="6" width="11.42578125" style="60"/>
    <col min="7" max="7" width="13.42578125" customWidth="1"/>
    <col min="8" max="8" width="15.28515625" customWidth="1"/>
    <col min="9" max="9" width="19.140625" customWidth="1"/>
    <col min="10" max="11" width="11.42578125" style="60"/>
  </cols>
  <sheetData>
    <row r="1" spans="1:1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58"/>
    </row>
    <row r="2" spans="1:1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58"/>
    </row>
    <row r="3" spans="1:11" x14ac:dyDescent="0.25">
      <c r="A3" s="1" t="s">
        <v>1</v>
      </c>
      <c r="B3" s="71"/>
      <c r="C3" s="71"/>
      <c r="D3" s="71"/>
      <c r="E3" s="56"/>
      <c r="F3" s="56"/>
      <c r="G3" s="1"/>
      <c r="H3" s="1"/>
      <c r="I3" s="1"/>
      <c r="J3" s="56"/>
      <c r="K3" s="58"/>
    </row>
    <row r="4" spans="1:11" x14ac:dyDescent="0.25">
      <c r="A4" t="s">
        <v>2</v>
      </c>
      <c r="B4" s="1" t="s">
        <v>3</v>
      </c>
      <c r="C4" s="2"/>
      <c r="D4" s="1"/>
      <c r="E4" s="56"/>
      <c r="F4" s="56"/>
      <c r="G4" s="1"/>
      <c r="H4" s="1"/>
      <c r="I4" s="1"/>
      <c r="J4" s="56"/>
      <c r="K4" s="58"/>
    </row>
    <row r="5" spans="1:11" x14ac:dyDescent="0.25">
      <c r="B5" s="1"/>
      <c r="C5" s="2"/>
      <c r="D5" s="1"/>
      <c r="E5" s="56"/>
      <c r="F5" s="56"/>
      <c r="G5" s="1"/>
      <c r="H5" s="1"/>
      <c r="I5" s="1"/>
      <c r="J5" s="56"/>
      <c r="K5" s="58"/>
    </row>
    <row r="6" spans="1:11" x14ac:dyDescent="0.25">
      <c r="A6" s="3" t="s">
        <v>4</v>
      </c>
      <c r="B6" s="3"/>
      <c r="C6" s="4"/>
      <c r="D6" s="4"/>
      <c r="E6" s="5"/>
      <c r="F6" s="72" t="s">
        <v>5</v>
      </c>
      <c r="G6" s="72"/>
      <c r="H6" s="72"/>
      <c r="I6" s="72"/>
      <c r="J6" s="6">
        <v>43367</v>
      </c>
      <c r="K6" s="58"/>
    </row>
    <row r="7" spans="1:11" x14ac:dyDescent="0.25">
      <c r="A7" s="3" t="s">
        <v>32</v>
      </c>
      <c r="B7" s="3"/>
      <c r="C7" s="4"/>
      <c r="D7" s="4"/>
      <c r="E7" s="3"/>
      <c r="F7" s="3"/>
      <c r="G7" s="7"/>
      <c r="H7" s="3"/>
      <c r="I7" s="3"/>
      <c r="J7" s="3"/>
      <c r="K7" s="58"/>
    </row>
    <row r="8" spans="1:11" x14ac:dyDescent="0.25">
      <c r="A8" s="73" t="s">
        <v>6</v>
      </c>
      <c r="B8" s="74"/>
      <c r="C8" s="8" t="s">
        <v>7</v>
      </c>
      <c r="D8" s="9" t="s">
        <v>8</v>
      </c>
      <c r="E8" s="65" t="s">
        <v>9</v>
      </c>
      <c r="F8" s="65" t="s">
        <v>9</v>
      </c>
      <c r="G8" s="46" t="s">
        <v>10</v>
      </c>
      <c r="H8" s="10" t="s">
        <v>7</v>
      </c>
      <c r="I8" s="11" t="s">
        <v>11</v>
      </c>
      <c r="J8" s="61" t="s">
        <v>12</v>
      </c>
      <c r="K8" s="62" t="s">
        <v>13</v>
      </c>
    </row>
    <row r="9" spans="1:11" x14ac:dyDescent="0.25">
      <c r="A9" s="12" t="s">
        <v>14</v>
      </c>
      <c r="B9" s="12" t="s">
        <v>15</v>
      </c>
      <c r="C9" s="57" t="s">
        <v>16</v>
      </c>
      <c r="D9" s="13"/>
      <c r="E9" s="66" t="s">
        <v>17</v>
      </c>
      <c r="F9" s="66" t="s">
        <v>18</v>
      </c>
      <c r="G9" s="47" t="s">
        <v>19</v>
      </c>
      <c r="H9" s="14" t="s">
        <v>20</v>
      </c>
      <c r="I9" s="15"/>
      <c r="J9" s="61" t="s">
        <v>21</v>
      </c>
      <c r="K9" s="63"/>
    </row>
    <row r="10" spans="1:11" x14ac:dyDescent="0.25">
      <c r="A10" s="16">
        <v>32392</v>
      </c>
      <c r="B10" s="16">
        <v>33085</v>
      </c>
      <c r="C10" s="17">
        <v>99630</v>
      </c>
      <c r="D10" s="18">
        <f t="shared" ref="D10:D63" si="0">+C10*J10</f>
        <v>6475.95</v>
      </c>
      <c r="E10" s="19">
        <v>5.78</v>
      </c>
      <c r="F10" s="67">
        <v>93.11</v>
      </c>
      <c r="G10" s="20">
        <f>+B10-A10+1</f>
        <v>694</v>
      </c>
      <c r="H10" s="17">
        <f t="shared" ref="H10:H63" si="1">+C10*F10/E10</f>
        <v>1604939.3252595155</v>
      </c>
      <c r="I10" s="21">
        <f>+H10*G10/$G$64</f>
        <v>180786.86767247261</v>
      </c>
      <c r="J10" s="64">
        <v>6.5000000000000002E-2</v>
      </c>
      <c r="K10" s="21">
        <f t="shared" ref="K10:K63" si="2">+J10*G10</f>
        <v>45.11</v>
      </c>
    </row>
    <row r="11" spans="1:11" x14ac:dyDescent="0.25">
      <c r="A11" s="16">
        <v>31399</v>
      </c>
      <c r="B11" s="16">
        <v>31471</v>
      </c>
      <c r="C11" s="17">
        <v>41040</v>
      </c>
      <c r="D11" s="18">
        <f t="shared" si="0"/>
        <v>2667.6</v>
      </c>
      <c r="E11" s="19">
        <v>2.38</v>
      </c>
      <c r="F11" s="67">
        <v>93.11</v>
      </c>
      <c r="G11" s="20">
        <f t="shared" ref="G11:G63" si="3">+B11-A11+1</f>
        <v>73</v>
      </c>
      <c r="H11" s="17">
        <f t="shared" si="1"/>
        <v>1605560.6722689075</v>
      </c>
      <c r="I11" s="21">
        <f>+H11*G11/$G$64</f>
        <v>19023.848251197898</v>
      </c>
      <c r="J11" s="64">
        <v>6.5000000000000002E-2</v>
      </c>
      <c r="K11" s="21">
        <f t="shared" si="2"/>
        <v>4.7450000000000001</v>
      </c>
    </row>
    <row r="12" spans="1:11" x14ac:dyDescent="0.25">
      <c r="A12" s="16">
        <v>31472</v>
      </c>
      <c r="B12" s="16">
        <v>31690</v>
      </c>
      <c r="C12" s="17">
        <v>54630</v>
      </c>
      <c r="D12" s="18">
        <f t="shared" si="0"/>
        <v>3550.9500000000003</v>
      </c>
      <c r="E12" s="19">
        <v>2.38</v>
      </c>
      <c r="F12" s="67">
        <v>93.11</v>
      </c>
      <c r="G12" s="20">
        <f t="shared" si="3"/>
        <v>219</v>
      </c>
      <c r="H12" s="17">
        <f t="shared" si="1"/>
        <v>2137226.5966386553</v>
      </c>
      <c r="I12" s="21">
        <f>+H12*G12/$G$64</f>
        <v>75970.236108402125</v>
      </c>
      <c r="J12" s="64">
        <v>6.5000000000000002E-2</v>
      </c>
      <c r="K12" s="21">
        <f t="shared" si="2"/>
        <v>14.235000000000001</v>
      </c>
    </row>
    <row r="13" spans="1:11" x14ac:dyDescent="0.25">
      <c r="A13" s="16">
        <v>29256</v>
      </c>
      <c r="B13" s="16">
        <v>29555</v>
      </c>
      <c r="C13" s="17">
        <v>7470</v>
      </c>
      <c r="D13" s="18">
        <f t="shared" si="0"/>
        <v>485.55</v>
      </c>
      <c r="E13" s="19">
        <v>0.72</v>
      </c>
      <c r="F13" s="67">
        <v>93.11</v>
      </c>
      <c r="G13" s="20">
        <f t="shared" si="3"/>
        <v>300</v>
      </c>
      <c r="H13" s="17">
        <f t="shared" si="1"/>
        <v>966016.25</v>
      </c>
      <c r="I13" s="21">
        <f>+H13*G13/$G$64</f>
        <v>47038.609803603315</v>
      </c>
      <c r="J13" s="64">
        <v>6.5000000000000002E-2</v>
      </c>
      <c r="K13" s="21">
        <f t="shared" si="2"/>
        <v>19.5</v>
      </c>
    </row>
    <row r="14" spans="1:11" x14ac:dyDescent="0.25">
      <c r="A14" s="16">
        <v>29620</v>
      </c>
      <c r="B14" s="16">
        <v>29920</v>
      </c>
      <c r="C14" s="17">
        <v>7470</v>
      </c>
      <c r="D14" s="18">
        <f t="shared" si="0"/>
        <v>336.15</v>
      </c>
      <c r="E14" s="19">
        <v>0.9</v>
      </c>
      <c r="F14" s="67">
        <v>93.11</v>
      </c>
      <c r="G14" s="20">
        <f t="shared" si="3"/>
        <v>301</v>
      </c>
      <c r="H14" s="17">
        <f t="shared" si="1"/>
        <v>772812.99999999988</v>
      </c>
      <c r="I14" s="21">
        <f>+H14*G14/$G$64</f>
        <v>37756.324135692252</v>
      </c>
      <c r="J14" s="64">
        <v>4.4999999999999998E-2</v>
      </c>
      <c r="K14" s="21">
        <f t="shared" si="2"/>
        <v>13.545</v>
      </c>
    </row>
    <row r="15" spans="1:11" x14ac:dyDescent="0.25">
      <c r="A15" s="16">
        <v>29984</v>
      </c>
      <c r="B15" s="16">
        <v>30173</v>
      </c>
      <c r="C15" s="17">
        <v>9480</v>
      </c>
      <c r="D15" s="18">
        <f t="shared" si="0"/>
        <v>426.59999999999997</v>
      </c>
      <c r="E15" s="19">
        <v>1.1399999999999999</v>
      </c>
      <c r="F15" s="67">
        <v>93.11</v>
      </c>
      <c r="G15" s="20">
        <f t="shared" si="3"/>
        <v>190</v>
      </c>
      <c r="H15" s="17">
        <f t="shared" si="1"/>
        <v>774283.15789473697</v>
      </c>
      <c r="I15" s="21">
        <f>+H15*G15/$G$64</f>
        <v>23878.234052913493</v>
      </c>
      <c r="J15" s="64">
        <v>4.4999999999999998E-2</v>
      </c>
      <c r="K15" s="21">
        <f t="shared" si="2"/>
        <v>8.5499999999999989</v>
      </c>
    </row>
    <row r="16" spans="1:11" x14ac:dyDescent="0.25">
      <c r="A16" s="16">
        <v>30070</v>
      </c>
      <c r="B16" s="16">
        <v>30255</v>
      </c>
      <c r="C16" s="17">
        <v>17790</v>
      </c>
      <c r="D16" s="18">
        <f t="shared" si="0"/>
        <v>800.55</v>
      </c>
      <c r="E16" s="19">
        <v>1.1399999999999999</v>
      </c>
      <c r="F16" s="67">
        <v>93.11</v>
      </c>
      <c r="G16" s="20">
        <f t="shared" si="3"/>
        <v>186</v>
      </c>
      <c r="H16" s="17">
        <f t="shared" si="1"/>
        <v>1453006.0526315789</v>
      </c>
      <c r="I16" s="21">
        <f>+H16*G16/$G$64</f>
        <v>43866.11358374836</v>
      </c>
      <c r="J16" s="64">
        <v>4.4999999999999998E-2</v>
      </c>
      <c r="K16" s="21">
        <f t="shared" si="2"/>
        <v>8.3699999999999992</v>
      </c>
    </row>
    <row r="17" spans="1:11" x14ac:dyDescent="0.25">
      <c r="A17" s="16">
        <v>30256</v>
      </c>
      <c r="B17" s="16">
        <v>30528</v>
      </c>
      <c r="C17" s="17">
        <v>21420</v>
      </c>
      <c r="D17" s="18">
        <f>+C17*J17</f>
        <v>963.9</v>
      </c>
      <c r="E17" s="19">
        <v>1.41</v>
      </c>
      <c r="F17" s="67">
        <v>93.11</v>
      </c>
      <c r="G17" s="20">
        <f t="shared" si="3"/>
        <v>273</v>
      </c>
      <c r="H17" s="17">
        <f t="shared" si="1"/>
        <v>1414479.5744680851</v>
      </c>
      <c r="I17" s="21">
        <f>+H17*G17/$G$64</f>
        <v>62676.98812364669</v>
      </c>
      <c r="J17" s="64">
        <v>4.4999999999999998E-2</v>
      </c>
      <c r="K17" s="21">
        <f t="shared" si="2"/>
        <v>12.285</v>
      </c>
    </row>
    <row r="18" spans="1:11" x14ac:dyDescent="0.25">
      <c r="A18" s="16">
        <v>30529</v>
      </c>
      <c r="B18" s="16">
        <v>30712</v>
      </c>
      <c r="C18" s="17">
        <v>25530</v>
      </c>
      <c r="D18" s="18">
        <f t="shared" si="0"/>
        <v>1148.8499999999999</v>
      </c>
      <c r="E18" s="19">
        <v>1.65</v>
      </c>
      <c r="F18" s="67">
        <v>93.11</v>
      </c>
      <c r="G18" s="20">
        <f t="shared" si="3"/>
        <v>184</v>
      </c>
      <c r="H18" s="17">
        <f t="shared" si="1"/>
        <v>1440665.6363636362</v>
      </c>
      <c r="I18" s="21">
        <f>+H18*G18/$G$64</f>
        <v>43025.884936034585</v>
      </c>
      <c r="J18" s="64">
        <v>4.4999999999999998E-2</v>
      </c>
      <c r="K18" s="21">
        <f t="shared" si="2"/>
        <v>8.2799999999999994</v>
      </c>
    </row>
    <row r="19" spans="1:11" x14ac:dyDescent="0.25">
      <c r="A19" s="16">
        <v>30713</v>
      </c>
      <c r="B19" s="16">
        <v>30925</v>
      </c>
      <c r="C19" s="17">
        <v>30150</v>
      </c>
      <c r="D19" s="18">
        <f t="shared" si="0"/>
        <v>1356.75</v>
      </c>
      <c r="E19" s="19">
        <v>1.65</v>
      </c>
      <c r="F19" s="67">
        <v>93.11</v>
      </c>
      <c r="G19" s="20">
        <f t="shared" si="3"/>
        <v>213</v>
      </c>
      <c r="H19" s="17">
        <f t="shared" si="1"/>
        <v>1701373.6363636365</v>
      </c>
      <c r="I19" s="21">
        <f>+H19*G19/$G$64</f>
        <v>58820.41625474023</v>
      </c>
      <c r="J19" s="64">
        <v>4.4999999999999998E-2</v>
      </c>
      <c r="K19" s="21">
        <f t="shared" si="2"/>
        <v>9.5849999999999991</v>
      </c>
    </row>
    <row r="20" spans="1:11" x14ac:dyDescent="0.25">
      <c r="A20" s="16">
        <v>30926</v>
      </c>
      <c r="B20" s="16">
        <v>31268</v>
      </c>
      <c r="C20" s="17">
        <v>39310</v>
      </c>
      <c r="D20" s="18">
        <f t="shared" si="0"/>
        <v>1768.95</v>
      </c>
      <c r="E20" s="19">
        <v>1.95</v>
      </c>
      <c r="F20" s="67">
        <v>93.11</v>
      </c>
      <c r="G20" s="20">
        <f t="shared" si="3"/>
        <v>343</v>
      </c>
      <c r="H20" s="17">
        <f t="shared" si="1"/>
        <v>1877002.1025641027</v>
      </c>
      <c r="I20" s="21">
        <f>+H20*G20/$G$64</f>
        <v>104497.92585286273</v>
      </c>
      <c r="J20" s="64">
        <v>4.4999999999999998E-2</v>
      </c>
      <c r="K20" s="21">
        <f t="shared" si="2"/>
        <v>15.434999999999999</v>
      </c>
    </row>
    <row r="21" spans="1:11" x14ac:dyDescent="0.25">
      <c r="A21" s="16">
        <v>31743</v>
      </c>
      <c r="B21" s="16">
        <v>31958</v>
      </c>
      <c r="C21" s="17">
        <v>79290</v>
      </c>
      <c r="D21" s="18">
        <f t="shared" si="0"/>
        <v>5153.8500000000004</v>
      </c>
      <c r="E21" s="19">
        <v>2.88</v>
      </c>
      <c r="F21" s="67">
        <v>93.11</v>
      </c>
      <c r="G21" s="20">
        <f t="shared" si="3"/>
        <v>216</v>
      </c>
      <c r="H21" s="17">
        <f t="shared" si="1"/>
        <v>2563434.6875</v>
      </c>
      <c r="I21" s="21">
        <f>+H21*G21/$G$64</f>
        <v>89872.081236812199</v>
      </c>
      <c r="J21" s="64">
        <v>6.5000000000000002E-2</v>
      </c>
      <c r="K21" s="21">
        <f t="shared" si="2"/>
        <v>14.040000000000001</v>
      </c>
    </row>
    <row r="22" spans="1:11" x14ac:dyDescent="0.25">
      <c r="A22" s="16">
        <v>31959</v>
      </c>
      <c r="B22" s="16">
        <v>32081</v>
      </c>
      <c r="C22" s="17">
        <v>89630</v>
      </c>
      <c r="D22" s="18">
        <f t="shared" si="0"/>
        <v>5825.95</v>
      </c>
      <c r="E22" s="19">
        <v>2.88</v>
      </c>
      <c r="F22" s="67">
        <v>93.11</v>
      </c>
      <c r="G22" s="20">
        <f t="shared" si="3"/>
        <v>123</v>
      </c>
      <c r="H22" s="17">
        <f t="shared" si="1"/>
        <v>2897725.451388889</v>
      </c>
      <c r="I22" s="21">
        <f>+H22*G22/$G$64</f>
        <v>57851.035630714716</v>
      </c>
      <c r="J22" s="64">
        <v>6.5000000000000002E-2</v>
      </c>
      <c r="K22" s="21">
        <f t="shared" si="2"/>
        <v>7.9950000000000001</v>
      </c>
    </row>
    <row r="23" spans="1:11" x14ac:dyDescent="0.25">
      <c r="A23" s="16">
        <v>32082</v>
      </c>
      <c r="B23" s="16">
        <v>32291</v>
      </c>
      <c r="C23" s="17">
        <v>99630</v>
      </c>
      <c r="D23" s="18">
        <f t="shared" si="0"/>
        <v>6475.95</v>
      </c>
      <c r="E23" s="19">
        <v>3.58</v>
      </c>
      <c r="F23" s="67">
        <v>93.11</v>
      </c>
      <c r="G23" s="20">
        <f t="shared" si="3"/>
        <v>210</v>
      </c>
      <c r="H23" s="17">
        <f t="shared" si="1"/>
        <v>2591214.8882681564</v>
      </c>
      <c r="I23" s="21">
        <f>+H23*G23/$G$64</f>
        <v>88322.53311740185</v>
      </c>
      <c r="J23" s="64">
        <v>6.5000000000000002E-2</v>
      </c>
      <c r="K23" s="21">
        <f t="shared" si="2"/>
        <v>13.65</v>
      </c>
    </row>
    <row r="24" spans="1:11" x14ac:dyDescent="0.25">
      <c r="A24" s="16">
        <v>33086</v>
      </c>
      <c r="B24" s="16">
        <v>33199</v>
      </c>
      <c r="C24" s="17">
        <v>99630</v>
      </c>
      <c r="D24" s="18">
        <f t="shared" si="0"/>
        <v>6475.95</v>
      </c>
      <c r="E24" s="19">
        <v>5.78</v>
      </c>
      <c r="F24" s="67">
        <v>93.11</v>
      </c>
      <c r="G24" s="20">
        <f t="shared" si="3"/>
        <v>114</v>
      </c>
      <c r="H24" s="17">
        <f t="shared" si="1"/>
        <v>1604939.3252595155</v>
      </c>
      <c r="I24" s="21">
        <f>+H24*G24/$G$64</f>
        <v>29696.978263201556</v>
      </c>
      <c r="J24" s="64">
        <v>6.5000000000000002E-2</v>
      </c>
      <c r="K24" s="21">
        <f t="shared" si="2"/>
        <v>7.41</v>
      </c>
    </row>
    <row r="25" spans="1:11" x14ac:dyDescent="0.25">
      <c r="A25" s="16">
        <v>33273</v>
      </c>
      <c r="B25" s="16">
        <v>34546</v>
      </c>
      <c r="C25" s="17">
        <v>165180</v>
      </c>
      <c r="D25" s="18">
        <f t="shared" si="0"/>
        <v>10736.7</v>
      </c>
      <c r="E25" s="19">
        <v>14.89</v>
      </c>
      <c r="F25" s="67">
        <v>93.11</v>
      </c>
      <c r="G25" s="20">
        <f t="shared" si="3"/>
        <v>1274</v>
      </c>
      <c r="H25" s="17">
        <f t="shared" si="1"/>
        <v>1032901.9341840161</v>
      </c>
      <c r="I25" s="21">
        <f>+H25*G25/$G$64</f>
        <v>213588.22661101061</v>
      </c>
      <c r="J25" s="64">
        <v>6.5000000000000002E-2</v>
      </c>
      <c r="K25" s="21">
        <f t="shared" si="2"/>
        <v>82.81</v>
      </c>
    </row>
    <row r="26" spans="1:11" x14ac:dyDescent="0.25">
      <c r="A26" s="16">
        <v>34547</v>
      </c>
      <c r="B26" s="16">
        <v>34607</v>
      </c>
      <c r="C26" s="17">
        <v>165180</v>
      </c>
      <c r="D26" s="18">
        <f t="shared" si="0"/>
        <v>13214.4</v>
      </c>
      <c r="E26" s="19">
        <v>14.89</v>
      </c>
      <c r="F26" s="67">
        <v>93.11</v>
      </c>
      <c r="G26" s="20">
        <f t="shared" si="3"/>
        <v>61</v>
      </c>
      <c r="H26" s="17">
        <f t="shared" si="1"/>
        <v>1032901.9341840161</v>
      </c>
      <c r="I26" s="21">
        <f>+H26*G26/$G$64</f>
        <v>10226.75182360412</v>
      </c>
      <c r="J26" s="64">
        <v>0.08</v>
      </c>
      <c r="K26" s="21">
        <f t="shared" si="2"/>
        <v>4.88</v>
      </c>
    </row>
    <row r="27" spans="1:11" x14ac:dyDescent="0.25">
      <c r="A27" s="16">
        <v>34608</v>
      </c>
      <c r="B27" s="16">
        <v>34699</v>
      </c>
      <c r="C27" s="17">
        <v>165180</v>
      </c>
      <c r="D27" s="18">
        <f t="shared" si="0"/>
        <v>13214.4</v>
      </c>
      <c r="E27" s="19">
        <v>14.89</v>
      </c>
      <c r="F27" s="67">
        <v>93.11</v>
      </c>
      <c r="G27" s="20">
        <f t="shared" si="3"/>
        <v>92</v>
      </c>
      <c r="H27" s="17">
        <f t="shared" si="1"/>
        <v>1032901.9341840161</v>
      </c>
      <c r="I27" s="21">
        <f>+H27*G27/$G$64</f>
        <v>15423.953570025886</v>
      </c>
      <c r="J27" s="64">
        <v>0.08</v>
      </c>
      <c r="K27" s="21">
        <f t="shared" si="2"/>
        <v>7.36</v>
      </c>
    </row>
    <row r="28" spans="1:11" x14ac:dyDescent="0.25">
      <c r="A28" s="16">
        <v>34700</v>
      </c>
      <c r="B28" s="16">
        <v>34730</v>
      </c>
      <c r="C28" s="17">
        <v>320000</v>
      </c>
      <c r="D28" s="18">
        <f t="shared" si="0"/>
        <v>40000</v>
      </c>
      <c r="E28" s="19">
        <v>18.25</v>
      </c>
      <c r="F28" s="67">
        <v>93.11</v>
      </c>
      <c r="G28" s="20">
        <f t="shared" si="3"/>
        <v>31</v>
      </c>
      <c r="H28" s="17">
        <f t="shared" si="1"/>
        <v>1632613.6986301369</v>
      </c>
      <c r="I28" s="21">
        <f>+H28*G28/$G$64</f>
        <v>8214.7418694261069</v>
      </c>
      <c r="J28" s="64">
        <v>0.125</v>
      </c>
      <c r="K28" s="21">
        <f t="shared" si="2"/>
        <v>3.875</v>
      </c>
    </row>
    <row r="29" spans="1:11" x14ac:dyDescent="0.25">
      <c r="A29" s="16">
        <v>34731</v>
      </c>
      <c r="B29" s="16">
        <v>34758</v>
      </c>
      <c r="C29" s="17">
        <v>320000</v>
      </c>
      <c r="D29" s="18">
        <f t="shared" si="0"/>
        <v>40000</v>
      </c>
      <c r="E29" s="19">
        <v>18.25</v>
      </c>
      <c r="F29" s="67">
        <v>93.11</v>
      </c>
      <c r="G29" s="20">
        <f t="shared" si="3"/>
        <v>28</v>
      </c>
      <c r="H29" s="17">
        <f t="shared" si="1"/>
        <v>1632613.6986301369</v>
      </c>
      <c r="I29" s="21">
        <f>+H29*G29/$G$64</f>
        <v>7419.7668498042249</v>
      </c>
      <c r="J29" s="64">
        <v>0.125</v>
      </c>
      <c r="K29" s="21">
        <f t="shared" si="2"/>
        <v>3.5</v>
      </c>
    </row>
    <row r="30" spans="1:11" x14ac:dyDescent="0.25">
      <c r="A30" s="16">
        <v>34759</v>
      </c>
      <c r="B30" s="16">
        <v>34789</v>
      </c>
      <c r="C30" s="17">
        <v>320000</v>
      </c>
      <c r="D30" s="18">
        <f t="shared" si="0"/>
        <v>40000</v>
      </c>
      <c r="E30" s="19">
        <v>18.25</v>
      </c>
      <c r="F30" s="67">
        <v>93.11</v>
      </c>
      <c r="G30" s="20">
        <f t="shared" si="3"/>
        <v>31</v>
      </c>
      <c r="H30" s="17">
        <f t="shared" si="1"/>
        <v>1632613.6986301369</v>
      </c>
      <c r="I30" s="21">
        <f>+H30*G30/$G$64</f>
        <v>8214.7418694261069</v>
      </c>
      <c r="J30" s="64">
        <v>0.125</v>
      </c>
      <c r="K30" s="21">
        <f t="shared" si="2"/>
        <v>3.875</v>
      </c>
    </row>
    <row r="31" spans="1:11" x14ac:dyDescent="0.25">
      <c r="A31" s="16">
        <v>34790</v>
      </c>
      <c r="B31" s="16">
        <v>34819</v>
      </c>
      <c r="C31" s="17">
        <v>320000</v>
      </c>
      <c r="D31" s="18">
        <f t="shared" si="0"/>
        <v>40000</v>
      </c>
      <c r="E31" s="19">
        <v>18.25</v>
      </c>
      <c r="F31" s="67">
        <v>93.11</v>
      </c>
      <c r="G31" s="20">
        <f t="shared" si="3"/>
        <v>30</v>
      </c>
      <c r="H31" s="17">
        <f t="shared" si="1"/>
        <v>1632613.6986301369</v>
      </c>
      <c r="I31" s="21">
        <f>+H31*G31/$G$64</f>
        <v>7949.7501962188135</v>
      </c>
      <c r="J31" s="64">
        <v>0.125</v>
      </c>
      <c r="K31" s="21">
        <f t="shared" si="2"/>
        <v>3.75</v>
      </c>
    </row>
    <row r="32" spans="1:11" x14ac:dyDescent="0.25">
      <c r="A32" s="16">
        <v>34820</v>
      </c>
      <c r="B32" s="16">
        <v>34850</v>
      </c>
      <c r="C32" s="17">
        <v>320000</v>
      </c>
      <c r="D32" s="18">
        <f t="shared" si="0"/>
        <v>40000</v>
      </c>
      <c r="E32" s="19">
        <v>18.25</v>
      </c>
      <c r="F32" s="67">
        <v>93.11</v>
      </c>
      <c r="G32" s="20">
        <f t="shared" si="3"/>
        <v>31</v>
      </c>
      <c r="H32" s="17">
        <f t="shared" si="1"/>
        <v>1632613.6986301369</v>
      </c>
      <c r="I32" s="21">
        <f>+H32*G32/$G$64</f>
        <v>8214.7418694261069</v>
      </c>
      <c r="J32" s="64">
        <v>0.125</v>
      </c>
      <c r="K32" s="21">
        <f t="shared" si="2"/>
        <v>3.875</v>
      </c>
    </row>
    <row r="33" spans="1:11" x14ac:dyDescent="0.25">
      <c r="A33" s="16">
        <v>34851</v>
      </c>
      <c r="B33" s="16">
        <v>34880</v>
      </c>
      <c r="C33" s="17">
        <v>320000</v>
      </c>
      <c r="D33" s="18">
        <f t="shared" si="0"/>
        <v>40000</v>
      </c>
      <c r="E33" s="19">
        <v>18.25</v>
      </c>
      <c r="F33" s="67">
        <v>93.11</v>
      </c>
      <c r="G33" s="20">
        <f t="shared" si="3"/>
        <v>30</v>
      </c>
      <c r="H33" s="17">
        <f t="shared" si="1"/>
        <v>1632613.6986301369</v>
      </c>
      <c r="I33" s="21">
        <f>+H33*G33/$G$64</f>
        <v>7949.7501962188135</v>
      </c>
      <c r="J33" s="64">
        <v>0.125</v>
      </c>
      <c r="K33" s="21">
        <f t="shared" si="2"/>
        <v>3.75</v>
      </c>
    </row>
    <row r="34" spans="1:11" x14ac:dyDescent="0.25">
      <c r="A34" s="16">
        <v>34881</v>
      </c>
      <c r="B34" s="16">
        <v>34911</v>
      </c>
      <c r="C34" s="17">
        <v>320000</v>
      </c>
      <c r="D34" s="18">
        <f t="shared" si="0"/>
        <v>40000</v>
      </c>
      <c r="E34" s="19">
        <v>18.25</v>
      </c>
      <c r="F34" s="67">
        <v>93.11</v>
      </c>
      <c r="G34" s="20">
        <f t="shared" si="3"/>
        <v>31</v>
      </c>
      <c r="H34" s="17">
        <f t="shared" si="1"/>
        <v>1632613.6986301369</v>
      </c>
      <c r="I34" s="21">
        <f>+H34*G34/$G$64</f>
        <v>8214.7418694261069</v>
      </c>
      <c r="J34" s="64">
        <v>0.125</v>
      </c>
      <c r="K34" s="21">
        <f t="shared" si="2"/>
        <v>3.875</v>
      </c>
    </row>
    <row r="35" spans="1:11" x14ac:dyDescent="0.25">
      <c r="A35" s="16">
        <v>34912</v>
      </c>
      <c r="B35" s="16">
        <v>34942</v>
      </c>
      <c r="C35" s="17">
        <v>320000</v>
      </c>
      <c r="D35" s="18">
        <f t="shared" si="0"/>
        <v>40000</v>
      </c>
      <c r="E35" s="19">
        <v>18.25</v>
      </c>
      <c r="F35" s="67">
        <v>93.11</v>
      </c>
      <c r="G35" s="20">
        <f t="shared" si="3"/>
        <v>31</v>
      </c>
      <c r="H35" s="17">
        <f t="shared" si="1"/>
        <v>1632613.6986301369</v>
      </c>
      <c r="I35" s="21">
        <f>+H35*G35/$G$64</f>
        <v>8214.7418694261069</v>
      </c>
      <c r="J35" s="64">
        <v>0.125</v>
      </c>
      <c r="K35" s="21">
        <f t="shared" si="2"/>
        <v>3.875</v>
      </c>
    </row>
    <row r="36" spans="1:11" x14ac:dyDescent="0.25">
      <c r="A36" s="16">
        <v>34943</v>
      </c>
      <c r="B36" s="16">
        <v>34972</v>
      </c>
      <c r="C36" s="17">
        <v>320000</v>
      </c>
      <c r="D36" s="18">
        <f t="shared" si="0"/>
        <v>40000</v>
      </c>
      <c r="E36" s="19">
        <v>18.25</v>
      </c>
      <c r="F36" s="67">
        <v>93.11</v>
      </c>
      <c r="G36" s="20">
        <f t="shared" si="3"/>
        <v>30</v>
      </c>
      <c r="H36" s="17">
        <f t="shared" si="1"/>
        <v>1632613.6986301369</v>
      </c>
      <c r="I36" s="21">
        <f>+H36*G36/$G$64</f>
        <v>7949.7501962188135</v>
      </c>
      <c r="J36" s="64">
        <v>0.125</v>
      </c>
      <c r="K36" s="21">
        <f t="shared" si="2"/>
        <v>3.75</v>
      </c>
    </row>
    <row r="37" spans="1:11" x14ac:dyDescent="0.25">
      <c r="A37" s="16">
        <v>34973</v>
      </c>
      <c r="B37" s="16">
        <v>35003</v>
      </c>
      <c r="C37" s="17">
        <v>320000</v>
      </c>
      <c r="D37" s="18">
        <f t="shared" si="0"/>
        <v>40000</v>
      </c>
      <c r="E37" s="19">
        <v>18.25</v>
      </c>
      <c r="F37" s="67">
        <v>93.11</v>
      </c>
      <c r="G37" s="20">
        <f t="shared" si="3"/>
        <v>31</v>
      </c>
      <c r="H37" s="17">
        <f t="shared" si="1"/>
        <v>1632613.6986301369</v>
      </c>
      <c r="I37" s="21">
        <f>+H37*G37/$G$64</f>
        <v>8214.7418694261069</v>
      </c>
      <c r="J37" s="64">
        <v>0.125</v>
      </c>
      <c r="K37" s="21">
        <f t="shared" si="2"/>
        <v>3.875</v>
      </c>
    </row>
    <row r="38" spans="1:11" x14ac:dyDescent="0.25">
      <c r="A38" s="16">
        <v>35004</v>
      </c>
      <c r="B38" s="16">
        <v>35033</v>
      </c>
      <c r="C38" s="17">
        <v>320000</v>
      </c>
      <c r="D38" s="18">
        <f t="shared" si="0"/>
        <v>40000</v>
      </c>
      <c r="E38" s="19">
        <v>18.25</v>
      </c>
      <c r="F38" s="67">
        <v>93.11</v>
      </c>
      <c r="G38" s="20">
        <f t="shared" si="3"/>
        <v>30</v>
      </c>
      <c r="H38" s="17">
        <f t="shared" si="1"/>
        <v>1632613.6986301369</v>
      </c>
      <c r="I38" s="21">
        <f>+H38*G38/$G$64</f>
        <v>7949.7501962188135</v>
      </c>
      <c r="J38" s="64">
        <v>0.125</v>
      </c>
      <c r="K38" s="21">
        <f t="shared" si="2"/>
        <v>3.75</v>
      </c>
    </row>
    <row r="39" spans="1:11" x14ac:dyDescent="0.25">
      <c r="A39" s="16">
        <v>35034</v>
      </c>
      <c r="B39" s="16">
        <v>35064</v>
      </c>
      <c r="C39" s="17">
        <v>320000</v>
      </c>
      <c r="D39" s="18">
        <f t="shared" si="0"/>
        <v>40000</v>
      </c>
      <c r="E39" s="19">
        <v>18.25</v>
      </c>
      <c r="F39" s="67">
        <v>93.11</v>
      </c>
      <c r="G39" s="20">
        <f t="shared" si="3"/>
        <v>31</v>
      </c>
      <c r="H39" s="17">
        <f t="shared" si="1"/>
        <v>1632613.6986301369</v>
      </c>
      <c r="I39" s="21">
        <f>+H39*G39/$G$64</f>
        <v>8214.7418694261069</v>
      </c>
      <c r="J39" s="64">
        <v>0.125</v>
      </c>
      <c r="K39" s="21">
        <f t="shared" si="2"/>
        <v>3.875</v>
      </c>
    </row>
    <row r="40" spans="1:11" x14ac:dyDescent="0.25">
      <c r="A40" s="16">
        <v>35065</v>
      </c>
      <c r="B40" s="16">
        <v>35095</v>
      </c>
      <c r="C40" s="17">
        <v>400000</v>
      </c>
      <c r="D40" s="18">
        <f t="shared" si="0"/>
        <v>54000</v>
      </c>
      <c r="E40" s="19">
        <v>21.8</v>
      </c>
      <c r="F40" s="67">
        <v>93.11</v>
      </c>
      <c r="G40" s="20">
        <f t="shared" si="3"/>
        <v>31</v>
      </c>
      <c r="H40" s="17">
        <f t="shared" si="1"/>
        <v>1708440.3669724769</v>
      </c>
      <c r="I40" s="21">
        <f>+H40*G40/$G$64</f>
        <v>8596.2751787285815</v>
      </c>
      <c r="J40" s="64">
        <v>0.13500000000000001</v>
      </c>
      <c r="K40" s="21">
        <f t="shared" si="2"/>
        <v>4.1850000000000005</v>
      </c>
    </row>
    <row r="41" spans="1:11" x14ac:dyDescent="0.25">
      <c r="A41" s="16">
        <v>35096</v>
      </c>
      <c r="B41" s="16">
        <v>35123</v>
      </c>
      <c r="C41" s="17">
        <v>360000</v>
      </c>
      <c r="D41" s="18">
        <f t="shared" si="0"/>
        <v>48600</v>
      </c>
      <c r="E41" s="19">
        <v>21.8</v>
      </c>
      <c r="F41" s="67">
        <v>93.11</v>
      </c>
      <c r="G41" s="20">
        <f t="shared" si="3"/>
        <v>28</v>
      </c>
      <c r="H41" s="17">
        <f t="shared" si="1"/>
        <v>1537596.3302752294</v>
      </c>
      <c r="I41" s="21">
        <f>+H41*G41/$G$64</f>
        <v>6987.9398227083948</v>
      </c>
      <c r="J41" s="64">
        <v>0.13500000000000001</v>
      </c>
      <c r="K41" s="21">
        <f t="shared" si="2"/>
        <v>3.7800000000000002</v>
      </c>
    </row>
    <row r="42" spans="1:11" x14ac:dyDescent="0.25">
      <c r="A42" s="16">
        <v>35125</v>
      </c>
      <c r="B42" s="16">
        <v>35155</v>
      </c>
      <c r="C42" s="17">
        <v>400000</v>
      </c>
      <c r="D42" s="18">
        <f t="shared" si="0"/>
        <v>54000</v>
      </c>
      <c r="E42" s="19">
        <v>21.8</v>
      </c>
      <c r="F42" s="67">
        <v>93.11</v>
      </c>
      <c r="G42" s="20">
        <f t="shared" si="3"/>
        <v>31</v>
      </c>
      <c r="H42" s="17">
        <f t="shared" si="1"/>
        <v>1708440.3669724769</v>
      </c>
      <c r="I42" s="21">
        <f>+H42*G42/$G$64</f>
        <v>8596.2751787285815</v>
      </c>
      <c r="J42" s="64">
        <v>0.13500000000000001</v>
      </c>
      <c r="K42" s="21">
        <f t="shared" si="2"/>
        <v>4.1850000000000005</v>
      </c>
    </row>
    <row r="43" spans="1:11" x14ac:dyDescent="0.25">
      <c r="A43" s="16">
        <v>35156</v>
      </c>
      <c r="B43" s="16">
        <v>35185</v>
      </c>
      <c r="C43" s="17">
        <v>142125</v>
      </c>
      <c r="D43" s="18">
        <f t="shared" si="0"/>
        <v>19186.875</v>
      </c>
      <c r="E43" s="19">
        <v>21.8</v>
      </c>
      <c r="F43" s="67">
        <v>93.11</v>
      </c>
      <c r="G43" s="20">
        <f t="shared" si="3"/>
        <v>30</v>
      </c>
      <c r="H43" s="17">
        <f t="shared" si="1"/>
        <v>607030.21788990824</v>
      </c>
      <c r="I43" s="21">
        <f>+H43*G43/$G$64</f>
        <v>2955.8361526858052</v>
      </c>
      <c r="J43" s="64">
        <v>0.13500000000000001</v>
      </c>
      <c r="K43" s="21">
        <f t="shared" si="2"/>
        <v>4.0500000000000007</v>
      </c>
    </row>
    <row r="44" spans="1:11" x14ac:dyDescent="0.25">
      <c r="A44" s="16">
        <v>35186</v>
      </c>
      <c r="B44" s="16">
        <v>35216</v>
      </c>
      <c r="C44" s="17">
        <v>142125</v>
      </c>
      <c r="D44" s="18">
        <f t="shared" si="0"/>
        <v>19186.875</v>
      </c>
      <c r="E44" s="19">
        <v>21.8</v>
      </c>
      <c r="F44" s="67">
        <v>93.11</v>
      </c>
      <c r="G44" s="20">
        <f t="shared" si="3"/>
        <v>31</v>
      </c>
      <c r="H44" s="17">
        <f t="shared" si="1"/>
        <v>607030.21788990824</v>
      </c>
      <c r="I44" s="21">
        <f>+H44*G44/$G$64</f>
        <v>3054.3640244419989</v>
      </c>
      <c r="J44" s="64">
        <v>0.13500000000000001</v>
      </c>
      <c r="K44" s="21">
        <f t="shared" si="2"/>
        <v>4.1850000000000005</v>
      </c>
    </row>
    <row r="45" spans="1:11" x14ac:dyDescent="0.25">
      <c r="A45" s="16">
        <v>35217</v>
      </c>
      <c r="B45" s="16">
        <v>35246</v>
      </c>
      <c r="C45" s="17">
        <v>142125</v>
      </c>
      <c r="D45" s="18">
        <f t="shared" si="0"/>
        <v>19186.875</v>
      </c>
      <c r="E45" s="19">
        <v>21.8</v>
      </c>
      <c r="F45" s="67">
        <v>93.11</v>
      </c>
      <c r="G45" s="20">
        <f t="shared" si="3"/>
        <v>30</v>
      </c>
      <c r="H45" s="17">
        <f t="shared" si="1"/>
        <v>607030.21788990824</v>
      </c>
      <c r="I45" s="21">
        <f>+H45*G45/$G$64</f>
        <v>2955.8361526858052</v>
      </c>
      <c r="J45" s="64">
        <v>0.13500000000000001</v>
      </c>
      <c r="K45" s="21">
        <f t="shared" si="2"/>
        <v>4.0500000000000007</v>
      </c>
    </row>
    <row r="46" spans="1:11" x14ac:dyDescent="0.25">
      <c r="A46" s="16">
        <v>35247</v>
      </c>
      <c r="B46" s="16">
        <v>35277</v>
      </c>
      <c r="C46" s="17">
        <v>142125</v>
      </c>
      <c r="D46" s="18">
        <f t="shared" si="0"/>
        <v>19186.875</v>
      </c>
      <c r="E46" s="19">
        <v>21.8</v>
      </c>
      <c r="F46" s="67">
        <v>93.11</v>
      </c>
      <c r="G46" s="20">
        <f t="shared" si="3"/>
        <v>31</v>
      </c>
      <c r="H46" s="17">
        <f t="shared" si="1"/>
        <v>607030.21788990824</v>
      </c>
      <c r="I46" s="21">
        <f>+H46*G46/$G$64</f>
        <v>3054.3640244419989</v>
      </c>
      <c r="J46" s="64">
        <v>0.13500000000000001</v>
      </c>
      <c r="K46" s="21">
        <f t="shared" si="2"/>
        <v>4.1850000000000005</v>
      </c>
    </row>
    <row r="47" spans="1:11" x14ac:dyDescent="0.25">
      <c r="A47" s="16">
        <v>35278</v>
      </c>
      <c r="B47" s="16">
        <v>35308</v>
      </c>
      <c r="C47" s="17">
        <v>400000</v>
      </c>
      <c r="D47" s="18">
        <f t="shared" si="0"/>
        <v>54000</v>
      </c>
      <c r="E47" s="19">
        <v>21.8</v>
      </c>
      <c r="F47" s="67">
        <v>93.11</v>
      </c>
      <c r="G47" s="20">
        <f t="shared" si="3"/>
        <v>31</v>
      </c>
      <c r="H47" s="17">
        <f t="shared" si="1"/>
        <v>1708440.3669724769</v>
      </c>
      <c r="I47" s="21">
        <f>+H47*G47/$G$64</f>
        <v>8596.2751787285815</v>
      </c>
      <c r="J47" s="64">
        <v>0.13500000000000001</v>
      </c>
      <c r="K47" s="21">
        <f t="shared" si="2"/>
        <v>4.1850000000000005</v>
      </c>
    </row>
    <row r="48" spans="1:11" x14ac:dyDescent="0.25">
      <c r="A48" s="16">
        <v>35309</v>
      </c>
      <c r="B48" s="16">
        <v>35338</v>
      </c>
      <c r="C48" s="17">
        <v>400000</v>
      </c>
      <c r="D48" s="18">
        <f t="shared" si="0"/>
        <v>54000</v>
      </c>
      <c r="E48" s="19">
        <v>21.8</v>
      </c>
      <c r="F48" s="67">
        <v>93.11</v>
      </c>
      <c r="G48" s="20">
        <f t="shared" si="3"/>
        <v>30</v>
      </c>
      <c r="H48" s="17">
        <f t="shared" si="1"/>
        <v>1708440.3669724769</v>
      </c>
      <c r="I48" s="21">
        <f>+H48*G48/$G$64</f>
        <v>8318.9759794147558</v>
      </c>
      <c r="J48" s="64">
        <v>0.13500000000000001</v>
      </c>
      <c r="K48" s="21">
        <f t="shared" si="2"/>
        <v>4.0500000000000007</v>
      </c>
    </row>
    <row r="49" spans="1:11" x14ac:dyDescent="0.25">
      <c r="A49" s="16">
        <v>35339</v>
      </c>
      <c r="B49" s="16">
        <v>35369</v>
      </c>
      <c r="C49" s="17">
        <v>400000</v>
      </c>
      <c r="D49" s="18">
        <f t="shared" si="0"/>
        <v>54000</v>
      </c>
      <c r="E49" s="19">
        <v>21.8</v>
      </c>
      <c r="F49" s="67">
        <v>93.11</v>
      </c>
      <c r="G49" s="20">
        <f t="shared" si="3"/>
        <v>31</v>
      </c>
      <c r="H49" s="17">
        <f t="shared" si="1"/>
        <v>1708440.3669724769</v>
      </c>
      <c r="I49" s="21">
        <f>+H49*G49/$G$64</f>
        <v>8596.2751787285815</v>
      </c>
      <c r="J49" s="64">
        <v>0.13500000000000001</v>
      </c>
      <c r="K49" s="21">
        <f t="shared" si="2"/>
        <v>4.1850000000000005</v>
      </c>
    </row>
    <row r="50" spans="1:11" x14ac:dyDescent="0.25">
      <c r="A50" s="16">
        <v>35370</v>
      </c>
      <c r="B50" s="16">
        <v>35399</v>
      </c>
      <c r="C50" s="17">
        <v>400000</v>
      </c>
      <c r="D50" s="18">
        <f t="shared" si="0"/>
        <v>54000</v>
      </c>
      <c r="E50" s="19">
        <v>21.8</v>
      </c>
      <c r="F50" s="67">
        <v>93.11</v>
      </c>
      <c r="G50" s="20">
        <f t="shared" si="3"/>
        <v>30</v>
      </c>
      <c r="H50" s="17">
        <f t="shared" si="1"/>
        <v>1708440.3669724769</v>
      </c>
      <c r="I50" s="21">
        <f>+H50*G50/$G$64</f>
        <v>8318.9759794147558</v>
      </c>
      <c r="J50" s="64">
        <v>0.13500000000000001</v>
      </c>
      <c r="K50" s="21">
        <f t="shared" si="2"/>
        <v>4.0500000000000007</v>
      </c>
    </row>
    <row r="51" spans="1:11" x14ac:dyDescent="0.25">
      <c r="A51" s="16">
        <v>35400</v>
      </c>
      <c r="B51" s="16">
        <v>35430</v>
      </c>
      <c r="C51" s="17">
        <v>400000</v>
      </c>
      <c r="D51" s="18">
        <f t="shared" si="0"/>
        <v>54000</v>
      </c>
      <c r="E51" s="19">
        <v>21.8</v>
      </c>
      <c r="F51" s="67">
        <v>93.11</v>
      </c>
      <c r="G51" s="20">
        <f t="shared" si="3"/>
        <v>31</v>
      </c>
      <c r="H51" s="17">
        <f t="shared" si="1"/>
        <v>1708440.3669724769</v>
      </c>
      <c r="I51" s="21">
        <f>+H51*G51/$G$64</f>
        <v>8596.2751787285815</v>
      </c>
      <c r="J51" s="64">
        <v>0.13500000000000001</v>
      </c>
      <c r="K51" s="21">
        <f t="shared" si="2"/>
        <v>4.1850000000000005</v>
      </c>
    </row>
    <row r="52" spans="1:11" x14ac:dyDescent="0.25">
      <c r="A52" s="16">
        <v>35431</v>
      </c>
      <c r="B52" s="16">
        <v>35461</v>
      </c>
      <c r="C52" s="17">
        <v>480000</v>
      </c>
      <c r="D52" s="18">
        <f>+C52*J52</f>
        <v>64800.000000000007</v>
      </c>
      <c r="E52" s="19">
        <v>26.52</v>
      </c>
      <c r="F52" s="67">
        <v>93.11</v>
      </c>
      <c r="G52" s="20">
        <f t="shared" si="3"/>
        <v>31</v>
      </c>
      <c r="H52" s="17">
        <f t="shared" si="1"/>
        <v>1685248.8687782807</v>
      </c>
      <c r="I52" s="21">
        <f>+H52*G52/$G$64</f>
        <v>8479.5836604652977</v>
      </c>
      <c r="J52" s="64">
        <v>0.13500000000000001</v>
      </c>
      <c r="K52" s="21">
        <f t="shared" si="2"/>
        <v>4.1850000000000005</v>
      </c>
    </row>
    <row r="53" spans="1:11" x14ac:dyDescent="0.25">
      <c r="A53" s="16">
        <v>35462</v>
      </c>
      <c r="B53" s="16">
        <v>35489</v>
      </c>
      <c r="C53" s="17">
        <v>172005</v>
      </c>
      <c r="D53" s="18">
        <f t="shared" si="0"/>
        <v>23220.675000000003</v>
      </c>
      <c r="E53" s="19">
        <v>26.52</v>
      </c>
      <c r="F53" s="67">
        <v>93.11</v>
      </c>
      <c r="G53" s="20">
        <f t="shared" si="3"/>
        <v>28</v>
      </c>
      <c r="H53" s="17">
        <f t="shared" si="1"/>
        <v>603898.39932126703</v>
      </c>
      <c r="I53" s="21">
        <f>+H53*G53/$G$64</f>
        <v>2744.5471808140683</v>
      </c>
      <c r="J53" s="64">
        <v>0.13500000000000001</v>
      </c>
      <c r="K53" s="21">
        <f t="shared" si="2"/>
        <v>3.7800000000000002</v>
      </c>
    </row>
    <row r="54" spans="1:11" x14ac:dyDescent="0.25">
      <c r="A54" s="16">
        <v>35490</v>
      </c>
      <c r="B54" s="16">
        <v>35520</v>
      </c>
      <c r="C54" s="17">
        <v>480000</v>
      </c>
      <c r="D54" s="18">
        <f t="shared" si="0"/>
        <v>64800.000000000007</v>
      </c>
      <c r="E54" s="19">
        <v>26.52</v>
      </c>
      <c r="F54" s="67">
        <v>93.11</v>
      </c>
      <c r="G54" s="20">
        <f t="shared" si="3"/>
        <v>31</v>
      </c>
      <c r="H54" s="17">
        <f t="shared" si="1"/>
        <v>1685248.8687782807</v>
      </c>
      <c r="I54" s="21">
        <f>+H54*G54/$G$64</f>
        <v>8479.5836604652977</v>
      </c>
      <c r="J54" s="64">
        <v>0.13500000000000001</v>
      </c>
      <c r="K54" s="21">
        <f t="shared" si="2"/>
        <v>4.1850000000000005</v>
      </c>
    </row>
    <row r="55" spans="1:11" x14ac:dyDescent="0.25">
      <c r="A55" s="16">
        <v>35521</v>
      </c>
      <c r="B55" s="16">
        <v>35550</v>
      </c>
      <c r="C55" s="17">
        <v>480000</v>
      </c>
      <c r="D55" s="18">
        <f t="shared" si="0"/>
        <v>64800.000000000007</v>
      </c>
      <c r="E55" s="19">
        <v>26.52</v>
      </c>
      <c r="F55" s="67">
        <v>93.11</v>
      </c>
      <c r="G55" s="20">
        <f t="shared" si="3"/>
        <v>30</v>
      </c>
      <c r="H55" s="17">
        <f t="shared" si="1"/>
        <v>1685248.8687782807</v>
      </c>
      <c r="I55" s="21">
        <f>+H55*G55/$G$64</f>
        <v>8206.0487036760951</v>
      </c>
      <c r="J55" s="64">
        <v>0.13500000000000001</v>
      </c>
      <c r="K55" s="21">
        <f t="shared" si="2"/>
        <v>4.0500000000000007</v>
      </c>
    </row>
    <row r="56" spans="1:11" x14ac:dyDescent="0.25">
      <c r="A56" s="16">
        <v>35551</v>
      </c>
      <c r="B56" s="16">
        <v>35581</v>
      </c>
      <c r="C56" s="17">
        <v>480000</v>
      </c>
      <c r="D56" s="18">
        <f t="shared" si="0"/>
        <v>64800.000000000007</v>
      </c>
      <c r="E56" s="19">
        <v>26.52</v>
      </c>
      <c r="F56" s="67">
        <v>93.11</v>
      </c>
      <c r="G56" s="20">
        <f t="shared" si="3"/>
        <v>31</v>
      </c>
      <c r="H56" s="17">
        <f t="shared" si="1"/>
        <v>1685248.8687782807</v>
      </c>
      <c r="I56" s="21">
        <f>+H56*G56/$G$64</f>
        <v>8479.5836604652977</v>
      </c>
      <c r="J56" s="64">
        <v>0.13500000000000001</v>
      </c>
      <c r="K56" s="21">
        <f t="shared" si="2"/>
        <v>4.1850000000000005</v>
      </c>
    </row>
    <row r="57" spans="1:11" x14ac:dyDescent="0.25">
      <c r="A57" s="16">
        <v>35582</v>
      </c>
      <c r="B57" s="16">
        <v>35611</v>
      </c>
      <c r="C57" s="17">
        <v>480000</v>
      </c>
      <c r="D57" s="18">
        <f t="shared" si="0"/>
        <v>64800.000000000007</v>
      </c>
      <c r="E57" s="19">
        <v>26.52</v>
      </c>
      <c r="F57" s="67">
        <v>93.11</v>
      </c>
      <c r="G57" s="20">
        <f t="shared" si="3"/>
        <v>30</v>
      </c>
      <c r="H57" s="17">
        <f t="shared" si="1"/>
        <v>1685248.8687782807</v>
      </c>
      <c r="I57" s="21">
        <f>+H57*G57/$G$64</f>
        <v>8206.0487036760951</v>
      </c>
      <c r="J57" s="64">
        <v>0.13500000000000001</v>
      </c>
      <c r="K57" s="21">
        <f t="shared" si="2"/>
        <v>4.0500000000000007</v>
      </c>
    </row>
    <row r="58" spans="1:11" x14ac:dyDescent="0.25">
      <c r="A58" s="16">
        <v>35612</v>
      </c>
      <c r="B58" s="16">
        <v>35642</v>
      </c>
      <c r="C58" s="17">
        <v>480000</v>
      </c>
      <c r="D58" s="18">
        <f t="shared" si="0"/>
        <v>64800.000000000007</v>
      </c>
      <c r="E58" s="19">
        <v>26.52</v>
      </c>
      <c r="F58" s="67">
        <v>93.11</v>
      </c>
      <c r="G58" s="20">
        <f t="shared" si="3"/>
        <v>31</v>
      </c>
      <c r="H58" s="17">
        <f t="shared" si="1"/>
        <v>1685248.8687782807</v>
      </c>
      <c r="I58" s="21">
        <f>+H58*G58/$G$64</f>
        <v>8479.5836604652977</v>
      </c>
      <c r="J58" s="64">
        <v>0.13500000000000001</v>
      </c>
      <c r="K58" s="21">
        <f t="shared" si="2"/>
        <v>4.1850000000000005</v>
      </c>
    </row>
    <row r="59" spans="1:11" x14ac:dyDescent="0.25">
      <c r="A59" s="16">
        <v>35674</v>
      </c>
      <c r="B59" s="16">
        <v>35703</v>
      </c>
      <c r="C59" s="17">
        <v>480000</v>
      </c>
      <c r="D59" s="18">
        <f t="shared" si="0"/>
        <v>64800.000000000007</v>
      </c>
      <c r="E59" s="19">
        <v>26.52</v>
      </c>
      <c r="F59" s="67">
        <v>93.11</v>
      </c>
      <c r="G59" s="20">
        <f t="shared" si="3"/>
        <v>30</v>
      </c>
      <c r="H59" s="17">
        <f t="shared" si="1"/>
        <v>1685248.8687782807</v>
      </c>
      <c r="I59" s="21">
        <f>+H59*G59/$G$64</f>
        <v>8206.0487036760951</v>
      </c>
      <c r="J59" s="64">
        <v>0.13500000000000001</v>
      </c>
      <c r="K59" s="21">
        <f t="shared" si="2"/>
        <v>4.0500000000000007</v>
      </c>
    </row>
    <row r="60" spans="1:11" x14ac:dyDescent="0.25">
      <c r="A60" s="16">
        <v>35704</v>
      </c>
      <c r="B60" s="16">
        <v>35734</v>
      </c>
      <c r="C60" s="17">
        <v>480000</v>
      </c>
      <c r="D60" s="18">
        <f t="shared" si="0"/>
        <v>64800.000000000007</v>
      </c>
      <c r="E60" s="19">
        <v>26.52</v>
      </c>
      <c r="F60" s="67">
        <v>93.11</v>
      </c>
      <c r="G60" s="20">
        <f t="shared" si="3"/>
        <v>31</v>
      </c>
      <c r="H60" s="17">
        <f t="shared" si="1"/>
        <v>1685248.8687782807</v>
      </c>
      <c r="I60" s="21">
        <f>+H60*G60/$G$64</f>
        <v>8479.5836604652977</v>
      </c>
      <c r="J60" s="64">
        <v>0.13500000000000001</v>
      </c>
      <c r="K60" s="21">
        <f t="shared" si="2"/>
        <v>4.1850000000000005</v>
      </c>
    </row>
    <row r="61" spans="1:11" x14ac:dyDescent="0.25">
      <c r="A61" s="16">
        <v>36008</v>
      </c>
      <c r="B61" s="16">
        <v>36038</v>
      </c>
      <c r="C61" s="17">
        <v>480000</v>
      </c>
      <c r="D61" s="18">
        <f t="shared" si="0"/>
        <v>64800.000000000007</v>
      </c>
      <c r="E61" s="19">
        <v>31.21</v>
      </c>
      <c r="F61" s="67">
        <v>93.11</v>
      </c>
      <c r="G61" s="20">
        <f t="shared" si="3"/>
        <v>31</v>
      </c>
      <c r="H61" s="17">
        <f t="shared" si="1"/>
        <v>1432002.5632809997</v>
      </c>
      <c r="I61" s="21">
        <f>+H61*G61/$G$64</f>
        <v>7205.3367086042836</v>
      </c>
      <c r="J61" s="64">
        <v>0.13500000000000001</v>
      </c>
      <c r="K61" s="21">
        <f t="shared" si="2"/>
        <v>4.1850000000000005</v>
      </c>
    </row>
    <row r="62" spans="1:11" x14ac:dyDescent="0.25">
      <c r="A62" s="16">
        <v>36039</v>
      </c>
      <c r="B62" s="16">
        <v>36068</v>
      </c>
      <c r="C62" s="17">
        <v>480000</v>
      </c>
      <c r="D62" s="18">
        <f t="shared" si="0"/>
        <v>64800.000000000007</v>
      </c>
      <c r="E62" s="19">
        <v>31.21</v>
      </c>
      <c r="F62" s="67">
        <v>93.11</v>
      </c>
      <c r="G62" s="20">
        <f t="shared" si="3"/>
        <v>30</v>
      </c>
      <c r="H62" s="17">
        <f t="shared" si="1"/>
        <v>1432002.5632809997</v>
      </c>
      <c r="I62" s="21">
        <f>+H62*G62/$G$64</f>
        <v>6972.9064921976933</v>
      </c>
      <c r="J62" s="64">
        <v>0.13500000000000001</v>
      </c>
      <c r="K62" s="21">
        <f t="shared" si="2"/>
        <v>4.0500000000000007</v>
      </c>
    </row>
    <row r="63" spans="1:11" x14ac:dyDescent="0.25">
      <c r="A63" s="16">
        <v>37591</v>
      </c>
      <c r="B63" s="16">
        <v>37621</v>
      </c>
      <c r="C63" s="17">
        <v>480000</v>
      </c>
      <c r="D63" s="18">
        <f t="shared" si="0"/>
        <v>64800.000000000007</v>
      </c>
      <c r="E63" s="19">
        <v>46.58</v>
      </c>
      <c r="F63" s="67">
        <v>93.11</v>
      </c>
      <c r="G63" s="20">
        <f t="shared" si="3"/>
        <v>31</v>
      </c>
      <c r="H63" s="17">
        <f t="shared" si="1"/>
        <v>959484.75740661228</v>
      </c>
      <c r="I63" s="21">
        <f>+H63*G63/$G$64</f>
        <v>4827.7921570532353</v>
      </c>
      <c r="J63" s="64">
        <v>0.13500000000000001</v>
      </c>
      <c r="K63" s="21">
        <f t="shared" si="2"/>
        <v>4.1850000000000005</v>
      </c>
    </row>
    <row r="64" spans="1:11" x14ac:dyDescent="0.25">
      <c r="A64" s="30" t="s">
        <v>22</v>
      </c>
      <c r="B64" s="22"/>
      <c r="C64" s="23"/>
      <c r="D64" s="24">
        <f>SUM(D10:D63)</f>
        <v>1800447.175</v>
      </c>
      <c r="E64" s="25"/>
      <c r="F64" s="26"/>
      <c r="G64" s="27">
        <f>SUM(G10:G63)</f>
        <v>6161</v>
      </c>
      <c r="H64" s="28">
        <f>SUM(H11:H63)</f>
        <v>80323990.221881866</v>
      </c>
      <c r="I64" s="28">
        <f>SUM(I10:I63)</f>
        <v>1466439.2847302074</v>
      </c>
      <c r="J64" s="59"/>
      <c r="K64" s="21">
        <f>SUM(K10:K63)</f>
        <v>441.96000000000009</v>
      </c>
    </row>
    <row r="65" spans="1:11" x14ac:dyDescent="0.25">
      <c r="B65" s="30"/>
      <c r="C65" s="29"/>
      <c r="D65" s="31"/>
      <c r="E65" s="32"/>
      <c r="F65" s="32"/>
      <c r="G65" s="33"/>
      <c r="H65" s="31"/>
      <c r="I65" s="29"/>
      <c r="J65" s="58"/>
    </row>
    <row r="66" spans="1:11" x14ac:dyDescent="0.25">
      <c r="A66" s="30"/>
      <c r="B66" s="30"/>
      <c r="C66" s="29"/>
      <c r="D66" s="31"/>
      <c r="E66" s="32"/>
      <c r="F66" s="32"/>
      <c r="G66" s="31"/>
      <c r="H66" s="31"/>
      <c r="I66" s="31"/>
      <c r="J66" s="58"/>
      <c r="K66" s="31"/>
    </row>
    <row r="67" spans="1:11" x14ac:dyDescent="0.25">
      <c r="A67" s="30" t="s">
        <v>23</v>
      </c>
      <c r="B67" s="30"/>
      <c r="C67" s="29"/>
      <c r="D67" s="29"/>
      <c r="E67" s="32"/>
      <c r="F67" s="32"/>
      <c r="G67" s="29"/>
      <c r="H67" s="32"/>
      <c r="I67" s="29"/>
      <c r="J67" s="58"/>
      <c r="K67" s="4"/>
    </row>
    <row r="68" spans="1:11" x14ac:dyDescent="0.25">
      <c r="A68" s="34" t="s">
        <v>24</v>
      </c>
      <c r="B68" s="35"/>
      <c r="C68" s="36"/>
      <c r="D68" s="36"/>
      <c r="E68" s="37">
        <f>+K64/G64</f>
        <v>7.1735107937023229E-2</v>
      </c>
      <c r="F68" s="32"/>
      <c r="G68" s="32"/>
      <c r="H68" s="32"/>
      <c r="I68" s="29"/>
      <c r="J68" s="58"/>
      <c r="K68" s="4"/>
    </row>
    <row r="69" spans="1:11" x14ac:dyDescent="0.25">
      <c r="A69" s="38" t="s">
        <v>25</v>
      </c>
      <c r="B69" s="39"/>
      <c r="C69" s="28"/>
      <c r="D69" s="28"/>
      <c r="E69" s="68">
        <f>I64/30*7</f>
        <v>342169.16643704841</v>
      </c>
      <c r="F69" s="32"/>
      <c r="G69" s="32"/>
      <c r="H69" s="32"/>
      <c r="I69" s="29"/>
      <c r="J69" s="58"/>
      <c r="K69" s="4"/>
    </row>
    <row r="70" spans="1:11" x14ac:dyDescent="0.25">
      <c r="A70" s="41" t="s">
        <v>26</v>
      </c>
      <c r="B70" s="39"/>
      <c r="C70" s="32"/>
      <c r="D70" s="32"/>
      <c r="E70" s="40">
        <f>+G64/7</f>
        <v>880.14285714285711</v>
      </c>
      <c r="G70" s="32"/>
      <c r="H70" s="32"/>
      <c r="I70" s="32"/>
      <c r="J70" s="58"/>
      <c r="K70" s="4"/>
    </row>
    <row r="71" spans="1:11" x14ac:dyDescent="0.25">
      <c r="A71" s="42" t="s">
        <v>27</v>
      </c>
      <c r="B71" s="43"/>
      <c r="C71" s="44"/>
      <c r="D71" s="44"/>
      <c r="E71" s="45">
        <f>+E70*E69*E68</f>
        <v>21603583.542645421</v>
      </c>
      <c r="F71" s="32"/>
      <c r="G71" s="32"/>
      <c r="H71" s="32"/>
      <c r="I71" s="32"/>
      <c r="J71" s="58"/>
      <c r="K71" s="4"/>
    </row>
    <row r="79" spans="1:11" ht="18.75" customHeight="1" x14ac:dyDescent="0.25"/>
  </sheetData>
  <mergeCells count="5">
    <mergeCell ref="A1:J1"/>
    <mergeCell ref="A2:J2"/>
    <mergeCell ref="B3:D3"/>
    <mergeCell ref="F6:I6"/>
    <mergeCell ref="A8:B8"/>
  </mergeCells>
  <pageMargins left="0.7" right="0.7" top="0.75" bottom="0.75" header="0.3" footer="0.3"/>
  <pageSetup paperSize="1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0"/>
  <sheetViews>
    <sheetView workbookViewId="0">
      <selection activeCell="E48" sqref="E48"/>
    </sheetView>
  </sheetViews>
  <sheetFormatPr baseColWidth="10" defaultRowHeight="15" x14ac:dyDescent="0.25"/>
  <sheetData>
    <row r="2" spans="2:5" x14ac:dyDescent="0.25">
      <c r="B2" s="48" t="s">
        <v>28</v>
      </c>
      <c r="C2" s="75" t="s">
        <v>6</v>
      </c>
      <c r="D2" s="76"/>
      <c r="E2" s="49" t="s">
        <v>29</v>
      </c>
    </row>
    <row r="3" spans="2:5" x14ac:dyDescent="0.25">
      <c r="B3" s="50" t="s">
        <v>30</v>
      </c>
      <c r="C3" s="51" t="s">
        <v>14</v>
      </c>
      <c r="D3" s="51" t="s">
        <v>15</v>
      </c>
      <c r="E3" s="52" t="s">
        <v>31</v>
      </c>
    </row>
    <row r="4" spans="2:5" x14ac:dyDescent="0.25">
      <c r="B4">
        <f>YEAR(D4)</f>
        <v>1967</v>
      </c>
      <c r="C4" s="53">
        <v>24473</v>
      </c>
      <c r="D4" s="53">
        <v>24837</v>
      </c>
      <c r="E4" s="54">
        <v>4.4999999999999998E-2</v>
      </c>
    </row>
    <row r="5" spans="2:5" x14ac:dyDescent="0.25">
      <c r="B5">
        <f t="shared" ref="B5:B50" si="0">YEAR(D5)</f>
        <v>1968</v>
      </c>
      <c r="C5" s="53">
        <v>24838</v>
      </c>
      <c r="D5" s="53">
        <v>25203</v>
      </c>
      <c r="E5" s="54">
        <v>4.4999999999999998E-2</v>
      </c>
    </row>
    <row r="6" spans="2:5" x14ac:dyDescent="0.25">
      <c r="B6">
        <f t="shared" si="0"/>
        <v>1969</v>
      </c>
      <c r="C6" s="53">
        <v>25204</v>
      </c>
      <c r="D6" s="53">
        <v>25568</v>
      </c>
      <c r="E6" s="54">
        <v>4.4999999999999998E-2</v>
      </c>
    </row>
    <row r="7" spans="2:5" x14ac:dyDescent="0.25">
      <c r="B7">
        <f t="shared" si="0"/>
        <v>1970</v>
      </c>
      <c r="C7" s="53">
        <v>25569</v>
      </c>
      <c r="D7" s="53">
        <v>25933</v>
      </c>
      <c r="E7" s="54">
        <v>4.4999999999999998E-2</v>
      </c>
    </row>
    <row r="8" spans="2:5" x14ac:dyDescent="0.25">
      <c r="B8">
        <f t="shared" si="0"/>
        <v>1971</v>
      </c>
      <c r="C8" s="53">
        <v>25934</v>
      </c>
      <c r="D8" s="53">
        <v>26298</v>
      </c>
      <c r="E8" s="54">
        <v>4.4999999999999998E-2</v>
      </c>
    </row>
    <row r="9" spans="2:5" x14ac:dyDescent="0.25">
      <c r="B9">
        <f t="shared" si="0"/>
        <v>1972</v>
      </c>
      <c r="C9" s="53">
        <v>26299</v>
      </c>
      <c r="D9" s="53">
        <v>26664</v>
      </c>
      <c r="E9" s="54">
        <v>4.4999999999999998E-2</v>
      </c>
    </row>
    <row r="10" spans="2:5" x14ac:dyDescent="0.25">
      <c r="B10">
        <f t="shared" si="0"/>
        <v>1973</v>
      </c>
      <c r="C10" s="53">
        <v>26665</v>
      </c>
      <c r="D10" s="53">
        <v>27029</v>
      </c>
      <c r="E10" s="54">
        <v>4.4999999999999998E-2</v>
      </c>
    </row>
    <row r="11" spans="2:5" x14ac:dyDescent="0.25">
      <c r="B11">
        <f t="shared" si="0"/>
        <v>1974</v>
      </c>
      <c r="C11" s="53">
        <v>27030</v>
      </c>
      <c r="D11" s="53">
        <v>27394</v>
      </c>
      <c r="E11" s="54">
        <v>4.4999999999999998E-2</v>
      </c>
    </row>
    <row r="12" spans="2:5" x14ac:dyDescent="0.25">
      <c r="B12">
        <f t="shared" si="0"/>
        <v>1975</v>
      </c>
      <c r="C12" s="53">
        <v>27395</v>
      </c>
      <c r="D12" s="53">
        <v>27759</v>
      </c>
      <c r="E12" s="54">
        <v>4.4999999999999998E-2</v>
      </c>
    </row>
    <row r="13" spans="2:5" x14ac:dyDescent="0.25">
      <c r="B13">
        <f t="shared" si="0"/>
        <v>1976</v>
      </c>
      <c r="C13" s="53">
        <v>27760</v>
      </c>
      <c r="D13" s="53">
        <v>28125</v>
      </c>
      <c r="E13" s="54">
        <v>4.4999999999999998E-2</v>
      </c>
    </row>
    <row r="14" spans="2:5" x14ac:dyDescent="0.25">
      <c r="B14">
        <f t="shared" si="0"/>
        <v>1977</v>
      </c>
      <c r="C14" s="53">
        <v>28126</v>
      </c>
      <c r="D14" s="53">
        <v>28490</v>
      </c>
      <c r="E14" s="54">
        <v>4.4999999999999998E-2</v>
      </c>
    </row>
    <row r="15" spans="2:5" x14ac:dyDescent="0.25">
      <c r="B15">
        <f t="shared" si="0"/>
        <v>1978</v>
      </c>
      <c r="C15" s="53">
        <v>28491</v>
      </c>
      <c r="D15" s="53">
        <v>28855</v>
      </c>
      <c r="E15" s="54">
        <v>4.4999999999999998E-2</v>
      </c>
    </row>
    <row r="16" spans="2:5" x14ac:dyDescent="0.25">
      <c r="B16">
        <f t="shared" si="0"/>
        <v>1979</v>
      </c>
      <c r="C16" s="53">
        <v>28856</v>
      </c>
      <c r="D16" s="53">
        <v>29220</v>
      </c>
      <c r="E16" s="54">
        <v>4.4999999999999998E-2</v>
      </c>
    </row>
    <row r="17" spans="2:5" x14ac:dyDescent="0.25">
      <c r="B17">
        <f t="shared" si="0"/>
        <v>1980</v>
      </c>
      <c r="C17" s="53">
        <v>29221</v>
      </c>
      <c r="D17" s="53">
        <v>29586</v>
      </c>
      <c r="E17" s="54">
        <v>4.4999999999999998E-2</v>
      </c>
    </row>
    <row r="18" spans="2:5" x14ac:dyDescent="0.25">
      <c r="B18">
        <f t="shared" si="0"/>
        <v>1981</v>
      </c>
      <c r="C18" s="53">
        <v>29587</v>
      </c>
      <c r="D18" s="53">
        <v>29951</v>
      </c>
      <c r="E18" s="54">
        <v>4.4999999999999998E-2</v>
      </c>
    </row>
    <row r="19" spans="2:5" x14ac:dyDescent="0.25">
      <c r="B19">
        <f t="shared" si="0"/>
        <v>1982</v>
      </c>
      <c r="C19" s="53">
        <v>29952</v>
      </c>
      <c r="D19" s="53">
        <v>30316</v>
      </c>
      <c r="E19" s="54">
        <v>4.4999999999999998E-2</v>
      </c>
    </row>
    <row r="20" spans="2:5" x14ac:dyDescent="0.25">
      <c r="B20">
        <f t="shared" si="0"/>
        <v>1983</v>
      </c>
      <c r="C20" s="53">
        <v>30317</v>
      </c>
      <c r="D20" s="53">
        <v>30681</v>
      </c>
      <c r="E20" s="54">
        <v>4.4999999999999998E-2</v>
      </c>
    </row>
    <row r="21" spans="2:5" x14ac:dyDescent="0.25">
      <c r="B21">
        <f t="shared" si="0"/>
        <v>1984</v>
      </c>
      <c r="C21" s="53">
        <v>30682</v>
      </c>
      <c r="D21" s="53">
        <v>31047</v>
      </c>
      <c r="E21" s="54">
        <v>4.4999999999999998E-2</v>
      </c>
    </row>
    <row r="22" spans="2:5" x14ac:dyDescent="0.25">
      <c r="B22">
        <f t="shared" si="0"/>
        <v>1985</v>
      </c>
      <c r="C22" s="53">
        <v>31048</v>
      </c>
      <c r="D22" s="53">
        <v>31351</v>
      </c>
      <c r="E22" s="54">
        <v>4.4999999999999998E-2</v>
      </c>
    </row>
    <row r="23" spans="2:5" x14ac:dyDescent="0.25">
      <c r="B23">
        <f t="shared" si="0"/>
        <v>1985</v>
      </c>
      <c r="C23" s="53">
        <v>31352</v>
      </c>
      <c r="D23" s="53">
        <v>31412</v>
      </c>
      <c r="E23" s="54">
        <v>6.5000000000000002E-2</v>
      </c>
    </row>
    <row r="24" spans="2:5" x14ac:dyDescent="0.25">
      <c r="B24">
        <f t="shared" si="0"/>
        <v>1986</v>
      </c>
      <c r="C24" s="53">
        <v>31413</v>
      </c>
      <c r="D24" s="53">
        <v>31777</v>
      </c>
      <c r="E24" s="54">
        <v>6.5000000000000002E-2</v>
      </c>
    </row>
    <row r="25" spans="2:5" x14ac:dyDescent="0.25">
      <c r="B25">
        <f t="shared" si="0"/>
        <v>1987</v>
      </c>
      <c r="C25" s="53">
        <v>31778</v>
      </c>
      <c r="D25" s="53">
        <v>32142</v>
      </c>
      <c r="E25" s="54">
        <v>6.5000000000000002E-2</v>
      </c>
    </row>
    <row r="26" spans="2:5" x14ac:dyDescent="0.25">
      <c r="B26">
        <f t="shared" si="0"/>
        <v>1988</v>
      </c>
      <c r="C26" s="53">
        <v>32143</v>
      </c>
      <c r="D26" s="53">
        <v>32508</v>
      </c>
      <c r="E26" s="54">
        <v>6.5000000000000002E-2</v>
      </c>
    </row>
    <row r="27" spans="2:5" x14ac:dyDescent="0.25">
      <c r="B27">
        <f t="shared" si="0"/>
        <v>1989</v>
      </c>
      <c r="C27" s="53">
        <v>32509</v>
      </c>
      <c r="D27" s="53">
        <v>32873</v>
      </c>
      <c r="E27" s="54">
        <v>6.5000000000000002E-2</v>
      </c>
    </row>
    <row r="28" spans="2:5" x14ac:dyDescent="0.25">
      <c r="B28">
        <f t="shared" si="0"/>
        <v>1990</v>
      </c>
      <c r="C28" s="53">
        <v>32874</v>
      </c>
      <c r="D28" s="53">
        <v>33238</v>
      </c>
      <c r="E28" s="54">
        <v>6.5000000000000002E-2</v>
      </c>
    </row>
    <row r="29" spans="2:5" x14ac:dyDescent="0.25">
      <c r="B29">
        <f t="shared" si="0"/>
        <v>1991</v>
      </c>
      <c r="C29" s="53">
        <v>33239</v>
      </c>
      <c r="D29" s="53">
        <v>33603</v>
      </c>
      <c r="E29" s="54">
        <v>6.5000000000000002E-2</v>
      </c>
    </row>
    <row r="30" spans="2:5" x14ac:dyDescent="0.25">
      <c r="B30">
        <f t="shared" si="0"/>
        <v>1992</v>
      </c>
      <c r="C30" s="55">
        <v>33604</v>
      </c>
      <c r="D30" s="55">
        <v>33877</v>
      </c>
      <c r="E30" s="54">
        <v>6.5000000000000002E-2</v>
      </c>
    </row>
    <row r="31" spans="2:5" x14ac:dyDescent="0.25">
      <c r="B31">
        <f t="shared" si="0"/>
        <v>1992</v>
      </c>
      <c r="C31" s="55">
        <v>33878</v>
      </c>
      <c r="D31" s="55">
        <v>33969</v>
      </c>
      <c r="E31" s="54">
        <v>0.08</v>
      </c>
    </row>
    <row r="32" spans="2:5" x14ac:dyDescent="0.25">
      <c r="B32">
        <f t="shared" si="0"/>
        <v>1993</v>
      </c>
      <c r="C32" s="53">
        <v>33970</v>
      </c>
      <c r="D32" s="53">
        <v>34334</v>
      </c>
      <c r="E32" s="54">
        <v>0.08</v>
      </c>
    </row>
    <row r="33" spans="2:5" x14ac:dyDescent="0.25">
      <c r="B33">
        <f t="shared" si="0"/>
        <v>1994</v>
      </c>
      <c r="C33" s="55">
        <v>34335</v>
      </c>
      <c r="D33" s="55">
        <v>34424</v>
      </c>
      <c r="E33" s="54">
        <v>0.08</v>
      </c>
    </row>
    <row r="34" spans="2:5" x14ac:dyDescent="0.25">
      <c r="B34">
        <f t="shared" si="0"/>
        <v>1994</v>
      </c>
      <c r="C34" s="55">
        <v>34425</v>
      </c>
      <c r="D34" s="55">
        <v>34699</v>
      </c>
      <c r="E34" s="54">
        <v>0.115</v>
      </c>
    </row>
    <row r="35" spans="2:5" x14ac:dyDescent="0.25">
      <c r="B35">
        <f t="shared" si="0"/>
        <v>1995</v>
      </c>
      <c r="C35" s="53">
        <v>34700</v>
      </c>
      <c r="D35" s="53">
        <v>35064</v>
      </c>
      <c r="E35" s="54">
        <v>0.125</v>
      </c>
    </row>
    <row r="36" spans="2:5" x14ac:dyDescent="0.25">
      <c r="B36">
        <f t="shared" si="0"/>
        <v>1996</v>
      </c>
      <c r="C36" s="53">
        <v>35065</v>
      </c>
      <c r="D36" s="53">
        <v>35430</v>
      </c>
      <c r="E36" s="54">
        <v>0.13500000000000001</v>
      </c>
    </row>
    <row r="37" spans="2:5" x14ac:dyDescent="0.25">
      <c r="B37">
        <f t="shared" si="0"/>
        <v>1997</v>
      </c>
      <c r="C37" s="53">
        <v>35431</v>
      </c>
      <c r="D37" s="53">
        <v>35795</v>
      </c>
      <c r="E37" s="54">
        <v>0.13500000000000001</v>
      </c>
    </row>
    <row r="38" spans="2:5" x14ac:dyDescent="0.25">
      <c r="B38">
        <f t="shared" si="0"/>
        <v>1998</v>
      </c>
      <c r="C38" s="53">
        <v>35796</v>
      </c>
      <c r="D38" s="53">
        <v>36160</v>
      </c>
      <c r="E38" s="54">
        <v>0.13500000000000001</v>
      </c>
    </row>
    <row r="39" spans="2:5" x14ac:dyDescent="0.25">
      <c r="B39">
        <f t="shared" si="0"/>
        <v>1999</v>
      </c>
      <c r="C39" s="53">
        <v>36161</v>
      </c>
      <c r="D39" s="53">
        <v>36525</v>
      </c>
      <c r="E39" s="54">
        <v>0.13500000000000001</v>
      </c>
    </row>
    <row r="40" spans="2:5" x14ac:dyDescent="0.25">
      <c r="B40">
        <f t="shared" si="0"/>
        <v>2000</v>
      </c>
      <c r="C40" s="53">
        <v>36526</v>
      </c>
      <c r="D40" s="53">
        <v>36891</v>
      </c>
      <c r="E40" s="54">
        <v>0.13500000000000001</v>
      </c>
    </row>
    <row r="41" spans="2:5" x14ac:dyDescent="0.25">
      <c r="B41">
        <f t="shared" si="0"/>
        <v>2001</v>
      </c>
      <c r="C41" s="53">
        <v>36892</v>
      </c>
      <c r="D41" s="53">
        <v>37256</v>
      </c>
      <c r="E41" s="54">
        <v>0.13500000000000001</v>
      </c>
    </row>
    <row r="42" spans="2:5" x14ac:dyDescent="0.25">
      <c r="B42">
        <f t="shared" si="0"/>
        <v>2002</v>
      </c>
      <c r="C42" s="53">
        <v>37257</v>
      </c>
      <c r="D42" s="53">
        <v>37621</v>
      </c>
      <c r="E42" s="54">
        <v>0.13500000000000001</v>
      </c>
    </row>
    <row r="43" spans="2:5" x14ac:dyDescent="0.25">
      <c r="B43">
        <f t="shared" si="0"/>
        <v>2003</v>
      </c>
      <c r="C43" s="53">
        <v>37622</v>
      </c>
      <c r="D43" s="53">
        <v>37986</v>
      </c>
      <c r="E43" s="54">
        <v>0.13500000000000001</v>
      </c>
    </row>
    <row r="44" spans="2:5" x14ac:dyDescent="0.25">
      <c r="B44">
        <f t="shared" si="0"/>
        <v>2004</v>
      </c>
      <c r="C44" s="53">
        <v>37987</v>
      </c>
      <c r="D44" s="53">
        <v>38352</v>
      </c>
      <c r="E44" s="54">
        <v>0.14499999999999999</v>
      </c>
    </row>
    <row r="45" spans="2:5" x14ac:dyDescent="0.25">
      <c r="B45">
        <f t="shared" si="0"/>
        <v>2005</v>
      </c>
      <c r="C45" s="53">
        <v>38353</v>
      </c>
      <c r="D45" s="53">
        <v>38717</v>
      </c>
      <c r="E45" s="54">
        <v>0.15</v>
      </c>
    </row>
    <row r="46" spans="2:5" x14ac:dyDescent="0.25">
      <c r="B46">
        <f t="shared" si="0"/>
        <v>2006</v>
      </c>
      <c r="C46" s="53">
        <v>38718</v>
      </c>
      <c r="D46" s="53">
        <v>39082</v>
      </c>
      <c r="E46" s="54">
        <v>0.155</v>
      </c>
    </row>
    <row r="47" spans="2:5" x14ac:dyDescent="0.25">
      <c r="B47">
        <f t="shared" si="0"/>
        <v>2007</v>
      </c>
      <c r="C47" s="53">
        <v>39083</v>
      </c>
      <c r="D47" s="53">
        <v>39447</v>
      </c>
      <c r="E47" s="54">
        <v>0.155</v>
      </c>
    </row>
    <row r="48" spans="2:5" x14ac:dyDescent="0.25">
      <c r="B48">
        <f t="shared" si="0"/>
        <v>2008</v>
      </c>
      <c r="C48" s="53">
        <v>39448</v>
      </c>
      <c r="D48" s="53">
        <v>39813</v>
      </c>
      <c r="E48" s="54">
        <v>0.16</v>
      </c>
    </row>
    <row r="49" spans="2:5" x14ac:dyDescent="0.25">
      <c r="B49">
        <f t="shared" si="0"/>
        <v>2009</v>
      </c>
      <c r="C49" s="53">
        <v>39814</v>
      </c>
      <c r="D49" s="53">
        <v>40178</v>
      </c>
      <c r="E49" s="54">
        <v>0.16</v>
      </c>
    </row>
    <row r="50" spans="2:5" x14ac:dyDescent="0.25">
      <c r="B50">
        <f t="shared" si="0"/>
        <v>2010</v>
      </c>
      <c r="C50" s="53">
        <v>40179</v>
      </c>
      <c r="D50" s="53">
        <v>40543</v>
      </c>
      <c r="E50" s="54">
        <v>0.16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2019-00298</vt:lpstr>
      <vt:lpstr>APORTES DE COTIZACIÓN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cristianfuentescabrera@gmail.com</dc:creator>
  <cp:lastModifiedBy>Usuario de Windows</cp:lastModifiedBy>
  <dcterms:created xsi:type="dcterms:W3CDTF">2021-10-28T19:25:55Z</dcterms:created>
  <dcterms:modified xsi:type="dcterms:W3CDTF">2022-08-19T21:55:02Z</dcterms:modified>
</cp:coreProperties>
</file>