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Users\osancheg\Desktop\"/>
    </mc:Choice>
  </mc:AlternateContent>
  <bookViews>
    <workbookView xWindow="0" yWindow="0" windowWidth="24000" windowHeight="9600" tabRatio="730"/>
  </bookViews>
  <sheets>
    <sheet name="Sin Abonos" sheetId="10" r:id="rId1"/>
    <sheet name="Con Abonos" sheetId="11" r:id="rId2"/>
  </sheets>
  <externalReferences>
    <externalReference r:id="rId3"/>
  </externalReferences>
  <definedNames>
    <definedName name="Catmar_Ca">'Con Abonos'!$I$7</definedName>
    <definedName name="Catmar_Sa">'Sin Abonos'!$I$8</definedName>
    <definedName name="Colm_De">'Sin Abonos'!$A$18:$A$174</definedName>
    <definedName name="Colm_Des">'Con Abonos'!$A$17:$A$174</definedName>
    <definedName name="Colm_Has">'Con Abonos'!$B$17:$B$174</definedName>
    <definedName name="Colm_Hasta">'Sin Abonos'!$B$18:$B$174</definedName>
    <definedName name="Comercial_Ca">'Con Abonos'!$H$10</definedName>
    <definedName name="Comercial_Sa">'Sin Abonos'!$H$11</definedName>
    <definedName name="Consumo_Ca">'Con Abonos'!$H$11</definedName>
    <definedName name="Consumo_Sa">'Sin Abonos'!$H$12</definedName>
    <definedName name="días_Ca">'Con Abonos'!$H$18:$H$173</definedName>
    <definedName name="Días_Sa">'Sin Abonos'!$H$19:$H$174</definedName>
    <definedName name="Días_Uc">[1]INTERESES!$K$22:$K$190</definedName>
    <definedName name="Fech_Des">[1]INTERESES!$A$21</definedName>
    <definedName name="Fecha_De">'Sin Abonos'!$A$18</definedName>
    <definedName name="Fecha_Fin">'Con Abonos'!$B$17</definedName>
    <definedName name="Fecha_Hasta">'Sin Abonos'!$B$18</definedName>
    <definedName name="Fecha_Pri">'Con Abonos'!$A$17</definedName>
    <definedName name="Fila_Fin_Cm">IF(Fecha_des,Fila_Prim_Cm+No_de_Períodos_Cm,Fila_Prim_Cm)</definedName>
    <definedName name="Fila_Fin_Sa">IF(Fecha_De,Fila_Prim_Sa+No_de_Períodos_Sa,Fila_Prim_Sa)</definedName>
    <definedName name="Fila_Fin_Uc">IF(Fech_Des,Fila_Prima_Uc+No_de_Períodos_Uc,Fila_Prima_Uc)</definedName>
    <definedName name="Fila_Prim_Sa">ROW('Sin Abonos'!$18:$18)</definedName>
    <definedName name="Fila_Prima_Uc">ROW([1]INTERESES!$A$21:$IV$21)</definedName>
    <definedName name="Header_Row">ROW('Con Abonos'!$17:$17)</definedName>
    <definedName name="Interest_Rate">[1]INTERESES!$D$9</definedName>
    <definedName name="Last_Row">IF(Fecha_Pri,Header_Row+No_de_Períodos,Header_Row)</definedName>
    <definedName name="Microcréd_Ca">'Con Abonos'!$H$12</definedName>
    <definedName name="Microcréd_Sa">'Sin Abonos'!$H$13</definedName>
    <definedName name="Mora_Fin">'Con Abonos'!$G$9</definedName>
    <definedName name="Mora_Final">'Sin Abonos'!$G$10</definedName>
    <definedName name="No_de_Períodos">MATCH(0.01,días_Ca,-1)</definedName>
    <definedName name="No_de_Períodos_Cm">MATCH(0.01,Días_Cm,-1)</definedName>
    <definedName name="No_de_Períodos_Sa">MATCH(0.01,Días_Sa,-1)</definedName>
    <definedName name="No_de_Períodos_Uc">MATCH(0.01,Días_Uc,-1)</definedName>
    <definedName name="Nuevo_Int_Ca">'Con Abonos'!$I$8</definedName>
    <definedName name="Nuevo_Int_Sa">'Sin Abonos'!$I$9</definedName>
    <definedName name="Primar_Ca">'Con Abonos'!$I$6</definedName>
    <definedName name="Primar_Sa">'Sin Abonos'!$I$7</definedName>
    <definedName name="Sgn_Int_Ca">'Con Abonos'!$I$9</definedName>
    <definedName name="SgN_Int_Sa">'Sin Abonos'!$I$10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99" i="10" l="1"/>
  <c r="G195" i="10"/>
  <c r="L17" i="11" l="1"/>
  <c r="E6" i="11"/>
  <c r="D8" i="11"/>
  <c r="E9" i="11"/>
  <c r="D11" i="11"/>
  <c r="G9" i="11"/>
  <c r="B19" i="11" s="1"/>
  <c r="E19" i="11" s="1"/>
  <c r="F10" i="11"/>
  <c r="B17" i="11"/>
  <c r="B18" i="11"/>
  <c r="G17" i="11"/>
  <c r="M17" i="11"/>
  <c r="A18" i="11"/>
  <c r="J174" i="11"/>
  <c r="E7" i="10"/>
  <c r="D9" i="10"/>
  <c r="E10" i="10"/>
  <c r="D12" i="10"/>
  <c r="B18" i="10"/>
  <c r="B19" i="10" s="1"/>
  <c r="I18" i="10"/>
  <c r="A19" i="10"/>
  <c r="G18" i="11"/>
  <c r="A19" i="11"/>
  <c r="C19" i="10"/>
  <c r="D19" i="10" s="1"/>
  <c r="C19" i="11"/>
  <c r="D19" i="11"/>
  <c r="C18" i="11"/>
  <c r="D18" i="11"/>
  <c r="E18" i="11"/>
  <c r="H19" i="10" l="1"/>
  <c r="G19" i="10"/>
  <c r="E19" i="10"/>
  <c r="A20" i="10"/>
  <c r="A20" i="11"/>
  <c r="H19" i="11"/>
  <c r="H18" i="11"/>
  <c r="I18" i="11" s="1"/>
  <c r="I19" i="10" l="1"/>
  <c r="C20" i="10"/>
  <c r="D20" i="10" s="1"/>
  <c r="G20" i="10"/>
  <c r="B20" i="10"/>
  <c r="L18" i="11"/>
  <c r="M18" i="11"/>
  <c r="B20" i="11"/>
  <c r="A21" i="11" s="1"/>
  <c r="C20" i="11"/>
  <c r="D20" i="11" s="1"/>
  <c r="E20" i="11" s="1"/>
  <c r="E20" i="10" l="1"/>
  <c r="A21" i="10"/>
  <c r="H20" i="10"/>
  <c r="I20" i="10" s="1"/>
  <c r="H20" i="11"/>
  <c r="B21" i="11"/>
  <c r="A22" i="11" s="1"/>
  <c r="C21" i="11"/>
  <c r="D21" i="11" s="1"/>
  <c r="G19" i="11"/>
  <c r="C21" i="10" l="1"/>
  <c r="D21" i="10" s="1"/>
  <c r="G21" i="10"/>
  <c r="B21" i="10"/>
  <c r="A22" i="10" s="1"/>
  <c r="H21" i="11"/>
  <c r="I19" i="11"/>
  <c r="E21" i="11"/>
  <c r="C22" i="11"/>
  <c r="D22" i="11" s="1"/>
  <c r="E22" i="11" s="1"/>
  <c r="B22" i="11"/>
  <c r="A23" i="11" s="1"/>
  <c r="G22" i="10" l="1"/>
  <c r="C22" i="10"/>
  <c r="D22" i="10" s="1"/>
  <c r="B22" i="10"/>
  <c r="A23" i="10" s="1"/>
  <c r="E21" i="10"/>
  <c r="H21" i="10"/>
  <c r="H22" i="11"/>
  <c r="B23" i="11"/>
  <c r="A24" i="11" s="1"/>
  <c r="C23" i="11"/>
  <c r="D23" i="11" s="1"/>
  <c r="M19" i="11"/>
  <c r="L19" i="11"/>
  <c r="H22" i="10" l="1"/>
  <c r="G23" i="10"/>
  <c r="C23" i="10"/>
  <c r="D23" i="10" s="1"/>
  <c r="B23" i="10"/>
  <c r="A24" i="10" s="1"/>
  <c r="I21" i="10"/>
  <c r="E22" i="10"/>
  <c r="I22" i="10" s="1"/>
  <c r="H23" i="11"/>
  <c r="G20" i="11"/>
  <c r="E23" i="11"/>
  <c r="B24" i="11"/>
  <c r="A25" i="11" s="1"/>
  <c r="C24" i="11"/>
  <c r="D24" i="11" s="1"/>
  <c r="E24" i="11" s="1"/>
  <c r="E23" i="10" l="1"/>
  <c r="C24" i="10"/>
  <c r="D24" i="10" s="1"/>
  <c r="E24" i="10" s="1"/>
  <c r="B24" i="10"/>
  <c r="A25" i="10" s="1"/>
  <c r="G24" i="10"/>
  <c r="H23" i="10"/>
  <c r="I20" i="11"/>
  <c r="C25" i="11"/>
  <c r="D25" i="11" s="1"/>
  <c r="B25" i="11"/>
  <c r="A26" i="11" s="1"/>
  <c r="H24" i="11"/>
  <c r="I23" i="10" l="1"/>
  <c r="C25" i="10"/>
  <c r="D25" i="10" s="1"/>
  <c r="E25" i="10" s="1"/>
  <c r="B25" i="10"/>
  <c r="G25" i="10"/>
  <c r="H24" i="10"/>
  <c r="I24" i="10" s="1"/>
  <c r="E25" i="11"/>
  <c r="L20" i="11"/>
  <c r="M20" i="11"/>
  <c r="C26" i="11"/>
  <c r="D26" i="11" s="1"/>
  <c r="B26" i="11"/>
  <c r="A27" i="11" s="1"/>
  <c r="H25" i="11"/>
  <c r="A26" i="10" l="1"/>
  <c r="H25" i="10"/>
  <c r="I25" i="10" s="1"/>
  <c r="H26" i="11"/>
  <c r="G21" i="11"/>
  <c r="C27" i="11"/>
  <c r="D27" i="11" s="1"/>
  <c r="B27" i="11"/>
  <c r="A28" i="11" s="1"/>
  <c r="E26" i="11"/>
  <c r="B26" i="10" l="1"/>
  <c r="A27" i="10" s="1"/>
  <c r="C26" i="10"/>
  <c r="D26" i="10" s="1"/>
  <c r="E26" i="10" s="1"/>
  <c r="G26" i="10"/>
  <c r="H26" i="10"/>
  <c r="I21" i="11"/>
  <c r="B28" i="11"/>
  <c r="A29" i="11" s="1"/>
  <c r="C28" i="11"/>
  <c r="D28" i="11" s="1"/>
  <c r="E27" i="11"/>
  <c r="H27" i="11"/>
  <c r="I26" i="10" l="1"/>
  <c r="C27" i="10"/>
  <c r="D27" i="10" s="1"/>
  <c r="B27" i="10"/>
  <c r="A28" i="10" s="1"/>
  <c r="G27" i="10"/>
  <c r="E28" i="11"/>
  <c r="H28" i="11"/>
  <c r="L21" i="11"/>
  <c r="M21" i="11"/>
  <c r="B29" i="11"/>
  <c r="A30" i="11" s="1"/>
  <c r="C29" i="11"/>
  <c r="D29" i="11" s="1"/>
  <c r="H27" i="10" l="1"/>
  <c r="B28" i="10"/>
  <c r="A29" i="10" s="1"/>
  <c r="C28" i="10"/>
  <c r="D28" i="10" s="1"/>
  <c r="E28" i="10" s="1"/>
  <c r="G28" i="10"/>
  <c r="E27" i="10"/>
  <c r="I27" i="10" s="1"/>
  <c r="C30" i="11"/>
  <c r="D30" i="11" s="1"/>
  <c r="E30" i="11" s="1"/>
  <c r="B30" i="11"/>
  <c r="A31" i="11" s="1"/>
  <c r="E29" i="11"/>
  <c r="G22" i="11"/>
  <c r="H29" i="11"/>
  <c r="H28" i="10" l="1"/>
  <c r="I28" i="10" s="1"/>
  <c r="G29" i="10"/>
  <c r="B29" i="10"/>
  <c r="A30" i="10" s="1"/>
  <c r="C29" i="10"/>
  <c r="D29" i="10" s="1"/>
  <c r="C31" i="11"/>
  <c r="D31" i="11" s="1"/>
  <c r="B31" i="11"/>
  <c r="A32" i="11" s="1"/>
  <c r="H30" i="11"/>
  <c r="I22" i="11"/>
  <c r="G30" i="10" l="1"/>
  <c r="B30" i="10"/>
  <c r="A31" i="10" s="1"/>
  <c r="C30" i="10"/>
  <c r="D30" i="10" s="1"/>
  <c r="E30" i="10" s="1"/>
  <c r="E29" i="10"/>
  <c r="H29" i="10"/>
  <c r="I29" i="10" s="1"/>
  <c r="E31" i="11"/>
  <c r="L22" i="11"/>
  <c r="M22" i="11"/>
  <c r="H31" i="11"/>
  <c r="B32" i="11"/>
  <c r="A33" i="11" s="1"/>
  <c r="C32" i="11"/>
  <c r="D32" i="11" s="1"/>
  <c r="B31" i="10" l="1"/>
  <c r="A32" i="10" s="1"/>
  <c r="C31" i="10"/>
  <c r="D31" i="10" s="1"/>
  <c r="E31" i="10" s="1"/>
  <c r="I31" i="10" s="1"/>
  <c r="G31" i="10"/>
  <c r="H31" i="10"/>
  <c r="H30" i="10"/>
  <c r="I30" i="10" s="1"/>
  <c r="G23" i="11"/>
  <c r="E32" i="11"/>
  <c r="H32" i="11"/>
  <c r="C33" i="11"/>
  <c r="D33" i="11" s="1"/>
  <c r="B33" i="11"/>
  <c r="A34" i="11" s="1"/>
  <c r="C32" i="10" l="1"/>
  <c r="D32" i="10" s="1"/>
  <c r="E32" i="10" s="1"/>
  <c r="G32" i="10"/>
  <c r="B32" i="10"/>
  <c r="A33" i="10" s="1"/>
  <c r="C34" i="11"/>
  <c r="D34" i="11" s="1"/>
  <c r="B34" i="11"/>
  <c r="A35" i="11" s="1"/>
  <c r="E33" i="11"/>
  <c r="H33" i="11"/>
  <c r="I23" i="11"/>
  <c r="H32" i="10" l="1"/>
  <c r="I32" i="10"/>
  <c r="B33" i="10"/>
  <c r="A34" i="10" s="1"/>
  <c r="C33" i="10"/>
  <c r="D33" i="10" s="1"/>
  <c r="E33" i="10" s="1"/>
  <c r="G33" i="10"/>
  <c r="C35" i="11"/>
  <c r="D35" i="11" s="1"/>
  <c r="B35" i="11"/>
  <c r="H35" i="11" s="1"/>
  <c r="M23" i="11"/>
  <c r="L23" i="11"/>
  <c r="E34" i="11"/>
  <c r="H34" i="11"/>
  <c r="H33" i="10" l="1"/>
  <c r="I33" i="10" s="1"/>
  <c r="B34" i="10"/>
  <c r="A35" i="10" s="1"/>
  <c r="G34" i="10"/>
  <c r="C34" i="10"/>
  <c r="D34" i="10" s="1"/>
  <c r="E34" i="10" s="1"/>
  <c r="G24" i="11"/>
  <c r="E35" i="11"/>
  <c r="A36" i="11"/>
  <c r="H34" i="10" l="1"/>
  <c r="I34" i="10" s="1"/>
  <c r="C35" i="10"/>
  <c r="D35" i="10" s="1"/>
  <c r="E35" i="10" s="1"/>
  <c r="G35" i="10"/>
  <c r="B35" i="10"/>
  <c r="A36" i="10" s="1"/>
  <c r="I24" i="11"/>
  <c r="B36" i="11"/>
  <c r="A37" i="11" s="1"/>
  <c r="C36" i="11"/>
  <c r="D36" i="11" s="1"/>
  <c r="H35" i="10" l="1"/>
  <c r="I35" i="10" s="1"/>
  <c r="B36" i="10"/>
  <c r="G36" i="10"/>
  <c r="C36" i="10"/>
  <c r="D36" i="10" s="1"/>
  <c r="E36" i="10" s="1"/>
  <c r="E36" i="11"/>
  <c r="L24" i="11"/>
  <c r="M24" i="11"/>
  <c r="H36" i="11"/>
  <c r="B37" i="11"/>
  <c r="A38" i="11" s="1"/>
  <c r="C37" i="11"/>
  <c r="D37" i="11" s="1"/>
  <c r="E37" i="11" s="1"/>
  <c r="H36" i="10" l="1"/>
  <c r="I36" i="10" s="1"/>
  <c r="A37" i="10"/>
  <c r="H37" i="11"/>
  <c r="G25" i="11"/>
  <c r="B38" i="11"/>
  <c r="A39" i="11" s="1"/>
  <c r="C38" i="11"/>
  <c r="D38" i="11" s="1"/>
  <c r="E38" i="11" s="1"/>
  <c r="B37" i="10" l="1"/>
  <c r="A38" i="10" s="1"/>
  <c r="G37" i="10"/>
  <c r="C37" i="10"/>
  <c r="D37" i="10" s="1"/>
  <c r="E37" i="10" s="1"/>
  <c r="H38" i="11"/>
  <c r="I25" i="11"/>
  <c r="B39" i="11"/>
  <c r="A40" i="11" s="1"/>
  <c r="C39" i="11"/>
  <c r="D39" i="11" s="1"/>
  <c r="H37" i="10" l="1"/>
  <c r="I37" i="10" s="1"/>
  <c r="B38" i="10"/>
  <c r="A39" i="10" s="1"/>
  <c r="G38" i="10"/>
  <c r="C38" i="10"/>
  <c r="D38" i="10" s="1"/>
  <c r="E38" i="10" s="1"/>
  <c r="I38" i="10" s="1"/>
  <c r="H38" i="10"/>
  <c r="E39" i="11"/>
  <c r="H39" i="11"/>
  <c r="M25" i="11"/>
  <c r="L25" i="11"/>
  <c r="B40" i="11"/>
  <c r="A41" i="11" s="1"/>
  <c r="C40" i="11"/>
  <c r="D40" i="11" s="1"/>
  <c r="C39" i="10" l="1"/>
  <c r="D39" i="10" s="1"/>
  <c r="E39" i="10" s="1"/>
  <c r="G39" i="10"/>
  <c r="B39" i="10"/>
  <c r="A40" i="10" s="1"/>
  <c r="B41" i="11"/>
  <c r="A42" i="11" s="1"/>
  <c r="C41" i="11"/>
  <c r="D41" i="11" s="1"/>
  <c r="G26" i="11"/>
  <c r="E40" i="11"/>
  <c r="H40" i="11"/>
  <c r="H39" i="10" l="1"/>
  <c r="I39" i="10" s="1"/>
  <c r="C40" i="10"/>
  <c r="D40" i="10" s="1"/>
  <c r="G40" i="10"/>
  <c r="B40" i="10"/>
  <c r="A41" i="10" s="1"/>
  <c r="E41" i="11"/>
  <c r="I26" i="11"/>
  <c r="C42" i="11"/>
  <c r="D42" i="11" s="1"/>
  <c r="B42" i="11"/>
  <c r="A43" i="11" s="1"/>
  <c r="H41" i="11"/>
  <c r="H40" i="10" l="1"/>
  <c r="E40" i="10"/>
  <c r="I40" i="10" s="1"/>
  <c r="C41" i="10"/>
  <c r="D41" i="10" s="1"/>
  <c r="B41" i="10"/>
  <c r="A42" i="10" s="1"/>
  <c r="H41" i="10"/>
  <c r="G41" i="10"/>
  <c r="H42" i="11"/>
  <c r="C43" i="11"/>
  <c r="D43" i="11" s="1"/>
  <c r="B43" i="11"/>
  <c r="A44" i="11" s="1"/>
  <c r="E42" i="11"/>
  <c r="L26" i="11"/>
  <c r="M26" i="11"/>
  <c r="G42" i="10" l="1"/>
  <c r="C42" i="10"/>
  <c r="D42" i="10" s="1"/>
  <c r="E42" i="10" s="1"/>
  <c r="B42" i="10"/>
  <c r="A43" i="10" s="1"/>
  <c r="E41" i="10"/>
  <c r="I41" i="10" s="1"/>
  <c r="G27" i="11"/>
  <c r="B44" i="11"/>
  <c r="A45" i="11" s="1"/>
  <c r="C44" i="11"/>
  <c r="D44" i="11" s="1"/>
  <c r="E44" i="11" s="1"/>
  <c r="H43" i="11"/>
  <c r="E43" i="11"/>
  <c r="H42" i="10" l="1"/>
  <c r="I42" i="10" s="1"/>
  <c r="G43" i="10"/>
  <c r="C43" i="10"/>
  <c r="D43" i="10" s="1"/>
  <c r="E43" i="10" s="1"/>
  <c r="B43" i="10"/>
  <c r="A44" i="10" s="1"/>
  <c r="H44" i="11"/>
  <c r="C45" i="11"/>
  <c r="D45" i="11" s="1"/>
  <c r="B45" i="11"/>
  <c r="A46" i="11" s="1"/>
  <c r="I27" i="11"/>
  <c r="H43" i="10" l="1"/>
  <c r="I43" i="10" s="1"/>
  <c r="G44" i="10"/>
  <c r="B44" i="10"/>
  <c r="A45" i="10" s="1"/>
  <c r="C44" i="10"/>
  <c r="D44" i="10" s="1"/>
  <c r="E44" i="10" s="1"/>
  <c r="M27" i="11"/>
  <c r="L27" i="11"/>
  <c r="E45" i="11"/>
  <c r="H45" i="11"/>
  <c r="C46" i="11"/>
  <c r="D46" i="11" s="1"/>
  <c r="E46" i="11" s="1"/>
  <c r="B46" i="11"/>
  <c r="A47" i="11" s="1"/>
  <c r="H44" i="10" l="1"/>
  <c r="I44" i="10" s="1"/>
  <c r="B45" i="10"/>
  <c r="A46" i="10" s="1"/>
  <c r="C45" i="10"/>
  <c r="D45" i="10" s="1"/>
  <c r="E45" i="10" s="1"/>
  <c r="G45" i="10"/>
  <c r="H46" i="11"/>
  <c r="B47" i="11"/>
  <c r="A48" i="11" s="1"/>
  <c r="C47" i="11"/>
  <c r="D47" i="11" s="1"/>
  <c r="G28" i="11"/>
  <c r="H45" i="10" l="1"/>
  <c r="I45" i="10" s="1"/>
  <c r="B46" i="10"/>
  <c r="A47" i="10" s="1"/>
  <c r="C46" i="10"/>
  <c r="D46" i="10" s="1"/>
  <c r="E46" i="10" s="1"/>
  <c r="G46" i="10"/>
  <c r="I28" i="11"/>
  <c r="H47" i="11"/>
  <c r="B48" i="11"/>
  <c r="A49" i="11" s="1"/>
  <c r="C48" i="11"/>
  <c r="D48" i="11" s="1"/>
  <c r="E47" i="11"/>
  <c r="H46" i="10" l="1"/>
  <c r="I46" i="10" s="1"/>
  <c r="G47" i="10"/>
  <c r="B47" i="10"/>
  <c r="A48" i="10" s="1"/>
  <c r="C47" i="10"/>
  <c r="D47" i="10" s="1"/>
  <c r="E47" i="10" s="1"/>
  <c r="C49" i="11"/>
  <c r="D49" i="11" s="1"/>
  <c r="B49" i="11"/>
  <c r="A50" i="11" s="1"/>
  <c r="E48" i="11"/>
  <c r="H48" i="11"/>
  <c r="M28" i="11"/>
  <c r="L28" i="11"/>
  <c r="H47" i="10" l="1"/>
  <c r="I47" i="10" s="1"/>
  <c r="G48" i="10"/>
  <c r="C48" i="10"/>
  <c r="D48" i="10" s="1"/>
  <c r="E48" i="10" s="1"/>
  <c r="B48" i="10"/>
  <c r="A49" i="10" s="1"/>
  <c r="H49" i="11"/>
  <c r="C50" i="11"/>
  <c r="D50" i="11" s="1"/>
  <c r="B50" i="11"/>
  <c r="A51" i="11" s="1"/>
  <c r="E49" i="11"/>
  <c r="G29" i="11"/>
  <c r="H48" i="10" l="1"/>
  <c r="I48" i="10" s="1"/>
  <c r="G49" i="10"/>
  <c r="B49" i="10"/>
  <c r="A50" i="10" s="1"/>
  <c r="C49" i="10"/>
  <c r="D49" i="10" s="1"/>
  <c r="E49" i="10" s="1"/>
  <c r="H50" i="11"/>
  <c r="C51" i="11"/>
  <c r="D51" i="11" s="1"/>
  <c r="B51" i="11"/>
  <c r="A52" i="11" s="1"/>
  <c r="I29" i="11"/>
  <c r="E50" i="11"/>
  <c r="H49" i="10" l="1"/>
  <c r="I49" i="10" s="1"/>
  <c r="G50" i="10"/>
  <c r="B50" i="10"/>
  <c r="A51" i="10" s="1"/>
  <c r="C50" i="10"/>
  <c r="D50" i="10" s="1"/>
  <c r="L29" i="11"/>
  <c r="M29" i="11"/>
  <c r="H51" i="11"/>
  <c r="E51" i="11"/>
  <c r="B52" i="11"/>
  <c r="A53" i="11" s="1"/>
  <c r="C52" i="11"/>
  <c r="D52" i="11" s="1"/>
  <c r="E52" i="11" s="1"/>
  <c r="H50" i="10" l="1"/>
  <c r="E50" i="10"/>
  <c r="I50" i="10" s="1"/>
  <c r="B51" i="10"/>
  <c r="A52" i="10" s="1"/>
  <c r="C51" i="10"/>
  <c r="D51" i="10" s="1"/>
  <c r="E51" i="10" s="1"/>
  <c r="G51" i="10"/>
  <c r="H52" i="11"/>
  <c r="G30" i="11"/>
  <c r="B53" i="11"/>
  <c r="A54" i="11" s="1"/>
  <c r="C53" i="11"/>
  <c r="D53" i="11" s="1"/>
  <c r="E53" i="11" s="1"/>
  <c r="H51" i="10" l="1"/>
  <c r="I51" i="10" s="1"/>
  <c r="G52" i="10"/>
  <c r="C52" i="10"/>
  <c r="D52" i="10" s="1"/>
  <c r="E52" i="10" s="1"/>
  <c r="B52" i="10"/>
  <c r="A53" i="10" s="1"/>
  <c r="H53" i="11"/>
  <c r="C54" i="11"/>
  <c r="D54" i="11" s="1"/>
  <c r="B54" i="11"/>
  <c r="A55" i="11" s="1"/>
  <c r="I30" i="11"/>
  <c r="H52" i="10" l="1"/>
  <c r="I52" i="10" s="1"/>
  <c r="G53" i="10"/>
  <c r="I53" i="10" s="1"/>
  <c r="H53" i="10"/>
  <c r="C53" i="10"/>
  <c r="D53" i="10" s="1"/>
  <c r="E53" i="10" s="1"/>
  <c r="B53" i="10"/>
  <c r="A54" i="10" s="1"/>
  <c r="H54" i="11"/>
  <c r="B55" i="11"/>
  <c r="A56" i="11" s="1"/>
  <c r="C55" i="11"/>
  <c r="D55" i="11" s="1"/>
  <c r="E55" i="11" s="1"/>
  <c r="M30" i="11"/>
  <c r="L30" i="11"/>
  <c r="E54" i="11"/>
  <c r="G54" i="10" l="1"/>
  <c r="C54" i="10"/>
  <c r="D54" i="10" s="1"/>
  <c r="E54" i="10" s="1"/>
  <c r="B54" i="10"/>
  <c r="A55" i="10" s="1"/>
  <c r="G31" i="11"/>
  <c r="H55" i="11"/>
  <c r="C56" i="11"/>
  <c r="D56" i="11" s="1"/>
  <c r="E56" i="11" s="1"/>
  <c r="B56" i="11"/>
  <c r="A57" i="11" s="1"/>
  <c r="H54" i="10" l="1"/>
  <c r="I54" i="10" s="1"/>
  <c r="C55" i="10"/>
  <c r="D55" i="10" s="1"/>
  <c r="B55" i="10"/>
  <c r="A56" i="10" s="1"/>
  <c r="G55" i="10"/>
  <c r="H56" i="11"/>
  <c r="I31" i="11"/>
  <c r="B57" i="11"/>
  <c r="A58" i="11" s="1"/>
  <c r="C57" i="11"/>
  <c r="D57" i="11" s="1"/>
  <c r="H55" i="10" l="1"/>
  <c r="G56" i="10"/>
  <c r="B56" i="10"/>
  <c r="A57" i="10" s="1"/>
  <c r="C56" i="10"/>
  <c r="D56" i="10" s="1"/>
  <c r="E55" i="10"/>
  <c r="I55" i="10" s="1"/>
  <c r="H57" i="11"/>
  <c r="L31" i="11"/>
  <c r="M31" i="11"/>
  <c r="B58" i="11"/>
  <c r="A59" i="11" s="1"/>
  <c r="C58" i="11"/>
  <c r="D58" i="11" s="1"/>
  <c r="E57" i="11"/>
  <c r="H56" i="10" l="1"/>
  <c r="G57" i="10"/>
  <c r="B57" i="10"/>
  <c r="A58" i="10" s="1"/>
  <c r="C57" i="10"/>
  <c r="D57" i="10" s="1"/>
  <c r="E57" i="10" s="1"/>
  <c r="E56" i="10"/>
  <c r="I56" i="10" s="1"/>
  <c r="C59" i="11"/>
  <c r="D59" i="11" s="1"/>
  <c r="E59" i="11" s="1"/>
  <c r="B59" i="11"/>
  <c r="A60" i="11" s="1"/>
  <c r="E58" i="11"/>
  <c r="G32" i="11"/>
  <c r="H58" i="11"/>
  <c r="H57" i="10" l="1"/>
  <c r="I57" i="10" s="1"/>
  <c r="G58" i="10"/>
  <c r="B58" i="10"/>
  <c r="A59" i="10" s="1"/>
  <c r="C58" i="10"/>
  <c r="D58" i="10" s="1"/>
  <c r="B60" i="11"/>
  <c r="A61" i="11" s="1"/>
  <c r="C60" i="11"/>
  <c r="D60" i="11" s="1"/>
  <c r="E60" i="11" s="1"/>
  <c r="I32" i="11"/>
  <c r="H59" i="11"/>
  <c r="H58" i="10" l="1"/>
  <c r="B59" i="10"/>
  <c r="A60" i="10" s="1"/>
  <c r="G59" i="10"/>
  <c r="C59" i="10"/>
  <c r="D59" i="10" s="1"/>
  <c r="E59" i="10" s="1"/>
  <c r="E58" i="10"/>
  <c r="I58" i="10" s="1"/>
  <c r="H60" i="11"/>
  <c r="L32" i="11"/>
  <c r="M32" i="11"/>
  <c r="B61" i="11"/>
  <c r="A62" i="11" s="1"/>
  <c r="C61" i="11"/>
  <c r="D61" i="11" s="1"/>
  <c r="E61" i="11" s="1"/>
  <c r="H59" i="10" l="1"/>
  <c r="I59" i="10" s="1"/>
  <c r="B60" i="10"/>
  <c r="A61" i="10" s="1"/>
  <c r="G60" i="10"/>
  <c r="C60" i="10"/>
  <c r="D60" i="10" s="1"/>
  <c r="E60" i="10" s="1"/>
  <c r="B62" i="11"/>
  <c r="A63" i="11" s="1"/>
  <c r="C62" i="11"/>
  <c r="D62" i="11" s="1"/>
  <c r="H61" i="11"/>
  <c r="G33" i="11"/>
  <c r="H60" i="10" l="1"/>
  <c r="I60" i="10" s="1"/>
  <c r="B61" i="10"/>
  <c r="A62" i="10" s="1"/>
  <c r="C61" i="10"/>
  <c r="D61" i="10" s="1"/>
  <c r="E61" i="10" s="1"/>
  <c r="G61" i="10"/>
  <c r="E62" i="11"/>
  <c r="I33" i="11"/>
  <c r="H62" i="11"/>
  <c r="B63" i="11"/>
  <c r="A64" i="11" s="1"/>
  <c r="C63" i="11"/>
  <c r="D63" i="11" s="1"/>
  <c r="H61" i="10" l="1"/>
  <c r="I61" i="10" s="1"/>
  <c r="C62" i="10"/>
  <c r="D62" i="10" s="1"/>
  <c r="E62" i="10" s="1"/>
  <c r="G62" i="10"/>
  <c r="B62" i="10"/>
  <c r="A63" i="10" s="1"/>
  <c r="H63" i="11"/>
  <c r="M33" i="11"/>
  <c r="L33" i="11"/>
  <c r="E63" i="11"/>
  <c r="B64" i="11"/>
  <c r="A65" i="11" s="1"/>
  <c r="C64" i="11"/>
  <c r="D64" i="11" s="1"/>
  <c r="E64" i="11" s="1"/>
  <c r="H62" i="10" l="1"/>
  <c r="I62" i="10" s="1"/>
  <c r="G63" i="10"/>
  <c r="C63" i="10"/>
  <c r="D63" i="10" s="1"/>
  <c r="E63" i="10" s="1"/>
  <c r="B63" i="10"/>
  <c r="A64" i="10" s="1"/>
  <c r="H64" i="11"/>
  <c r="C65" i="11"/>
  <c r="D65" i="11" s="1"/>
  <c r="E65" i="11" s="1"/>
  <c r="B65" i="11"/>
  <c r="A66" i="11" s="1"/>
  <c r="G34" i="11"/>
  <c r="H63" i="10" l="1"/>
  <c r="I63" i="10" s="1"/>
  <c r="C64" i="10"/>
  <c r="D64" i="10" s="1"/>
  <c r="E64" i="10" s="1"/>
  <c r="B64" i="10"/>
  <c r="A65" i="10" s="1"/>
  <c r="G64" i="10"/>
  <c r="I34" i="11"/>
  <c r="H65" i="11"/>
  <c r="B66" i="11"/>
  <c r="A67" i="11" s="1"/>
  <c r="C66" i="11"/>
  <c r="D66" i="11" s="1"/>
  <c r="E66" i="11" s="1"/>
  <c r="H64" i="10" l="1"/>
  <c r="I64" i="10" s="1"/>
  <c r="B65" i="10"/>
  <c r="A66" i="10" s="1"/>
  <c r="C65" i="10"/>
  <c r="D65" i="10" s="1"/>
  <c r="E65" i="10" s="1"/>
  <c r="G65" i="10"/>
  <c r="H66" i="11"/>
  <c r="C67" i="11"/>
  <c r="D67" i="11" s="1"/>
  <c r="B67" i="11"/>
  <c r="A68" i="11" s="1"/>
  <c r="L34" i="11"/>
  <c r="M34" i="11"/>
  <c r="H65" i="10" l="1"/>
  <c r="I65" i="10" s="1"/>
  <c r="H66" i="10"/>
  <c r="G66" i="10"/>
  <c r="B66" i="10"/>
  <c r="A67" i="10" s="1"/>
  <c r="C66" i="10"/>
  <c r="D66" i="10" s="1"/>
  <c r="E66" i="10" s="1"/>
  <c r="I66" i="10" s="1"/>
  <c r="E67" i="11"/>
  <c r="B68" i="11"/>
  <c r="A69" i="11" s="1"/>
  <c r="C68" i="11"/>
  <c r="D68" i="11" s="1"/>
  <c r="G35" i="11"/>
  <c r="H67" i="11"/>
  <c r="B67" i="10" l="1"/>
  <c r="A68" i="10" s="1"/>
  <c r="C67" i="10"/>
  <c r="D67" i="10" s="1"/>
  <c r="E67" i="10" s="1"/>
  <c r="G67" i="10"/>
  <c r="C69" i="11"/>
  <c r="D69" i="11" s="1"/>
  <c r="B69" i="11"/>
  <c r="A70" i="11" s="1"/>
  <c r="I35" i="11"/>
  <c r="H68" i="11"/>
  <c r="E68" i="11"/>
  <c r="H67" i="10" l="1"/>
  <c r="I67" i="10" s="1"/>
  <c r="H68" i="10"/>
  <c r="G68" i="10"/>
  <c r="C68" i="10"/>
  <c r="D68" i="10" s="1"/>
  <c r="E68" i="10" s="1"/>
  <c r="I68" i="10"/>
  <c r="B68" i="10"/>
  <c r="A69" i="10" s="1"/>
  <c r="L35" i="11"/>
  <c r="M35" i="11"/>
  <c r="E69" i="11"/>
  <c r="H69" i="11"/>
  <c r="B70" i="11"/>
  <c r="A71" i="11" s="1"/>
  <c r="C70" i="11"/>
  <c r="D70" i="11" s="1"/>
  <c r="E70" i="11" s="1"/>
  <c r="C69" i="10" l="1"/>
  <c r="D69" i="10" s="1"/>
  <c r="I69" i="10"/>
  <c r="B69" i="10"/>
  <c r="A70" i="10" s="1"/>
  <c r="G69" i="10"/>
  <c r="H69" i="10"/>
  <c r="H70" i="11"/>
  <c r="G36" i="11"/>
  <c r="C71" i="11"/>
  <c r="D71" i="11" s="1"/>
  <c r="E71" i="11" s="1"/>
  <c r="B71" i="11"/>
  <c r="A72" i="11" s="1"/>
  <c r="H70" i="10" l="1"/>
  <c r="G70" i="10"/>
  <c r="C70" i="10"/>
  <c r="D70" i="10" s="1"/>
  <c r="I70" i="10"/>
  <c r="B70" i="10"/>
  <c r="A71" i="10" s="1"/>
  <c r="E69" i="10"/>
  <c r="C72" i="11"/>
  <c r="D72" i="11" s="1"/>
  <c r="B72" i="11"/>
  <c r="A73" i="11" s="1"/>
  <c r="H71" i="11"/>
  <c r="I36" i="11"/>
  <c r="E70" i="10" l="1"/>
  <c r="G71" i="10"/>
  <c r="C71" i="10"/>
  <c r="D71" i="10" s="1"/>
  <c r="E71" i="10" s="1"/>
  <c r="I71" i="10"/>
  <c r="H71" i="10"/>
  <c r="B71" i="10"/>
  <c r="A72" i="10" s="1"/>
  <c r="E72" i="11"/>
  <c r="C73" i="11"/>
  <c r="D73" i="11" s="1"/>
  <c r="E73" i="11" s="1"/>
  <c r="B73" i="11"/>
  <c r="A74" i="11" s="1"/>
  <c r="L36" i="11"/>
  <c r="M36" i="11"/>
  <c r="H72" i="11"/>
  <c r="G72" i="10" l="1"/>
  <c r="B72" i="10"/>
  <c r="A73" i="10" s="1"/>
  <c r="I72" i="10"/>
  <c r="C72" i="10"/>
  <c r="D72" i="10" s="1"/>
  <c r="E72" i="10" s="1"/>
  <c r="H72" i="10"/>
  <c r="G37" i="11"/>
  <c r="B74" i="11"/>
  <c r="A75" i="11" s="1"/>
  <c r="C74" i="11"/>
  <c r="D74" i="11" s="1"/>
  <c r="H73" i="11"/>
  <c r="B73" i="10" l="1"/>
  <c r="A74" i="10" s="1"/>
  <c r="G73" i="10"/>
  <c r="H73" i="10"/>
  <c r="I73" i="10"/>
  <c r="C73" i="10"/>
  <c r="D73" i="10" s="1"/>
  <c r="E73" i="10" s="1"/>
  <c r="C75" i="11"/>
  <c r="D75" i="11" s="1"/>
  <c r="E75" i="11" s="1"/>
  <c r="B75" i="11"/>
  <c r="A76" i="11" s="1"/>
  <c r="I37" i="11"/>
  <c r="H74" i="11"/>
  <c r="E74" i="11"/>
  <c r="H74" i="10" l="1"/>
  <c r="B74" i="10"/>
  <c r="A75" i="10" s="1"/>
  <c r="G74" i="10"/>
  <c r="C74" i="10"/>
  <c r="D74" i="10" s="1"/>
  <c r="E74" i="10" s="1"/>
  <c r="I74" i="10"/>
  <c r="H75" i="11"/>
  <c r="M37" i="11"/>
  <c r="L37" i="11"/>
  <c r="C76" i="11"/>
  <c r="D76" i="11" s="1"/>
  <c r="E76" i="11" s="1"/>
  <c r="B76" i="11"/>
  <c r="A77" i="11" s="1"/>
  <c r="B75" i="10" l="1"/>
  <c r="A76" i="10" s="1"/>
  <c r="C75" i="10"/>
  <c r="D75" i="10" s="1"/>
  <c r="E75" i="10" s="1"/>
  <c r="G75" i="10"/>
  <c r="I75" i="10"/>
  <c r="H75" i="10"/>
  <c r="H76" i="11"/>
  <c r="B77" i="11"/>
  <c r="A78" i="11" s="1"/>
  <c r="C77" i="11"/>
  <c r="D77" i="11" s="1"/>
  <c r="E77" i="11" s="1"/>
  <c r="G38" i="11"/>
  <c r="B76" i="10" l="1"/>
  <c r="A77" i="10" s="1"/>
  <c r="H76" i="10"/>
  <c r="G76" i="10"/>
  <c r="I76" i="10"/>
  <c r="C76" i="10"/>
  <c r="D76" i="10" s="1"/>
  <c r="E76" i="10" s="1"/>
  <c r="H77" i="11"/>
  <c r="C78" i="11"/>
  <c r="D78" i="11" s="1"/>
  <c r="E78" i="11" s="1"/>
  <c r="B78" i="11"/>
  <c r="A79" i="11" s="1"/>
  <c r="I38" i="11"/>
  <c r="B77" i="10" l="1"/>
  <c r="A78" i="10" s="1"/>
  <c r="I77" i="10"/>
  <c r="G77" i="10"/>
  <c r="C77" i="10"/>
  <c r="D77" i="10" s="1"/>
  <c r="E77" i="10" s="1"/>
  <c r="H77" i="10"/>
  <c r="L38" i="11"/>
  <c r="M38" i="11"/>
  <c r="H78" i="11"/>
  <c r="B79" i="11"/>
  <c r="A80" i="11" s="1"/>
  <c r="C79" i="11"/>
  <c r="D79" i="11" s="1"/>
  <c r="E79" i="11" s="1"/>
  <c r="I78" i="10" l="1"/>
  <c r="H78" i="10"/>
  <c r="C78" i="10"/>
  <c r="D78" i="10" s="1"/>
  <c r="E78" i="10" s="1"/>
  <c r="B78" i="10"/>
  <c r="A79" i="10" s="1"/>
  <c r="G78" i="10"/>
  <c r="C80" i="11"/>
  <c r="D80" i="11" s="1"/>
  <c r="B80" i="11"/>
  <c r="A81" i="11" s="1"/>
  <c r="H79" i="11"/>
  <c r="G39" i="11"/>
  <c r="I79" i="10" l="1"/>
  <c r="C79" i="10"/>
  <c r="D79" i="10" s="1"/>
  <c r="E79" i="10" s="1"/>
  <c r="B79" i="10"/>
  <c r="A80" i="10" s="1"/>
  <c r="H79" i="10"/>
  <c r="G79" i="10"/>
  <c r="E80" i="11"/>
  <c r="I39" i="11"/>
  <c r="H80" i="11"/>
  <c r="C81" i="11"/>
  <c r="D81" i="11" s="1"/>
  <c r="B81" i="11"/>
  <c r="A82" i="11" s="1"/>
  <c r="B80" i="10" l="1"/>
  <c r="A81" i="10" s="1"/>
  <c r="I80" i="10"/>
  <c r="C80" i="10"/>
  <c r="D80" i="10" s="1"/>
  <c r="E80" i="10" s="1"/>
  <c r="H80" i="10"/>
  <c r="G80" i="10"/>
  <c r="H81" i="11"/>
  <c r="B82" i="11"/>
  <c r="A83" i="11" s="1"/>
  <c r="C82" i="11"/>
  <c r="D82" i="11" s="1"/>
  <c r="L39" i="11"/>
  <c r="M39" i="11"/>
  <c r="E81" i="11"/>
  <c r="H81" i="10" l="1"/>
  <c r="C81" i="10"/>
  <c r="D81" i="10" s="1"/>
  <c r="E81" i="10" s="1"/>
  <c r="G81" i="10"/>
  <c r="B81" i="10"/>
  <c r="A82" i="10" s="1"/>
  <c r="I81" i="10"/>
  <c r="H82" i="11"/>
  <c r="E82" i="11"/>
  <c r="G40" i="11"/>
  <c r="B83" i="11"/>
  <c r="A84" i="11" s="1"/>
  <c r="C83" i="11"/>
  <c r="D83" i="11" s="1"/>
  <c r="C82" i="10" l="1"/>
  <c r="D82" i="10" s="1"/>
  <c r="H82" i="10"/>
  <c r="B82" i="10"/>
  <c r="A83" i="10" s="1"/>
  <c r="I82" i="10"/>
  <c r="G82" i="10"/>
  <c r="I40" i="11"/>
  <c r="E83" i="11"/>
  <c r="H83" i="11"/>
  <c r="C84" i="11"/>
  <c r="D84" i="11" s="1"/>
  <c r="B84" i="11"/>
  <c r="A85" i="11" s="1"/>
  <c r="E82" i="10" l="1"/>
  <c r="I83" i="10"/>
  <c r="B83" i="10"/>
  <c r="A84" i="10" s="1"/>
  <c r="C83" i="10"/>
  <c r="D83" i="10" s="1"/>
  <c r="E83" i="10" s="1"/>
  <c r="H83" i="10"/>
  <c r="G83" i="10"/>
  <c r="H84" i="11"/>
  <c r="E84" i="11"/>
  <c r="B85" i="11"/>
  <c r="A86" i="11" s="1"/>
  <c r="C85" i="11"/>
  <c r="D85" i="11" s="1"/>
  <c r="L40" i="11"/>
  <c r="M40" i="11"/>
  <c r="B84" i="10" l="1"/>
  <c r="A85" i="10" s="1"/>
  <c r="G84" i="10"/>
  <c r="I84" i="10"/>
  <c r="H84" i="10"/>
  <c r="C84" i="10"/>
  <c r="D84" i="10" s="1"/>
  <c r="E84" i="10" s="1"/>
  <c r="C86" i="11"/>
  <c r="D86" i="11" s="1"/>
  <c r="B86" i="11"/>
  <c r="A87" i="11" s="1"/>
  <c r="G41" i="11"/>
  <c r="E85" i="11"/>
  <c r="H85" i="11"/>
  <c r="G85" i="10" l="1"/>
  <c r="I85" i="10"/>
  <c r="C85" i="10"/>
  <c r="D85" i="10" s="1"/>
  <c r="H85" i="10"/>
  <c r="B85" i="10"/>
  <c r="A86" i="10" s="1"/>
  <c r="H86" i="11"/>
  <c r="B87" i="11"/>
  <c r="A88" i="11" s="1"/>
  <c r="C87" i="11"/>
  <c r="D87" i="11" s="1"/>
  <c r="E87" i="11" s="1"/>
  <c r="E86" i="11"/>
  <c r="I41" i="11"/>
  <c r="E85" i="10" l="1"/>
  <c r="C86" i="10"/>
  <c r="D86" i="10" s="1"/>
  <c r="E86" i="10" s="1"/>
  <c r="I86" i="10"/>
  <c r="B86" i="10"/>
  <c r="A87" i="10" s="1"/>
  <c r="H86" i="10"/>
  <c r="G86" i="10"/>
  <c r="H87" i="11"/>
  <c r="M41" i="11"/>
  <c r="L41" i="11"/>
  <c r="B88" i="11"/>
  <c r="A89" i="11" s="1"/>
  <c r="C88" i="11"/>
  <c r="D88" i="11" s="1"/>
  <c r="G87" i="10" l="1"/>
  <c r="C87" i="10"/>
  <c r="D87" i="10" s="1"/>
  <c r="E87" i="10" s="1"/>
  <c r="B87" i="10"/>
  <c r="A88" i="10" s="1"/>
  <c r="H87" i="10"/>
  <c r="I87" i="10"/>
  <c r="B89" i="11"/>
  <c r="A90" i="11" s="1"/>
  <c r="C89" i="11"/>
  <c r="D89" i="11" s="1"/>
  <c r="E89" i="11" s="1"/>
  <c r="H88" i="11"/>
  <c r="E88" i="11"/>
  <c r="G42" i="11"/>
  <c r="H88" i="10" l="1"/>
  <c r="C88" i="10"/>
  <c r="D88" i="10" s="1"/>
  <c r="E88" i="10" s="1"/>
  <c r="B88" i="10"/>
  <c r="A89" i="10" s="1"/>
  <c r="I88" i="10"/>
  <c r="G88" i="10"/>
  <c r="H89" i="11"/>
  <c r="I42" i="11"/>
  <c r="B90" i="11"/>
  <c r="A91" i="11" s="1"/>
  <c r="C90" i="11"/>
  <c r="D90" i="11" s="1"/>
  <c r="H89" i="10" l="1"/>
  <c r="G89" i="10"/>
  <c r="C89" i="10"/>
  <c r="D89" i="10" s="1"/>
  <c r="E89" i="10" s="1"/>
  <c r="B89" i="10"/>
  <c r="A90" i="10" s="1"/>
  <c r="I89" i="10"/>
  <c r="C91" i="11"/>
  <c r="D91" i="11" s="1"/>
  <c r="B91" i="11"/>
  <c r="A92" i="11" s="1"/>
  <c r="E90" i="11"/>
  <c r="H90" i="11"/>
  <c r="L42" i="11"/>
  <c r="M42" i="11"/>
  <c r="I90" i="10" l="1"/>
  <c r="C90" i="10"/>
  <c r="D90" i="10" s="1"/>
  <c r="E90" i="10" s="1"/>
  <c r="G90" i="10"/>
  <c r="B90" i="10"/>
  <c r="A91" i="10" s="1"/>
  <c r="H90" i="10"/>
  <c r="H91" i="11"/>
  <c r="B92" i="11"/>
  <c r="A93" i="11" s="1"/>
  <c r="C92" i="11"/>
  <c r="D92" i="11" s="1"/>
  <c r="E92" i="11" s="1"/>
  <c r="G43" i="11"/>
  <c r="E91" i="11"/>
  <c r="G91" i="10" l="1"/>
  <c r="I91" i="10"/>
  <c r="H91" i="10"/>
  <c r="B91" i="10"/>
  <c r="A92" i="10" s="1"/>
  <c r="C91" i="10"/>
  <c r="D91" i="10" s="1"/>
  <c r="I43" i="11"/>
  <c r="H92" i="11"/>
  <c r="C93" i="11"/>
  <c r="D93" i="11" s="1"/>
  <c r="E93" i="11" s="1"/>
  <c r="B93" i="11"/>
  <c r="A94" i="11" s="1"/>
  <c r="B92" i="10" l="1"/>
  <c r="A93" i="10" s="1"/>
  <c r="H92" i="10"/>
  <c r="C92" i="10"/>
  <c r="D92" i="10" s="1"/>
  <c r="E92" i="10" s="1"/>
  <c r="G92" i="10"/>
  <c r="I92" i="10"/>
  <c r="E91" i="10"/>
  <c r="H93" i="11"/>
  <c r="C94" i="11"/>
  <c r="D94" i="11" s="1"/>
  <c r="B94" i="11"/>
  <c r="A95" i="11" s="1"/>
  <c r="L43" i="11"/>
  <c r="M43" i="11"/>
  <c r="B93" i="10" l="1"/>
  <c r="A94" i="10" s="1"/>
  <c r="C93" i="10"/>
  <c r="D93" i="10" s="1"/>
  <c r="E93" i="10" s="1"/>
  <c r="H93" i="10"/>
  <c r="G93" i="10"/>
  <c r="I93" i="10"/>
  <c r="E94" i="11"/>
  <c r="B95" i="11"/>
  <c r="A96" i="11" s="1"/>
  <c r="C95" i="11"/>
  <c r="D95" i="11" s="1"/>
  <c r="E95" i="11" s="1"/>
  <c r="G44" i="11"/>
  <c r="H94" i="11"/>
  <c r="G94" i="10" l="1"/>
  <c r="I94" i="10"/>
  <c r="B94" i="10"/>
  <c r="A95" i="10" s="1"/>
  <c r="C94" i="10"/>
  <c r="D94" i="10" s="1"/>
  <c r="E94" i="10" s="1"/>
  <c r="H94" i="10"/>
  <c r="B96" i="11"/>
  <c r="A97" i="11" s="1"/>
  <c r="C96" i="11"/>
  <c r="D96" i="11" s="1"/>
  <c r="E96" i="11" s="1"/>
  <c r="I44" i="11"/>
  <c r="H95" i="11"/>
  <c r="G95" i="10" l="1"/>
  <c r="H95" i="10"/>
  <c r="C95" i="10"/>
  <c r="D95" i="10" s="1"/>
  <c r="E95" i="10" s="1"/>
  <c r="B95" i="10"/>
  <c r="A96" i="10" s="1"/>
  <c r="I95" i="10"/>
  <c r="L44" i="11"/>
  <c r="M44" i="11"/>
  <c r="H96" i="11"/>
  <c r="B97" i="11"/>
  <c r="A98" i="11" s="1"/>
  <c r="C97" i="11"/>
  <c r="D97" i="11" s="1"/>
  <c r="B96" i="10" l="1"/>
  <c r="A97" i="10" s="1"/>
  <c r="G96" i="10"/>
  <c r="I96" i="10"/>
  <c r="H96" i="10"/>
  <c r="C96" i="10"/>
  <c r="D96" i="10" s="1"/>
  <c r="E96" i="10" s="1"/>
  <c r="B98" i="11"/>
  <c r="A99" i="11" s="1"/>
  <c r="C98" i="11"/>
  <c r="D98" i="11" s="1"/>
  <c r="E98" i="11" s="1"/>
  <c r="H97" i="11"/>
  <c r="E97" i="11"/>
  <c r="G45" i="11"/>
  <c r="G97" i="10" l="1"/>
  <c r="B97" i="10"/>
  <c r="A98" i="10" s="1"/>
  <c r="I97" i="10"/>
  <c r="C97" i="10"/>
  <c r="D97" i="10" s="1"/>
  <c r="E97" i="10" s="1"/>
  <c r="H97" i="10"/>
  <c r="I45" i="11"/>
  <c r="H98" i="11"/>
  <c r="C99" i="11"/>
  <c r="D99" i="11" s="1"/>
  <c r="B99" i="11"/>
  <c r="A100" i="11" s="1"/>
  <c r="H98" i="10" l="1"/>
  <c r="I98" i="10"/>
  <c r="B98" i="10"/>
  <c r="A99" i="10" s="1"/>
  <c r="G98" i="10"/>
  <c r="C98" i="10"/>
  <c r="D98" i="10" s="1"/>
  <c r="B100" i="11"/>
  <c r="A101" i="11" s="1"/>
  <c r="C100" i="11"/>
  <c r="D100" i="11" s="1"/>
  <c r="E99" i="11"/>
  <c r="H99" i="11"/>
  <c r="M45" i="11"/>
  <c r="L45" i="11"/>
  <c r="I99" i="10" l="1"/>
  <c r="B99" i="10"/>
  <c r="A100" i="10" s="1"/>
  <c r="C99" i="10"/>
  <c r="D99" i="10" s="1"/>
  <c r="E99" i="10" s="1"/>
  <c r="G99" i="10"/>
  <c r="H99" i="10"/>
  <c r="E98" i="10"/>
  <c r="H100" i="11"/>
  <c r="G46" i="11"/>
  <c r="E100" i="11"/>
  <c r="B101" i="11"/>
  <c r="A102" i="11" s="1"/>
  <c r="C101" i="11"/>
  <c r="D101" i="11" s="1"/>
  <c r="G100" i="10" l="1"/>
  <c r="B100" i="10"/>
  <c r="A101" i="10" s="1"/>
  <c r="I100" i="10"/>
  <c r="H100" i="10"/>
  <c r="C100" i="10"/>
  <c r="D100" i="10" s="1"/>
  <c r="C102" i="11"/>
  <c r="D102" i="11" s="1"/>
  <c r="E102" i="11" s="1"/>
  <c r="B102" i="11"/>
  <c r="A103" i="11" s="1"/>
  <c r="H101" i="11"/>
  <c r="I46" i="11"/>
  <c r="E101" i="11"/>
  <c r="E100" i="10" l="1"/>
  <c r="C101" i="10"/>
  <c r="D101" i="10" s="1"/>
  <c r="I101" i="10"/>
  <c r="B101" i="10"/>
  <c r="A102" i="10" s="1"/>
  <c r="G101" i="10"/>
  <c r="H101" i="10"/>
  <c r="H102" i="11"/>
  <c r="L46" i="11"/>
  <c r="M46" i="11"/>
  <c r="C103" i="11"/>
  <c r="D103" i="11" s="1"/>
  <c r="E103" i="11" s="1"/>
  <c r="B103" i="11"/>
  <c r="A104" i="11" s="1"/>
  <c r="C102" i="10" l="1"/>
  <c r="D102" i="10" s="1"/>
  <c r="E102" i="10" s="1"/>
  <c r="G102" i="10"/>
  <c r="I102" i="10"/>
  <c r="H102" i="10"/>
  <c r="B102" i="10"/>
  <c r="A103" i="10" s="1"/>
  <c r="E101" i="10"/>
  <c r="B104" i="11"/>
  <c r="A105" i="11" s="1"/>
  <c r="C104" i="11"/>
  <c r="D104" i="11" s="1"/>
  <c r="H103" i="11"/>
  <c r="G47" i="11"/>
  <c r="B103" i="10" l="1"/>
  <c r="A104" i="10" s="1"/>
  <c r="H103" i="10"/>
  <c r="C103" i="10"/>
  <c r="D103" i="10" s="1"/>
  <c r="E103" i="10" s="1"/>
  <c r="G103" i="10"/>
  <c r="I103" i="10"/>
  <c r="H104" i="11"/>
  <c r="I47" i="11"/>
  <c r="E104" i="11"/>
  <c r="C105" i="11"/>
  <c r="D105" i="11" s="1"/>
  <c r="B105" i="11"/>
  <c r="A106" i="11" s="1"/>
  <c r="C104" i="10" l="1"/>
  <c r="D104" i="10" s="1"/>
  <c r="E104" i="10" s="1"/>
  <c r="H104" i="10"/>
  <c r="B104" i="10"/>
  <c r="A105" i="10" s="1"/>
  <c r="I104" i="10"/>
  <c r="G104" i="10"/>
  <c r="C106" i="11"/>
  <c r="D106" i="11" s="1"/>
  <c r="B106" i="11"/>
  <c r="A107" i="11" s="1"/>
  <c r="E105" i="11"/>
  <c r="H105" i="11"/>
  <c r="L47" i="11"/>
  <c r="M47" i="11"/>
  <c r="G105" i="10" l="1"/>
  <c r="B105" i="10"/>
  <c r="A106" i="10" s="1"/>
  <c r="H105" i="10"/>
  <c r="C105" i="10"/>
  <c r="D105" i="10" s="1"/>
  <c r="E105" i="10" s="1"/>
  <c r="I105" i="10"/>
  <c r="G48" i="11"/>
  <c r="H106" i="11"/>
  <c r="E106" i="11"/>
  <c r="C107" i="11"/>
  <c r="D107" i="11" s="1"/>
  <c r="B107" i="11"/>
  <c r="A108" i="11" s="1"/>
  <c r="C106" i="10" l="1"/>
  <c r="D106" i="10" s="1"/>
  <c r="H106" i="10"/>
  <c r="I106" i="10"/>
  <c r="G106" i="10"/>
  <c r="B106" i="10"/>
  <c r="A107" i="10" s="1"/>
  <c r="C108" i="11"/>
  <c r="D108" i="11" s="1"/>
  <c r="B108" i="11"/>
  <c r="A109" i="11" s="1"/>
  <c r="H107" i="11"/>
  <c r="I48" i="11"/>
  <c r="E107" i="11"/>
  <c r="H107" i="10" l="1"/>
  <c r="B107" i="10"/>
  <c r="A108" i="10" s="1"/>
  <c r="C107" i="10"/>
  <c r="D107" i="10" s="1"/>
  <c r="G107" i="10"/>
  <c r="I107" i="10"/>
  <c r="E106" i="10"/>
  <c r="B109" i="11"/>
  <c r="A110" i="11" s="1"/>
  <c r="C109" i="11"/>
  <c r="D109" i="11" s="1"/>
  <c r="E109" i="11" s="1"/>
  <c r="E108" i="11"/>
  <c r="H108" i="11"/>
  <c r="M48" i="11"/>
  <c r="L48" i="11"/>
  <c r="E107" i="10" l="1"/>
  <c r="I108" i="10"/>
  <c r="H108" i="10"/>
  <c r="B108" i="10"/>
  <c r="A109" i="10" s="1"/>
  <c r="G108" i="10"/>
  <c r="C108" i="10"/>
  <c r="D108" i="10" s="1"/>
  <c r="E108" i="10" s="1"/>
  <c r="G49" i="11"/>
  <c r="H109" i="11"/>
  <c r="C110" i="11"/>
  <c r="D110" i="11" s="1"/>
  <c r="B110" i="11"/>
  <c r="A111" i="11" s="1"/>
  <c r="H109" i="10" l="1"/>
  <c r="C109" i="10"/>
  <c r="D109" i="10" s="1"/>
  <c r="E109" i="10" s="1"/>
  <c r="I109" i="10"/>
  <c r="G109" i="10"/>
  <c r="B109" i="10"/>
  <c r="A110" i="10" s="1"/>
  <c r="B111" i="11"/>
  <c r="A112" i="11" s="1"/>
  <c r="C111" i="11"/>
  <c r="D111" i="11" s="1"/>
  <c r="I49" i="11"/>
  <c r="H110" i="11"/>
  <c r="E110" i="11"/>
  <c r="I110" i="10" l="1"/>
  <c r="C110" i="10"/>
  <c r="D110" i="10" s="1"/>
  <c r="E110" i="10" s="1"/>
  <c r="G110" i="10"/>
  <c r="B110" i="10"/>
  <c r="A111" i="10" s="1"/>
  <c r="H110" i="10"/>
  <c r="M49" i="11"/>
  <c r="L49" i="11"/>
  <c r="E111" i="11"/>
  <c r="H111" i="11"/>
  <c r="B112" i="11"/>
  <c r="A113" i="11" s="1"/>
  <c r="C112" i="11"/>
  <c r="D112" i="11" s="1"/>
  <c r="E112" i="11" s="1"/>
  <c r="H111" i="10" l="1"/>
  <c r="I111" i="10"/>
  <c r="C111" i="10"/>
  <c r="D111" i="10" s="1"/>
  <c r="G111" i="10"/>
  <c r="B111" i="10"/>
  <c r="A112" i="10" s="1"/>
  <c r="H112" i="11"/>
  <c r="B113" i="11"/>
  <c r="A114" i="11" s="1"/>
  <c r="C113" i="11"/>
  <c r="D113" i="11" s="1"/>
  <c r="G50" i="11"/>
  <c r="E111" i="10" l="1"/>
  <c r="B112" i="10"/>
  <c r="A113" i="10" s="1"/>
  <c r="C112" i="10"/>
  <c r="D112" i="10" s="1"/>
  <c r="E112" i="10" s="1"/>
  <c r="H112" i="10"/>
  <c r="I112" i="10"/>
  <c r="G112" i="10"/>
  <c r="E113" i="11"/>
  <c r="I50" i="11"/>
  <c r="C114" i="11"/>
  <c r="D114" i="11" s="1"/>
  <c r="E114" i="11" s="1"/>
  <c r="B114" i="11"/>
  <c r="A115" i="11" s="1"/>
  <c r="H113" i="11"/>
  <c r="C113" i="10" l="1"/>
  <c r="D113" i="10" s="1"/>
  <c r="E113" i="10" s="1"/>
  <c r="H113" i="10"/>
  <c r="B113" i="10"/>
  <c r="A114" i="10" s="1"/>
  <c r="I113" i="10"/>
  <c r="G113" i="10"/>
  <c r="H114" i="11"/>
  <c r="L50" i="11"/>
  <c r="M50" i="11"/>
  <c r="C115" i="11"/>
  <c r="D115" i="11" s="1"/>
  <c r="E115" i="11" s="1"/>
  <c r="B115" i="11"/>
  <c r="A116" i="11" s="1"/>
  <c r="I114" i="10" l="1"/>
  <c r="G114" i="10"/>
  <c r="C114" i="10"/>
  <c r="D114" i="10" s="1"/>
  <c r="E114" i="10" s="1"/>
  <c r="B114" i="10"/>
  <c r="A115" i="10" s="1"/>
  <c r="H114" i="10"/>
  <c r="H115" i="11"/>
  <c r="G51" i="11"/>
  <c r="C116" i="11"/>
  <c r="D116" i="11" s="1"/>
  <c r="E116" i="11" s="1"/>
  <c r="B116" i="11"/>
  <c r="A117" i="11" s="1"/>
  <c r="I115" i="10" l="1"/>
  <c r="H115" i="10"/>
  <c r="B115" i="10"/>
  <c r="A116" i="10" s="1"/>
  <c r="C115" i="10"/>
  <c r="D115" i="10" s="1"/>
  <c r="G115" i="10"/>
  <c r="H116" i="11"/>
  <c r="I51" i="11"/>
  <c r="C117" i="11"/>
  <c r="D117" i="11" s="1"/>
  <c r="E117" i="11" s="1"/>
  <c r="B117" i="11"/>
  <c r="A118" i="11" s="1"/>
  <c r="I116" i="10" l="1"/>
  <c r="G116" i="10"/>
  <c r="C116" i="10"/>
  <c r="D116" i="10" s="1"/>
  <c r="E116" i="10" s="1"/>
  <c r="B116" i="10"/>
  <c r="A117" i="10" s="1"/>
  <c r="H116" i="10"/>
  <c r="E115" i="10"/>
  <c r="B118" i="11"/>
  <c r="A119" i="11" s="1"/>
  <c r="C118" i="11"/>
  <c r="D118" i="11" s="1"/>
  <c r="H117" i="11"/>
  <c r="M51" i="11"/>
  <c r="L51" i="11"/>
  <c r="C117" i="10" l="1"/>
  <c r="D117" i="10" s="1"/>
  <c r="E117" i="10" s="1"/>
  <c r="B117" i="10"/>
  <c r="A118" i="10" s="1"/>
  <c r="G117" i="10"/>
  <c r="I117" i="10"/>
  <c r="H117" i="10"/>
  <c r="H118" i="11"/>
  <c r="G52" i="11"/>
  <c r="E118" i="11"/>
  <c r="B119" i="11"/>
  <c r="A120" i="11" s="1"/>
  <c r="C119" i="11"/>
  <c r="D119" i="11" s="1"/>
  <c r="E119" i="11" s="1"/>
  <c r="C118" i="10" l="1"/>
  <c r="D118" i="10" s="1"/>
  <c r="E118" i="10" s="1"/>
  <c r="G118" i="10"/>
  <c r="B118" i="10"/>
  <c r="A119" i="10" s="1"/>
  <c r="H118" i="10"/>
  <c r="I118" i="10"/>
  <c r="H119" i="11"/>
  <c r="I52" i="11"/>
  <c r="B120" i="11"/>
  <c r="A121" i="11" s="1"/>
  <c r="C120" i="11"/>
  <c r="D120" i="11" s="1"/>
  <c r="C119" i="10" l="1"/>
  <c r="D119" i="10" s="1"/>
  <c r="E119" i="10" s="1"/>
  <c r="H119" i="10"/>
  <c r="B119" i="10"/>
  <c r="A120" i="10" s="1"/>
  <c r="G119" i="10"/>
  <c r="I119" i="10"/>
  <c r="C121" i="11"/>
  <c r="D121" i="11" s="1"/>
  <c r="B121" i="11"/>
  <c r="A122" i="11" s="1"/>
  <c r="E120" i="11"/>
  <c r="M52" i="11"/>
  <c r="L52" i="11"/>
  <c r="H120" i="11"/>
  <c r="I120" i="10" l="1"/>
  <c r="B120" i="10"/>
  <c r="A121" i="10" s="1"/>
  <c r="C120" i="10"/>
  <c r="D120" i="10" s="1"/>
  <c r="E120" i="10" s="1"/>
  <c r="H120" i="10"/>
  <c r="G120" i="10"/>
  <c r="G53" i="11"/>
  <c r="H121" i="11"/>
  <c r="E121" i="11"/>
  <c r="C122" i="11"/>
  <c r="D122" i="11" s="1"/>
  <c r="B122" i="11"/>
  <c r="A123" i="11" s="1"/>
  <c r="G121" i="10" l="1"/>
  <c r="B121" i="10"/>
  <c r="A122" i="10" s="1"/>
  <c r="H121" i="10"/>
  <c r="I121" i="10"/>
  <c r="C121" i="10"/>
  <c r="D121" i="10" s="1"/>
  <c r="E121" i="10" s="1"/>
  <c r="C123" i="11"/>
  <c r="D123" i="11" s="1"/>
  <c r="E123" i="11" s="1"/>
  <c r="B123" i="11"/>
  <c r="A124" i="11" s="1"/>
  <c r="H122" i="11"/>
  <c r="I53" i="11"/>
  <c r="E122" i="11"/>
  <c r="B122" i="10" l="1"/>
  <c r="A123" i="10" s="1"/>
  <c r="G122" i="10"/>
  <c r="C122" i="10"/>
  <c r="D122" i="10" s="1"/>
  <c r="E122" i="10" s="1"/>
  <c r="H122" i="10"/>
  <c r="I122" i="10"/>
  <c r="H123" i="11"/>
  <c r="B124" i="11"/>
  <c r="A125" i="11" s="1"/>
  <c r="C124" i="11"/>
  <c r="D124" i="11" s="1"/>
  <c r="M53" i="11"/>
  <c r="L53" i="11"/>
  <c r="B123" i="10" l="1"/>
  <c r="A124" i="10" s="1"/>
  <c r="C123" i="10"/>
  <c r="D123" i="10" s="1"/>
  <c r="E123" i="10" s="1"/>
  <c r="G123" i="10"/>
  <c r="H123" i="10"/>
  <c r="I123" i="10"/>
  <c r="G54" i="11"/>
  <c r="H124" i="11"/>
  <c r="E124" i="11"/>
  <c r="C125" i="11"/>
  <c r="D125" i="11" s="1"/>
  <c r="B125" i="11"/>
  <c r="A126" i="11" s="1"/>
  <c r="B124" i="10" l="1"/>
  <c r="A125" i="10" s="1"/>
  <c r="I124" i="10"/>
  <c r="H124" i="10"/>
  <c r="C124" i="10"/>
  <c r="D124" i="10" s="1"/>
  <c r="E124" i="10" s="1"/>
  <c r="G124" i="10"/>
  <c r="E125" i="11"/>
  <c r="B126" i="11"/>
  <c r="A127" i="11" s="1"/>
  <c r="C126" i="11"/>
  <c r="D126" i="11" s="1"/>
  <c r="I54" i="11"/>
  <c r="H125" i="11"/>
  <c r="I125" i="10" l="1"/>
  <c r="C125" i="10"/>
  <c r="D125" i="10" s="1"/>
  <c r="E125" i="10" s="1"/>
  <c r="G125" i="10"/>
  <c r="B125" i="10"/>
  <c r="A126" i="10" s="1"/>
  <c r="H125" i="10"/>
  <c r="L54" i="11"/>
  <c r="M54" i="11"/>
  <c r="E126" i="11"/>
  <c r="C127" i="11"/>
  <c r="D127" i="11" s="1"/>
  <c r="E127" i="11" s="1"/>
  <c r="B127" i="11"/>
  <c r="A128" i="11" s="1"/>
  <c r="H126" i="11"/>
  <c r="B126" i="10" l="1"/>
  <c r="A127" i="10" s="1"/>
  <c r="C126" i="10"/>
  <c r="D126" i="10" s="1"/>
  <c r="E126" i="10" s="1"/>
  <c r="I126" i="10"/>
  <c r="H126" i="10"/>
  <c r="G126" i="10"/>
  <c r="H127" i="11"/>
  <c r="G55" i="11"/>
  <c r="B128" i="11"/>
  <c r="A129" i="11" s="1"/>
  <c r="C128" i="11"/>
  <c r="D128" i="11" s="1"/>
  <c r="I127" i="10" l="1"/>
  <c r="H127" i="10"/>
  <c r="C127" i="10"/>
  <c r="D127" i="10" s="1"/>
  <c r="E127" i="10" s="1"/>
  <c r="B127" i="10"/>
  <c r="A128" i="10" s="1"/>
  <c r="G127" i="10"/>
  <c r="C129" i="11"/>
  <c r="D129" i="11" s="1"/>
  <c r="B129" i="11"/>
  <c r="A130" i="11" s="1"/>
  <c r="H128" i="11"/>
  <c r="I55" i="11"/>
  <c r="E128" i="11"/>
  <c r="I128" i="10" l="1"/>
  <c r="B128" i="10"/>
  <c r="A129" i="10" s="1"/>
  <c r="G128" i="10"/>
  <c r="H128" i="10"/>
  <c r="C128" i="10"/>
  <c r="D128" i="10" s="1"/>
  <c r="E128" i="10" s="1"/>
  <c r="E129" i="11"/>
  <c r="C130" i="11"/>
  <c r="D130" i="11" s="1"/>
  <c r="B130" i="11"/>
  <c r="A131" i="11" s="1"/>
  <c r="M55" i="11"/>
  <c r="L55" i="11"/>
  <c r="H129" i="11"/>
  <c r="B129" i="10" l="1"/>
  <c r="A130" i="10" s="1"/>
  <c r="G129" i="10"/>
  <c r="H129" i="10"/>
  <c r="I129" i="10"/>
  <c r="C129" i="10"/>
  <c r="D129" i="10" s="1"/>
  <c r="E129" i="10" s="1"/>
  <c r="B131" i="11"/>
  <c r="A132" i="11" s="1"/>
  <c r="C131" i="11"/>
  <c r="D131" i="11" s="1"/>
  <c r="E131" i="11" s="1"/>
  <c r="G56" i="11"/>
  <c r="E130" i="11"/>
  <c r="H130" i="11"/>
  <c r="C130" i="10" l="1"/>
  <c r="D130" i="10" s="1"/>
  <c r="E130" i="10" s="1"/>
  <c r="I130" i="10"/>
  <c r="B130" i="10"/>
  <c r="A131" i="10" s="1"/>
  <c r="H130" i="10"/>
  <c r="G130" i="10"/>
  <c r="H131" i="11"/>
  <c r="I56" i="11"/>
  <c r="B132" i="11"/>
  <c r="A133" i="11" s="1"/>
  <c r="C132" i="11"/>
  <c r="D132" i="11" s="1"/>
  <c r="E132" i="11" s="1"/>
  <c r="H131" i="10" l="1"/>
  <c r="G131" i="10"/>
  <c r="I131" i="10"/>
  <c r="C131" i="10"/>
  <c r="D131" i="10" s="1"/>
  <c r="B131" i="10"/>
  <c r="A132" i="10" s="1"/>
  <c r="H132" i="11"/>
  <c r="C133" i="11"/>
  <c r="D133" i="11" s="1"/>
  <c r="B133" i="11"/>
  <c r="A134" i="11" s="1"/>
  <c r="M56" i="11"/>
  <c r="L56" i="11"/>
  <c r="E131" i="10" l="1"/>
  <c r="I132" i="10"/>
  <c r="G132" i="10"/>
  <c r="B132" i="10"/>
  <c r="A133" i="10" s="1"/>
  <c r="C132" i="10"/>
  <c r="D132" i="10" s="1"/>
  <c r="E132" i="10" s="1"/>
  <c r="H132" i="10"/>
  <c r="C134" i="11"/>
  <c r="D134" i="11" s="1"/>
  <c r="E134" i="11" s="1"/>
  <c r="B134" i="11"/>
  <c r="A135" i="11" s="1"/>
  <c r="G57" i="11"/>
  <c r="H133" i="11"/>
  <c r="E133" i="11"/>
  <c r="B133" i="10" l="1"/>
  <c r="A134" i="10" s="1"/>
  <c r="I133" i="10"/>
  <c r="G133" i="10"/>
  <c r="C133" i="10"/>
  <c r="D133" i="10" s="1"/>
  <c r="E133" i="10" s="1"/>
  <c r="H133" i="10"/>
  <c r="I57" i="11"/>
  <c r="H134" i="11"/>
  <c r="B135" i="11"/>
  <c r="A136" i="11" s="1"/>
  <c r="C135" i="11"/>
  <c r="D135" i="11" s="1"/>
  <c r="G134" i="10" l="1"/>
  <c r="H134" i="10"/>
  <c r="I134" i="10"/>
  <c r="C134" i="10"/>
  <c r="D134" i="10" s="1"/>
  <c r="E134" i="10" s="1"/>
  <c r="B134" i="10"/>
  <c r="A135" i="10" s="1"/>
  <c r="B136" i="11"/>
  <c r="A137" i="11" s="1"/>
  <c r="C136" i="11"/>
  <c r="D136" i="11" s="1"/>
  <c r="E136" i="11" s="1"/>
  <c r="H135" i="11"/>
  <c r="E135" i="11"/>
  <c r="L57" i="11"/>
  <c r="M57" i="11"/>
  <c r="C135" i="10" l="1"/>
  <c r="D135" i="10" s="1"/>
  <c r="I135" i="10"/>
  <c r="H135" i="10"/>
  <c r="G135" i="10"/>
  <c r="B135" i="10"/>
  <c r="A136" i="10" s="1"/>
  <c r="G58" i="11"/>
  <c r="H136" i="11"/>
  <c r="B137" i="11"/>
  <c r="A138" i="11" s="1"/>
  <c r="C137" i="11"/>
  <c r="D137" i="11" s="1"/>
  <c r="G136" i="10" l="1"/>
  <c r="B136" i="10"/>
  <c r="A137" i="10" s="1"/>
  <c r="I136" i="10"/>
  <c r="C136" i="10"/>
  <c r="D136" i="10" s="1"/>
  <c r="E136" i="10" s="1"/>
  <c r="H136" i="10"/>
  <c r="E135" i="10"/>
  <c r="E137" i="11"/>
  <c r="H137" i="11"/>
  <c r="I58" i="11"/>
  <c r="C138" i="11"/>
  <c r="D138" i="11" s="1"/>
  <c r="E138" i="11" s="1"/>
  <c r="B138" i="11"/>
  <c r="A139" i="11" s="1"/>
  <c r="I137" i="10" l="1"/>
  <c r="G137" i="10"/>
  <c r="C137" i="10"/>
  <c r="D137" i="10" s="1"/>
  <c r="B137" i="10"/>
  <c r="A138" i="10" s="1"/>
  <c r="H137" i="10"/>
  <c r="H138" i="11"/>
  <c r="M58" i="11"/>
  <c r="L58" i="11"/>
  <c r="C139" i="11"/>
  <c r="D139" i="11" s="1"/>
  <c r="B139" i="11"/>
  <c r="A140" i="11" s="1"/>
  <c r="B138" i="10" l="1"/>
  <c r="A139" i="10" s="1"/>
  <c r="C138" i="10"/>
  <c r="D138" i="10" s="1"/>
  <c r="E138" i="10" s="1"/>
  <c r="I138" i="10"/>
  <c r="G138" i="10"/>
  <c r="H138" i="10"/>
  <c r="E137" i="10"/>
  <c r="B140" i="11"/>
  <c r="A141" i="11" s="1"/>
  <c r="C140" i="11"/>
  <c r="D140" i="11" s="1"/>
  <c r="E139" i="11"/>
  <c r="H139" i="11"/>
  <c r="G59" i="11"/>
  <c r="C139" i="10" l="1"/>
  <c r="D139" i="10" s="1"/>
  <c r="E139" i="10" s="1"/>
  <c r="B139" i="10"/>
  <c r="A140" i="10" s="1"/>
  <c r="I139" i="10"/>
  <c r="G139" i="10"/>
  <c r="H139" i="10"/>
  <c r="H140" i="11"/>
  <c r="I59" i="11"/>
  <c r="E140" i="11"/>
  <c r="C141" i="11"/>
  <c r="D141" i="11" s="1"/>
  <c r="B141" i="11"/>
  <c r="A142" i="11" s="1"/>
  <c r="I140" i="10" l="1"/>
  <c r="C140" i="10"/>
  <c r="D140" i="10" s="1"/>
  <c r="E140" i="10" s="1"/>
  <c r="G140" i="10"/>
  <c r="B140" i="10"/>
  <c r="A141" i="10" s="1"/>
  <c r="H140" i="10"/>
  <c r="E141" i="11"/>
  <c r="H141" i="11"/>
  <c r="B142" i="11"/>
  <c r="A143" i="11" s="1"/>
  <c r="C142" i="11"/>
  <c r="D142" i="11" s="1"/>
  <c r="E142" i="11" s="1"/>
  <c r="M59" i="11"/>
  <c r="L59" i="11"/>
  <c r="I141" i="10" l="1"/>
  <c r="G141" i="10"/>
  <c r="C141" i="10"/>
  <c r="D141" i="10" s="1"/>
  <c r="E141" i="10" s="1"/>
  <c r="H141" i="10"/>
  <c r="B141" i="10"/>
  <c r="A142" i="10" s="1"/>
  <c r="B143" i="11"/>
  <c r="A144" i="11" s="1"/>
  <c r="C143" i="11"/>
  <c r="D143" i="11" s="1"/>
  <c r="G60" i="11"/>
  <c r="H142" i="11"/>
  <c r="G142" i="10" l="1"/>
  <c r="B142" i="10"/>
  <c r="A143" i="10" s="1"/>
  <c r="C142" i="10"/>
  <c r="D142" i="10" s="1"/>
  <c r="E142" i="10" s="1"/>
  <c r="I142" i="10"/>
  <c r="H142" i="10"/>
  <c r="E143" i="11"/>
  <c r="I60" i="11"/>
  <c r="H143" i="11"/>
  <c r="B144" i="11"/>
  <c r="A145" i="11" s="1"/>
  <c r="C144" i="11"/>
  <c r="D144" i="11" s="1"/>
  <c r="B143" i="10" l="1"/>
  <c r="A144" i="10" s="1"/>
  <c r="I143" i="10"/>
  <c r="G143" i="10"/>
  <c r="C143" i="10"/>
  <c r="D143" i="10" s="1"/>
  <c r="E143" i="10" s="1"/>
  <c r="H143" i="10"/>
  <c r="L60" i="11"/>
  <c r="M60" i="11"/>
  <c r="B145" i="11"/>
  <c r="A146" i="11" s="1"/>
  <c r="C145" i="11"/>
  <c r="D145" i="11" s="1"/>
  <c r="E144" i="11"/>
  <c r="H144" i="11"/>
  <c r="C144" i="10" l="1"/>
  <c r="D144" i="10" s="1"/>
  <c r="E144" i="10" s="1"/>
  <c r="B144" i="10"/>
  <c r="A145" i="10" s="1"/>
  <c r="G144" i="10"/>
  <c r="H144" i="10"/>
  <c r="I144" i="10"/>
  <c r="C146" i="11"/>
  <c r="D146" i="11" s="1"/>
  <c r="B146" i="11"/>
  <c r="A147" i="11" s="1"/>
  <c r="G61" i="11"/>
  <c r="H145" i="11"/>
  <c r="E145" i="11"/>
  <c r="B145" i="10" l="1"/>
  <c r="A146" i="10" s="1"/>
  <c r="G145" i="10"/>
  <c r="H145" i="10"/>
  <c r="I145" i="10"/>
  <c r="C145" i="10"/>
  <c r="D145" i="10" s="1"/>
  <c r="E145" i="10" s="1"/>
  <c r="I61" i="11"/>
  <c r="H146" i="11"/>
  <c r="E146" i="11"/>
  <c r="B147" i="11"/>
  <c r="A148" i="11" s="1"/>
  <c r="C147" i="11"/>
  <c r="D147" i="11" s="1"/>
  <c r="E147" i="11" s="1"/>
  <c r="B146" i="10" l="1"/>
  <c r="A147" i="10" s="1"/>
  <c r="C146" i="10"/>
  <c r="D146" i="10" s="1"/>
  <c r="E146" i="10" s="1"/>
  <c r="H146" i="10"/>
  <c r="G146" i="10"/>
  <c r="I146" i="10"/>
  <c r="H147" i="11"/>
  <c r="C148" i="11"/>
  <c r="D148" i="11" s="1"/>
  <c r="B148" i="11"/>
  <c r="A149" i="11" s="1"/>
  <c r="M61" i="11"/>
  <c r="L61" i="11"/>
  <c r="B147" i="10" l="1"/>
  <c r="A148" i="10" s="1"/>
  <c r="H147" i="10"/>
  <c r="I147" i="10"/>
  <c r="G147" i="10"/>
  <c r="C147" i="10"/>
  <c r="D147" i="10" s="1"/>
  <c r="E147" i="10" s="1"/>
  <c r="B149" i="11"/>
  <c r="A150" i="11" s="1"/>
  <c r="C149" i="11"/>
  <c r="D149" i="11" s="1"/>
  <c r="H148" i="11"/>
  <c r="G62" i="11"/>
  <c r="E148" i="11"/>
  <c r="G148" i="10" l="1"/>
  <c r="I148" i="10"/>
  <c r="B148" i="10"/>
  <c r="A149" i="10" s="1"/>
  <c r="H148" i="10"/>
  <c r="C148" i="10"/>
  <c r="D148" i="10" s="1"/>
  <c r="E148" i="10" s="1"/>
  <c r="H149" i="11"/>
  <c r="I62" i="11"/>
  <c r="E149" i="11"/>
  <c r="C150" i="11"/>
  <c r="D150" i="11" s="1"/>
  <c r="E150" i="11" s="1"/>
  <c r="B150" i="11"/>
  <c r="A151" i="11" s="1"/>
  <c r="I149" i="10" l="1"/>
  <c r="C149" i="10"/>
  <c r="D149" i="10" s="1"/>
  <c r="E149" i="10" s="1"/>
  <c r="G149" i="10"/>
  <c r="H149" i="10"/>
  <c r="B149" i="10"/>
  <c r="A150" i="10" s="1"/>
  <c r="H150" i="11"/>
  <c r="B151" i="11"/>
  <c r="A152" i="11" s="1"/>
  <c r="C151" i="11"/>
  <c r="D151" i="11" s="1"/>
  <c r="M62" i="11"/>
  <c r="L62" i="11"/>
  <c r="H150" i="10" l="1"/>
  <c r="B150" i="10"/>
  <c r="A151" i="10" s="1"/>
  <c r="I150" i="10"/>
  <c r="C150" i="10"/>
  <c r="D150" i="10" s="1"/>
  <c r="G150" i="10"/>
  <c r="H151" i="11"/>
  <c r="G63" i="11"/>
  <c r="B152" i="11"/>
  <c r="A153" i="11" s="1"/>
  <c r="C152" i="11"/>
  <c r="D152" i="11" s="1"/>
  <c r="E151" i="11"/>
  <c r="B151" i="10" l="1"/>
  <c r="A152" i="10" s="1"/>
  <c r="I151" i="10"/>
  <c r="H151" i="10"/>
  <c r="C151" i="10"/>
  <c r="D151" i="10" s="1"/>
  <c r="E151" i="10" s="1"/>
  <c r="G151" i="10"/>
  <c r="E150" i="10"/>
  <c r="B153" i="11"/>
  <c r="A154" i="11" s="1"/>
  <c r="C153" i="11"/>
  <c r="D153" i="11" s="1"/>
  <c r="E153" i="11" s="1"/>
  <c r="H152" i="11"/>
  <c r="I63" i="11"/>
  <c r="E152" i="11"/>
  <c r="G152" i="10" l="1"/>
  <c r="B152" i="10"/>
  <c r="A153" i="10" s="1"/>
  <c r="C152" i="10"/>
  <c r="D152" i="10" s="1"/>
  <c r="E152" i="10" s="1"/>
  <c r="I152" i="10"/>
  <c r="H152" i="10"/>
  <c r="L63" i="11"/>
  <c r="M63" i="11"/>
  <c r="H153" i="11"/>
  <c r="C154" i="11"/>
  <c r="D154" i="11" s="1"/>
  <c r="B154" i="11"/>
  <c r="A155" i="11" s="1"/>
  <c r="C153" i="10" l="1"/>
  <c r="D153" i="10" s="1"/>
  <c r="E153" i="10" s="1"/>
  <c r="G153" i="10"/>
  <c r="B153" i="10"/>
  <c r="A154" i="10" s="1"/>
  <c r="H153" i="10"/>
  <c r="I153" i="10"/>
  <c r="E154" i="11"/>
  <c r="H154" i="11"/>
  <c r="G64" i="11"/>
  <c r="B155" i="11"/>
  <c r="A156" i="11" s="1"/>
  <c r="C155" i="11"/>
  <c r="D155" i="11" s="1"/>
  <c r="E155" i="11" s="1"/>
  <c r="B154" i="10" l="1"/>
  <c r="A155" i="10" s="1"/>
  <c r="G154" i="10"/>
  <c r="H154" i="10"/>
  <c r="C154" i="10"/>
  <c r="D154" i="10" s="1"/>
  <c r="E154" i="10" s="1"/>
  <c r="I154" i="10"/>
  <c r="H155" i="11"/>
  <c r="I64" i="11"/>
  <c r="C156" i="11"/>
  <c r="D156" i="11" s="1"/>
  <c r="B156" i="11"/>
  <c r="A157" i="11" s="1"/>
  <c r="H155" i="10" l="1"/>
  <c r="I155" i="10"/>
  <c r="B155" i="10"/>
  <c r="A156" i="10" s="1"/>
  <c r="G155" i="10"/>
  <c r="C155" i="10"/>
  <c r="D155" i="10" s="1"/>
  <c r="E156" i="11"/>
  <c r="H156" i="11"/>
  <c r="M64" i="11"/>
  <c r="L64" i="11"/>
  <c r="B157" i="11"/>
  <c r="A158" i="11" s="1"/>
  <c r="C157" i="11"/>
  <c r="D157" i="11" s="1"/>
  <c r="H156" i="10" l="1"/>
  <c r="B156" i="10"/>
  <c r="A157" i="10" s="1"/>
  <c r="I156" i="10"/>
  <c r="C156" i="10"/>
  <c r="D156" i="10" s="1"/>
  <c r="E156" i="10" s="1"/>
  <c r="G156" i="10"/>
  <c r="E155" i="10"/>
  <c r="E157" i="11"/>
  <c r="H157" i="11"/>
  <c r="G65" i="11"/>
  <c r="B158" i="11"/>
  <c r="A159" i="11" s="1"/>
  <c r="C158" i="11"/>
  <c r="D158" i="11" s="1"/>
  <c r="G157" i="10" l="1"/>
  <c r="C157" i="10"/>
  <c r="D157" i="10" s="1"/>
  <c r="E157" i="10" s="1"/>
  <c r="H157" i="10"/>
  <c r="B157" i="10"/>
  <c r="A158" i="10" s="1"/>
  <c r="I157" i="10"/>
  <c r="E158" i="11"/>
  <c r="C159" i="11"/>
  <c r="D159" i="11" s="1"/>
  <c r="E159" i="11" s="1"/>
  <c r="B159" i="11"/>
  <c r="A160" i="11" s="1"/>
  <c r="H158" i="11"/>
  <c r="I65" i="11"/>
  <c r="I158" i="10" l="1"/>
  <c r="C158" i="10"/>
  <c r="D158" i="10" s="1"/>
  <c r="E158" i="10" s="1"/>
  <c r="H158" i="10"/>
  <c r="G158" i="10"/>
  <c r="B158" i="10"/>
  <c r="A159" i="10" s="1"/>
  <c r="B160" i="11"/>
  <c r="A161" i="11" s="1"/>
  <c r="C160" i="11"/>
  <c r="D160" i="11" s="1"/>
  <c r="E160" i="11" s="1"/>
  <c r="H159" i="11"/>
  <c r="L65" i="11"/>
  <c r="M65" i="11"/>
  <c r="B159" i="10" l="1"/>
  <c r="A160" i="10" s="1"/>
  <c r="G159" i="10"/>
  <c r="H159" i="10"/>
  <c r="I159" i="10"/>
  <c r="C159" i="10"/>
  <c r="D159" i="10" s="1"/>
  <c r="E159" i="10" s="1"/>
  <c r="G66" i="11"/>
  <c r="H160" i="11"/>
  <c r="C161" i="11"/>
  <c r="D161" i="11" s="1"/>
  <c r="E161" i="11" s="1"/>
  <c r="B161" i="11"/>
  <c r="A162" i="11" s="1"/>
  <c r="C160" i="10" l="1"/>
  <c r="D160" i="10" s="1"/>
  <c r="E160" i="10" s="1"/>
  <c r="I160" i="10"/>
  <c r="B160" i="10"/>
  <c r="A161" i="10" s="1"/>
  <c r="H160" i="10"/>
  <c r="G160" i="10"/>
  <c r="C162" i="11"/>
  <c r="D162" i="11" s="1"/>
  <c r="B162" i="11"/>
  <c r="A163" i="11" s="1"/>
  <c r="I66" i="11"/>
  <c r="H161" i="11"/>
  <c r="C161" i="10" l="1"/>
  <c r="D161" i="10" s="1"/>
  <c r="E161" i="10" s="1"/>
  <c r="B161" i="10"/>
  <c r="A162" i="10" s="1"/>
  <c r="I161" i="10"/>
  <c r="H161" i="10"/>
  <c r="G161" i="10"/>
  <c r="M66" i="11"/>
  <c r="L66" i="11"/>
  <c r="H162" i="11"/>
  <c r="E162" i="11"/>
  <c r="B163" i="11"/>
  <c r="A164" i="11" s="1"/>
  <c r="C163" i="11"/>
  <c r="D163" i="11" s="1"/>
  <c r="H162" i="10" l="1"/>
  <c r="G162" i="10"/>
  <c r="C162" i="10"/>
  <c r="D162" i="10" s="1"/>
  <c r="B162" i="10"/>
  <c r="A163" i="10" s="1"/>
  <c r="I162" i="10"/>
  <c r="H163" i="11"/>
  <c r="E163" i="11"/>
  <c r="B164" i="11"/>
  <c r="A165" i="11" s="1"/>
  <c r="C164" i="11"/>
  <c r="D164" i="11" s="1"/>
  <c r="E164" i="11" s="1"/>
  <c r="G67" i="11"/>
  <c r="G163" i="10" l="1"/>
  <c r="H163" i="10"/>
  <c r="I163" i="10"/>
  <c r="C163" i="10"/>
  <c r="D163" i="10" s="1"/>
  <c r="E163" i="10" s="1"/>
  <c r="B163" i="10"/>
  <c r="A164" i="10" s="1"/>
  <c r="E162" i="10"/>
  <c r="H164" i="11"/>
  <c r="I67" i="11"/>
  <c r="B165" i="11"/>
  <c r="A166" i="11" s="1"/>
  <c r="C165" i="11"/>
  <c r="D165" i="11" s="1"/>
  <c r="H164" i="10" l="1"/>
  <c r="C164" i="10"/>
  <c r="D164" i="10" s="1"/>
  <c r="E164" i="10" s="1"/>
  <c r="I164" i="10"/>
  <c r="G164" i="10"/>
  <c r="B164" i="10"/>
  <c r="A165" i="10" s="1"/>
  <c r="B166" i="11"/>
  <c r="A167" i="11" s="1"/>
  <c r="C166" i="11"/>
  <c r="D166" i="11" s="1"/>
  <c r="E165" i="11"/>
  <c r="H165" i="11"/>
  <c r="L67" i="11"/>
  <c r="M67" i="11"/>
  <c r="I165" i="10" l="1"/>
  <c r="C165" i="10"/>
  <c r="D165" i="10" s="1"/>
  <c r="H165" i="10"/>
  <c r="B165" i="10"/>
  <c r="A166" i="10" s="1"/>
  <c r="G165" i="10"/>
  <c r="G68" i="11"/>
  <c r="H166" i="11"/>
  <c r="E166" i="11"/>
  <c r="B167" i="11"/>
  <c r="A168" i="11" s="1"/>
  <c r="C167" i="11"/>
  <c r="D167" i="11" s="1"/>
  <c r="E167" i="11" s="1"/>
  <c r="B166" i="10" l="1"/>
  <c r="A167" i="10" s="1"/>
  <c r="C166" i="10"/>
  <c r="D166" i="10" s="1"/>
  <c r="E166" i="10" s="1"/>
  <c r="G166" i="10"/>
  <c r="H166" i="10"/>
  <c r="I166" i="10"/>
  <c r="E165" i="10"/>
  <c r="H167" i="11"/>
  <c r="B168" i="11"/>
  <c r="A169" i="11" s="1"/>
  <c r="C168" i="11"/>
  <c r="D168" i="11" s="1"/>
  <c r="I68" i="11"/>
  <c r="I167" i="10" l="1"/>
  <c r="H167" i="10"/>
  <c r="C167" i="10"/>
  <c r="D167" i="10" s="1"/>
  <c r="E167" i="10" s="1"/>
  <c r="G167" i="10"/>
  <c r="B167" i="10"/>
  <c r="A168" i="10" s="1"/>
  <c r="M68" i="11"/>
  <c r="L68" i="11"/>
  <c r="H168" i="11"/>
  <c r="B169" i="11"/>
  <c r="A170" i="11" s="1"/>
  <c r="C169" i="11"/>
  <c r="D169" i="11" s="1"/>
  <c r="E169" i="11" s="1"/>
  <c r="E168" i="11"/>
  <c r="C168" i="10" l="1"/>
  <c r="D168" i="10" s="1"/>
  <c r="E168" i="10" s="1"/>
  <c r="H168" i="10"/>
  <c r="I168" i="10"/>
  <c r="G168" i="10"/>
  <c r="B168" i="10"/>
  <c r="A169" i="10" s="1"/>
  <c r="C170" i="11"/>
  <c r="D170" i="11" s="1"/>
  <c r="B170" i="11"/>
  <c r="A171" i="11" s="1"/>
  <c r="H169" i="11"/>
  <c r="G69" i="11"/>
  <c r="I169" i="10" l="1"/>
  <c r="C169" i="10"/>
  <c r="D169" i="10" s="1"/>
  <c r="H169" i="10"/>
  <c r="B169" i="10"/>
  <c r="A170" i="10" s="1"/>
  <c r="G169" i="10"/>
  <c r="B171" i="11"/>
  <c r="A172" i="11" s="1"/>
  <c r="C171" i="11"/>
  <c r="D171" i="11" s="1"/>
  <c r="I69" i="11"/>
  <c r="E170" i="11"/>
  <c r="H170" i="11"/>
  <c r="B170" i="10" l="1"/>
  <c r="A171" i="10" s="1"/>
  <c r="I170" i="10"/>
  <c r="C170" i="10"/>
  <c r="D170" i="10" s="1"/>
  <c r="E170" i="10" s="1"/>
  <c r="H170" i="10"/>
  <c r="G170" i="10"/>
  <c r="E169" i="10"/>
  <c r="E171" i="11"/>
  <c r="B172" i="11"/>
  <c r="A173" i="11" s="1"/>
  <c r="C172" i="11"/>
  <c r="D172" i="11" s="1"/>
  <c r="E172" i="11" s="1"/>
  <c r="M69" i="11"/>
  <c r="L69" i="11"/>
  <c r="H171" i="11"/>
  <c r="I171" i="10" l="1"/>
  <c r="C171" i="10"/>
  <c r="D171" i="10" s="1"/>
  <c r="E171" i="10" s="1"/>
  <c r="B171" i="10"/>
  <c r="A172" i="10" s="1"/>
  <c r="H171" i="10"/>
  <c r="G171" i="10"/>
  <c r="H172" i="11"/>
  <c r="C173" i="11"/>
  <c r="D173" i="11" s="1"/>
  <c r="B173" i="11"/>
  <c r="H173" i="11" s="1"/>
  <c r="G70" i="11"/>
  <c r="G172" i="10" l="1"/>
  <c r="B172" i="10"/>
  <c r="A173" i="10" s="1"/>
  <c r="I172" i="10"/>
  <c r="C172" i="10"/>
  <c r="D172" i="10" s="1"/>
  <c r="E172" i="10" s="1"/>
  <c r="H172" i="10"/>
  <c r="E173" i="11"/>
  <c r="I70" i="11"/>
  <c r="C173" i="10" l="1"/>
  <c r="D173" i="10" s="1"/>
  <c r="E173" i="10" s="1"/>
  <c r="G173" i="10"/>
  <c r="H173" i="10"/>
  <c r="I173" i="10"/>
  <c r="B173" i="10"/>
  <c r="A174" i="10" s="1"/>
  <c r="L70" i="11"/>
  <c r="M70" i="11"/>
  <c r="C174" i="10" l="1"/>
  <c r="D174" i="10" s="1"/>
  <c r="I174" i="10"/>
  <c r="I175" i="10" s="1"/>
  <c r="I178" i="10" s="1"/>
  <c r="H174" i="10"/>
  <c r="G174" i="10"/>
  <c r="G175" i="10" s="1"/>
  <c r="I177" i="10" s="1"/>
  <c r="B174" i="10"/>
  <c r="G71" i="11"/>
  <c r="H181" i="10" l="1"/>
  <c r="E174" i="10"/>
  <c r="I71" i="11"/>
  <c r="L71" i="11" l="1"/>
  <c r="M71" i="11"/>
  <c r="G72" i="11" l="1"/>
  <c r="I72" i="11" l="1"/>
  <c r="M72" i="11" l="1"/>
  <c r="L72" i="11"/>
  <c r="G73" i="11" l="1"/>
  <c r="I73" i="11" l="1"/>
  <c r="L73" i="11" l="1"/>
  <c r="M73" i="11"/>
  <c r="G74" i="11" l="1"/>
  <c r="I74" i="11" l="1"/>
  <c r="M74" i="11" l="1"/>
  <c r="L74" i="11"/>
  <c r="G75" i="11" l="1"/>
  <c r="I75" i="11" l="1"/>
  <c r="L75" i="11" l="1"/>
  <c r="M75" i="11"/>
  <c r="G76" i="11" l="1"/>
  <c r="I76" i="11" l="1"/>
  <c r="M76" i="11" l="1"/>
  <c r="L76" i="11"/>
  <c r="G77" i="11" l="1"/>
  <c r="I77" i="11" l="1"/>
  <c r="L77" i="11" l="1"/>
  <c r="M77" i="11"/>
  <c r="G78" i="11" l="1"/>
  <c r="I78" i="11" l="1"/>
  <c r="M78" i="11" l="1"/>
  <c r="L78" i="11"/>
  <c r="G79" i="11" l="1"/>
  <c r="I79" i="11" l="1"/>
  <c r="L79" i="11" l="1"/>
  <c r="M79" i="11"/>
  <c r="G80" i="11" l="1"/>
  <c r="I80" i="11" l="1"/>
  <c r="M80" i="11" l="1"/>
  <c r="L80" i="11"/>
  <c r="G81" i="11" l="1"/>
  <c r="I81" i="11" l="1"/>
  <c r="L81" i="11" l="1"/>
  <c r="M81" i="11"/>
  <c r="G82" i="11" l="1"/>
  <c r="I82" i="11" l="1"/>
  <c r="M82" i="11" l="1"/>
  <c r="L82" i="11"/>
  <c r="G83" i="11" l="1"/>
  <c r="I83" i="11" l="1"/>
  <c r="L83" i="11" l="1"/>
  <c r="M83" i="11"/>
  <c r="G84" i="11" l="1"/>
  <c r="I84" i="11" l="1"/>
  <c r="M84" i="11" l="1"/>
  <c r="L84" i="11"/>
  <c r="G85" i="11" l="1"/>
  <c r="I85" i="11" l="1"/>
  <c r="L85" i="11" l="1"/>
  <c r="M85" i="11"/>
  <c r="G86" i="11" l="1"/>
  <c r="I86" i="11" l="1"/>
  <c r="M86" i="11" l="1"/>
  <c r="L86" i="11"/>
  <c r="G87" i="11" l="1"/>
  <c r="I87" i="11" l="1"/>
  <c r="L87" i="11" l="1"/>
  <c r="M87" i="11"/>
  <c r="G88" i="11" l="1"/>
  <c r="I88" i="11" l="1"/>
  <c r="M88" i="11" l="1"/>
  <c r="L88" i="11"/>
  <c r="G89" i="11" l="1"/>
  <c r="I89" i="11" l="1"/>
  <c r="L89" i="11" l="1"/>
  <c r="M89" i="11"/>
  <c r="G90" i="11" l="1"/>
  <c r="I90" i="11" l="1"/>
  <c r="M90" i="11" l="1"/>
  <c r="L90" i="11"/>
  <c r="G91" i="11" l="1"/>
  <c r="I91" i="11" l="1"/>
  <c r="L91" i="11" l="1"/>
  <c r="M91" i="11"/>
  <c r="G92" i="11" l="1"/>
  <c r="I92" i="11" l="1"/>
  <c r="M92" i="11" l="1"/>
  <c r="L92" i="11"/>
  <c r="G93" i="11" l="1"/>
  <c r="I93" i="11" l="1"/>
  <c r="L93" i="11" l="1"/>
  <c r="M93" i="11"/>
  <c r="G94" i="11" l="1"/>
  <c r="I94" i="11" l="1"/>
  <c r="M94" i="11" l="1"/>
  <c r="L94" i="11"/>
  <c r="G95" i="11" l="1"/>
  <c r="I95" i="11" l="1"/>
  <c r="L95" i="11" l="1"/>
  <c r="M95" i="11"/>
  <c r="G96" i="11" l="1"/>
  <c r="I96" i="11" l="1"/>
  <c r="M96" i="11" l="1"/>
  <c r="L96" i="11"/>
  <c r="G97" i="11" l="1"/>
  <c r="I97" i="11" l="1"/>
  <c r="L97" i="11" l="1"/>
  <c r="M97" i="11"/>
  <c r="G98" i="11" l="1"/>
  <c r="I98" i="11" l="1"/>
  <c r="M98" i="11" l="1"/>
  <c r="L98" i="11"/>
  <c r="G99" i="11" l="1"/>
  <c r="I99" i="11" l="1"/>
  <c r="L99" i="11" l="1"/>
  <c r="M99" i="11"/>
  <c r="G100" i="11" l="1"/>
  <c r="I100" i="11" l="1"/>
  <c r="M100" i="11" l="1"/>
  <c r="L100" i="11"/>
  <c r="G101" i="11" l="1"/>
  <c r="I101" i="11" l="1"/>
  <c r="L101" i="11" l="1"/>
  <c r="M101" i="11"/>
  <c r="G102" i="11" l="1"/>
  <c r="I102" i="11" l="1"/>
  <c r="M102" i="11" l="1"/>
  <c r="L102" i="11"/>
  <c r="G103" i="11" l="1"/>
  <c r="I103" i="11" l="1"/>
  <c r="L103" i="11" l="1"/>
  <c r="M103" i="11"/>
  <c r="G104" i="11" l="1"/>
  <c r="I104" i="11" l="1"/>
  <c r="M104" i="11" l="1"/>
  <c r="L104" i="11"/>
  <c r="G105" i="11" l="1"/>
  <c r="I105" i="11" l="1"/>
  <c r="L105" i="11" l="1"/>
  <c r="M105" i="11"/>
  <c r="G106" i="11" l="1"/>
  <c r="I106" i="11" l="1"/>
  <c r="M106" i="11" l="1"/>
  <c r="L106" i="11"/>
  <c r="G107" i="11" l="1"/>
  <c r="I107" i="11" l="1"/>
  <c r="L107" i="11" l="1"/>
  <c r="M107" i="11"/>
  <c r="G108" i="11" l="1"/>
  <c r="I108" i="11" l="1"/>
  <c r="M108" i="11" l="1"/>
  <c r="L108" i="11"/>
  <c r="G109" i="11" l="1"/>
  <c r="I109" i="11" l="1"/>
  <c r="L109" i="11" l="1"/>
  <c r="M109" i="11"/>
  <c r="G110" i="11" l="1"/>
  <c r="I110" i="11" l="1"/>
  <c r="M110" i="11" l="1"/>
  <c r="L110" i="11"/>
  <c r="G111" i="11" l="1"/>
  <c r="I111" i="11" l="1"/>
  <c r="L111" i="11" l="1"/>
  <c r="M111" i="11"/>
  <c r="G112" i="11" l="1"/>
  <c r="I112" i="11" l="1"/>
  <c r="M112" i="11" l="1"/>
  <c r="L112" i="11"/>
  <c r="G113" i="11" l="1"/>
  <c r="I113" i="11" l="1"/>
  <c r="L113" i="11" l="1"/>
  <c r="M113" i="11"/>
  <c r="G114" i="11" l="1"/>
  <c r="I114" i="11" l="1"/>
  <c r="M114" i="11" l="1"/>
  <c r="L114" i="11"/>
  <c r="G115" i="11" l="1"/>
  <c r="I115" i="11" l="1"/>
  <c r="L115" i="11" l="1"/>
  <c r="M115" i="11"/>
  <c r="G116" i="11" l="1"/>
  <c r="I116" i="11" l="1"/>
  <c r="M116" i="11" l="1"/>
  <c r="L116" i="11"/>
  <c r="G117" i="11" l="1"/>
  <c r="I117" i="11" l="1"/>
  <c r="L117" i="11" l="1"/>
  <c r="M117" i="11"/>
  <c r="G118" i="11" l="1"/>
  <c r="I118" i="11" l="1"/>
  <c r="M118" i="11" l="1"/>
  <c r="L118" i="11"/>
  <c r="G119" i="11" l="1"/>
  <c r="I119" i="11" l="1"/>
  <c r="L119" i="11" l="1"/>
  <c r="M119" i="11"/>
  <c r="G120" i="11" l="1"/>
  <c r="I120" i="11" l="1"/>
  <c r="M120" i="11" l="1"/>
  <c r="L120" i="11"/>
  <c r="G121" i="11" l="1"/>
  <c r="I121" i="11" l="1"/>
  <c r="L121" i="11" l="1"/>
  <c r="M121" i="11"/>
  <c r="G122" i="11" l="1"/>
  <c r="I122" i="11" l="1"/>
  <c r="M122" i="11" l="1"/>
  <c r="L122" i="11"/>
  <c r="G123" i="11" l="1"/>
  <c r="I123" i="11" l="1"/>
  <c r="L123" i="11" l="1"/>
  <c r="M123" i="11"/>
  <c r="G124" i="11" l="1"/>
  <c r="I124" i="11" l="1"/>
  <c r="M124" i="11" l="1"/>
  <c r="L124" i="11"/>
  <c r="G125" i="11" l="1"/>
  <c r="I125" i="11" l="1"/>
  <c r="L125" i="11" l="1"/>
  <c r="M125" i="11"/>
  <c r="G126" i="11" l="1"/>
  <c r="I126" i="11" l="1"/>
  <c r="M126" i="11" l="1"/>
  <c r="L126" i="11"/>
  <c r="G127" i="11" l="1"/>
  <c r="I127" i="11" l="1"/>
  <c r="L127" i="11" l="1"/>
  <c r="M127" i="11"/>
  <c r="G128" i="11" l="1"/>
  <c r="I128" i="11" l="1"/>
  <c r="M128" i="11" l="1"/>
  <c r="L128" i="11"/>
  <c r="G129" i="11" l="1"/>
  <c r="I129" i="11" l="1"/>
  <c r="L129" i="11" l="1"/>
  <c r="M129" i="11"/>
  <c r="G130" i="11" l="1"/>
  <c r="I130" i="11" l="1"/>
  <c r="M130" i="11" l="1"/>
  <c r="L130" i="11"/>
  <c r="G131" i="11" l="1"/>
  <c r="I131" i="11" l="1"/>
  <c r="L131" i="11" l="1"/>
  <c r="M131" i="11"/>
  <c r="G132" i="11" l="1"/>
  <c r="I132" i="11" l="1"/>
  <c r="M132" i="11" l="1"/>
  <c r="L132" i="11"/>
  <c r="G133" i="11" l="1"/>
  <c r="I133" i="11" l="1"/>
  <c r="L133" i="11" l="1"/>
  <c r="M133" i="11"/>
  <c r="G134" i="11" l="1"/>
  <c r="I134" i="11" l="1"/>
  <c r="M134" i="11" l="1"/>
  <c r="L134" i="11"/>
  <c r="G135" i="11" l="1"/>
  <c r="I135" i="11" l="1"/>
  <c r="L135" i="11" l="1"/>
  <c r="M135" i="11"/>
  <c r="G136" i="11" l="1"/>
  <c r="I136" i="11" l="1"/>
  <c r="M136" i="11" l="1"/>
  <c r="L136" i="11"/>
  <c r="G137" i="11" l="1"/>
  <c r="I137" i="11" l="1"/>
  <c r="L137" i="11" l="1"/>
  <c r="M137" i="11"/>
  <c r="G138" i="11" l="1"/>
  <c r="I138" i="11" l="1"/>
  <c r="M138" i="11" l="1"/>
  <c r="L138" i="11"/>
  <c r="G139" i="11" l="1"/>
  <c r="I139" i="11" l="1"/>
  <c r="L139" i="11" l="1"/>
  <c r="M139" i="11"/>
  <c r="G140" i="11" l="1"/>
  <c r="I140" i="11" l="1"/>
  <c r="M140" i="11" l="1"/>
  <c r="L140" i="11"/>
  <c r="G141" i="11" l="1"/>
  <c r="I141" i="11" l="1"/>
  <c r="L141" i="11" l="1"/>
  <c r="M141" i="11"/>
  <c r="G142" i="11" l="1"/>
  <c r="I142" i="11" l="1"/>
  <c r="M142" i="11" l="1"/>
  <c r="L142" i="11"/>
  <c r="G143" i="11" l="1"/>
  <c r="I143" i="11" l="1"/>
  <c r="L143" i="11" l="1"/>
  <c r="M143" i="11"/>
  <c r="G144" i="11" l="1"/>
  <c r="I144" i="11" l="1"/>
  <c r="M144" i="11" l="1"/>
  <c r="L144" i="11"/>
  <c r="G145" i="11" l="1"/>
  <c r="I145" i="11" l="1"/>
  <c r="L145" i="11" l="1"/>
  <c r="M145" i="11"/>
  <c r="G146" i="11" l="1"/>
  <c r="I146" i="11" l="1"/>
  <c r="M146" i="11" l="1"/>
  <c r="L146" i="11"/>
  <c r="G147" i="11" l="1"/>
  <c r="I147" i="11" l="1"/>
  <c r="L147" i="11" l="1"/>
  <c r="M147" i="11"/>
  <c r="G148" i="11" l="1"/>
  <c r="I148" i="11" l="1"/>
  <c r="M148" i="11" l="1"/>
  <c r="L148" i="11"/>
  <c r="G149" i="11" l="1"/>
  <c r="I149" i="11" l="1"/>
  <c r="L149" i="11" l="1"/>
  <c r="M149" i="11"/>
  <c r="G150" i="11" l="1"/>
  <c r="I150" i="11" l="1"/>
  <c r="M150" i="11" l="1"/>
  <c r="L150" i="11"/>
  <c r="G151" i="11" l="1"/>
  <c r="I151" i="11" l="1"/>
  <c r="L151" i="11" l="1"/>
  <c r="M151" i="11"/>
  <c r="G152" i="11" l="1"/>
  <c r="I152" i="11" l="1"/>
  <c r="M152" i="11" l="1"/>
  <c r="L152" i="11"/>
  <c r="G153" i="11" l="1"/>
  <c r="I153" i="11" l="1"/>
  <c r="L153" i="11" l="1"/>
  <c r="M153" i="11"/>
  <c r="G154" i="11" l="1"/>
  <c r="I154" i="11" l="1"/>
  <c r="M154" i="11" l="1"/>
  <c r="L154" i="11"/>
  <c r="G155" i="11" l="1"/>
  <c r="I155" i="11" l="1"/>
  <c r="L155" i="11" l="1"/>
  <c r="M155" i="11"/>
  <c r="G156" i="11" l="1"/>
  <c r="I156" i="11" l="1"/>
  <c r="M156" i="11" l="1"/>
  <c r="L156" i="11"/>
  <c r="G157" i="11" l="1"/>
  <c r="I157" i="11" l="1"/>
  <c r="L157" i="11" l="1"/>
  <c r="M157" i="11"/>
  <c r="G158" i="11" l="1"/>
  <c r="I158" i="11" l="1"/>
  <c r="M158" i="11" l="1"/>
  <c r="L158" i="11"/>
  <c r="G159" i="11" l="1"/>
  <c r="I159" i="11" l="1"/>
  <c r="L159" i="11" l="1"/>
  <c r="M159" i="11"/>
  <c r="G160" i="11" l="1"/>
  <c r="I160" i="11" l="1"/>
  <c r="M160" i="11" l="1"/>
  <c r="L160" i="11"/>
  <c r="G161" i="11" l="1"/>
  <c r="I161" i="11" l="1"/>
  <c r="L161" i="11" l="1"/>
  <c r="M161" i="11"/>
  <c r="G162" i="11" l="1"/>
  <c r="I162" i="11" l="1"/>
  <c r="M162" i="11" l="1"/>
  <c r="L162" i="11"/>
  <c r="G163" i="11" l="1"/>
  <c r="I163" i="11" l="1"/>
  <c r="L163" i="11" l="1"/>
  <c r="M163" i="11"/>
  <c r="G164" i="11" l="1"/>
  <c r="I164" i="11" l="1"/>
  <c r="L164" i="11" l="1"/>
  <c r="M164" i="11"/>
  <c r="G165" i="11" l="1"/>
  <c r="I165" i="11" l="1"/>
  <c r="M165" i="11" l="1"/>
  <c r="L165" i="11"/>
  <c r="G166" i="11" l="1"/>
  <c r="I166" i="11" l="1"/>
  <c r="L166" i="11" l="1"/>
  <c r="M166" i="11"/>
  <c r="G167" i="11" l="1"/>
  <c r="I167" i="11" l="1"/>
  <c r="M167" i="11" l="1"/>
  <c r="L167" i="11"/>
  <c r="G168" i="11" l="1"/>
  <c r="I168" i="11" l="1"/>
  <c r="M168" i="11" l="1"/>
  <c r="L168" i="11"/>
  <c r="G169" i="11" l="1"/>
  <c r="I169" i="11" l="1"/>
  <c r="L169" i="11" l="1"/>
  <c r="M169" i="11"/>
  <c r="G170" i="11" l="1"/>
  <c r="I170" i="11" l="1"/>
  <c r="M170" i="11" l="1"/>
  <c r="L170" i="11"/>
  <c r="G171" i="11" l="1"/>
  <c r="I171" i="11" l="1"/>
  <c r="L171" i="11" l="1"/>
  <c r="M171" i="11"/>
  <c r="G172" i="11" l="1"/>
  <c r="I172" i="11" l="1"/>
  <c r="M172" i="11" l="1"/>
  <c r="L172" i="11"/>
  <c r="G173" i="11" l="1"/>
  <c r="I173" i="11" s="1"/>
  <c r="I174" i="11" s="1"/>
  <c r="M173" i="11" l="1"/>
  <c r="M174" i="11" s="1"/>
  <c r="L173" i="11"/>
  <c r="L174" i="11" s="1"/>
  <c r="M177" i="11" l="1"/>
  <c r="M178" i="11" l="1"/>
  <c r="M179" i="11" s="1"/>
  <c r="I179" i="11" s="1"/>
</calcChain>
</file>

<file path=xl/comments1.xml><?xml version="1.0" encoding="utf-8"?>
<comments xmlns="http://schemas.openxmlformats.org/spreadsheetml/2006/main">
  <authors>
    <author>RAML</author>
  </authors>
  <commentList>
    <comment ref="D7" authorId="0" shapeId="0">
      <text>
        <r>
          <rPr>
            <sz val="9"/>
            <color indexed="81"/>
            <rFont val="Tahoma"/>
            <family val="2"/>
          </rPr>
          <t>Digite aquí la tasa efectiva anual pactada o reconocida. En la celda de la derecha aparecerá su conversión a  mensual.</t>
        </r>
      </text>
    </comment>
    <comment ref="E7" authorId="0" shapeId="0">
      <text>
        <r>
          <rPr>
            <sz val="9"/>
            <color indexed="81"/>
            <rFont val="Tahoma"/>
            <family val="2"/>
          </rPr>
          <t>No digite ni borre aquí,
contiene fórmula.</t>
        </r>
      </text>
    </comment>
    <comment ref="G7" authorId="0" shapeId="0">
      <text>
        <r>
          <rPr>
            <sz val="9"/>
            <color indexed="81"/>
            <rFont val="Tahoma"/>
            <family val="2"/>
          </rPr>
          <t>Digite aquí la fecha hasta la cual se liquida intereses de plazo.</t>
        </r>
      </text>
    </comment>
    <comment ref="I7" authorId="0" shapeId="0">
      <text>
        <r>
          <rPr>
            <sz val="9"/>
            <color indexed="81"/>
            <rFont val="Tahoma"/>
            <family val="2"/>
          </rPr>
          <t>No borre estas celdas, contienen fechas de cambios del IBC.</t>
        </r>
      </text>
    </comment>
    <comment ref="D8" authorId="0" shapeId="0">
      <text>
        <r>
          <rPr>
            <sz val="9"/>
            <color indexed="81"/>
            <rFont val="Tahoma"/>
            <family val="2"/>
          </rPr>
          <t>Digite aquí la tasa
mensual pactada o reconocida.</t>
        </r>
      </text>
    </comment>
    <comment ref="D10" authorId="0" shapeId="0">
      <text>
        <r>
          <rPr>
            <sz val="9"/>
            <color indexed="81"/>
            <rFont val="Tahoma"/>
            <family val="2"/>
          </rPr>
          <t>Digite aquí la tasa efectiva anual pactada o reconocida. En la celda de la derecha aparecerá su conversión a  mensual.</t>
        </r>
      </text>
    </comment>
    <comment ref="E10" authorId="0" shapeId="0">
      <text>
        <r>
          <rPr>
            <sz val="9"/>
            <color indexed="81"/>
            <rFont val="Tahoma"/>
            <family val="2"/>
          </rPr>
          <t>No digite ni borre aquí,
contiene fórmula.</t>
        </r>
      </text>
    </comment>
    <comment ref="G10" authorId="0" shapeId="0">
      <text>
        <r>
          <rPr>
            <sz val="9"/>
            <color indexed="81"/>
            <rFont val="Tahoma"/>
            <family val="2"/>
          </rPr>
          <t>Si se requiere liquidar hasta otra fecha (anterior o posterior) digítela.</t>
        </r>
      </text>
    </comment>
    <comment ref="D11" authorId="0" shapeId="0">
      <text>
        <r>
          <rPr>
            <sz val="9"/>
            <color indexed="81"/>
            <rFont val="Tahoma"/>
            <family val="2"/>
          </rPr>
          <t>Digite aquí la tasa
mensual pactada o reconocida.</t>
        </r>
      </text>
    </comment>
    <comment ref="H11" authorId="0" shapeId="0">
      <text>
        <r>
          <rPr>
            <sz val="9"/>
            <color indexed="81"/>
            <rFont val="Tahoma"/>
            <family val="2"/>
          </rPr>
          <t xml:space="preserve">Marque x segùn clase de crédito. </t>
        </r>
      </text>
    </comment>
    <comment ref="A18" authorId="0" shapeId="0">
      <text>
        <r>
          <rPr>
            <sz val="9"/>
            <color indexed="81"/>
            <rFont val="Tahoma"/>
            <family val="2"/>
          </rPr>
          <t>Digite en esta celda la fecha inicial de la liquidaciòn.</t>
        </r>
      </text>
    </comment>
    <comment ref="D18" authorId="0" shapeId="0">
      <text>
        <r>
          <rPr>
            <b/>
            <sz val="8"/>
            <color indexed="81"/>
            <rFont val="Tahoma"/>
            <family val="2"/>
          </rPr>
          <t>Para liquidar con sólo el IBC digite 1 en esta celda.</t>
        </r>
      </text>
    </comment>
  </commentList>
</comments>
</file>

<file path=xl/comments2.xml><?xml version="1.0" encoding="utf-8"?>
<comments xmlns="http://schemas.openxmlformats.org/spreadsheetml/2006/main">
  <authors>
    <author>RAML</author>
  </authors>
  <commentList>
    <comment ref="D6" authorId="0" shapeId="0">
      <text>
        <r>
          <rPr>
            <sz val="9"/>
            <color indexed="81"/>
            <rFont val="Tahoma"/>
            <family val="2"/>
          </rPr>
          <t>Digite aquí la tasa efectiva anual pactada o reconocida. En la celda de la derecha aparecerá su conversión a  mensual.</t>
        </r>
      </text>
    </comment>
    <comment ref="E6" authorId="0" shapeId="0">
      <text>
        <r>
          <rPr>
            <sz val="9"/>
            <color indexed="81"/>
            <rFont val="Tahoma"/>
            <family val="2"/>
          </rPr>
          <t>No digite ni borre aquí,
contiene fórmula.</t>
        </r>
      </text>
    </comment>
    <comment ref="G6" authorId="0" shapeId="0">
      <text>
        <r>
          <rPr>
            <sz val="9"/>
            <color indexed="81"/>
            <rFont val="Tahoma"/>
            <family val="2"/>
          </rPr>
          <t>Digite aquí la fecha hasta la cual se liquida intereses de plazo.</t>
        </r>
      </text>
    </comment>
    <comment ref="I6" authorId="0" shapeId="0">
      <text>
        <r>
          <rPr>
            <sz val="9"/>
            <color indexed="81"/>
            <rFont val="Tahoma"/>
            <family val="2"/>
          </rPr>
          <t>No borre estas celdas, contienen fechas de cambios del IBC.</t>
        </r>
      </text>
    </comment>
    <comment ref="D7" authorId="0" shapeId="0">
      <text>
        <r>
          <rPr>
            <sz val="9"/>
            <color indexed="81"/>
            <rFont val="Tahoma"/>
            <family val="2"/>
          </rPr>
          <t>Digite aquí la tasa
mensual pactada o reconocida.</t>
        </r>
      </text>
    </comment>
    <comment ref="D9" authorId="0" shapeId="0">
      <text>
        <r>
          <rPr>
            <sz val="9"/>
            <color indexed="81"/>
            <rFont val="Tahoma"/>
            <family val="2"/>
          </rPr>
          <t>Digite aquí la tasa efectiva anual pactada o reconocida. En la celda de la derecha aparecerá su conversión a  mensual.</t>
        </r>
      </text>
    </comment>
    <comment ref="E9" authorId="0" shapeId="0">
      <text>
        <r>
          <rPr>
            <sz val="9"/>
            <color indexed="81"/>
            <rFont val="Tahoma"/>
            <family val="2"/>
          </rPr>
          <t>No digite ni borre aquí,
contiene fórmula.</t>
        </r>
      </text>
    </comment>
    <comment ref="G9" authorId="0" shapeId="0">
      <text>
        <r>
          <rPr>
            <sz val="9"/>
            <color indexed="81"/>
            <rFont val="Tahoma"/>
            <family val="2"/>
          </rPr>
          <t>Si se requiere liquidar hasta otra fecha (anterior o posterior) digítela.</t>
        </r>
      </text>
    </comment>
    <comment ref="D10" authorId="0" shapeId="0">
      <text>
        <r>
          <rPr>
            <sz val="9"/>
            <color indexed="81"/>
            <rFont val="Tahoma"/>
            <family val="2"/>
          </rPr>
          <t>Digite aquí la tasa
mensual pactada o reconocida.</t>
        </r>
      </text>
    </comment>
    <comment ref="H10" authorId="0" shapeId="0">
      <text>
        <r>
          <rPr>
            <sz val="9"/>
            <color indexed="81"/>
            <rFont val="Tahoma"/>
            <family val="2"/>
          </rPr>
          <t xml:space="preserve">Marque x segùn clase de crédito. </t>
        </r>
      </text>
    </comment>
    <comment ref="A17" authorId="0" shapeId="0">
      <text>
        <r>
          <rPr>
            <sz val="9"/>
            <color indexed="81"/>
            <rFont val="Tahoma"/>
            <family val="2"/>
          </rPr>
          <t>Digite en esta celda la fecha inicial de la liquidaciòn.</t>
        </r>
      </text>
    </comment>
    <comment ref="D17" authorId="0" shapeId="0">
      <text>
        <r>
          <rPr>
            <b/>
            <sz val="8"/>
            <color indexed="81"/>
            <rFont val="Tahoma"/>
            <family val="2"/>
          </rPr>
          <t>Para liquidar con sólo el IBC digite 1 en esta celda.</t>
        </r>
      </text>
    </comment>
  </commentList>
</comments>
</file>

<file path=xl/sharedStrings.xml><?xml version="1.0" encoding="utf-8"?>
<sst xmlns="http://schemas.openxmlformats.org/spreadsheetml/2006/main" count="82" uniqueCount="48">
  <si>
    <t>JUZGADO OCTAVO LABORAL DEL CIRCUITO</t>
  </si>
  <si>
    <t>LIQUIDACIÓN DE CRÉDITO</t>
  </si>
  <si>
    <t>Plazo TEA pactada, a mensual &gt;&gt;&gt;</t>
  </si>
  <si>
    <t>Plazo Hasta</t>
  </si>
  <si>
    <t>Tasa  mensual pactada             &gt;&gt;&gt;</t>
  </si>
  <si>
    <t>Resultado tasa pactada o pedida &gt;&gt;</t>
  </si>
  <si>
    <t>Mora TEA pactada, a mensual &gt;&gt;&gt;</t>
  </si>
  <si>
    <r>
      <t xml:space="preserve">Mora Hasta </t>
    </r>
    <r>
      <rPr>
        <b/>
        <sz val="8"/>
        <rFont val="Arial"/>
        <family val="2"/>
      </rPr>
      <t>(</t>
    </r>
    <r>
      <rPr>
        <sz val="8"/>
        <rFont val="Arial"/>
        <family val="2"/>
      </rPr>
      <t>Hoy)</t>
    </r>
  </si>
  <si>
    <t>Comercial</t>
  </si>
  <si>
    <t>x</t>
  </si>
  <si>
    <t>Consumo</t>
  </si>
  <si>
    <t>Saldo de capital, Fol.  &gt;&gt;</t>
  </si>
  <si>
    <t>Microc u Ot</t>
  </si>
  <si>
    <t>Intereses en sentencia o liquidación anterior, Fol.  &gt;&gt;</t>
  </si>
  <si>
    <t>Vigencia</t>
  </si>
  <si>
    <t>Brio. Cte.</t>
  </si>
  <si>
    <r>
      <t>Máxima Mensual</t>
    </r>
    <r>
      <rPr>
        <b/>
        <sz val="10"/>
        <rFont val="Arial"/>
        <family val="2"/>
      </rPr>
      <t xml:space="preserve"> </t>
    </r>
  </si>
  <si>
    <t>Tasa</t>
  </si>
  <si>
    <t>Inserte en esta columna</t>
  </si>
  <si>
    <t>LIQUIDACIÓN DEL CRÉDITO</t>
  </si>
  <si>
    <t>Desde</t>
  </si>
  <si>
    <t>Hasta</t>
  </si>
  <si>
    <t>Efec. Anual</t>
  </si>
  <si>
    <t>Autorizada</t>
  </si>
  <si>
    <t>Aplicable</t>
  </si>
  <si>
    <t>capitales, cuotas u otros</t>
  </si>
  <si>
    <t>Capital liquidable</t>
  </si>
  <si>
    <t>Días</t>
  </si>
  <si>
    <t>Intereses</t>
  </si>
  <si>
    <t>1,5</t>
  </si>
  <si>
    <t xml:space="preserve"> </t>
  </si>
  <si>
    <t>Resultados &gt;&gt;</t>
  </si>
  <si>
    <t>SALDO DE CAPITAL</t>
  </si>
  <si>
    <t>SALDO DE INTERESES</t>
  </si>
  <si>
    <t>TOTAL CAPITAL MÁS INTERESES ADEUDADOS</t>
  </si>
  <si>
    <t xml:space="preserve">JUZGADO </t>
  </si>
  <si>
    <t xml:space="preserve">Medellín, </t>
  </si>
  <si>
    <t>Microc u Otros</t>
  </si>
  <si>
    <t>Capital Liquidable</t>
  </si>
  <si>
    <t>días</t>
  </si>
  <si>
    <t>Intereses en esta Liquidación</t>
  </si>
  <si>
    <t>Abonos</t>
  </si>
  <si>
    <t>Saldo de Intereses</t>
  </si>
  <si>
    <t>Saldo de Capital más Intereses</t>
  </si>
  <si>
    <t>Valor</t>
  </si>
  <si>
    <t>Folio</t>
  </si>
  <si>
    <t>RADICADO: 2016-00137</t>
  </si>
  <si>
    <t>Medellín, 20 de  abril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</si>
</sst>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64" formatCode="_(* #,##0.00_);_(* \(#,##0.00\);_(* &quot;-&quot;??_);_(@_)"/>
    <numFmt numFmtId="165" formatCode="&quot;$&quot;#,##0.00;[Red]&quot;$&quot;#,##0.00"/>
    <numFmt numFmtId="166" formatCode="0.000%"/>
    <numFmt numFmtId="167" formatCode="[$$-80A]#,##0.00"/>
    <numFmt numFmtId="168" formatCode="#,##0.00_);[Red]&quot;Devol&quot;\ \(#,##0.00\)"/>
    <numFmt numFmtId="169" formatCode="#,##0.00;[Red]\(#,##0.00\)"/>
    <numFmt numFmtId="170" formatCode="#,##0.00\ ;[Red]\(#,##0.00\)"/>
    <numFmt numFmtId="171" formatCode="#,##0.00_);[Red]&quot;D&quot;\ \(#,##0.00\)"/>
    <numFmt numFmtId="172" formatCode="_([$€]* #,##0.00_);_([$€]* \(#,##0.00\);_([$€]* &quot;-&quot;??_);_(@_)"/>
    <numFmt numFmtId="173" formatCode="#,##0\ _€"/>
  </numFmts>
  <fonts count="29" x14ac:knownFonts="1">
    <font>
      <sz val="10"/>
      <name val="Arial"/>
    </font>
    <font>
      <sz val="10"/>
      <name val="Arial"/>
    </font>
    <font>
      <sz val="10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b/>
      <sz val="7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10"/>
      <color indexed="12"/>
      <name val="Arial"/>
      <family val="2"/>
    </font>
    <font>
      <sz val="8"/>
      <name val="Arial"/>
      <family val="2"/>
    </font>
    <font>
      <b/>
      <i/>
      <sz val="13"/>
      <name val="Times New Roman"/>
      <family val="1"/>
    </font>
    <font>
      <sz val="13"/>
      <name val="Times New Roman"/>
      <family val="1"/>
    </font>
    <font>
      <sz val="12"/>
      <name val="Times New Roman"/>
      <family val="1"/>
    </font>
    <font>
      <sz val="9"/>
      <name val="Arial"/>
      <family val="2"/>
    </font>
    <font>
      <b/>
      <sz val="18"/>
      <color indexed="62"/>
      <name val="Cambria"/>
      <family val="2"/>
    </font>
    <font>
      <sz val="11"/>
      <color indexed="60"/>
      <name val="Calibri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b/>
      <sz val="10"/>
      <name val="Times New Roman"/>
      <family val="1"/>
    </font>
    <font>
      <b/>
      <sz val="12"/>
      <name val="Arial"/>
      <family val="2"/>
    </font>
    <font>
      <sz val="10"/>
      <color indexed="41"/>
      <name val="Times New Roman"/>
      <family val="1"/>
    </font>
    <font>
      <i/>
      <sz val="8"/>
      <color indexed="9"/>
      <name val="Arial"/>
      <family val="2"/>
    </font>
    <font>
      <sz val="9"/>
      <color indexed="81"/>
      <name val="Tahoma"/>
      <family val="2"/>
    </font>
    <font>
      <b/>
      <sz val="8"/>
      <color indexed="81"/>
      <name val="Tahoma"/>
      <family val="2"/>
    </font>
    <font>
      <b/>
      <u/>
      <sz val="12"/>
      <name val="Times New Roman"/>
      <family val="1"/>
    </font>
  </fonts>
  <fills count="19">
    <fill>
      <patternFill patternType="none"/>
    </fill>
    <fill>
      <patternFill patternType="gray125"/>
    </fill>
    <fill>
      <patternFill patternType="solid">
        <fgColor indexed="42"/>
        <bgColor indexed="42"/>
      </patternFill>
    </fill>
    <fill>
      <patternFill patternType="solid">
        <fgColor indexed="55"/>
        <bgColor indexed="55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solid">
        <fgColor indexed="43"/>
        <bgColor indexed="43"/>
      </patternFill>
    </fill>
    <fill>
      <patternFill patternType="solid">
        <fgColor indexed="41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indexed="54"/>
      </top>
      <bottom style="double">
        <color indexed="54"/>
      </bottom>
      <diagonal/>
    </border>
    <border>
      <left style="dotted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dotted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8">
    <xf numFmtId="0" fontId="0" fillId="0" borderId="0"/>
    <xf numFmtId="0" fontId="19" fillId="4" borderId="0" applyNumberFormat="0" applyBorder="0" applyAlignment="0" applyProtection="0"/>
    <xf numFmtId="0" fontId="19" fillId="5" borderId="0" applyNumberFormat="0" applyBorder="0" applyAlignment="0" applyProtection="0"/>
    <xf numFmtId="0" fontId="19" fillId="6" borderId="0" applyNumberFormat="0" applyBorder="0" applyAlignment="0" applyProtection="0"/>
    <xf numFmtId="0" fontId="21" fillId="7" borderId="0" applyNumberFormat="0" applyBorder="0" applyAlignment="0" applyProtection="0"/>
    <xf numFmtId="0" fontId="21" fillId="7" borderId="0" applyNumberFormat="0" applyBorder="0" applyAlignment="0" applyProtection="0"/>
    <xf numFmtId="0" fontId="20" fillId="8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0" fillId="3" borderId="0" applyNumberFormat="0" applyBorder="0" applyAlignment="0" applyProtection="0"/>
    <xf numFmtId="0" fontId="21" fillId="9" borderId="0" applyNumberFormat="0" applyBorder="0" applyAlignment="0" applyProtection="0"/>
    <xf numFmtId="0" fontId="21" fillId="2" borderId="0" applyNumberFormat="0" applyBorder="0" applyAlignment="0" applyProtection="0"/>
    <xf numFmtId="0" fontId="20" fillId="10" borderId="0" applyNumberFormat="0" applyBorder="0" applyAlignment="0" applyProtection="0"/>
    <xf numFmtId="0" fontId="21" fillId="7" borderId="0" applyNumberFormat="0" applyBorder="0" applyAlignment="0" applyProtection="0"/>
    <xf numFmtId="0" fontId="21" fillId="10" borderId="0" applyNumberFormat="0" applyBorder="0" applyAlignment="0" applyProtection="0"/>
    <xf numFmtId="0" fontId="20" fillId="10" borderId="0" applyNumberFormat="0" applyBorder="0" applyAlignment="0" applyProtection="0"/>
    <xf numFmtId="0" fontId="21" fillId="11" borderId="0" applyNumberFormat="0" applyBorder="0" applyAlignment="0" applyProtection="0"/>
    <xf numFmtId="0" fontId="21" fillId="7" borderId="0" applyNumberFormat="0" applyBorder="0" applyAlignment="0" applyProtection="0"/>
    <xf numFmtId="0" fontId="20" fillId="8" borderId="0" applyNumberFormat="0" applyBorder="0" applyAlignment="0" applyProtection="0"/>
    <xf numFmtId="0" fontId="21" fillId="9" borderId="0" applyNumberFormat="0" applyBorder="0" applyAlignment="0" applyProtection="0"/>
    <xf numFmtId="0" fontId="21" fillId="12" borderId="0" applyNumberFormat="0" applyBorder="0" applyAlignment="0" applyProtection="0"/>
    <xf numFmtId="0" fontId="20" fillId="12" borderId="0" applyNumberFormat="0" applyBorder="0" applyAlignment="0" applyProtection="0"/>
    <xf numFmtId="172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8" fillId="13" borderId="0" applyNumberFormat="0" applyBorder="0" applyAlignment="0" applyProtection="0"/>
    <xf numFmtId="9" fontId="1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9" fillId="0" borderId="1" applyNumberFormat="0" applyFill="0" applyAlignment="0" applyProtection="0"/>
  </cellStyleXfs>
  <cellXfs count="161">
    <xf numFmtId="0" fontId="0" fillId="0" borderId="0" xfId="0"/>
    <xf numFmtId="0" fontId="2" fillId="0" borderId="0" xfId="0" applyFont="1" applyBorder="1" applyAlignment="1">
      <alignment horizontal="right"/>
    </xf>
    <xf numFmtId="0" fontId="2" fillId="0" borderId="0" xfId="0" applyFont="1" applyBorder="1"/>
    <xf numFmtId="0" fontId="3" fillId="0" borderId="0" xfId="0" applyFont="1" applyBorder="1" applyAlignment="1">
      <alignment horizontal="left"/>
    </xf>
    <xf numFmtId="10" fontId="2" fillId="0" borderId="0" xfId="0" applyNumberFormat="1" applyFont="1" applyBorder="1" applyAlignment="1">
      <alignment horizontal="right"/>
    </xf>
    <xf numFmtId="10" fontId="3" fillId="0" borderId="0" xfId="0" applyNumberFormat="1" applyFont="1" applyBorder="1" applyAlignment="1">
      <alignment horizontal="right"/>
    </xf>
    <xf numFmtId="0" fontId="2" fillId="0" borderId="2" xfId="0" applyFont="1" applyBorder="1"/>
    <xf numFmtId="0" fontId="2" fillId="0" borderId="0" xfId="0" applyFont="1"/>
    <xf numFmtId="15" fontId="5" fillId="0" borderId="0" xfId="0" applyNumberFormat="1" applyFont="1" applyBorder="1" applyAlignment="1">
      <alignment horizontal="left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Alignment="1">
      <alignment vertical="center"/>
    </xf>
    <xf numFmtId="10" fontId="2" fillId="14" borderId="3" xfId="0" applyNumberFormat="1" applyFont="1" applyFill="1" applyBorder="1" applyAlignment="1">
      <alignment horizontal="right"/>
    </xf>
    <xf numFmtId="10" fontId="2" fillId="14" borderId="3" xfId="25" applyNumberFormat="1" applyFont="1" applyFill="1" applyBorder="1" applyAlignment="1">
      <alignment horizontal="right"/>
    </xf>
    <xf numFmtId="4" fontId="2" fillId="0" borderId="0" xfId="0" applyNumberFormat="1" applyFont="1" applyBorder="1" applyAlignment="1">
      <alignment horizontal="right"/>
    </xf>
    <xf numFmtId="4" fontId="2" fillId="0" borderId="0" xfId="0" applyNumberFormat="1" applyFont="1"/>
    <xf numFmtId="4" fontId="2" fillId="0" borderId="0" xfId="0" applyNumberFormat="1" applyFont="1" applyBorder="1"/>
    <xf numFmtId="4" fontId="0" fillId="0" borderId="0" xfId="0" applyNumberFormat="1"/>
    <xf numFmtId="4" fontId="2" fillId="0" borderId="0" xfId="23" applyNumberFormat="1" applyFont="1" applyBorder="1" applyAlignment="1">
      <alignment horizontal="right"/>
    </xf>
    <xf numFmtId="4" fontId="2" fillId="0" borderId="0" xfId="23" applyNumberFormat="1" applyFont="1" applyFill="1" applyBorder="1" applyAlignment="1">
      <alignment horizontal="right"/>
    </xf>
    <xf numFmtId="4" fontId="2" fillId="0" borderId="0" xfId="23" applyNumberFormat="1" applyFont="1"/>
    <xf numFmtId="4" fontId="10" fillId="0" borderId="0" xfId="0" applyNumberFormat="1" applyFont="1" applyAlignment="1">
      <alignment horizontal="justify" vertical="top"/>
    </xf>
    <xf numFmtId="0" fontId="5" fillId="0" borderId="0" xfId="0" applyFont="1" applyFill="1" applyBorder="1" applyAlignment="1">
      <alignment horizontal="left"/>
    </xf>
    <xf numFmtId="164" fontId="2" fillId="0" borderId="0" xfId="23" applyFont="1" applyBorder="1" applyAlignment="1">
      <alignment horizontal="right"/>
    </xf>
    <xf numFmtId="0" fontId="12" fillId="0" borderId="0" xfId="0" applyFont="1" applyAlignment="1">
      <alignment horizontal="justify" vertical="top"/>
    </xf>
    <xf numFmtId="0" fontId="10" fillId="0" borderId="0" xfId="0" applyFont="1" applyAlignment="1">
      <alignment horizontal="justify" vertical="top"/>
    </xf>
    <xf numFmtId="4" fontId="1" fillId="0" borderId="0" xfId="23" applyNumberFormat="1" applyFill="1"/>
    <xf numFmtId="4" fontId="1" fillId="0" borderId="0" xfId="23" applyNumberFormat="1"/>
    <xf numFmtId="0" fontId="8" fillId="14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right" vertical="center" wrapText="1"/>
    </xf>
    <xf numFmtId="0" fontId="9" fillId="14" borderId="4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5" fillId="0" borderId="0" xfId="0" applyFont="1" applyAlignment="1">
      <alignment horizontal="center"/>
    </xf>
    <xf numFmtId="166" fontId="2" fillId="0" borderId="0" xfId="0" applyNumberFormat="1" applyFont="1" applyBorder="1" applyAlignment="1">
      <alignment horizontal="right"/>
    </xf>
    <xf numFmtId="166" fontId="2" fillId="0" borderId="0" xfId="0" applyNumberFormat="1" applyFont="1" applyFill="1" applyBorder="1" applyAlignment="1">
      <alignment horizontal="right"/>
    </xf>
    <xf numFmtId="166" fontId="15" fillId="0" borderId="0" xfId="0" applyNumberFormat="1" applyFont="1" applyAlignment="1">
      <alignment horizontal="center"/>
    </xf>
    <xf numFmtId="166" fontId="12" fillId="0" borderId="0" xfId="0" applyNumberFormat="1" applyFont="1" applyAlignment="1">
      <alignment horizontal="justify" vertical="top"/>
    </xf>
    <xf numFmtId="166" fontId="3" fillId="0" borderId="0" xfId="0" applyNumberFormat="1" applyFont="1" applyBorder="1" applyAlignment="1">
      <alignment horizontal="right"/>
    </xf>
    <xf numFmtId="166" fontId="2" fillId="0" borderId="0" xfId="0" applyNumberFormat="1" applyFont="1"/>
    <xf numFmtId="166" fontId="0" fillId="0" borderId="0" xfId="0" applyNumberFormat="1"/>
    <xf numFmtId="0" fontId="2" fillId="0" borderId="0" xfId="0" applyFont="1" applyAlignment="1">
      <alignment horizontal="justify" vertical="top"/>
    </xf>
    <xf numFmtId="0" fontId="14" fillId="0" borderId="0" xfId="0" applyFont="1" applyBorder="1" applyAlignment="1">
      <alignment horizontal="justify"/>
    </xf>
    <xf numFmtId="15" fontId="16" fillId="15" borderId="5" xfId="23" applyNumberFormat="1" applyFont="1" applyFill="1" applyBorder="1"/>
    <xf numFmtId="4" fontId="4" fillId="0" borderId="3" xfId="0" applyNumberFormat="1" applyFont="1" applyBorder="1" applyAlignment="1">
      <alignment horizontal="center" vertical="center" wrapText="1"/>
    </xf>
    <xf numFmtId="166" fontId="9" fillId="0" borderId="3" xfId="0" applyNumberFormat="1" applyFont="1" applyBorder="1" applyAlignment="1">
      <alignment horizontal="center" vertical="center" wrapText="1"/>
    </xf>
    <xf numFmtId="164" fontId="4" fillId="16" borderId="3" xfId="23" applyFont="1" applyFill="1" applyBorder="1" applyAlignment="1">
      <alignment horizontal="center" vertical="center" wrapText="1"/>
    </xf>
    <xf numFmtId="0" fontId="10" fillId="0" borderId="4" xfId="0" applyFont="1" applyBorder="1" applyAlignment="1">
      <alignment vertical="center"/>
    </xf>
    <xf numFmtId="164" fontId="2" fillId="0" borderId="0" xfId="23" applyFont="1" applyFill="1" applyBorder="1" applyAlignment="1">
      <alignment horizontal="right"/>
    </xf>
    <xf numFmtId="164" fontId="2" fillId="0" borderId="0" xfId="23" applyFont="1" applyAlignment="1">
      <alignment horizontal="right"/>
    </xf>
    <xf numFmtId="166" fontId="12" fillId="0" borderId="0" xfId="0" applyNumberFormat="1" applyFont="1" applyFill="1" applyAlignment="1">
      <alignment horizontal="left" vertical="top"/>
    </xf>
    <xf numFmtId="166" fontId="12" fillId="0" borderId="0" xfId="0" applyNumberFormat="1" applyFont="1" applyFill="1" applyAlignment="1">
      <alignment horizontal="justify" vertical="top"/>
    </xf>
    <xf numFmtId="0" fontId="2" fillId="0" borderId="0" xfId="0" applyFont="1" applyFill="1" applyBorder="1" applyAlignment="1">
      <alignment horizontal="right"/>
    </xf>
    <xf numFmtId="168" fontId="9" fillId="0" borderId="3" xfId="0" applyNumberFormat="1" applyFont="1" applyBorder="1" applyAlignment="1">
      <alignment horizontal="center" vertical="center"/>
    </xf>
    <xf numFmtId="164" fontId="3" fillId="0" borderId="0" xfId="23" applyFont="1" applyFill="1" applyBorder="1" applyAlignment="1">
      <alignment horizontal="right"/>
    </xf>
    <xf numFmtId="0" fontId="2" fillId="0" borderId="0" xfId="0" applyFont="1" applyAlignment="1">
      <alignment horizontal="right"/>
    </xf>
    <xf numFmtId="164" fontId="1" fillId="0" borderId="0" xfId="23" applyFill="1"/>
    <xf numFmtId="164" fontId="1" fillId="0" borderId="0" xfId="23"/>
    <xf numFmtId="164" fontId="12" fillId="0" borderId="0" xfId="23" applyFont="1" applyAlignment="1">
      <alignment horizontal="justify" vertical="top"/>
    </xf>
    <xf numFmtId="10" fontId="0" fillId="0" borderId="0" xfId="25" applyNumberFormat="1" applyFont="1"/>
    <xf numFmtId="10" fontId="2" fillId="0" borderId="0" xfId="25" applyNumberFormat="1" applyFont="1" applyBorder="1" applyAlignment="1">
      <alignment horizontal="right"/>
    </xf>
    <xf numFmtId="166" fontId="2" fillId="0" borderId="6" xfId="0" applyNumberFormat="1" applyFont="1" applyFill="1" applyBorder="1" applyAlignment="1">
      <alignment horizontal="right"/>
    </xf>
    <xf numFmtId="15" fontId="3" fillId="15" borderId="5" xfId="0" applyNumberFormat="1" applyFont="1" applyFill="1" applyBorder="1" applyAlignment="1">
      <alignment horizontal="center"/>
    </xf>
    <xf numFmtId="0" fontId="2" fillId="0" borderId="6" xfId="0" applyFont="1" applyBorder="1" applyAlignment="1">
      <alignment horizontal="right"/>
    </xf>
    <xf numFmtId="10" fontId="2" fillId="0" borderId="0" xfId="25" applyNumberFormat="1" applyFont="1" applyFill="1" applyBorder="1" applyAlignment="1">
      <alignment horizontal="right"/>
    </xf>
    <xf numFmtId="15" fontId="5" fillId="0" borderId="0" xfId="23" applyNumberFormat="1" applyFont="1" applyFill="1" applyBorder="1" applyAlignment="1">
      <alignment horizontal="right"/>
    </xf>
    <xf numFmtId="40" fontId="22" fillId="0" borderId="0" xfId="0" applyNumberFormat="1" applyFont="1" applyBorder="1" applyAlignment="1">
      <alignment horizontal="right"/>
    </xf>
    <xf numFmtId="0" fontId="0" fillId="0" borderId="0" xfId="0" applyBorder="1"/>
    <xf numFmtId="0" fontId="2" fillId="0" borderId="5" xfId="0" applyFont="1" applyBorder="1" applyAlignment="1">
      <alignment horizontal="left"/>
    </xf>
    <xf numFmtId="164" fontId="9" fillId="15" borderId="5" xfId="23" applyFont="1" applyFill="1" applyBorder="1" applyAlignment="1">
      <alignment horizontal="justify" vertical="top"/>
    </xf>
    <xf numFmtId="0" fontId="11" fillId="0" borderId="6" xfId="0" applyFont="1" applyBorder="1" applyAlignment="1">
      <alignment horizontal="right"/>
    </xf>
    <xf numFmtId="167" fontId="2" fillId="15" borderId="5" xfId="0" applyNumberFormat="1" applyFont="1" applyFill="1" applyBorder="1" applyAlignment="1">
      <alignment horizontal="right"/>
    </xf>
    <xf numFmtId="0" fontId="0" fillId="0" borderId="7" xfId="0" applyBorder="1"/>
    <xf numFmtId="4" fontId="4" fillId="0" borderId="5" xfId="0" applyNumberFormat="1" applyFont="1" applyFill="1" applyBorder="1" applyAlignment="1">
      <alignment horizontal="right"/>
    </xf>
    <xf numFmtId="15" fontId="3" fillId="17" borderId="5" xfId="0" applyNumberFormat="1" applyFont="1" applyFill="1" applyBorder="1" applyAlignment="1">
      <alignment horizontal="center"/>
    </xf>
    <xf numFmtId="0" fontId="4" fillId="15" borderId="5" xfId="0" applyFont="1" applyFill="1" applyBorder="1" applyAlignment="1">
      <alignment horizontal="center"/>
    </xf>
    <xf numFmtId="0" fontId="24" fillId="0" borderId="0" xfId="0" applyFont="1" applyFill="1"/>
    <xf numFmtId="0" fontId="16" fillId="0" borderId="2" xfId="0" applyFont="1" applyBorder="1"/>
    <xf numFmtId="0" fontId="16" fillId="0" borderId="5" xfId="23" applyNumberFormat="1" applyFont="1" applyBorder="1" applyAlignment="1">
      <alignment horizontal="right"/>
    </xf>
    <xf numFmtId="0" fontId="10" fillId="0" borderId="3" xfId="0" applyFont="1" applyFill="1" applyBorder="1" applyAlignment="1">
      <alignment horizontal="right" vertical="center"/>
    </xf>
    <xf numFmtId="40" fontId="3" fillId="0" borderId="5" xfId="23" applyNumberFormat="1" applyFont="1" applyBorder="1" applyAlignment="1">
      <alignment horizontal="right"/>
    </xf>
    <xf numFmtId="164" fontId="0" fillId="0" borderId="0" xfId="23" applyFont="1"/>
    <xf numFmtId="164" fontId="4" fillId="0" borderId="3" xfId="23" applyFont="1" applyBorder="1" applyAlignment="1">
      <alignment horizontal="center" vertical="center" wrapText="1"/>
    </xf>
    <xf numFmtId="170" fontId="16" fillId="0" borderId="0" xfId="23" applyNumberFormat="1" applyFont="1"/>
    <xf numFmtId="169" fontId="4" fillId="0" borderId="5" xfId="23" applyNumberFormat="1" applyFont="1" applyFill="1" applyBorder="1"/>
    <xf numFmtId="169" fontId="4" fillId="0" borderId="5" xfId="23" applyNumberFormat="1" applyFont="1" applyFill="1" applyBorder="1" applyAlignment="1" applyProtection="1">
      <protection locked="0" hidden="1"/>
    </xf>
    <xf numFmtId="169" fontId="0" fillId="0" borderId="0" xfId="0" applyNumberFormat="1"/>
    <xf numFmtId="169" fontId="1" fillId="0" borderId="0" xfId="23" applyNumberFormat="1"/>
    <xf numFmtId="169" fontId="2" fillId="0" borderId="0" xfId="23" applyNumberFormat="1" applyFont="1" applyAlignment="1">
      <alignment horizontal="right"/>
    </xf>
    <xf numFmtId="169" fontId="0" fillId="0" borderId="0" xfId="23" applyNumberFormat="1" applyFont="1"/>
    <xf numFmtId="169" fontId="2" fillId="0" borderId="0" xfId="0" applyNumberFormat="1" applyFont="1" applyBorder="1"/>
    <xf numFmtId="169" fontId="2" fillId="0" borderId="0" xfId="0" applyNumberFormat="1" applyFont="1"/>
    <xf numFmtId="169" fontId="23" fillId="0" borderId="5" xfId="23" applyNumberFormat="1" applyFont="1" applyBorder="1"/>
    <xf numFmtId="171" fontId="16" fillId="0" borderId="0" xfId="23" applyNumberFormat="1" applyFont="1"/>
    <xf numFmtId="15" fontId="25" fillId="15" borderId="0" xfId="0" applyNumberFormat="1" applyFont="1" applyFill="1" applyBorder="1" applyAlignment="1">
      <alignment horizontal="center"/>
    </xf>
    <xf numFmtId="166" fontId="2" fillId="18" borderId="3" xfId="0" applyNumberFormat="1" applyFont="1" applyFill="1" applyBorder="1" applyAlignment="1">
      <alignment horizontal="right"/>
    </xf>
    <xf numFmtId="166" fontId="2" fillId="18" borderId="3" xfId="25" applyNumberFormat="1" applyFont="1" applyFill="1" applyBorder="1"/>
    <xf numFmtId="166" fontId="2" fillId="18" borderId="8" xfId="25" applyNumberFormat="1" applyFont="1" applyFill="1" applyBorder="1"/>
    <xf numFmtId="166" fontId="2" fillId="0" borderId="0" xfId="25" applyNumberFormat="1" applyFont="1" applyFill="1" applyBorder="1" applyAlignment="1">
      <alignment horizontal="right"/>
    </xf>
    <xf numFmtId="0" fontId="2" fillId="0" borderId="0" xfId="0" applyFont="1" applyBorder="1" applyAlignment="1">
      <alignment horizontal="left"/>
    </xf>
    <xf numFmtId="0" fontId="4" fillId="0" borderId="0" xfId="0" applyFont="1" applyFill="1" applyBorder="1" applyAlignment="1">
      <alignment horizontal="center"/>
    </xf>
    <xf numFmtId="169" fontId="2" fillId="0" borderId="0" xfId="23" applyNumberFormat="1" applyFont="1"/>
    <xf numFmtId="0" fontId="4" fillId="0" borderId="3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166" fontId="4" fillId="15" borderId="3" xfId="0" applyNumberFormat="1" applyFont="1" applyFill="1" applyBorder="1" applyAlignment="1">
      <alignment horizontal="center" vertical="center" wrapText="1"/>
    </xf>
    <xf numFmtId="166" fontId="10" fillId="15" borderId="3" xfId="0" applyNumberFormat="1" applyFont="1" applyFill="1" applyBorder="1" applyAlignment="1">
      <alignment horizontal="center" vertical="center"/>
    </xf>
    <xf numFmtId="166" fontId="10" fillId="15" borderId="3" xfId="0" applyNumberFormat="1" applyFont="1" applyFill="1" applyBorder="1" applyAlignment="1">
      <alignment horizontal="right" vertical="center"/>
    </xf>
    <xf numFmtId="10" fontId="2" fillId="0" borderId="9" xfId="0" applyNumberFormat="1" applyFont="1" applyFill="1" applyBorder="1" applyAlignment="1">
      <alignment horizontal="right"/>
    </xf>
    <xf numFmtId="166" fontId="2" fillId="0" borderId="9" xfId="0" applyNumberFormat="1" applyFont="1" applyFill="1" applyBorder="1" applyAlignment="1">
      <alignment horizontal="right"/>
    </xf>
    <xf numFmtId="10" fontId="2" fillId="0" borderId="10" xfId="0" applyNumberFormat="1" applyFont="1" applyFill="1" applyBorder="1" applyAlignment="1">
      <alignment horizontal="right"/>
    </xf>
    <xf numFmtId="166" fontId="2" fillId="0" borderId="11" xfId="0" applyNumberFormat="1" applyFont="1" applyFill="1" applyBorder="1" applyAlignment="1">
      <alignment horizontal="right"/>
    </xf>
    <xf numFmtId="49" fontId="2" fillId="0" borderId="0" xfId="23" applyNumberFormat="1" applyFont="1" applyAlignment="1">
      <alignment horizontal="right"/>
    </xf>
    <xf numFmtId="49" fontId="0" fillId="0" borderId="0" xfId="0" applyNumberFormat="1"/>
    <xf numFmtId="49" fontId="2" fillId="0" borderId="0" xfId="0" applyNumberFormat="1" applyFont="1" applyFill="1" applyBorder="1" applyAlignment="1">
      <alignment horizontal="right"/>
    </xf>
    <xf numFmtId="49" fontId="2" fillId="0" borderId="0" xfId="23" applyNumberFormat="1" applyFont="1" applyFill="1" applyBorder="1" applyAlignment="1">
      <alignment horizontal="right"/>
    </xf>
    <xf numFmtId="49" fontId="2" fillId="0" borderId="5" xfId="23" applyNumberFormat="1" applyFont="1" applyFill="1" applyBorder="1"/>
    <xf numFmtId="49" fontId="6" fillId="16" borderId="6" xfId="23" applyNumberFormat="1" applyFont="1" applyFill="1" applyBorder="1" applyAlignment="1">
      <alignment horizontal="center"/>
    </xf>
    <xf numFmtId="169" fontId="9" fillId="0" borderId="7" xfId="0" applyNumberFormat="1" applyFont="1" applyBorder="1" applyAlignment="1">
      <alignment horizontal="right"/>
    </xf>
    <xf numFmtId="164" fontId="9" fillId="0" borderId="3" xfId="23" applyFont="1" applyBorder="1" applyAlignment="1">
      <alignment horizontal="center" vertical="center" wrapText="1"/>
    </xf>
    <xf numFmtId="169" fontId="9" fillId="0" borderId="5" xfId="0" applyNumberFormat="1" applyFont="1" applyBorder="1" applyAlignment="1">
      <alignment horizontal="right"/>
    </xf>
    <xf numFmtId="166" fontId="2" fillId="0" borderId="12" xfId="0" applyNumberFormat="1" applyFont="1" applyFill="1" applyBorder="1" applyAlignment="1">
      <alignment horizontal="right"/>
    </xf>
    <xf numFmtId="164" fontId="2" fillId="0" borderId="12" xfId="23" applyFont="1" applyFill="1" applyBorder="1" applyAlignment="1">
      <alignment horizontal="right"/>
    </xf>
    <xf numFmtId="168" fontId="11" fillId="0" borderId="12" xfId="0" applyNumberFormat="1" applyFont="1" applyFill="1" applyBorder="1" applyAlignment="1"/>
    <xf numFmtId="0" fontId="2" fillId="0" borderId="13" xfId="0" applyFont="1" applyBorder="1"/>
    <xf numFmtId="40" fontId="11" fillId="0" borderId="12" xfId="0" applyNumberFormat="1" applyFont="1" applyFill="1" applyBorder="1" applyAlignment="1">
      <alignment horizontal="right"/>
    </xf>
    <xf numFmtId="0" fontId="11" fillId="0" borderId="14" xfId="23" applyNumberFormat="1" applyFont="1" applyFill="1" applyBorder="1" applyAlignment="1">
      <alignment horizontal="center"/>
    </xf>
    <xf numFmtId="49" fontId="11" fillId="0" borderId="14" xfId="23" applyNumberFormat="1" applyFont="1" applyFill="1" applyBorder="1" applyAlignment="1">
      <alignment horizontal="center"/>
    </xf>
    <xf numFmtId="4" fontId="11" fillId="0" borderId="12" xfId="23" applyNumberFormat="1" applyFont="1" applyFill="1" applyBorder="1" applyAlignment="1">
      <alignment horizontal="right"/>
    </xf>
    <xf numFmtId="4" fontId="11" fillId="0" borderId="12" xfId="23" applyNumberFormat="1" applyFont="1" applyBorder="1" applyAlignment="1">
      <alignment horizontal="right"/>
    </xf>
    <xf numFmtId="0" fontId="11" fillId="0" borderId="13" xfId="0" applyFont="1" applyBorder="1"/>
    <xf numFmtId="4" fontId="11" fillId="0" borderId="12" xfId="0" applyNumberFormat="1" applyFont="1" applyBorder="1" applyAlignment="1">
      <alignment horizontal="right"/>
    </xf>
    <xf numFmtId="4" fontId="0" fillId="0" borderId="0" xfId="23" applyNumberFormat="1" applyFont="1" applyFill="1"/>
    <xf numFmtId="173" fontId="0" fillId="0" borderId="0" xfId="0" applyNumberFormat="1"/>
    <xf numFmtId="4" fontId="2" fillId="0" borderId="0" xfId="23" applyNumberFormat="1" applyFont="1" applyFill="1"/>
    <xf numFmtId="0" fontId="14" fillId="0" borderId="0" xfId="0" applyFont="1" applyAlignment="1">
      <alignment horizontal="center"/>
    </xf>
    <xf numFmtId="40" fontId="22" fillId="0" borderId="0" xfId="0" applyNumberFormat="1" applyFont="1" applyAlignment="1">
      <alignment horizontal="right"/>
    </xf>
    <xf numFmtId="165" fontId="6" fillId="0" borderId="15" xfId="0" applyNumberFormat="1" applyFont="1" applyFill="1" applyBorder="1" applyAlignment="1"/>
    <xf numFmtId="165" fontId="6" fillId="0" borderId="17" xfId="0" applyNumberFormat="1" applyFont="1" applyFill="1" applyBorder="1" applyAlignment="1"/>
    <xf numFmtId="0" fontId="4" fillId="14" borderId="3" xfId="0" applyFont="1" applyFill="1" applyBorder="1" applyAlignment="1">
      <alignment horizontal="center" vertical="center" wrapText="1"/>
    </xf>
    <xf numFmtId="0" fontId="9" fillId="0" borderId="15" xfId="0" applyFont="1" applyBorder="1" applyAlignment="1">
      <alignment horizontal="right"/>
    </xf>
    <xf numFmtId="0" fontId="9" fillId="0" borderId="16" xfId="0" applyFont="1" applyBorder="1" applyAlignment="1">
      <alignment horizontal="right"/>
    </xf>
    <xf numFmtId="0" fontId="9" fillId="0" borderId="17" xfId="0" applyFont="1" applyBorder="1" applyAlignment="1">
      <alignment horizontal="right"/>
    </xf>
    <xf numFmtId="0" fontId="10" fillId="0" borderId="0" xfId="0" applyFont="1" applyAlignment="1">
      <alignment horizontal="left"/>
    </xf>
    <xf numFmtId="0" fontId="13" fillId="0" borderId="0" xfId="0" applyFont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166" fontId="4" fillId="0" borderId="0" xfId="0" applyNumberFormat="1" applyFont="1" applyAlignment="1">
      <alignment horizontal="center"/>
    </xf>
    <xf numFmtId="0" fontId="28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14" fillId="0" borderId="0" xfId="0" applyFont="1" applyAlignment="1">
      <alignment horizontal="center"/>
    </xf>
    <xf numFmtId="40" fontId="22" fillId="0" borderId="0" xfId="0" applyNumberFormat="1" applyFont="1" applyAlignment="1">
      <alignment horizontal="right"/>
    </xf>
    <xf numFmtId="40" fontId="22" fillId="0" borderId="11" xfId="0" applyNumberFormat="1" applyFont="1" applyBorder="1" applyAlignment="1">
      <alignment horizontal="right"/>
    </xf>
    <xf numFmtId="4" fontId="22" fillId="0" borderId="0" xfId="23" applyNumberFormat="1" applyFont="1" applyAlignment="1">
      <alignment horizontal="right"/>
    </xf>
    <xf numFmtId="0" fontId="9" fillId="0" borderId="7" xfId="0" applyFont="1" applyBorder="1" applyAlignment="1">
      <alignment horizontal="right"/>
    </xf>
    <xf numFmtId="0" fontId="9" fillId="0" borderId="18" xfId="0" applyFont="1" applyBorder="1" applyAlignment="1">
      <alignment horizontal="right"/>
    </xf>
    <xf numFmtId="4" fontId="22" fillId="0" borderId="0" xfId="23" applyNumberFormat="1" applyFont="1" applyAlignment="1">
      <alignment horizontal="center"/>
    </xf>
    <xf numFmtId="0" fontId="2" fillId="0" borderId="0" xfId="0" applyFont="1" applyBorder="1" applyAlignment="1">
      <alignment horizontal="justify"/>
    </xf>
    <xf numFmtId="172" fontId="13" fillId="0" borderId="0" xfId="22" applyFont="1" applyAlignment="1">
      <alignment horizontal="center"/>
    </xf>
    <xf numFmtId="169" fontId="22" fillId="0" borderId="0" xfId="0" applyNumberFormat="1" applyFont="1" applyAlignment="1">
      <alignment horizontal="right"/>
    </xf>
    <xf numFmtId="169" fontId="22" fillId="0" borderId="11" xfId="0" applyNumberFormat="1" applyFont="1" applyBorder="1" applyAlignment="1">
      <alignment horizontal="right"/>
    </xf>
    <xf numFmtId="164" fontId="4" fillId="0" borderId="4" xfId="23" applyFont="1" applyBorder="1" applyAlignment="1">
      <alignment horizontal="center" vertical="center"/>
    </xf>
    <xf numFmtId="164" fontId="4" fillId="0" borderId="19" xfId="23" applyFont="1" applyBorder="1" applyAlignment="1">
      <alignment horizontal="center" vertical="center"/>
    </xf>
    <xf numFmtId="168" fontId="4" fillId="14" borderId="3" xfId="0" applyNumberFormat="1" applyFont="1" applyFill="1" applyBorder="1" applyAlignment="1">
      <alignment horizontal="center" vertical="center" wrapText="1"/>
    </xf>
  </cellXfs>
  <cellStyles count="28">
    <cellStyle name="Énfasis 1" xfId="1"/>
    <cellStyle name="Énfasis 2" xfId="2"/>
    <cellStyle name="Énfasis 3" xfId="3"/>
    <cellStyle name="Énfasis1 - 20%" xfId="4"/>
    <cellStyle name="Énfasis1 - 40%" xfId="5"/>
    <cellStyle name="Énfasis1 - 60%" xfId="6"/>
    <cellStyle name="Énfasis2 - 20%" xfId="7"/>
    <cellStyle name="Énfasis2 - 40%" xfId="8"/>
    <cellStyle name="Énfasis2 - 60%" xfId="9"/>
    <cellStyle name="Énfasis3 - 20%" xfId="10"/>
    <cellStyle name="Énfasis3 - 40%" xfId="11"/>
    <cellStyle name="Énfasis3 - 60%" xfId="12"/>
    <cellStyle name="Énfasis4 - 20%" xfId="13"/>
    <cellStyle name="Énfasis4 - 40%" xfId="14"/>
    <cellStyle name="Énfasis4 - 60%" xfId="15"/>
    <cellStyle name="Énfasis5 - 20%" xfId="16"/>
    <cellStyle name="Énfasis5 - 40%" xfId="17"/>
    <cellStyle name="Énfasis5 - 60%" xfId="18"/>
    <cellStyle name="Énfasis6 - 20%" xfId="19"/>
    <cellStyle name="Énfasis6 - 40%" xfId="20"/>
    <cellStyle name="Énfasis6 - 60%" xfId="21"/>
    <cellStyle name="Euro" xfId="22"/>
    <cellStyle name="Millares" xfId="23" builtinId="3"/>
    <cellStyle name="Neutral" xfId="24" builtinId="28" customBuiltin="1"/>
    <cellStyle name="Normal" xfId="0" builtinId="0"/>
    <cellStyle name="Porcentaje" xfId="25" builtinId="5"/>
    <cellStyle name="Título de hoja" xfId="26"/>
    <cellStyle name="Total" xfId="27" builtinId="25" customBuiltin="1"/>
  </cellStyles>
  <dxfs count="6"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indexed="9"/>
      </font>
      <fill>
        <patternFill>
          <bgColor indexed="26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ont>
        <condense val="0"/>
        <extend val="0"/>
        <color indexed="9"/>
      </font>
      <fill>
        <patternFill patternType="solid">
          <bgColor indexed="26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SCAR%20DAVID/AppData/Local/Microsoft/Windows/Temporary%20Internet%20Files/Content.IE5/E7NPL7S3/ACT%20HIST&#211;RICO%20IBC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ERESES"/>
      <sheetName val="Usura 235(derogado)"/>
      <sheetName val="ACT HISTÓRICO IBC"/>
    </sheetNames>
    <definedNames>
      <definedName name="Int" refersTo="='INTERESES'!$A$1:$IV$65536"/>
    </definedNames>
    <sheetDataSet>
      <sheetData sheetId="0">
        <row r="1">
          <cell r="A1" t="str">
            <v>Tasa mensual a efectiva anual &gt;&gt;&gt;&gt;</v>
          </cell>
          <cell r="D1">
            <v>1.6E-2</v>
          </cell>
          <cell r="E1" t="str">
            <v>TEA=(1+tm)^(12)-1</v>
          </cell>
          <cell r="I1">
            <v>0.21</v>
          </cell>
        </row>
        <row r="3">
          <cell r="A3" t="str">
            <v>Tasa efectiva anual a mensual &gt;&gt;&gt;&gt;</v>
          </cell>
          <cell r="D3">
            <v>0.21</v>
          </cell>
          <cell r="E3" t="str">
            <v>SI(D1="","", POTENCIA((1+D1),(1/12))-1)</v>
          </cell>
          <cell r="I3">
            <v>1.6011867773387367E-2</v>
          </cell>
        </row>
        <row r="4">
          <cell r="D4" t="str">
            <v>Efectiva</v>
          </cell>
          <cell r="E4" t="str">
            <v>O bien, SI(D1="","",((1+D1)^(1/12))-1)</v>
          </cell>
          <cell r="I4" t="str">
            <v>Mensual</v>
          </cell>
        </row>
        <row r="5">
          <cell r="F5" t="str">
            <v>Fórmulas</v>
          </cell>
        </row>
        <row r="6">
          <cell r="A6" t="str">
            <v>La fórmula original para convertir tasa efectiva anual a tasa  mensual es:Raíz 12 de (1+tea) -1:</v>
          </cell>
          <cell r="H6" t="str">
            <v>^ = Alt 94</v>
          </cell>
        </row>
        <row r="8">
          <cell r="B8">
            <v>12</v>
          </cell>
        </row>
        <row r="9">
          <cell r="A9" t="str">
            <v>tm=</v>
          </cell>
          <cell r="B9" t="str">
            <v xml:space="preserve">    1+tea   -1</v>
          </cell>
          <cell r="C9" t="str">
            <v xml:space="preserve">      ó sea:</v>
          </cell>
          <cell r="D9" t="str">
            <v>(1+tea)^(1/12)-1</v>
          </cell>
          <cell r="F9" t="str">
            <v>En excel se reemplaza tea por el nombre de la celda en la cual se encuentra.</v>
          </cell>
        </row>
        <row r="11">
          <cell r="A11" t="str">
            <v>Art. 1617 C. C.: El interés legal se fija en 6% anual. Los intereses atrasados no producen interés. La regla anterior se aplica a toda especie de rentas, cánones y pensiones perióidcas.</v>
          </cell>
        </row>
        <row r="13">
          <cell r="A13" t="str">
            <v>La Superbancaria certificó intereses dos veces en marzo/99, como sigue: 1 al 14 y 15 al 31</v>
          </cell>
        </row>
        <row r="14">
          <cell r="A14" t="str">
            <v>Para agosto 4/99 entra en vigencia el art. 111 de la Ley 510: (B/rio Cte. *1.5)</v>
          </cell>
        </row>
        <row r="16">
          <cell r="A16" t="str">
            <v>VIGENCIA</v>
          </cell>
          <cell r="C16" t="str">
            <v xml:space="preserve">Brio. Cte. </v>
          </cell>
          <cell r="D16" t="str">
            <v>Límite Usura 305</v>
          </cell>
        </row>
        <row r="17">
          <cell r="A17" t="str">
            <v>DESDE</v>
          </cell>
          <cell r="B17" t="str">
            <v>HASTA</v>
          </cell>
          <cell r="C17" t="str">
            <v>Efect. Anual</v>
          </cell>
          <cell r="D17" t="str">
            <v>Efectiva Anual 1.5</v>
          </cell>
          <cell r="E17" t="str">
            <v>Mensual</v>
          </cell>
          <cell r="F17" t="str">
            <v>Bimensual</v>
          </cell>
          <cell r="G17" t="str">
            <v>Trimestral</v>
          </cell>
          <cell r="H17" t="str">
            <v>Semestral</v>
          </cell>
        </row>
        <row r="18">
          <cell r="D18" t="str">
            <v/>
          </cell>
          <cell r="E18" t="str">
            <v/>
          </cell>
        </row>
        <row r="19">
          <cell r="A19">
            <v>26235</v>
          </cell>
          <cell r="B19">
            <v>27099</v>
          </cell>
          <cell r="C19">
            <v>0.14000000000000001</v>
          </cell>
          <cell r="D19">
            <v>0.21000000000000002</v>
          </cell>
          <cell r="E19">
            <v>1.6011867773387367E-2</v>
          </cell>
          <cell r="F19">
            <v>3.228011545636722E-2</v>
          </cell>
          <cell r="G19">
            <v>4.8808848170151631E-2</v>
          </cell>
          <cell r="H19">
            <v>0.10000000000000009</v>
          </cell>
        </row>
        <row r="20">
          <cell r="A20">
            <v>27100</v>
          </cell>
          <cell r="B20">
            <v>27933</v>
          </cell>
          <cell r="C20">
            <v>0.16</v>
          </cell>
          <cell r="D20">
            <v>0.24</v>
          </cell>
          <cell r="E20">
            <v>1.8087582483510722E-2</v>
          </cell>
          <cell r="F20">
            <v>3.6502325607119079E-2</v>
          </cell>
          <cell r="G20">
            <v>5.5250146915888587E-2</v>
          </cell>
          <cell r="H20">
            <v>0.11355287256600444</v>
          </cell>
        </row>
        <row r="21">
          <cell r="A21">
            <v>27934</v>
          </cell>
          <cell r="B21">
            <v>29617</v>
          </cell>
          <cell r="C21">
            <v>0.18</v>
          </cell>
          <cell r="D21">
            <v>0.27</v>
          </cell>
          <cell r="E21">
            <v>2.0117763495523189E-2</v>
          </cell>
          <cell r="F21">
            <v>4.0640251399108429E-2</v>
          </cell>
          <cell r="G21">
            <v>6.1575605860677562E-2</v>
          </cell>
          <cell r="H21">
            <v>0.1269427669584644</v>
          </cell>
        </row>
        <row r="22">
          <cell r="A22">
            <v>29618</v>
          </cell>
          <cell r="B22">
            <v>30970</v>
          </cell>
          <cell r="C22">
            <v>0.18</v>
          </cell>
          <cell r="D22">
            <v>0.27</v>
          </cell>
          <cell r="E22">
            <v>2.0117763495523189E-2</v>
          </cell>
          <cell r="F22">
            <v>4.0640251399108429E-2</v>
          </cell>
          <cell r="G22">
            <v>6.1575605860677562E-2</v>
          </cell>
          <cell r="H22">
            <v>0.1269427669584644</v>
          </cell>
        </row>
        <row r="23">
          <cell r="A23">
            <v>30971</v>
          </cell>
          <cell r="B23">
            <v>31496</v>
          </cell>
          <cell r="C23">
            <v>0.33600000000000002</v>
          </cell>
          <cell r="D23">
            <v>0.504</v>
          </cell>
          <cell r="E23">
            <v>3.4595661800273181E-2</v>
          </cell>
          <cell r="F23">
            <v>7.0388183415945438E-2</v>
          </cell>
          <cell r="G23">
            <v>0.10741897100441222</v>
          </cell>
          <cell r="H23">
            <v>0.22637677734047124</v>
          </cell>
        </row>
        <row r="24">
          <cell r="A24">
            <v>31497</v>
          </cell>
          <cell r="B24">
            <v>31922</v>
          </cell>
          <cell r="C24">
            <v>0.33810000000000001</v>
          </cell>
          <cell r="D24">
            <v>0.50714999999999999</v>
          </cell>
          <cell r="E24">
            <v>3.4776061406443626E-2</v>
          </cell>
          <cell r="F24">
            <v>7.0761497259831829E-2</v>
          </cell>
          <cell r="G24">
            <v>0.10799836484019543</v>
          </cell>
          <cell r="H24">
            <v>0.22766037648854653</v>
          </cell>
        </row>
        <row r="25">
          <cell r="A25">
            <v>31923</v>
          </cell>
          <cell r="B25">
            <v>32282</v>
          </cell>
          <cell r="C25">
            <v>0.32519999999999999</v>
          </cell>
          <cell r="D25">
            <v>0.48780000000000001</v>
          </cell>
          <cell r="E25">
            <v>3.3662385690994778E-2</v>
          </cell>
          <cell r="F25">
            <v>6.8457927592398882E-2</v>
          </cell>
          <cell r="G25">
            <v>0.10442477044561516</v>
          </cell>
          <cell r="H25">
            <v>0.21975407357384946</v>
          </cell>
        </row>
        <row r="26">
          <cell r="A26">
            <v>32283</v>
          </cell>
          <cell r="B26">
            <v>32630</v>
          </cell>
          <cell r="C26">
            <v>0.34039999999999998</v>
          </cell>
          <cell r="D26">
            <v>0.51059999999999994</v>
          </cell>
          <cell r="E26">
            <v>3.4973245793242347E-2</v>
          </cell>
          <cell r="F26">
            <v>7.116961950779932E-2</v>
          </cell>
          <cell r="G26">
            <v>0.10863189789709971</v>
          </cell>
          <cell r="H26">
            <v>0.22906468503492516</v>
          </cell>
        </row>
        <row r="27">
          <cell r="A27">
            <v>32631</v>
          </cell>
          <cell r="B27">
            <v>33017</v>
          </cell>
          <cell r="C27">
            <v>0.36149999999999999</v>
          </cell>
          <cell r="D27">
            <v>0.54225000000000001</v>
          </cell>
          <cell r="E27">
            <v>3.6763179541388524E-2</v>
          </cell>
          <cell r="F27">
            <v>7.487789045276938E-2</v>
          </cell>
          <cell r="G27">
            <v>0.1143938193245535</v>
          </cell>
          <cell r="H27">
            <v>0.24187358454876562</v>
          </cell>
        </row>
        <row r="28">
          <cell r="A28">
            <v>33018</v>
          </cell>
          <cell r="B28">
            <v>33297</v>
          </cell>
          <cell r="C28">
            <v>0.3427</v>
          </cell>
          <cell r="D28">
            <v>0.51405000000000001</v>
          </cell>
          <cell r="E28">
            <v>3.5170017798135778E-2</v>
          </cell>
          <cell r="F28">
            <v>7.1576965748192611E-2</v>
          </cell>
          <cell r="G28">
            <v>0.10926434670562868</v>
          </cell>
          <cell r="H28">
            <v>0.2304673908722652</v>
          </cell>
        </row>
        <row r="29">
          <cell r="A29">
            <v>33298</v>
          </cell>
          <cell r="B29">
            <v>33661</v>
          </cell>
          <cell r="C29">
            <v>0.36409999999999998</v>
          </cell>
          <cell r="D29">
            <v>0.54614999999999991</v>
          </cell>
          <cell r="E29">
            <v>3.6981404947979746E-2</v>
          </cell>
          <cell r="F29">
            <v>7.5330434207885766E-2</v>
          </cell>
          <cell r="G29">
            <v>0.11509766444821423</v>
          </cell>
          <cell r="H29">
            <v>0.24344280125786244</v>
          </cell>
        </row>
        <row r="30">
          <cell r="A30">
            <v>33662</v>
          </cell>
          <cell r="B30">
            <v>33723</v>
          </cell>
          <cell r="C30">
            <v>0.42409999999999998</v>
          </cell>
          <cell r="D30">
            <v>0.63614999999999999</v>
          </cell>
          <cell r="E30">
            <v>4.1882139190207335E-2</v>
          </cell>
          <cell r="F30">
            <v>8.5518391963562479E-2</v>
          </cell>
          <cell r="G30">
            <v>0.13098222434931017</v>
          </cell>
          <cell r="H30">
            <v>0.27912079179411364</v>
          </cell>
        </row>
        <row r="31">
          <cell r="A31">
            <v>33724</v>
          </cell>
          <cell r="B31">
            <v>33785</v>
          </cell>
          <cell r="C31">
            <v>0.38469999999999999</v>
          </cell>
          <cell r="D31">
            <v>0.57704999999999995</v>
          </cell>
          <cell r="E31">
            <v>3.8692801680664468E-2</v>
          </cell>
          <cell r="F31">
            <v>7.8882736263228059E-2</v>
          </cell>
          <cell r="G31">
            <v>0.12062773201415355</v>
          </cell>
          <cell r="H31">
            <v>0.25580651375918562</v>
          </cell>
        </row>
        <row r="32">
          <cell r="A32">
            <v>33786</v>
          </cell>
          <cell r="B32">
            <v>33816</v>
          </cell>
          <cell r="C32">
            <v>0.38179999999999997</v>
          </cell>
          <cell r="D32">
            <v>0.57269999999999999</v>
          </cell>
          <cell r="E32">
            <v>3.8453745851193766E-2</v>
          </cell>
          <cell r="F32">
            <v>7.8386182272375926E-2</v>
          </cell>
          <cell r="G32">
            <v>0.11985417045491698</v>
          </cell>
          <cell r="H32">
            <v>0.25407336308527029</v>
          </cell>
        </row>
        <row r="33">
          <cell r="A33">
            <v>33817</v>
          </cell>
          <cell r="B33">
            <v>33847</v>
          </cell>
          <cell r="C33">
            <v>0.38179999999999997</v>
          </cell>
          <cell r="D33">
            <v>0.57269999999999999</v>
          </cell>
          <cell r="E33">
            <v>3.8453745851193766E-2</v>
          </cell>
          <cell r="F33">
            <v>7.8386182272375926E-2</v>
          </cell>
          <cell r="G33">
            <v>0.11985417045491698</v>
          </cell>
          <cell r="H33">
            <v>0.25407336308527029</v>
          </cell>
        </row>
        <row r="34">
          <cell r="A34">
            <v>33848</v>
          </cell>
          <cell r="B34">
            <v>33877</v>
          </cell>
          <cell r="C34">
            <v>0.34329999999999999</v>
          </cell>
          <cell r="D34">
            <v>0.51495000000000002</v>
          </cell>
          <cell r="E34">
            <v>3.522128202792274E-2</v>
          </cell>
          <cell r="F34">
            <v>7.1683102763535844E-2</v>
          </cell>
          <cell r="G34">
            <v>0.10942915557052957</v>
          </cell>
          <cell r="H34">
            <v>0.23083305122993836</v>
          </cell>
        </row>
        <row r="35">
          <cell r="A35">
            <v>33878</v>
          </cell>
          <cell r="B35">
            <v>33908</v>
          </cell>
          <cell r="C35">
            <v>0.34329999999999999</v>
          </cell>
          <cell r="D35">
            <v>0.51495000000000002</v>
          </cell>
          <cell r="E35">
            <v>3.522128202792274E-2</v>
          </cell>
          <cell r="F35">
            <v>7.1683102763535844E-2</v>
          </cell>
          <cell r="G35">
            <v>0.10942915557052957</v>
          </cell>
          <cell r="H35">
            <v>0.23083305122993836</v>
          </cell>
        </row>
        <row r="36">
          <cell r="A36">
            <v>33909</v>
          </cell>
          <cell r="B36">
            <v>33938</v>
          </cell>
          <cell r="C36">
            <v>0.32150000000000001</v>
          </cell>
          <cell r="D36">
            <v>0.48225000000000001</v>
          </cell>
          <cell r="E36">
            <v>3.3340508973839222E-2</v>
          </cell>
          <cell r="F36">
            <v>6.7792607486312884E-2</v>
          </cell>
          <cell r="G36">
            <v>0.10339335649840953</v>
          </cell>
          <cell r="H36">
            <v>0.21747689916482615</v>
          </cell>
        </row>
        <row r="37">
          <cell r="A37">
            <v>33939</v>
          </cell>
          <cell r="B37">
            <v>33969</v>
          </cell>
          <cell r="C37">
            <v>0.32150000000000001</v>
          </cell>
          <cell r="D37">
            <v>0.48225000000000001</v>
          </cell>
          <cell r="E37">
            <v>3.3340508973839222E-2</v>
          </cell>
          <cell r="F37">
            <v>6.7792607486312884E-2</v>
          </cell>
          <cell r="G37">
            <v>0.10339335649840953</v>
          </cell>
          <cell r="H37">
            <v>0.21747689916482615</v>
          </cell>
        </row>
        <row r="38">
          <cell r="A38">
            <v>33970</v>
          </cell>
          <cell r="B38">
            <v>34000</v>
          </cell>
          <cell r="C38">
            <v>0.34389999999999998</v>
          </cell>
          <cell r="D38">
            <v>0.51584999999999992</v>
          </cell>
          <cell r="E38">
            <v>3.5272518348221205E-2</v>
          </cell>
          <cell r="F38">
            <v>7.1789187247068176E-2</v>
          </cell>
          <cell r="G38">
            <v>0.10959389101966543</v>
          </cell>
          <cell r="H38">
            <v>0.23119860298816119</v>
          </cell>
        </row>
        <row r="39">
          <cell r="A39">
            <v>34001</v>
          </cell>
          <cell r="B39">
            <v>34028</v>
          </cell>
          <cell r="C39">
            <v>0.34389999999999998</v>
          </cell>
          <cell r="D39">
            <v>0.51584999999999992</v>
          </cell>
          <cell r="E39">
            <v>3.5272518348221205E-2</v>
          </cell>
          <cell r="F39">
            <v>7.1789187247068176E-2</v>
          </cell>
          <cell r="G39">
            <v>0.10959389101966543</v>
          </cell>
          <cell r="H39">
            <v>0.23119860298816119</v>
          </cell>
        </row>
        <row r="40">
          <cell r="A40">
            <v>34029</v>
          </cell>
          <cell r="B40">
            <v>34059</v>
          </cell>
          <cell r="C40">
            <v>0.34739999999999999</v>
          </cell>
          <cell r="D40">
            <v>0.52110000000000001</v>
          </cell>
          <cell r="E40">
            <v>3.5570842280623793E-2</v>
          </cell>
          <cell r="F40">
            <v>7.2406969381800579E-2</v>
          </cell>
          <cell r="G40">
            <v>0.11055338855032226</v>
          </cell>
          <cell r="H40">
            <v>0.23332882882060302</v>
          </cell>
        </row>
        <row r="41">
          <cell r="A41">
            <v>34060</v>
          </cell>
          <cell r="B41">
            <v>34089</v>
          </cell>
          <cell r="C41">
            <v>0.34739999999999999</v>
          </cell>
          <cell r="D41">
            <v>0.52110000000000001</v>
          </cell>
          <cell r="E41">
            <v>3.5570842280623793E-2</v>
          </cell>
          <cell r="F41">
            <v>7.2406969381800579E-2</v>
          </cell>
          <cell r="G41">
            <v>0.11055338855032226</v>
          </cell>
          <cell r="H41">
            <v>0.23332882882060302</v>
          </cell>
        </row>
        <row r="42">
          <cell r="A42">
            <v>34090</v>
          </cell>
          <cell r="B42">
            <v>34120</v>
          </cell>
          <cell r="C42">
            <v>0.35099999999999998</v>
          </cell>
          <cell r="D42">
            <v>0.52649999999999997</v>
          </cell>
          <cell r="E42">
            <v>3.5876706687299142E-2</v>
          </cell>
          <cell r="F42">
            <v>7.3040551457324909E-2</v>
          </cell>
          <cell r="G42">
            <v>0.11153771258553724</v>
          </cell>
          <cell r="H42">
            <v>0.23551608649988842</v>
          </cell>
        </row>
        <row r="43">
          <cell r="A43">
            <v>34121</v>
          </cell>
          <cell r="B43">
            <v>34150</v>
          </cell>
          <cell r="C43">
            <v>0.35099999999999998</v>
          </cell>
          <cell r="D43">
            <v>0.52649999999999997</v>
          </cell>
          <cell r="E43">
            <v>3.5876706687299142E-2</v>
          </cell>
          <cell r="F43">
            <v>7.3040551457324909E-2</v>
          </cell>
          <cell r="G43">
            <v>0.11153771258553724</v>
          </cell>
          <cell r="H43">
            <v>0.23551608649988842</v>
          </cell>
        </row>
        <row r="44">
          <cell r="A44">
            <v>34151</v>
          </cell>
          <cell r="B44">
            <v>34181</v>
          </cell>
          <cell r="C44">
            <v>0.3543</v>
          </cell>
          <cell r="D44">
            <v>0.53144999999999998</v>
          </cell>
          <cell r="E44">
            <v>3.6156212343196215E-2</v>
          </cell>
          <cell r="F44">
            <v>7.3619696377398514E-2</v>
          </cell>
          <cell r="G44">
            <v>0.11243771809545766</v>
          </cell>
          <cell r="H44">
            <v>0.23751767664142887</v>
          </cell>
        </row>
        <row r="45">
          <cell r="A45">
            <v>34182</v>
          </cell>
          <cell r="B45">
            <v>34212</v>
          </cell>
          <cell r="C45">
            <v>0.3543</v>
          </cell>
          <cell r="D45">
            <v>0.53144999999999998</v>
          </cell>
          <cell r="E45">
            <v>3.6156212343196215E-2</v>
          </cell>
          <cell r="F45">
            <v>7.3619696377398514E-2</v>
          </cell>
          <cell r="G45">
            <v>0.11243771809545766</v>
          </cell>
          <cell r="H45">
            <v>0.23751767664142887</v>
          </cell>
        </row>
        <row r="46">
          <cell r="A46">
            <v>34213</v>
          </cell>
          <cell r="B46">
            <v>34242</v>
          </cell>
          <cell r="C46">
            <v>0.35659999999999997</v>
          </cell>
          <cell r="D46">
            <v>0.53489999999999993</v>
          </cell>
          <cell r="E46">
            <v>3.6350529997117409E-2</v>
          </cell>
          <cell r="F46">
            <v>7.4022421025305984E-2</v>
          </cell>
          <cell r="G46">
            <v>0.11306370525836318</v>
          </cell>
          <cell r="H46">
            <v>0.23891081196347619</v>
          </cell>
        </row>
        <row r="47">
          <cell r="A47">
            <v>34243</v>
          </cell>
          <cell r="B47">
            <v>34273</v>
          </cell>
          <cell r="C47">
            <v>0.35659999999999997</v>
          </cell>
          <cell r="D47">
            <v>0.53489999999999993</v>
          </cell>
          <cell r="E47">
            <v>3.6350529997117409E-2</v>
          </cell>
          <cell r="F47">
            <v>7.4022421025305984E-2</v>
          </cell>
          <cell r="G47">
            <v>0.11306370525836318</v>
          </cell>
          <cell r="H47">
            <v>0.23891081196347619</v>
          </cell>
        </row>
        <row r="48">
          <cell r="A48">
            <v>34274</v>
          </cell>
          <cell r="B48">
            <v>34303</v>
          </cell>
          <cell r="C48">
            <v>0.35870000000000002</v>
          </cell>
          <cell r="D48">
            <v>0.53805000000000003</v>
          </cell>
          <cell r="E48">
            <v>3.6527601117272379E-2</v>
          </cell>
          <cell r="F48">
            <v>7.4389467877927551E-2</v>
          </cell>
          <cell r="G48">
            <v>0.11363433780517096</v>
          </cell>
          <cell r="H48">
            <v>0.24018143833876193</v>
          </cell>
        </row>
        <row r="49">
          <cell r="A49">
            <v>34304</v>
          </cell>
          <cell r="B49">
            <v>34334</v>
          </cell>
          <cell r="C49">
            <v>0.35870000000000002</v>
          </cell>
          <cell r="D49">
            <v>0.53805000000000003</v>
          </cell>
          <cell r="E49">
            <v>3.6527601117272379E-2</v>
          </cell>
          <cell r="F49">
            <v>7.4389467877927551E-2</v>
          </cell>
          <cell r="G49">
            <v>0.11363433780517096</v>
          </cell>
          <cell r="H49">
            <v>0.24018143833876193</v>
          </cell>
        </row>
        <row r="50">
          <cell r="A50">
            <v>34335</v>
          </cell>
          <cell r="B50">
            <v>34365</v>
          </cell>
          <cell r="C50">
            <v>0.35020000000000001</v>
          </cell>
          <cell r="D50">
            <v>0.52529999999999999</v>
          </cell>
          <cell r="E50">
            <v>3.5808822630829296E-2</v>
          </cell>
          <cell r="F50">
            <v>7.2899917039864981E-2</v>
          </cell>
          <cell r="G50">
            <v>0.11131919986977712</v>
          </cell>
          <cell r="H50">
            <v>0.23503036399920152</v>
          </cell>
        </row>
        <row r="51">
          <cell r="A51">
            <v>34366</v>
          </cell>
          <cell r="B51">
            <v>34393</v>
          </cell>
          <cell r="C51">
            <v>0.35020000000000001</v>
          </cell>
          <cell r="D51">
            <v>0.52529999999999999</v>
          </cell>
          <cell r="E51">
            <v>3.5808822630829296E-2</v>
          </cell>
          <cell r="F51">
            <v>7.2899917039864981E-2</v>
          </cell>
          <cell r="G51">
            <v>0.11131919986977712</v>
          </cell>
          <cell r="H51">
            <v>0.23503036399920152</v>
          </cell>
        </row>
        <row r="52">
          <cell r="A52">
            <v>34394</v>
          </cell>
          <cell r="B52">
            <v>34424</v>
          </cell>
          <cell r="C52">
            <v>0.35420000000000001</v>
          </cell>
          <cell r="D52">
            <v>0.53129999999999999</v>
          </cell>
          <cell r="E52">
            <v>3.6147754650074582E-2</v>
          </cell>
          <cell r="F52">
            <v>7.360216946639131E-2</v>
          </cell>
          <cell r="G52">
            <v>0.11241047728005027</v>
          </cell>
          <cell r="H52">
            <v>0.23745706996242899</v>
          </cell>
        </row>
        <row r="53">
          <cell r="A53">
            <v>34425</v>
          </cell>
          <cell r="B53">
            <v>34454</v>
          </cell>
          <cell r="C53">
            <v>0.35420000000000001</v>
          </cell>
          <cell r="D53">
            <v>0.53129999999999999</v>
          </cell>
          <cell r="E53">
            <v>3.6147754650074582E-2</v>
          </cell>
          <cell r="F53">
            <v>7.360216946639131E-2</v>
          </cell>
          <cell r="G53">
            <v>0.11241047728005027</v>
          </cell>
          <cell r="H53">
            <v>0.23745706996242899</v>
          </cell>
        </row>
        <row r="54">
          <cell r="A54">
            <v>34455</v>
          </cell>
          <cell r="B54">
            <v>34485</v>
          </cell>
          <cell r="C54">
            <v>0.36130000000000001</v>
          </cell>
          <cell r="D54">
            <v>0.54195000000000004</v>
          </cell>
          <cell r="E54">
            <v>3.674637202600306E-2</v>
          </cell>
          <cell r="F54">
            <v>7.4843039909079812E-2</v>
          </cell>
          <cell r="G54">
            <v>0.11433962212313897</v>
          </cell>
          <cell r="H54">
            <v>0.24175279343353995</v>
          </cell>
        </row>
        <row r="55">
          <cell r="A55">
            <v>34486</v>
          </cell>
          <cell r="B55">
            <v>34515</v>
          </cell>
          <cell r="C55">
            <v>0.36130000000000001</v>
          </cell>
          <cell r="D55">
            <v>0.54195000000000004</v>
          </cell>
          <cell r="E55">
            <v>3.674637202600306E-2</v>
          </cell>
          <cell r="F55">
            <v>7.4843039909079812E-2</v>
          </cell>
          <cell r="G55">
            <v>0.11433962212313897</v>
          </cell>
          <cell r="H55">
            <v>0.24175279343353995</v>
          </cell>
        </row>
        <row r="56">
          <cell r="A56">
            <v>34516</v>
          </cell>
          <cell r="B56">
            <v>34546</v>
          </cell>
          <cell r="C56">
            <v>0.36249999999999999</v>
          </cell>
          <cell r="D56">
            <v>0.54374999999999996</v>
          </cell>
          <cell r="E56">
            <v>3.6847172190201727E-2</v>
          </cell>
          <cell r="F56">
            <v>7.5052058478817907E-2</v>
          </cell>
          <cell r="G56">
            <v>0.11466468679101771</v>
          </cell>
          <cell r="H56">
            <v>0.24247736397891773</v>
          </cell>
        </row>
        <row r="57">
          <cell r="A57">
            <v>34547</v>
          </cell>
          <cell r="B57">
            <v>34577</v>
          </cell>
          <cell r="C57">
            <v>0.36249999999999999</v>
          </cell>
          <cell r="D57">
            <v>0.54374999999999996</v>
          </cell>
          <cell r="E57">
            <v>3.6847172190201727E-2</v>
          </cell>
          <cell r="F57">
            <v>7.5052058478817907E-2</v>
          </cell>
          <cell r="G57">
            <v>0.11466468679101771</v>
          </cell>
          <cell r="H57">
            <v>0.24247736397891773</v>
          </cell>
        </row>
        <row r="58">
          <cell r="A58">
            <v>34578</v>
          </cell>
          <cell r="B58">
            <v>34607</v>
          </cell>
          <cell r="C58">
            <v>0.36890000000000001</v>
          </cell>
          <cell r="D58">
            <v>0.55335000000000001</v>
          </cell>
          <cell r="E58">
            <v>3.7382960309269908E-2</v>
          </cell>
          <cell r="F58">
            <v>7.6163406340024276E-2</v>
          </cell>
          <cell r="G58">
            <v>0.11639358024552227</v>
          </cell>
          <cell r="H58">
            <v>0.24633462601341538</v>
          </cell>
        </row>
        <row r="59">
          <cell r="A59">
            <v>34608</v>
          </cell>
          <cell r="B59">
            <v>34638</v>
          </cell>
          <cell r="C59">
            <v>0.36890000000000001</v>
          </cell>
          <cell r="D59">
            <v>0.55335000000000001</v>
          </cell>
          <cell r="E59">
            <v>3.7382960309269908E-2</v>
          </cell>
          <cell r="F59">
            <v>7.6163406340024276E-2</v>
          </cell>
          <cell r="G59">
            <v>0.11639358024552227</v>
          </cell>
          <cell r="H59">
            <v>0.24633462601341538</v>
          </cell>
        </row>
        <row r="60">
          <cell r="A60">
            <v>34639</v>
          </cell>
          <cell r="B60">
            <v>34668</v>
          </cell>
          <cell r="C60">
            <v>0.3876</v>
          </cell>
          <cell r="D60">
            <v>0.58140000000000003</v>
          </cell>
          <cell r="E60">
            <v>3.8931253830614798E-2</v>
          </cell>
          <cell r="F60">
            <v>7.937815018605332E-2</v>
          </cell>
          <cell r="G60">
            <v>0.12139969493016589</v>
          </cell>
          <cell r="H60">
            <v>0.25753727578946939</v>
          </cell>
        </row>
        <row r="61">
          <cell r="A61">
            <v>34669</v>
          </cell>
          <cell r="B61">
            <v>34699</v>
          </cell>
          <cell r="C61">
            <v>0.3876</v>
          </cell>
          <cell r="D61">
            <v>0.58140000000000003</v>
          </cell>
          <cell r="E61">
            <v>3.8931253830614798E-2</v>
          </cell>
          <cell r="F61">
            <v>7.937815018605332E-2</v>
          </cell>
          <cell r="G61">
            <v>0.12139969493016589</v>
          </cell>
          <cell r="H61">
            <v>0.25753727578946939</v>
          </cell>
        </row>
        <row r="62">
          <cell r="A62">
            <v>34700</v>
          </cell>
          <cell r="B62">
            <v>34730</v>
          </cell>
          <cell r="C62">
            <v>0.4012</v>
          </cell>
          <cell r="D62">
            <v>0.6018</v>
          </cell>
          <cell r="E62">
            <v>4.0041552215966947E-2</v>
          </cell>
          <cell r="F62">
            <v>8.1686430335798033E-2</v>
          </cell>
          <cell r="G62">
            <v>0.12499883401739176</v>
          </cell>
          <cell r="H62">
            <v>0.26562237654049081</v>
          </cell>
        </row>
        <row r="63">
          <cell r="A63">
            <v>34731</v>
          </cell>
          <cell r="B63">
            <v>34758</v>
          </cell>
          <cell r="C63">
            <v>0.4012</v>
          </cell>
          <cell r="D63">
            <v>0.6018</v>
          </cell>
          <cell r="E63">
            <v>4.0041552215966947E-2</v>
          </cell>
          <cell r="F63">
            <v>8.1686430335798033E-2</v>
          </cell>
          <cell r="G63">
            <v>0.12499883401739176</v>
          </cell>
          <cell r="H63">
            <v>0.26562237654049081</v>
          </cell>
        </row>
        <row r="64">
          <cell r="A64">
            <v>34759</v>
          </cell>
          <cell r="B64">
            <v>34789</v>
          </cell>
          <cell r="C64">
            <v>0.4274</v>
          </cell>
          <cell r="D64">
            <v>0.6411</v>
          </cell>
          <cell r="E64">
            <v>4.2144451072936073E-2</v>
          </cell>
          <cell r="F64">
            <v>8.6065056902111081E-2</v>
          </cell>
          <cell r="G64">
            <v>0.13183667255474751</v>
          </cell>
          <cell r="H64">
            <v>0.28105425333980283</v>
          </cell>
        </row>
        <row r="65">
          <cell r="A65">
            <v>34790</v>
          </cell>
          <cell r="B65">
            <v>34819</v>
          </cell>
          <cell r="C65">
            <v>0.4274</v>
          </cell>
          <cell r="D65">
            <v>0.6411</v>
          </cell>
          <cell r="E65">
            <v>4.2144451072936073E-2</v>
          </cell>
          <cell r="F65">
            <v>8.6065056902111081E-2</v>
          </cell>
          <cell r="G65">
            <v>0.13183667255474751</v>
          </cell>
          <cell r="H65">
            <v>0.28105425333980283</v>
          </cell>
        </row>
        <row r="66">
          <cell r="A66">
            <v>34820</v>
          </cell>
          <cell r="B66">
            <v>34850</v>
          </cell>
          <cell r="C66">
            <v>0.42449999999999999</v>
          </cell>
          <cell r="D66">
            <v>0.63674999999999993</v>
          </cell>
          <cell r="E66">
            <v>4.1913973284369188E-2</v>
          </cell>
          <cell r="F66">
            <v>8.5584727725221299E-2</v>
          </cell>
          <cell r="G66">
            <v>0.13108589700101558</v>
          </cell>
          <cell r="H66">
            <v>0.27935530639459172</v>
          </cell>
        </row>
        <row r="67">
          <cell r="A67">
            <v>34851</v>
          </cell>
          <cell r="B67">
            <v>34880</v>
          </cell>
          <cell r="C67">
            <v>0.42449999999999999</v>
          </cell>
          <cell r="D67">
            <v>0.63674999999999993</v>
          </cell>
          <cell r="E67">
            <v>4.1913973284369188E-2</v>
          </cell>
          <cell r="F67">
            <v>8.5584727725221299E-2</v>
          </cell>
          <cell r="G67">
            <v>0.13108589700101558</v>
          </cell>
          <cell r="H67">
            <v>0.27935530639459172</v>
          </cell>
        </row>
        <row r="68">
          <cell r="A68">
            <v>34881</v>
          </cell>
          <cell r="B68">
            <v>34911</v>
          </cell>
          <cell r="C68">
            <v>0.43840000000000001</v>
          </cell>
          <cell r="D68">
            <v>0.65759999999999996</v>
          </cell>
          <cell r="E68">
            <v>4.3013616528578602E-2</v>
          </cell>
          <cell r="F68">
            <v>8.7877404264024683E-2</v>
          </cell>
          <cell r="G68">
            <v>0.1346709457611428</v>
          </cell>
          <cell r="H68">
            <v>0.28747815515448649</v>
          </cell>
        </row>
        <row r="69">
          <cell r="A69">
            <v>34912</v>
          </cell>
          <cell r="B69">
            <v>34942</v>
          </cell>
          <cell r="C69">
            <v>0.43840000000000001</v>
          </cell>
          <cell r="D69">
            <v>0.65759999999999996</v>
          </cell>
          <cell r="E69">
            <v>4.3013616528578602E-2</v>
          </cell>
          <cell r="F69">
            <v>8.7877404264024683E-2</v>
          </cell>
          <cell r="G69">
            <v>0.1346709457611428</v>
          </cell>
          <cell r="H69">
            <v>0.28747815515448649</v>
          </cell>
        </row>
        <row r="70">
          <cell r="A70">
            <v>34943</v>
          </cell>
          <cell r="B70">
            <v>34972</v>
          </cell>
          <cell r="C70">
            <v>0.44619999999999999</v>
          </cell>
          <cell r="D70">
            <v>0.66930000000000001</v>
          </cell>
          <cell r="E70">
            <v>4.3625141106360843E-2</v>
          </cell>
          <cell r="F70">
            <v>8.9153435149271321E-2</v>
          </cell>
          <cell r="G70">
            <v>0.13666790744413593</v>
          </cell>
          <cell r="H70">
            <v>0.29201393181343049</v>
          </cell>
        </row>
        <row r="71">
          <cell r="A71">
            <v>34973</v>
          </cell>
          <cell r="B71">
            <v>35003</v>
          </cell>
          <cell r="C71">
            <v>0.44619999999999999</v>
          </cell>
          <cell r="D71">
            <v>0.66930000000000001</v>
          </cell>
          <cell r="E71">
            <v>4.3625141106360843E-2</v>
          </cell>
          <cell r="F71">
            <v>8.9153435149271321E-2</v>
          </cell>
          <cell r="G71">
            <v>0.13666790744413593</v>
          </cell>
          <cell r="H71">
            <v>0.29201393181343049</v>
          </cell>
        </row>
        <row r="72">
          <cell r="A72">
            <v>35004</v>
          </cell>
          <cell r="B72">
            <v>35033</v>
          </cell>
          <cell r="C72">
            <v>0.42720000000000002</v>
          </cell>
          <cell r="D72">
            <v>0.64080000000000004</v>
          </cell>
          <cell r="E72">
            <v>4.212857404262671E-2</v>
          </cell>
          <cell r="F72">
            <v>8.6031964836118524E-2</v>
          </cell>
          <cell r="G72">
            <v>0.13178494287937625</v>
          </cell>
          <cell r="H72">
            <v>0.28093715692847332</v>
          </cell>
        </row>
        <row r="73">
          <cell r="A73">
            <v>35034</v>
          </cell>
          <cell r="B73">
            <v>35064</v>
          </cell>
          <cell r="C73">
            <v>0.42720000000000002</v>
          </cell>
          <cell r="D73">
            <v>0.64080000000000004</v>
          </cell>
          <cell r="E73">
            <v>4.212857404262671E-2</v>
          </cell>
          <cell r="F73">
            <v>8.6031964836118524E-2</v>
          </cell>
          <cell r="G73">
            <v>0.13178494287937625</v>
          </cell>
          <cell r="H73">
            <v>0.28093715692847332</v>
          </cell>
        </row>
        <row r="74">
          <cell r="A74">
            <v>35065</v>
          </cell>
          <cell r="B74">
            <v>35095</v>
          </cell>
          <cell r="C74">
            <v>0.4027</v>
          </cell>
          <cell r="D74">
            <v>0.60404999999999998</v>
          </cell>
          <cell r="E74">
            <v>4.0163216815929825E-2</v>
          </cell>
          <cell r="F74">
            <v>8.1939517616862911E-2</v>
          </cell>
          <cell r="G74">
            <v>0.12539368904463144</v>
          </cell>
          <cell r="H74">
            <v>0.26651095534148461</v>
          </cell>
        </row>
        <row r="75">
          <cell r="A75">
            <v>35096</v>
          </cell>
          <cell r="B75">
            <v>35124</v>
          </cell>
          <cell r="C75">
            <v>0.4027</v>
          </cell>
          <cell r="D75">
            <v>0.60404999999999998</v>
          </cell>
          <cell r="E75">
            <v>4.0163216815929825E-2</v>
          </cell>
          <cell r="F75">
            <v>8.1939517616862911E-2</v>
          </cell>
          <cell r="G75">
            <v>0.12539368904463144</v>
          </cell>
          <cell r="H75">
            <v>0.26651095534148461</v>
          </cell>
        </row>
        <row r="76">
          <cell r="A76">
            <v>35125</v>
          </cell>
          <cell r="B76">
            <v>35155</v>
          </cell>
          <cell r="C76">
            <v>0.41370000000000001</v>
          </cell>
          <cell r="D76">
            <v>0.62055000000000005</v>
          </cell>
          <cell r="E76">
            <v>4.105067383450578E-2</v>
          </cell>
          <cell r="F76">
            <v>8.3786505491278529E-2</v>
          </cell>
          <cell r="G76">
            <v>0.12827667183443991</v>
          </cell>
          <cell r="H76">
            <v>0.27300824820580027</v>
          </cell>
        </row>
        <row r="77">
          <cell r="A77">
            <v>35156</v>
          </cell>
          <cell r="B77">
            <v>35185</v>
          </cell>
          <cell r="C77">
            <v>0.41370000000000001</v>
          </cell>
          <cell r="D77">
            <v>0.62055000000000005</v>
          </cell>
          <cell r="E77">
            <v>4.105067383450578E-2</v>
          </cell>
          <cell r="F77">
            <v>8.3786505491278529E-2</v>
          </cell>
          <cell r="G77">
            <v>0.12827667183443991</v>
          </cell>
          <cell r="H77">
            <v>0.27300824820580027</v>
          </cell>
        </row>
        <row r="78">
          <cell r="A78">
            <v>35186</v>
          </cell>
          <cell r="B78">
            <v>35216</v>
          </cell>
          <cell r="C78">
            <v>0.4219</v>
          </cell>
          <cell r="D78">
            <v>0.63285000000000002</v>
          </cell>
          <cell r="E78">
            <v>4.1706860154384851E-2</v>
          </cell>
          <cell r="F78">
            <v>8.515318249270698E-2</v>
          </cell>
          <cell r="G78">
            <v>0.13041151452101607</v>
          </cell>
          <cell r="H78">
            <v>0.27783019216169724</v>
          </cell>
        </row>
        <row r="79">
          <cell r="A79">
            <v>35217</v>
          </cell>
          <cell r="B79">
            <v>35246</v>
          </cell>
          <cell r="C79">
            <v>0.4219</v>
          </cell>
          <cell r="D79">
            <v>0.63285000000000002</v>
          </cell>
          <cell r="E79">
            <v>4.1706860154384851E-2</v>
          </cell>
          <cell r="F79">
            <v>8.515318249270698E-2</v>
          </cell>
          <cell r="G79">
            <v>0.13041151452101607</v>
          </cell>
          <cell r="H79">
            <v>0.27783019216169724</v>
          </cell>
        </row>
        <row r="80">
          <cell r="A80">
            <v>35247</v>
          </cell>
          <cell r="B80">
            <v>35277</v>
          </cell>
          <cell r="C80">
            <v>0.4294</v>
          </cell>
          <cell r="D80">
            <v>0.64410000000000001</v>
          </cell>
          <cell r="E80">
            <v>4.2303075213146357E-2</v>
          </cell>
          <cell r="F80">
            <v>8.6395700598781877E-2</v>
          </cell>
          <cell r="G80">
            <v>0.13235357963245087</v>
          </cell>
          <cell r="H80">
            <v>0.28222462930642545</v>
          </cell>
        </row>
        <row r="81">
          <cell r="A81">
            <v>35278</v>
          </cell>
          <cell r="B81">
            <v>35308</v>
          </cell>
          <cell r="C81">
            <v>0.4294</v>
          </cell>
          <cell r="D81">
            <v>0.64410000000000001</v>
          </cell>
          <cell r="E81">
            <v>4.2303075213146357E-2</v>
          </cell>
          <cell r="F81">
            <v>8.6395700598781877E-2</v>
          </cell>
          <cell r="G81">
            <v>0.13235357963245087</v>
          </cell>
          <cell r="H81">
            <v>0.28222462930642545</v>
          </cell>
        </row>
        <row r="82">
          <cell r="A82">
            <v>35309</v>
          </cell>
          <cell r="B82">
            <v>35338</v>
          </cell>
          <cell r="C82">
            <v>0.4229</v>
          </cell>
          <cell r="D82">
            <v>0.63434999999999997</v>
          </cell>
          <cell r="E82">
            <v>4.1786572659671561E-2</v>
          </cell>
          <cell r="F82">
            <v>8.5319262973985177E-2</v>
          </cell>
          <cell r="G82">
            <v>0.13067103521518897</v>
          </cell>
          <cell r="H82">
            <v>0.27841698987458696</v>
          </cell>
        </row>
        <row r="83">
          <cell r="A83">
            <v>35339</v>
          </cell>
          <cell r="B83">
            <v>35369</v>
          </cell>
          <cell r="C83">
            <v>0.4229</v>
          </cell>
          <cell r="D83">
            <v>0.63434999999999997</v>
          </cell>
          <cell r="E83">
            <v>4.1786572659671561E-2</v>
          </cell>
          <cell r="F83">
            <v>8.5319262973985177E-2</v>
          </cell>
          <cell r="G83">
            <v>0.13067103521518897</v>
          </cell>
          <cell r="H83">
            <v>0.27841698987458696</v>
          </cell>
        </row>
        <row r="84">
          <cell r="A84">
            <v>35370</v>
          </cell>
          <cell r="B84">
            <v>35399</v>
          </cell>
          <cell r="C84">
            <v>0.41370000000000001</v>
          </cell>
          <cell r="D84">
            <v>0.62055000000000005</v>
          </cell>
          <cell r="E84">
            <v>4.105067383450578E-2</v>
          </cell>
          <cell r="F84">
            <v>8.3786505491278529E-2</v>
          </cell>
          <cell r="G84">
            <v>0.12827667183443991</v>
          </cell>
          <cell r="H84">
            <v>0.27300824820580027</v>
          </cell>
        </row>
        <row r="85">
          <cell r="A85">
            <v>35400</v>
          </cell>
          <cell r="B85">
            <v>35430</v>
          </cell>
          <cell r="C85">
            <v>0.41370000000000001</v>
          </cell>
          <cell r="D85">
            <v>0.62055000000000005</v>
          </cell>
          <cell r="E85">
            <v>4.105067383450578E-2</v>
          </cell>
          <cell r="F85">
            <v>8.3786505491278529E-2</v>
          </cell>
          <cell r="G85">
            <v>0.12827667183443991</v>
          </cell>
          <cell r="H85">
            <v>0.27300824820580027</v>
          </cell>
        </row>
        <row r="86">
          <cell r="A86">
            <v>35431</v>
          </cell>
          <cell r="B86">
            <v>35461</v>
          </cell>
          <cell r="C86">
            <v>0.3977</v>
          </cell>
          <cell r="D86">
            <v>0.59655000000000002</v>
          </cell>
          <cell r="E86">
            <v>3.9757057803710527E-2</v>
          </cell>
          <cell r="F86">
            <v>8.1094739252628667E-2</v>
          </cell>
          <cell r="G86">
            <v>0.12407588529238267</v>
          </cell>
          <cell r="H86">
            <v>0.26354659589585383</v>
          </cell>
        </row>
        <row r="87">
          <cell r="A87">
            <v>35462</v>
          </cell>
          <cell r="B87">
            <v>35489</v>
          </cell>
          <cell r="C87">
            <v>0.3977</v>
          </cell>
          <cell r="D87">
            <v>0.59655000000000002</v>
          </cell>
          <cell r="E87">
            <v>3.9757057803710527E-2</v>
          </cell>
          <cell r="F87">
            <v>8.1094739252628667E-2</v>
          </cell>
          <cell r="G87">
            <v>0.12407588529238267</v>
          </cell>
          <cell r="H87">
            <v>0.26354659589585383</v>
          </cell>
        </row>
        <row r="88">
          <cell r="A88">
            <v>35490</v>
          </cell>
          <cell r="B88">
            <v>35520</v>
          </cell>
          <cell r="C88">
            <v>0.38950000000000001</v>
          </cell>
          <cell r="D88">
            <v>0.58425000000000005</v>
          </cell>
          <cell r="E88">
            <v>3.9087155305693289E-2</v>
          </cell>
          <cell r="F88">
            <v>7.9702116321278105E-2</v>
          </cell>
          <cell r="G88">
            <v>0.12190460062581376</v>
          </cell>
          <cell r="H88">
            <v>0.25866993290536655</v>
          </cell>
        </row>
        <row r="89">
          <cell r="A89">
            <v>35521</v>
          </cell>
          <cell r="B89">
            <v>35550</v>
          </cell>
          <cell r="C89">
            <v>0.38950000000000001</v>
          </cell>
          <cell r="D89">
            <v>0.58425000000000005</v>
          </cell>
          <cell r="E89">
            <v>3.9087155305693289E-2</v>
          </cell>
          <cell r="F89">
            <v>7.9702116321278105E-2</v>
          </cell>
          <cell r="G89">
            <v>0.12190460062581376</v>
          </cell>
          <cell r="H89">
            <v>0.25866993290536655</v>
          </cell>
        </row>
        <row r="90">
          <cell r="A90">
            <v>35551</v>
          </cell>
          <cell r="B90">
            <v>35581</v>
          </cell>
          <cell r="C90">
            <v>0.36990000000000001</v>
          </cell>
          <cell r="D90">
            <v>0.55485000000000007</v>
          </cell>
          <cell r="E90">
            <v>3.7466402877442295E-2</v>
          </cell>
          <cell r="F90">
            <v>7.6336537099459312E-2</v>
          </cell>
          <cell r="G90">
            <v>0.11666299543013858</v>
          </cell>
          <cell r="H90">
            <v>0.24693624536300973</v>
          </cell>
        </row>
        <row r="91">
          <cell r="A91">
            <v>35582</v>
          </cell>
          <cell r="B91">
            <v>35611</v>
          </cell>
          <cell r="C91">
            <v>0.36990000000000001</v>
          </cell>
          <cell r="D91">
            <v>0.55485000000000007</v>
          </cell>
          <cell r="E91">
            <v>3.7466402877442295E-2</v>
          </cell>
          <cell r="F91">
            <v>7.6336537099459312E-2</v>
          </cell>
          <cell r="G91">
            <v>0.11666299543013858</v>
          </cell>
          <cell r="H91">
            <v>0.24693624536300973</v>
          </cell>
        </row>
        <row r="92">
          <cell r="A92">
            <v>35612</v>
          </cell>
          <cell r="B92">
            <v>35642</v>
          </cell>
          <cell r="C92">
            <v>0.36499999999999999</v>
          </cell>
          <cell r="D92">
            <v>0.54749999999999999</v>
          </cell>
          <cell r="E92">
            <v>3.7056826962686529E-2</v>
          </cell>
          <cell r="F92">
            <v>7.5486862349915418E-2</v>
          </cell>
          <cell r="G92">
            <v>0.11534099290865885</v>
          </cell>
          <cell r="H92">
            <v>0.24398553046247273</v>
          </cell>
        </row>
        <row r="93">
          <cell r="A93">
            <v>35643</v>
          </cell>
          <cell r="B93">
            <v>35673</v>
          </cell>
          <cell r="C93">
            <v>0.36499999999999999</v>
          </cell>
          <cell r="D93">
            <v>0.54749999999999999</v>
          </cell>
          <cell r="E93">
            <v>3.7056826962686529E-2</v>
          </cell>
          <cell r="F93">
            <v>7.5486862349915418E-2</v>
          </cell>
          <cell r="G93">
            <v>0.11534099290865885</v>
          </cell>
          <cell r="H93">
            <v>0.24398553046247273</v>
          </cell>
        </row>
        <row r="94">
          <cell r="A94">
            <v>35674</v>
          </cell>
          <cell r="B94">
            <v>35703</v>
          </cell>
          <cell r="C94">
            <v>0.31840000000000002</v>
          </cell>
          <cell r="D94">
            <v>0.47760000000000002</v>
          </cell>
          <cell r="E94">
            <v>3.3069976778820731E-2</v>
          </cell>
          <cell r="F94">
            <v>6.7233576921793325E-2</v>
          </cell>
          <cell r="G94">
            <v>0.10252696652817495</v>
          </cell>
          <cell r="H94">
            <v>0.2155657119218195</v>
          </cell>
        </row>
        <row r="95">
          <cell r="A95">
            <v>35704</v>
          </cell>
          <cell r="B95">
            <v>35734</v>
          </cell>
          <cell r="C95">
            <v>0.31330000000000002</v>
          </cell>
          <cell r="D95">
            <v>0.46995000000000003</v>
          </cell>
          <cell r="E95">
            <v>3.2623204937920702E-2</v>
          </cell>
          <cell r="F95">
            <v>6.6310683376263002E-2</v>
          </cell>
          <cell r="G95">
            <v>0.10109715532754104</v>
          </cell>
          <cell r="H95">
            <v>0.21241494547040296</v>
          </cell>
        </row>
        <row r="96">
          <cell r="A96">
            <v>35735</v>
          </cell>
          <cell r="B96">
            <v>35764</v>
          </cell>
          <cell r="C96">
            <v>0.31469999999999998</v>
          </cell>
          <cell r="D96">
            <v>0.47204999999999997</v>
          </cell>
          <cell r="E96">
            <v>3.2746060030486523E-2</v>
          </cell>
          <cell r="F96">
            <v>6.6564424508493314E-2</v>
          </cell>
          <cell r="G96">
            <v>0.10149020717983004</v>
          </cell>
          <cell r="H96">
            <v>0.21328067651306459</v>
          </cell>
        </row>
        <row r="97">
          <cell r="A97">
            <v>35765</v>
          </cell>
          <cell r="B97">
            <v>35795</v>
          </cell>
          <cell r="C97">
            <v>0.31740000000000002</v>
          </cell>
          <cell r="D97">
            <v>0.47610000000000002</v>
          </cell>
          <cell r="E97">
            <v>3.2982541837264678E-2</v>
          </cell>
          <cell r="F97">
            <v>6.705293174057636E-2</v>
          </cell>
          <cell r="G97">
            <v>0.102247049704286</v>
          </cell>
          <cell r="H97">
            <v>0.21494855858180273</v>
          </cell>
        </row>
        <row r="98">
          <cell r="A98">
            <v>35796</v>
          </cell>
          <cell r="B98">
            <v>35826</v>
          </cell>
          <cell r="C98">
            <v>0.31690000000000002</v>
          </cell>
          <cell r="D98">
            <v>0.47535000000000005</v>
          </cell>
          <cell r="E98">
            <v>3.2938793819768719E-2</v>
          </cell>
          <cell r="F98">
            <v>6.6962551777838719E-2</v>
          </cell>
          <cell r="G98">
            <v>0.10210701128426347</v>
          </cell>
          <cell r="H98">
            <v>0.21463986432193161</v>
          </cell>
        </row>
        <row r="99">
          <cell r="A99">
            <v>35827</v>
          </cell>
          <cell r="B99">
            <v>35854</v>
          </cell>
          <cell r="C99">
            <v>0.3256</v>
          </cell>
          <cell r="D99">
            <v>0.4884</v>
          </cell>
          <cell r="E99">
            <v>3.3697117219970041E-2</v>
          </cell>
          <cell r="F99">
            <v>6.8529730148876533E-2</v>
          </cell>
          <cell r="G99">
            <v>0.10453610171872607</v>
          </cell>
          <cell r="H99">
            <v>0.21999999999999997</v>
          </cell>
        </row>
        <row r="100">
          <cell r="A100">
            <v>35855</v>
          </cell>
          <cell r="B100">
            <v>35885</v>
          </cell>
          <cell r="C100">
            <v>0.32150000000000001</v>
          </cell>
          <cell r="D100">
            <v>0.48225000000000001</v>
          </cell>
          <cell r="E100">
            <v>3.3340508973839222E-2</v>
          </cell>
          <cell r="F100">
            <v>6.7792607486312884E-2</v>
          </cell>
          <cell r="G100">
            <v>0.10339335649840953</v>
          </cell>
          <cell r="H100">
            <v>0.21747689916482615</v>
          </cell>
        </row>
        <row r="101">
          <cell r="A101">
            <v>35886</v>
          </cell>
          <cell r="B101">
            <v>35915</v>
          </cell>
          <cell r="C101">
            <v>0.36280000000000001</v>
          </cell>
          <cell r="D101">
            <v>0.54420000000000002</v>
          </cell>
          <cell r="E101">
            <v>3.6872355396805334E-2</v>
          </cell>
          <cell r="F101">
            <v>7.5104281386118688E-2</v>
          </cell>
          <cell r="G101">
            <v>0.1147459085380147</v>
          </cell>
          <cell r="H101">
            <v>0.24265844060224362</v>
          </cell>
        </row>
        <row r="102">
          <cell r="A102">
            <v>35916</v>
          </cell>
          <cell r="B102">
            <v>35946</v>
          </cell>
          <cell r="C102">
            <v>0.38390000000000002</v>
          </cell>
          <cell r="D102">
            <v>0.57584999999999997</v>
          </cell>
          <cell r="E102">
            <v>3.862691567676424E-2</v>
          </cell>
          <cell r="F102">
            <v>7.874586996822841E-2</v>
          </cell>
          <cell r="G102">
            <v>0.12041449572414886</v>
          </cell>
          <cell r="H102">
            <v>0.25532864222879903</v>
          </cell>
        </row>
        <row r="103">
          <cell r="A103">
            <v>35947</v>
          </cell>
          <cell r="B103">
            <v>35976</v>
          </cell>
          <cell r="C103">
            <v>0.39510000000000001</v>
          </cell>
          <cell r="D103">
            <v>0.59265000000000001</v>
          </cell>
          <cell r="E103">
            <v>3.9545163423797991E-2</v>
          </cell>
          <cell r="F103">
            <v>8.0654146797811022E-2</v>
          </cell>
          <cell r="G103">
            <v>0.12338879163753536</v>
          </cell>
          <cell r="H103">
            <v>0.26200237717684183</v>
          </cell>
        </row>
        <row r="104">
          <cell r="A104">
            <v>35977</v>
          </cell>
          <cell r="B104">
            <v>36007</v>
          </cell>
          <cell r="C104">
            <v>0.4783</v>
          </cell>
          <cell r="D104">
            <v>0.71745000000000003</v>
          </cell>
          <cell r="E104">
            <v>4.6101139569494576E-2</v>
          </cell>
          <cell r="F104">
            <v>9.4327594208595045E-2</v>
          </cell>
          <cell r="G104">
            <v>0.14477734336395476</v>
          </cell>
          <cell r="H104">
            <v>0.31051516587943384</v>
          </cell>
        </row>
        <row r="105">
          <cell r="A105">
            <v>36008</v>
          </cell>
          <cell r="B105">
            <v>36038</v>
          </cell>
          <cell r="C105">
            <v>0.48409999999999997</v>
          </cell>
          <cell r="D105">
            <v>0.72614999999999996</v>
          </cell>
          <cell r="E105">
            <v>4.6541716081249351E-2</v>
          </cell>
          <cell r="F105">
            <v>9.5249563498286616E-2</v>
          </cell>
          <cell r="G105">
            <v>0.14622435772073628</v>
          </cell>
          <cell r="H105">
            <v>0.31383027823231413</v>
          </cell>
        </row>
        <row r="106">
          <cell r="A106">
            <v>36039</v>
          </cell>
          <cell r="B106">
            <v>36068</v>
          </cell>
          <cell r="C106">
            <v>0.432</v>
          </cell>
          <cell r="D106">
            <v>0.64800000000000002</v>
          </cell>
          <cell r="E106">
            <v>4.2508890408186506E-2</v>
          </cell>
          <cell r="F106">
            <v>8.6824786580108171E-2</v>
          </cell>
          <cell r="G106">
            <v>0.13302450232574281</v>
          </cell>
          <cell r="H106">
            <v>0.28374452287049712</v>
          </cell>
        </row>
        <row r="107">
          <cell r="A107">
            <v>36069</v>
          </cell>
          <cell r="B107">
            <v>36099</v>
          </cell>
          <cell r="C107">
            <v>0.46</v>
          </cell>
          <cell r="D107">
            <v>0.69000000000000006</v>
          </cell>
          <cell r="E107">
            <v>4.4697507923277202E-2</v>
          </cell>
          <cell r="F107">
            <v>9.1392883061105934E-2</v>
          </cell>
          <cell r="G107">
            <v>0.14017542509913805</v>
          </cell>
          <cell r="H107">
            <v>0.30000000000000004</v>
          </cell>
        </row>
        <row r="108">
          <cell r="A108">
            <v>36100</v>
          </cell>
          <cell r="B108">
            <v>36129</v>
          </cell>
          <cell r="C108">
            <v>0.49990000000000001</v>
          </cell>
          <cell r="D108">
            <v>0.74985000000000002</v>
          </cell>
          <cell r="E108">
            <v>4.7731662448660117E-2</v>
          </cell>
          <cell r="F108">
            <v>9.774163649743306E-2</v>
          </cell>
          <cell r="G108">
            <v>0.15013866974656853</v>
          </cell>
          <cell r="H108">
            <v>0.32281895964640595</v>
          </cell>
        </row>
        <row r="109">
          <cell r="A109">
            <v>36130</v>
          </cell>
          <cell r="B109">
            <v>36160</v>
          </cell>
          <cell r="C109">
            <v>0.47710000000000002</v>
          </cell>
          <cell r="D109">
            <v>0.71565000000000001</v>
          </cell>
          <cell r="E109">
            <v>4.6009730446818553E-2</v>
          </cell>
          <cell r="F109">
            <v>9.4136356189426174E-2</v>
          </cell>
          <cell r="G109">
            <v>0.14447727500976604</v>
          </cell>
          <cell r="H109">
            <v>0.3098282330137796</v>
          </cell>
        </row>
        <row r="110">
          <cell r="A110">
            <v>36161</v>
          </cell>
          <cell r="B110">
            <v>36191</v>
          </cell>
          <cell r="C110">
            <v>0.45490000000000003</v>
          </cell>
          <cell r="D110">
            <v>0.68235000000000001</v>
          </cell>
          <cell r="E110">
            <v>4.4302608270949451E-2</v>
          </cell>
          <cell r="F110">
            <v>9.0567937641508278E-2</v>
          </cell>
          <cell r="G110">
            <v>0.13888294177569738</v>
          </cell>
          <cell r="H110">
            <v>0.29705435506766631</v>
          </cell>
        </row>
        <row r="111">
          <cell r="A111">
            <v>36192</v>
          </cell>
          <cell r="B111">
            <v>36219</v>
          </cell>
          <cell r="C111">
            <v>0.4239</v>
          </cell>
          <cell r="D111">
            <v>0.63585000000000003</v>
          </cell>
          <cell r="E111">
            <v>4.1866218129975596E-2</v>
          </cell>
          <cell r="F111">
            <v>8.5485216480457815E-2</v>
          </cell>
          <cell r="G111">
            <v>0.13093037733049262</v>
          </cell>
          <cell r="H111">
            <v>0.27900351836889015</v>
          </cell>
        </row>
        <row r="112">
          <cell r="A112">
            <v>36220</v>
          </cell>
          <cell r="B112">
            <v>36233</v>
          </cell>
          <cell r="C112">
            <v>0.40989999999999999</v>
          </cell>
          <cell r="D112">
            <v>0.61485000000000001</v>
          </cell>
          <cell r="E112">
            <v>4.0745038061768213E-2</v>
          </cell>
          <cell r="F112">
            <v>8.3150234250191302E-2</v>
          </cell>
          <cell r="G112">
            <v>0.12728323177132839</v>
          </cell>
          <cell r="H112">
            <v>0.27076748463281053</v>
          </cell>
        </row>
        <row r="113">
          <cell r="A113">
            <v>36234</v>
          </cell>
          <cell r="B113">
            <v>36250</v>
          </cell>
          <cell r="C113">
            <v>0.39760000000000001</v>
          </cell>
          <cell r="D113">
            <v>0.59640000000000004</v>
          </cell>
          <cell r="E113">
            <v>3.9748916797837763E-2</v>
          </cell>
          <cell r="F113">
            <v>8.1077809982276872E-2</v>
          </cell>
          <cell r="G113">
            <v>0.12404948190325094</v>
          </cell>
          <cell r="H113">
            <v>0.26348723776696703</v>
          </cell>
        </row>
        <row r="114">
          <cell r="A114">
            <v>36251</v>
          </cell>
          <cell r="B114">
            <v>36280</v>
          </cell>
          <cell r="C114">
            <v>0.3357</v>
          </cell>
          <cell r="D114">
            <v>0.50354999999999994</v>
          </cell>
          <cell r="E114">
            <v>3.4569862160126474E-2</v>
          </cell>
          <cell r="F114">
            <v>7.0334799690022987E-2</v>
          </cell>
          <cell r="G114">
            <v>0.10733612618049371</v>
          </cell>
          <cell r="H114">
            <v>0.2261932963444222</v>
          </cell>
        </row>
        <row r="115">
          <cell r="A115">
            <v>36281</v>
          </cell>
          <cell r="B115">
            <v>36311</v>
          </cell>
          <cell r="C115">
            <v>0.31140000000000001</v>
          </cell>
          <cell r="D115">
            <v>0.46710000000000002</v>
          </cell>
          <cell r="E115">
            <v>3.2456215436479363E-2</v>
          </cell>
          <cell r="F115">
            <v>6.5965836793417942E-2</v>
          </cell>
          <cell r="G115">
            <v>0.10056305364031215</v>
          </cell>
          <cell r="H115">
            <v>0.21123903503808861</v>
          </cell>
        </row>
        <row r="116">
          <cell r="A116">
            <v>36312</v>
          </cell>
          <cell r="B116">
            <v>36341</v>
          </cell>
          <cell r="C116">
            <v>0.27460000000000001</v>
          </cell>
          <cell r="D116">
            <v>0.41190000000000004</v>
          </cell>
          <cell r="E116">
            <v>2.9161808634234454E-2</v>
          </cell>
          <cell r="F116">
            <v>5.9174028351288488E-2</v>
          </cell>
          <cell r="G116">
            <v>9.0061458676419903E-2</v>
          </cell>
          <cell r="H116">
            <v>0.18823398369176436</v>
          </cell>
        </row>
        <row r="117">
          <cell r="A117">
            <v>36342</v>
          </cell>
          <cell r="B117">
            <v>36372</v>
          </cell>
          <cell r="C117">
            <v>0.2422</v>
          </cell>
          <cell r="D117">
            <v>0.36330000000000001</v>
          </cell>
          <cell r="E117">
            <v>2.6162058401758781E-2</v>
          </cell>
          <cell r="F117">
            <v>5.3008570103334485E-2</v>
          </cell>
          <cell r="G117">
            <v>8.0557441811930586E-2</v>
          </cell>
          <cell r="H117">
            <v>0.16760438505514363</v>
          </cell>
        </row>
        <row r="118">
          <cell r="A118">
            <v>36373</v>
          </cell>
          <cell r="B118">
            <v>36403</v>
          </cell>
          <cell r="C118">
            <v>0.26250000000000001</v>
          </cell>
          <cell r="D118">
            <v>0.39375000000000004</v>
          </cell>
          <cell r="E118">
            <v>2.8052767894414243E-2</v>
          </cell>
          <cell r="F118">
            <v>5.6892493575366299E-2</v>
          </cell>
          <cell r="G118">
            <v>8.6541253386984707E-2</v>
          </cell>
          <cell r="H118">
            <v>0.18057189531175943</v>
          </cell>
        </row>
        <row r="119">
          <cell r="A119">
            <v>36404</v>
          </cell>
          <cell r="B119">
            <v>36433</v>
          </cell>
          <cell r="C119">
            <v>0.2601</v>
          </cell>
          <cell r="D119">
            <v>0.39015</v>
          </cell>
          <cell r="E119">
            <v>2.783122059100851E-2</v>
          </cell>
          <cell r="F119">
            <v>5.6437018021602503E-2</v>
          </cell>
          <cell r="G119">
            <v>8.5838949710668855E-2</v>
          </cell>
          <cell r="H119">
            <v>0.17904622470876852</v>
          </cell>
        </row>
        <row r="120">
          <cell r="A120">
            <v>36434</v>
          </cell>
          <cell r="B120">
            <v>36464</v>
          </cell>
          <cell r="C120">
            <v>0.26960000000000001</v>
          </cell>
          <cell r="D120">
            <v>0.40439999999999998</v>
          </cell>
          <cell r="E120">
            <v>2.8705120834537468E-2</v>
          </cell>
          <cell r="F120">
            <v>5.8234225631200287E-2</v>
          </cell>
          <cell r="G120">
            <v>8.861096694918702E-2</v>
          </cell>
          <cell r="H120">
            <v>0.18507383736204375</v>
          </cell>
        </row>
        <row r="121">
          <cell r="A121">
            <v>36465</v>
          </cell>
          <cell r="B121">
            <v>36494</v>
          </cell>
          <cell r="C121">
            <v>0.25700000000000001</v>
          </cell>
          <cell r="D121">
            <v>0.38550000000000001</v>
          </cell>
          <cell r="E121">
            <v>2.7544275643077931E-2</v>
          </cell>
          <cell r="F121">
            <v>5.5847238406857569E-2</v>
          </cell>
          <cell r="G121">
            <v>8.4929785778518729E-2</v>
          </cell>
          <cell r="H121">
            <v>0.17707264006942247</v>
          </cell>
        </row>
        <row r="122">
          <cell r="A122">
            <v>36495</v>
          </cell>
          <cell r="B122">
            <v>36525</v>
          </cell>
          <cell r="C122">
            <v>0.2422</v>
          </cell>
          <cell r="D122">
            <v>0.36330000000000001</v>
          </cell>
          <cell r="E122">
            <v>2.6162058401758781E-2</v>
          </cell>
          <cell r="F122">
            <v>5.3008570103334485E-2</v>
          </cell>
          <cell r="G122">
            <v>8.0557441811930586E-2</v>
          </cell>
          <cell r="H122">
            <v>0.16760438505514363</v>
          </cell>
        </row>
        <row r="123">
          <cell r="A123">
            <v>36526</v>
          </cell>
          <cell r="B123">
            <v>36556</v>
          </cell>
          <cell r="C123">
            <v>0.224</v>
          </cell>
          <cell r="D123">
            <v>0.33600000000000002</v>
          </cell>
          <cell r="E123">
            <v>2.4433734986121447E-2</v>
          </cell>
          <cell r="F123">
            <v>4.9464477377614946E-2</v>
          </cell>
          <cell r="G123">
            <v>7.5106814295208268E-2</v>
          </cell>
          <cell r="H123">
            <v>0.15585466214399113</v>
          </cell>
        </row>
        <row r="124">
          <cell r="A124">
            <v>36557</v>
          </cell>
          <cell r="B124">
            <v>36585</v>
          </cell>
          <cell r="C124">
            <v>0.1946</v>
          </cell>
          <cell r="D124">
            <v>0.29189999999999999</v>
          </cell>
          <cell r="E124">
            <v>2.1572220872975834E-2</v>
          </cell>
          <cell r="F124">
            <v>4.3609802459344316E-2</v>
          </cell>
          <cell r="G124">
            <v>6.6122783623200121E-2</v>
          </cell>
          <cell r="H124">
            <v>0.13661778976048056</v>
          </cell>
        </row>
        <row r="125">
          <cell r="A125">
            <v>36586</v>
          </cell>
          <cell r="B125">
            <v>36616</v>
          </cell>
          <cell r="C125">
            <v>0.17449999999999999</v>
          </cell>
          <cell r="D125">
            <v>0.26174999999999998</v>
          </cell>
          <cell r="E125">
            <v>1.9563883348914013E-2</v>
          </cell>
          <cell r="F125">
            <v>3.9510512229517847E-2</v>
          </cell>
          <cell r="G125">
            <v>5.9847374630745964E-2</v>
          </cell>
          <cell r="H125">
            <v>0.12327645751168492</v>
          </cell>
        </row>
        <row r="126">
          <cell r="A126">
            <v>36617</v>
          </cell>
          <cell r="B126">
            <v>36646</v>
          </cell>
          <cell r="C126">
            <v>0.1787</v>
          </cell>
          <cell r="D126">
            <v>0.26805000000000001</v>
          </cell>
          <cell r="E126">
            <v>1.9987144669119328E-2</v>
          </cell>
          <cell r="F126">
            <v>4.037377529026287E-2</v>
          </cell>
          <cell r="G126">
            <v>6.1167876446947211E-2</v>
          </cell>
          <cell r="H126">
            <v>0.12607726200292313</v>
          </cell>
        </row>
        <row r="127">
          <cell r="A127">
            <v>36647</v>
          </cell>
          <cell r="B127">
            <v>36677</v>
          </cell>
          <cell r="C127">
            <v>0.17899999999999999</v>
          </cell>
          <cell r="D127">
            <v>0.26849999999999996</v>
          </cell>
          <cell r="E127">
            <v>2.0017303809532372E-2</v>
          </cell>
          <cell r="F127">
            <v>4.043530007086793E-2</v>
          </cell>
          <cell r="G127">
            <v>6.126200956654837E-2</v>
          </cell>
          <cell r="H127">
            <v>0.12627705294922875</v>
          </cell>
        </row>
        <row r="128">
          <cell r="A128">
            <v>36678</v>
          </cell>
          <cell r="B128">
            <v>36707</v>
          </cell>
          <cell r="C128">
            <v>0.19769999999999999</v>
          </cell>
          <cell r="D128">
            <v>0.29654999999999998</v>
          </cell>
          <cell r="E128">
            <v>2.1878132850398968E-2</v>
          </cell>
          <cell r="F128">
            <v>4.4234918397817458E-2</v>
          </cell>
          <cell r="G128">
            <v>6.7080828669550341E-2</v>
          </cell>
          <cell r="H128">
            <v>0.1386614949140943</v>
          </cell>
        </row>
        <row r="129">
          <cell r="A129">
            <v>36708</v>
          </cell>
          <cell r="B129">
            <v>36738</v>
          </cell>
          <cell r="C129">
            <v>0.19439999999999999</v>
          </cell>
          <cell r="D129">
            <v>0.29159999999999997</v>
          </cell>
          <cell r="E129">
            <v>2.1552449974195476E-2</v>
          </cell>
          <cell r="F129">
            <v>4.3569408048281133E-2</v>
          </cell>
          <cell r="G129">
            <v>6.6060885509842571E-2</v>
          </cell>
          <cell r="H129">
            <v>0.13648581161402973</v>
          </cell>
        </row>
        <row r="130">
          <cell r="A130">
            <v>36739</v>
          </cell>
          <cell r="B130">
            <v>36769</v>
          </cell>
          <cell r="C130">
            <v>0.19919999999999999</v>
          </cell>
          <cell r="D130">
            <v>0.29879999999999995</v>
          </cell>
          <cell r="E130">
            <v>2.2025793890954715E-2</v>
          </cell>
          <cell r="F130">
            <v>4.4536723378436394E-2</v>
          </cell>
          <cell r="G130">
            <v>6.7543473959102984E-2</v>
          </cell>
          <cell r="H130">
            <v>0.13964906879267014</v>
          </cell>
        </row>
        <row r="131">
          <cell r="A131">
            <v>36770</v>
          </cell>
          <cell r="B131">
            <v>36799</v>
          </cell>
          <cell r="C131">
            <v>0.2293</v>
          </cell>
          <cell r="D131">
            <v>0.34394999999999998</v>
          </cell>
          <cell r="E131">
            <v>2.4940354247332097E-2</v>
          </cell>
          <cell r="F131">
            <v>5.0502729764646759E-2</v>
          </cell>
          <cell r="G131">
            <v>7.6702639982766385E-2</v>
          </cell>
          <cell r="H131">
            <v>0.1592885749458588</v>
          </cell>
        </row>
        <row r="132">
          <cell r="A132">
            <v>36800</v>
          </cell>
          <cell r="B132">
            <v>36830</v>
          </cell>
          <cell r="C132">
            <v>0.23080000000000001</v>
          </cell>
          <cell r="D132">
            <v>0.34620000000000001</v>
          </cell>
          <cell r="E132">
            <v>2.5083238291942367E-2</v>
          </cell>
          <cell r="F132">
            <v>5.0795645427095026E-2</v>
          </cell>
          <cell r="G132">
            <v>7.7153002997478293E-2</v>
          </cell>
          <cell r="H132">
            <v>0.16025859186648561</v>
          </cell>
        </row>
        <row r="133">
          <cell r="A133">
            <v>36831</v>
          </cell>
          <cell r="B133">
            <v>36860</v>
          </cell>
          <cell r="C133">
            <v>0.23799999999999999</v>
          </cell>
          <cell r="D133">
            <v>0.35699999999999998</v>
          </cell>
          <cell r="E133">
            <v>2.5766049075942155E-2</v>
          </cell>
          <cell r="F133">
            <v>5.2195987436868041E-2</v>
          </cell>
          <cell r="G133">
            <v>7.930692088667568E-2</v>
          </cell>
          <cell r="H133">
            <v>0.16490342947387693</v>
          </cell>
        </row>
        <row r="134">
          <cell r="A134">
            <v>36861</v>
          </cell>
          <cell r="B134">
            <v>36891</v>
          </cell>
          <cell r="C134">
            <v>0.2369</v>
          </cell>
          <cell r="D134">
            <v>0.35535</v>
          </cell>
          <cell r="E134">
            <v>2.5662053869310197E-2</v>
          </cell>
          <cell r="F134">
            <v>5.1982648747411764E-2</v>
          </cell>
          <cell r="G134">
            <v>7.8978684149147327E-2</v>
          </cell>
          <cell r="H134">
            <v>0.16419500084822558</v>
          </cell>
        </row>
        <row r="135">
          <cell r="A135">
            <v>36892</v>
          </cell>
          <cell r="B135">
            <v>36922</v>
          </cell>
          <cell r="C135">
            <v>0.24160000000000001</v>
          </cell>
          <cell r="D135">
            <v>0.3624</v>
          </cell>
          <cell r="E135">
            <v>2.6105588475108465E-2</v>
          </cell>
          <cell r="F135">
            <v>5.2892678699848705E-2</v>
          </cell>
          <cell r="G135">
            <v>8.0379061678441666E-2</v>
          </cell>
          <cell r="H135">
            <v>0.16721891691318991</v>
          </cell>
        </row>
        <row r="136">
          <cell r="A136">
            <v>36923</v>
          </cell>
          <cell r="B136">
            <v>36950</v>
          </cell>
          <cell r="C136">
            <v>0.26029999999999998</v>
          </cell>
          <cell r="D136">
            <v>0.39044999999999996</v>
          </cell>
          <cell r="E136">
            <v>2.7849702941323606E-2</v>
          </cell>
          <cell r="F136">
            <v>5.6475011836567335E-2</v>
          </cell>
          <cell r="G136">
            <v>8.5897527081147285E-2</v>
          </cell>
          <cell r="H136">
            <v>0.17917343932095076</v>
          </cell>
        </row>
        <row r="137">
          <cell r="A137">
            <v>36951</v>
          </cell>
          <cell r="B137">
            <v>36981</v>
          </cell>
          <cell r="C137">
            <v>0.25109999999999999</v>
          </cell>
          <cell r="D137">
            <v>0.37664999999999998</v>
          </cell>
          <cell r="E137">
            <v>2.6995707177810413E-2</v>
          </cell>
          <cell r="F137">
            <v>5.4720182561650788E-2</v>
          </cell>
          <cell r="G137">
            <v>8.3193099764611755E-2</v>
          </cell>
          <cell r="H137">
            <v>0.17330729137766809</v>
          </cell>
        </row>
        <row r="138">
          <cell r="A138">
            <v>36982</v>
          </cell>
          <cell r="B138">
            <v>37011</v>
          </cell>
          <cell r="C138">
            <v>0.24829999999999999</v>
          </cell>
          <cell r="D138">
            <v>0.37245</v>
          </cell>
          <cell r="E138">
            <v>2.6734237592840993E-2</v>
          </cell>
          <cell r="F138">
            <v>5.4183194645352595E-2</v>
          </cell>
          <cell r="G138">
            <v>8.236597863738182E-2</v>
          </cell>
          <cell r="H138">
            <v>0.17151611171165704</v>
          </cell>
        </row>
        <row r="139">
          <cell r="A139">
            <v>37012</v>
          </cell>
          <cell r="B139">
            <v>37042</v>
          </cell>
          <cell r="C139">
            <v>0.2424</v>
          </cell>
          <cell r="D139">
            <v>0.36360000000000003</v>
          </cell>
          <cell r="E139">
            <v>2.6180874116863206E-2</v>
          </cell>
          <cell r="F139">
            <v>5.3047186403249569E-2</v>
          </cell>
          <cell r="G139">
            <v>8.061688222959007E-2</v>
          </cell>
          <cell r="H139">
            <v>0.16773284615959994</v>
          </cell>
        </row>
        <row r="140">
          <cell r="A140">
            <v>37043</v>
          </cell>
          <cell r="B140">
            <v>37072</v>
          </cell>
          <cell r="C140">
            <v>0.25169999999999998</v>
          </cell>
          <cell r="D140">
            <v>0.37754999999999994</v>
          </cell>
          <cell r="E140">
            <v>2.7051641226381706E-2</v>
          </cell>
          <cell r="F140">
            <v>5.4835073745804541E-2</v>
          </cell>
          <cell r="G140">
            <v>8.3370093713780014E-2</v>
          </cell>
          <cell r="H140">
            <v>0.17369075995340433</v>
          </cell>
        </row>
        <row r="141">
          <cell r="A141">
            <v>37073</v>
          </cell>
          <cell r="B141">
            <v>37103</v>
          </cell>
          <cell r="C141">
            <v>0.26079999999999998</v>
          </cell>
          <cell r="D141">
            <v>0.39119999999999999</v>
          </cell>
          <cell r="E141">
            <v>2.7895892829637337E-2</v>
          </cell>
          <cell r="F141">
            <v>5.6569966496037294E-2</v>
          </cell>
          <cell r="G141">
            <v>8.6043929048424062E-2</v>
          </cell>
          <cell r="H141">
            <v>0.17949141582293859</v>
          </cell>
        </row>
        <row r="142">
          <cell r="A142">
            <v>37104</v>
          </cell>
          <cell r="B142">
            <v>37134</v>
          </cell>
          <cell r="C142">
            <v>0.24249999999999999</v>
          </cell>
          <cell r="D142">
            <v>0.36375000000000002</v>
          </cell>
          <cell r="E142">
            <v>2.6190280551482648E-2</v>
          </cell>
          <cell r="F142">
            <v>5.306649189833057E-2</v>
          </cell>
          <cell r="G142">
            <v>8.064659876051361E-2</v>
          </cell>
          <cell r="H142">
            <v>0.1677970714126662</v>
          </cell>
        </row>
        <row r="143">
          <cell r="A143">
            <v>37135</v>
          </cell>
          <cell r="B143">
            <v>37164</v>
          </cell>
          <cell r="C143">
            <v>0.2306</v>
          </cell>
          <cell r="D143">
            <v>0.34589999999999999</v>
          </cell>
          <cell r="E143">
            <v>2.5064199739822657E-2</v>
          </cell>
          <cell r="F143">
            <v>5.0756613588243127E-2</v>
          </cell>
          <cell r="G143">
            <v>7.7092987229158361E-2</v>
          </cell>
          <cell r="H143">
            <v>0.16012930313823204</v>
          </cell>
        </row>
        <row r="144">
          <cell r="A144">
            <v>37165</v>
          </cell>
          <cell r="B144">
            <v>37195</v>
          </cell>
          <cell r="C144">
            <v>0.23219999999999999</v>
          </cell>
          <cell r="D144">
            <v>0.3483</v>
          </cell>
          <cell r="E144">
            <v>2.5216399364027087E-2</v>
          </cell>
          <cell r="F144">
            <v>5.106866552494016E-2</v>
          </cell>
          <cell r="G144">
            <v>7.7572832753832088E-2</v>
          </cell>
          <cell r="H144">
            <v>0.16116320988911803</v>
          </cell>
        </row>
        <row r="145">
          <cell r="A145">
            <v>37196</v>
          </cell>
          <cell r="B145">
            <v>37225</v>
          </cell>
          <cell r="C145">
            <v>0.2298</v>
          </cell>
          <cell r="D145">
            <v>0.34470000000000001</v>
          </cell>
          <cell r="E145">
            <v>2.4988006610359603E-2</v>
          </cell>
          <cell r="F145">
            <v>5.0600413695078617E-2</v>
          </cell>
          <cell r="G145">
            <v>7.6852823777337598E-2</v>
          </cell>
          <cell r="H145">
            <v>0.15961200407722576</v>
          </cell>
        </row>
        <row r="146">
          <cell r="A146">
            <v>37226</v>
          </cell>
          <cell r="B146">
            <v>37256</v>
          </cell>
          <cell r="C146">
            <v>0.2248</v>
          </cell>
          <cell r="D146">
            <v>0.3372</v>
          </cell>
          <cell r="E146">
            <v>2.451038260898053E-2</v>
          </cell>
          <cell r="F146">
            <v>4.9621524073599765E-2</v>
          </cell>
          <cell r="G146">
            <v>7.5348149223264826E-2</v>
          </cell>
          <cell r="H146">
            <v>0.15637364203790116</v>
          </cell>
        </row>
        <row r="147">
          <cell r="A147">
            <v>37257</v>
          </cell>
          <cell r="B147">
            <v>37287</v>
          </cell>
          <cell r="C147">
            <v>0.2281</v>
          </cell>
          <cell r="D147">
            <v>0.34215000000000001</v>
          </cell>
          <cell r="E147">
            <v>2.4825889044176153E-2</v>
          </cell>
          <cell r="F147">
            <v>5.0268102855186125E-2</v>
          </cell>
          <cell r="G147">
            <v>7.6341942243306482E-2</v>
          </cell>
          <cell r="H147">
            <v>0.15851197663209327</v>
          </cell>
        </row>
        <row r="148">
          <cell r="A148">
            <v>37288</v>
          </cell>
          <cell r="B148">
            <v>37315</v>
          </cell>
          <cell r="C148">
            <v>0.2235</v>
          </cell>
          <cell r="D148">
            <v>0.33524999999999999</v>
          </cell>
          <cell r="E148">
            <v>2.4385798168465422E-2</v>
          </cell>
          <cell r="F148">
            <v>4.9366263489244222E-2</v>
          </cell>
          <cell r="G148">
            <v>7.4955897395489579E-2</v>
          </cell>
          <cell r="H148">
            <v>0.15553018134534247</v>
          </cell>
        </row>
        <row r="149">
          <cell r="A149">
            <v>37316</v>
          </cell>
          <cell r="B149">
            <v>37346</v>
          </cell>
          <cell r="C149">
            <v>0.2097</v>
          </cell>
          <cell r="D149">
            <v>0.31455</v>
          </cell>
          <cell r="E149">
            <v>2.3052903946530368E-2</v>
          </cell>
          <cell r="F149">
            <v>4.6637244273428857E-2</v>
          </cell>
          <cell r="G149">
            <v>7.0765272132525592E-2</v>
          </cell>
          <cell r="H149">
            <v>0.14653826800504133</v>
          </cell>
        </row>
        <row r="150">
          <cell r="A150">
            <v>37347</v>
          </cell>
          <cell r="B150">
            <v>37376</v>
          </cell>
          <cell r="C150">
            <v>0.21029999999999999</v>
          </cell>
          <cell r="D150">
            <v>0.31545000000000001</v>
          </cell>
          <cell r="E150">
            <v>2.3111254637725231E-2</v>
          </cell>
          <cell r="F150">
            <v>4.6756639366380526E-2</v>
          </cell>
          <cell r="G150">
            <v>7.0948498602506405E-2</v>
          </cell>
          <cell r="H150">
            <v>0.14693068665896281</v>
          </cell>
        </row>
        <row r="151">
          <cell r="A151">
            <v>37377</v>
          </cell>
          <cell r="B151">
            <v>37407</v>
          </cell>
          <cell r="C151">
            <v>0.2</v>
          </cell>
          <cell r="D151">
            <v>0.30000000000000004</v>
          </cell>
          <cell r="E151">
            <v>2.2104450593615876E-2</v>
          </cell>
          <cell r="F151">
            <v>4.4697507923277202E-2</v>
          </cell>
          <cell r="G151">
            <v>6.7789972372440888E-2</v>
          </cell>
          <cell r="H151">
            <v>0.14017542509913805</v>
          </cell>
        </row>
        <row r="152">
          <cell r="A152">
            <v>37408</v>
          </cell>
          <cell r="B152">
            <v>37437</v>
          </cell>
          <cell r="C152">
            <v>0.1996</v>
          </cell>
          <cell r="D152">
            <v>0.2994</v>
          </cell>
          <cell r="E152">
            <v>2.2065130565586122E-2</v>
          </cell>
          <cell r="F152">
            <v>4.4617131118048547E-2</v>
          </cell>
          <cell r="G152">
            <v>6.7666744507216103E-2</v>
          </cell>
          <cell r="H152">
            <v>0.13991227732663702</v>
          </cell>
        </row>
        <row r="153">
          <cell r="A153">
            <v>37438</v>
          </cell>
          <cell r="B153">
            <v>37468</v>
          </cell>
          <cell r="C153">
            <v>0.19769999999999999</v>
          </cell>
          <cell r="D153">
            <v>0.29654999999999998</v>
          </cell>
          <cell r="E153">
            <v>2.1878132850398968E-2</v>
          </cell>
          <cell r="F153">
            <v>4.4234918397817458E-2</v>
          </cell>
          <cell r="G153">
            <v>6.7080828669550341E-2</v>
          </cell>
          <cell r="H153">
            <v>0.1386614949140943</v>
          </cell>
        </row>
        <row r="154">
          <cell r="A154">
            <v>37469</v>
          </cell>
          <cell r="B154">
            <v>37499</v>
          </cell>
          <cell r="C154">
            <v>0.2001</v>
          </cell>
          <cell r="D154">
            <v>0.30015000000000003</v>
          </cell>
          <cell r="E154">
            <v>2.2114278001317489E-2</v>
          </cell>
          <cell r="F154">
            <v>4.4717597294154476E-2</v>
          </cell>
          <cell r="G154">
            <v>6.7820772673585994E-2</v>
          </cell>
          <cell r="H154">
            <v>0.14024120255321404</v>
          </cell>
        </row>
        <row r="155">
          <cell r="A155">
            <v>37500</v>
          </cell>
          <cell r="B155">
            <v>37529</v>
          </cell>
          <cell r="C155">
            <v>0.20180000000000001</v>
          </cell>
          <cell r="D155">
            <v>0.30270000000000002</v>
          </cell>
          <cell r="E155">
            <v>2.2281185112344559E-2</v>
          </cell>
          <cell r="F155">
            <v>4.5058821434699858E-2</v>
          </cell>
          <cell r="G155">
            <v>6.8343970488375039E-2</v>
          </cell>
          <cell r="H155">
            <v>0.14135883927886583</v>
          </cell>
        </row>
        <row r="156">
          <cell r="A156">
            <v>37530</v>
          </cell>
          <cell r="B156">
            <v>37560</v>
          </cell>
          <cell r="C156">
            <v>0.20300000000000001</v>
          </cell>
          <cell r="D156">
            <v>0.30449999999999999</v>
          </cell>
          <cell r="E156">
            <v>2.2398821676248071E-2</v>
          </cell>
          <cell r="F156">
            <v>4.52993505649808E-2</v>
          </cell>
          <cell r="G156">
            <v>6.8712824316583765E-2</v>
          </cell>
          <cell r="H156">
            <v>0.14214710085872917</v>
          </cell>
        </row>
        <row r="157">
          <cell r="A157">
            <v>37561</v>
          </cell>
          <cell r="B157">
            <v>37590</v>
          </cell>
          <cell r="C157">
            <v>0.1976</v>
          </cell>
          <cell r="D157">
            <v>0.2964</v>
          </cell>
          <cell r="E157">
            <v>2.1868280431264653E-2</v>
          </cell>
          <cell r="F157">
            <v>4.4214782551549536E-2</v>
          </cell>
          <cell r="G157">
            <v>6.7049964246858718E-2</v>
          </cell>
          <cell r="H157">
            <v>0.13859562619922272</v>
          </cell>
        </row>
        <row r="158">
          <cell r="A158">
            <v>37591</v>
          </cell>
          <cell r="B158">
            <v>37621</v>
          </cell>
          <cell r="C158">
            <v>0.19689999999999999</v>
          </cell>
          <cell r="D158">
            <v>0.29535</v>
          </cell>
          <cell r="E158">
            <v>2.1799284223442461E-2</v>
          </cell>
          <cell r="F158">
            <v>4.4073777239539424E-2</v>
          </cell>
          <cell r="G158">
            <v>6.6833838259827472E-2</v>
          </cell>
          <cell r="H158">
            <v>0.13813443845619577</v>
          </cell>
        </row>
        <row r="159">
          <cell r="A159">
            <v>37622</v>
          </cell>
          <cell r="B159">
            <v>37652</v>
          </cell>
          <cell r="C159">
            <v>0.19639999999999999</v>
          </cell>
          <cell r="D159">
            <v>0.29459999999999997</v>
          </cell>
          <cell r="E159">
            <v>2.174996982280808E-2</v>
          </cell>
          <cell r="F159">
            <v>4.3973000832909115E-2</v>
          </cell>
          <cell r="G159">
            <v>6.6679382096851425E-2</v>
          </cell>
          <cell r="H159">
            <v>0.13780490419052072</v>
          </cell>
        </row>
        <row r="160">
          <cell r="A160">
            <v>37653</v>
          </cell>
          <cell r="B160">
            <v>37680</v>
          </cell>
          <cell r="C160">
            <v>0.1978</v>
          </cell>
          <cell r="D160">
            <v>0.29670000000000002</v>
          </cell>
          <cell r="E160">
            <v>2.1887984224732815E-2</v>
          </cell>
          <cell r="F160">
            <v>4.4255052302887954E-2</v>
          </cell>
          <cell r="G160">
            <v>6.7111690414291214E-2</v>
          </cell>
          <cell r="H160">
            <v>0.1387273598188461</v>
          </cell>
        </row>
        <row r="161">
          <cell r="A161">
            <v>37681</v>
          </cell>
          <cell r="B161">
            <v>37711</v>
          </cell>
          <cell r="C161">
            <v>0.19489999999999999</v>
          </cell>
          <cell r="D161">
            <v>0.29235</v>
          </cell>
          <cell r="E161">
            <v>2.1601869331581591E-2</v>
          </cell>
          <cell r="F161">
            <v>4.3670379421781869E-2</v>
          </cell>
          <cell r="G161">
            <v>6.6215610583293394E-2</v>
          </cell>
          <cell r="H161">
            <v>0.13681572825150501</v>
          </cell>
        </row>
        <row r="162">
          <cell r="A162">
            <v>37712</v>
          </cell>
          <cell r="B162">
            <v>37741</v>
          </cell>
          <cell r="C162">
            <v>0.1981</v>
          </cell>
          <cell r="D162">
            <v>0.29715000000000003</v>
          </cell>
          <cell r="E162">
            <v>2.1917532081249247E-2</v>
          </cell>
          <cell r="F162">
            <v>4.4315442375031155E-2</v>
          </cell>
          <cell r="G162">
            <v>6.7204259586230108E-2</v>
          </cell>
          <cell r="H162">
            <v>0.13892493167899356</v>
          </cell>
        </row>
        <row r="163">
          <cell r="A163">
            <v>37742</v>
          </cell>
          <cell r="B163">
            <v>37772</v>
          </cell>
          <cell r="C163">
            <v>0.19889999999999999</v>
          </cell>
          <cell r="D163">
            <v>0.29835</v>
          </cell>
          <cell r="E163">
            <v>2.1996280451781258E-2</v>
          </cell>
          <cell r="F163">
            <v>4.4476397257275924E-2</v>
          </cell>
          <cell r="G163">
            <v>6.7450993016612948E-2</v>
          </cell>
          <cell r="H163">
            <v>0.13945162249215315</v>
          </cell>
        </row>
        <row r="164">
          <cell r="A164">
            <v>37773</v>
          </cell>
          <cell r="B164">
            <v>37802</v>
          </cell>
          <cell r="C164">
            <v>0.192</v>
          </cell>
          <cell r="D164">
            <v>0.28800000000000003</v>
          </cell>
          <cell r="E164">
            <v>2.1314870275334519E-2</v>
          </cell>
          <cell r="F164">
            <v>4.3084064245523468E-2</v>
          </cell>
          <cell r="G164">
            <v>6.5317265761185572E-2</v>
          </cell>
          <cell r="H164">
            <v>0.13490087672888862</v>
          </cell>
        </row>
        <row r="165">
          <cell r="A165">
            <v>37803</v>
          </cell>
          <cell r="B165">
            <v>37833</v>
          </cell>
          <cell r="C165">
            <v>0.19439999999999999</v>
          </cell>
          <cell r="D165">
            <v>0.29159999999999997</v>
          </cell>
          <cell r="E165">
            <v>2.1552449974195476E-2</v>
          </cell>
          <cell r="F165">
            <v>4.3569408048281133E-2</v>
          </cell>
          <cell r="G165">
            <v>6.6060885509842571E-2</v>
          </cell>
          <cell r="H165">
            <v>0.13648581161402973</v>
          </cell>
        </row>
        <row r="166">
          <cell r="A166">
            <v>37834</v>
          </cell>
          <cell r="B166">
            <v>37864</v>
          </cell>
          <cell r="C166">
            <v>0.1988</v>
          </cell>
          <cell r="D166">
            <v>0.29820000000000002</v>
          </cell>
          <cell r="E166">
            <v>2.1986440554979447E-2</v>
          </cell>
          <cell r="F166">
            <v>4.4456284678236369E-2</v>
          </cell>
          <cell r="G166">
            <v>6.7420160693589137E-2</v>
          </cell>
          <cell r="H166">
            <v>0.13938579945512752</v>
          </cell>
        </row>
        <row r="167">
          <cell r="A167">
            <v>37865</v>
          </cell>
          <cell r="B167">
            <v>37894</v>
          </cell>
          <cell r="C167">
            <v>0.20119999999999999</v>
          </cell>
          <cell r="D167">
            <v>0.30179999999999996</v>
          </cell>
          <cell r="E167">
            <v>2.22223109452242E-2</v>
          </cell>
          <cell r="F167">
            <v>4.4938452994194522E-2</v>
          </cell>
          <cell r="G167">
            <v>6.8159400215253019E-2</v>
          </cell>
          <cell r="H167">
            <v>0.14096450426820906</v>
          </cell>
        </row>
        <row r="168">
          <cell r="A168">
            <v>37895</v>
          </cell>
          <cell r="B168">
            <v>37925</v>
          </cell>
          <cell r="C168">
            <v>0.20039999999999999</v>
          </cell>
          <cell r="D168">
            <v>0.30059999999999998</v>
          </cell>
          <cell r="E168">
            <v>2.2143753989766646E-2</v>
          </cell>
          <cell r="F168">
            <v>4.4777853820292757E-2</v>
          </cell>
          <cell r="G168">
            <v>6.7913157589245765E-2</v>
          </cell>
          <cell r="H168">
            <v>0.14043851215223357</v>
          </cell>
        </row>
        <row r="169">
          <cell r="A169">
            <v>37926</v>
          </cell>
          <cell r="B169">
            <v>37955</v>
          </cell>
          <cell r="C169">
            <v>0.19869999999999999</v>
          </cell>
          <cell r="D169">
            <v>0.29804999999999998</v>
          </cell>
          <cell r="E169">
            <v>2.1976599615920911E-2</v>
          </cell>
          <cell r="F169">
            <v>4.4436170162520439E-2</v>
          </cell>
          <cell r="G169">
            <v>6.7389325698568037E-2</v>
          </cell>
          <cell r="H169">
            <v>0.13931997261524387</v>
          </cell>
        </row>
        <row r="170">
          <cell r="A170">
            <v>37956</v>
          </cell>
          <cell r="B170">
            <v>37986</v>
          </cell>
          <cell r="C170">
            <v>0.1981</v>
          </cell>
          <cell r="D170">
            <v>0.29715000000000003</v>
          </cell>
          <cell r="E170">
            <v>2.1917532081249247E-2</v>
          </cell>
          <cell r="F170">
            <v>4.4315442375031155E-2</v>
          </cell>
          <cell r="G170">
            <v>6.7204259586230108E-2</v>
          </cell>
          <cell r="H170">
            <v>0.13892493167899356</v>
          </cell>
        </row>
        <row r="171">
          <cell r="A171">
            <v>37987</v>
          </cell>
          <cell r="B171">
            <v>38017</v>
          </cell>
          <cell r="C171">
            <v>0.19670000000000001</v>
          </cell>
          <cell r="D171">
            <v>0.29505000000000003</v>
          </cell>
          <cell r="E171">
            <v>2.1779561604784226E-2</v>
          </cell>
          <cell r="F171">
            <v>4.4033472513264948E-2</v>
          </cell>
          <cell r="G171">
            <v>6.6772063845324414E-2</v>
          </cell>
          <cell r="H171">
            <v>0.1380026362008131</v>
          </cell>
        </row>
        <row r="172">
          <cell r="A172">
            <v>38018</v>
          </cell>
          <cell r="B172">
            <v>38046</v>
          </cell>
          <cell r="C172">
            <v>0.19739999999999999</v>
          </cell>
          <cell r="D172">
            <v>0.29609999999999997</v>
          </cell>
          <cell r="E172">
            <v>2.1848572457668247E-2</v>
          </cell>
          <cell r="F172">
            <v>4.4174505033774292E-2</v>
          </cell>
          <cell r="G172">
            <v>6.6988227365454511E-2</v>
          </cell>
          <cell r="H172">
            <v>0.13846387733647481</v>
          </cell>
        </row>
        <row r="173">
          <cell r="A173">
            <v>38047</v>
          </cell>
          <cell r="B173">
            <v>38077</v>
          </cell>
          <cell r="C173">
            <v>0.19800000000000001</v>
          </cell>
          <cell r="D173">
            <v>0.29700000000000004</v>
          </cell>
          <cell r="E173">
            <v>2.1907683839926584E-2</v>
          </cell>
          <cell r="F173">
            <v>4.4295314291083354E-2</v>
          </cell>
          <cell r="G173">
            <v>6.7173405872089198E-2</v>
          </cell>
          <cell r="H173">
            <v>0.13885907820063514</v>
          </cell>
        </row>
        <row r="174">
          <cell r="A174">
            <v>38078</v>
          </cell>
          <cell r="B174">
            <v>38107</v>
          </cell>
          <cell r="C174">
            <v>0.1978</v>
          </cell>
          <cell r="D174">
            <v>0.29670000000000002</v>
          </cell>
          <cell r="E174">
            <v>2.1887984224732815E-2</v>
          </cell>
          <cell r="F174">
            <v>4.4255052302887954E-2</v>
          </cell>
          <cell r="G174">
            <v>6.7111690414291214E-2</v>
          </cell>
          <cell r="H174">
            <v>0.1387273598188461</v>
          </cell>
        </row>
        <row r="175">
          <cell r="A175">
            <v>38108</v>
          </cell>
          <cell r="B175">
            <v>38138</v>
          </cell>
          <cell r="C175">
            <v>0.1971</v>
          </cell>
          <cell r="D175">
            <v>0.29564999999999997</v>
          </cell>
          <cell r="E175">
            <v>2.1819002655476094E-2</v>
          </cell>
          <cell r="F175">
            <v>4.4114074187831642E-2</v>
          </cell>
          <cell r="G175">
            <v>6.6895601945155869E-2</v>
          </cell>
          <cell r="H175">
            <v>0.13826622544991651</v>
          </cell>
        </row>
        <row r="176">
          <cell r="A176">
            <v>38139</v>
          </cell>
          <cell r="B176">
            <v>38168</v>
          </cell>
          <cell r="C176">
            <v>0.19670000000000001</v>
          </cell>
          <cell r="D176">
            <v>0.29505000000000003</v>
          </cell>
          <cell r="E176">
            <v>2.1779561604784226E-2</v>
          </cell>
          <cell r="F176">
            <v>4.4033472513264948E-2</v>
          </cell>
          <cell r="G176">
            <v>6.6772063845324414E-2</v>
          </cell>
          <cell r="H176">
            <v>0.1380026362008131</v>
          </cell>
        </row>
        <row r="177">
          <cell r="A177">
            <v>38169</v>
          </cell>
          <cell r="B177">
            <v>38199</v>
          </cell>
          <cell r="C177">
            <v>0.19439999999999999</v>
          </cell>
          <cell r="D177">
            <v>0.29159999999999997</v>
          </cell>
          <cell r="E177">
            <v>2.1552449974195476E-2</v>
          </cell>
          <cell r="F177">
            <v>4.3569408048281133E-2</v>
          </cell>
          <cell r="G177">
            <v>6.6060885509842571E-2</v>
          </cell>
          <cell r="H177">
            <v>0.13648581161402973</v>
          </cell>
        </row>
        <row r="178">
          <cell r="A178">
            <v>38200</v>
          </cell>
          <cell r="B178">
            <v>38230</v>
          </cell>
          <cell r="C178">
            <v>0.1928</v>
          </cell>
          <cell r="D178">
            <v>0.28920000000000001</v>
          </cell>
          <cell r="E178">
            <v>2.1394131067975497E-2</v>
          </cell>
          <cell r="F178">
            <v>4.324597098010452E-2</v>
          </cell>
          <cell r="G178">
            <v>6.5565312019390198E-2</v>
          </cell>
          <cell r="H178">
            <v>0.13542943417898057</v>
          </cell>
        </row>
        <row r="179">
          <cell r="A179">
            <v>38231</v>
          </cell>
          <cell r="B179">
            <v>38260</v>
          </cell>
          <cell r="C179">
            <v>0.19500000000000001</v>
          </cell>
          <cell r="D179">
            <v>0.29249999999999998</v>
          </cell>
          <cell r="E179">
            <v>2.1611750048168954E-2</v>
          </cell>
          <cell r="F179">
            <v>4.3690567836482286E-2</v>
          </cell>
          <cell r="G179">
            <v>6.6246547516195742E-2</v>
          </cell>
          <cell r="H179">
            <v>0.13688170009020717</v>
          </cell>
        </row>
        <row r="180">
          <cell r="A180">
            <v>38261</v>
          </cell>
          <cell r="B180">
            <v>38291</v>
          </cell>
          <cell r="C180">
            <v>0.19089999999999999</v>
          </cell>
          <cell r="D180">
            <v>0.28634999999999999</v>
          </cell>
          <cell r="E180">
            <v>2.1205776085708061E-2</v>
          </cell>
          <cell r="F180">
            <v>4.2861237110813244E-2</v>
          </cell>
          <cell r="G180">
            <v>6.4975918993449788E-2</v>
          </cell>
          <cell r="H180">
            <v>0.13417370803594286</v>
          </cell>
        </row>
        <row r="181">
          <cell r="A181">
            <v>38292</v>
          </cell>
          <cell r="B181">
            <v>38321</v>
          </cell>
          <cell r="C181">
            <v>0.19589999999999999</v>
          </cell>
          <cell r="D181">
            <v>0.29385</v>
          </cell>
          <cell r="E181">
            <v>2.170062922670235E-2</v>
          </cell>
          <cell r="F181">
            <v>4.3872175762239563E-2</v>
          </cell>
          <cell r="G181">
            <v>6.6524858808526988E-2</v>
          </cell>
          <cell r="H181">
            <v>0.13747527445654839</v>
          </cell>
        </row>
        <row r="182">
          <cell r="A182">
            <v>38322</v>
          </cell>
          <cell r="B182">
            <v>38352</v>
          </cell>
          <cell r="C182">
            <v>0.19489999999999999</v>
          </cell>
          <cell r="D182">
            <v>0.29235</v>
          </cell>
          <cell r="E182">
            <v>2.1601869331581591E-2</v>
          </cell>
          <cell r="F182">
            <v>4.3670379421781869E-2</v>
          </cell>
          <cell r="G182">
            <v>6.6215610583293394E-2</v>
          </cell>
          <cell r="H182">
            <v>0.13681572825150501</v>
          </cell>
        </row>
        <row r="183">
          <cell r="A183">
            <v>38353</v>
          </cell>
          <cell r="B183">
            <v>38383</v>
          </cell>
          <cell r="C183">
            <v>0.19450000000000001</v>
          </cell>
          <cell r="D183">
            <v>0.29175000000000001</v>
          </cell>
          <cell r="E183">
            <v>2.1562335949712796E-2</v>
          </cell>
          <cell r="F183">
            <v>4.3589606231033917E-2</v>
          </cell>
          <cell r="G183">
            <v>6.6091835914215968E-2</v>
          </cell>
          <cell r="H183">
            <v>0.13655180260294331</v>
          </cell>
        </row>
        <row r="184">
          <cell r="A184">
            <v>38384</v>
          </cell>
          <cell r="B184">
            <v>38411</v>
          </cell>
          <cell r="C184">
            <v>0.19400000000000001</v>
          </cell>
          <cell r="D184">
            <v>0.29100000000000004</v>
          </cell>
          <cell r="E184">
            <v>2.1512895544899102E-2</v>
          </cell>
          <cell r="F184">
            <v>4.3488595764523685E-2</v>
          </cell>
          <cell r="G184">
            <v>6.5937056927499293E-2</v>
          </cell>
          <cell r="H184">
            <v>0.13622180933125905</v>
          </cell>
        </row>
        <row r="185">
          <cell r="A185">
            <v>38412</v>
          </cell>
          <cell r="B185">
            <v>38442</v>
          </cell>
          <cell r="C185">
            <v>0.1915</v>
          </cell>
          <cell r="D185">
            <v>0.28725000000000001</v>
          </cell>
          <cell r="E185">
            <v>2.1265297898246827E-2</v>
          </cell>
          <cell r="F185">
            <v>4.2982808691194974E-2</v>
          </cell>
          <cell r="G185">
            <v>6.5162148820763433E-2</v>
          </cell>
          <cell r="H185">
            <v>0.13457040328046643</v>
          </cell>
        </row>
        <row r="186">
          <cell r="A186">
            <v>38443</v>
          </cell>
          <cell r="B186">
            <v>38472</v>
          </cell>
          <cell r="C186">
            <v>0.19189999999999999</v>
          </cell>
          <cell r="D186">
            <v>0.28784999999999999</v>
          </cell>
          <cell r="E186">
            <v>2.1304957917130052E-2</v>
          </cell>
          <cell r="F186">
            <v>4.3063817066110843E-2</v>
          </cell>
          <cell r="G186">
            <v>6.5286247793585384E-2</v>
          </cell>
          <cell r="H186">
            <v>0.13483478973813634</v>
          </cell>
        </row>
        <row r="187">
          <cell r="A187">
            <v>38473</v>
          </cell>
          <cell r="B187">
            <v>38503</v>
          </cell>
          <cell r="C187">
            <v>0.19020000000000001</v>
          </cell>
          <cell r="D187">
            <v>0.2853</v>
          </cell>
          <cell r="E187">
            <v>2.1136285703942326E-2</v>
          </cell>
          <cell r="F187">
            <v>4.2719313981243179E-2</v>
          </cell>
          <cell r="G187">
            <v>6.4758527310569303E-2</v>
          </cell>
          <cell r="H187">
            <v>0.13371072148057239</v>
          </cell>
        </row>
        <row r="188">
          <cell r="A188">
            <v>38504</v>
          </cell>
          <cell r="B188">
            <v>38533</v>
          </cell>
          <cell r="C188">
            <v>0.1885</v>
          </cell>
          <cell r="D188">
            <v>0.28275</v>
          </cell>
          <cell r="E188">
            <v>2.0967306457055912E-2</v>
          </cell>
          <cell r="F188">
            <v>4.2374240854175849E-2</v>
          </cell>
          <cell r="G188">
            <v>6.4230021005106108E-2</v>
          </cell>
          <cell r="H188">
            <v>0.13258553760852876</v>
          </cell>
        </row>
        <row r="189">
          <cell r="A189">
            <v>38534</v>
          </cell>
          <cell r="B189">
            <v>38564</v>
          </cell>
          <cell r="C189">
            <v>0.185</v>
          </cell>
          <cell r="D189">
            <v>0.27749999999999997</v>
          </cell>
          <cell r="E189">
            <v>2.0618436227328729E-2</v>
          </cell>
          <cell r="F189">
            <v>4.1661992367117984E-2</v>
          </cell>
          <cell r="G189">
            <v>6.313943372717179E-2</v>
          </cell>
          <cell r="H189">
            <v>0.13026545554573143</v>
          </cell>
        </row>
        <row r="190">
          <cell r="A190">
            <v>38565</v>
          </cell>
          <cell r="B190">
            <v>38595</v>
          </cell>
          <cell r="C190">
            <v>0.18240000000000001</v>
          </cell>
          <cell r="D190">
            <v>0.27360000000000001</v>
          </cell>
          <cell r="E190">
            <v>2.0358423686610339E-2</v>
          </cell>
          <cell r="F190">
            <v>4.1131312788224239E-2</v>
          </cell>
          <cell r="G190">
            <v>6.2327105167363506E-2</v>
          </cell>
          <cell r="H190">
            <v>0.12853887837327083</v>
          </cell>
        </row>
        <row r="191">
          <cell r="A191">
            <v>38596</v>
          </cell>
          <cell r="B191">
            <v>38625</v>
          </cell>
          <cell r="C191">
            <v>0.1822</v>
          </cell>
          <cell r="D191">
            <v>0.27329999999999999</v>
          </cell>
          <cell r="E191">
            <v>2.0338392503352676E-2</v>
          </cell>
          <cell r="F191">
            <v>4.1090435216325494E-2</v>
          </cell>
          <cell r="G191">
            <v>6.226454111924129E-2</v>
          </cell>
          <cell r="H191">
            <v>0.12840595531927246</v>
          </cell>
        </row>
        <row r="192">
          <cell r="A192">
            <v>38626</v>
          </cell>
          <cell r="B192">
            <v>38656</v>
          </cell>
          <cell r="C192">
            <v>0.17929999999999999</v>
          </cell>
          <cell r="D192">
            <v>0.26894999999999997</v>
          </cell>
          <cell r="E192">
            <v>2.0047453144172334E-2</v>
          </cell>
          <cell r="F192">
            <v>4.0496806665912599E-2</v>
          </cell>
          <cell r="G192">
            <v>6.1356117644208341E-2</v>
          </cell>
          <cell r="H192">
            <v>0.12647680846078679</v>
          </cell>
        </row>
        <row r="193">
          <cell r="A193">
            <v>38657</v>
          </cell>
          <cell r="B193">
            <v>38686</v>
          </cell>
          <cell r="C193">
            <v>0.17810000000000001</v>
          </cell>
          <cell r="D193">
            <v>0.26715</v>
          </cell>
          <cell r="E193">
            <v>1.9926796944283565E-2</v>
          </cell>
          <cell r="F193">
            <v>4.0250671125025894E-2</v>
          </cell>
          <cell r="G193">
            <v>6.0979535019688891E-2</v>
          </cell>
          <cell r="H193">
            <v>0.12567757373059529</v>
          </cell>
        </row>
        <row r="194">
          <cell r="A194">
            <v>38687</v>
          </cell>
          <cell r="B194">
            <v>38717</v>
          </cell>
          <cell r="C194">
            <v>0.1749</v>
          </cell>
          <cell r="D194">
            <v>0.26234999999999997</v>
          </cell>
          <cell r="E194">
            <v>1.9604277315056429E-2</v>
          </cell>
          <cell r="F194">
            <v>3.9592882319158695E-2</v>
          </cell>
          <cell r="G194">
            <v>5.9973349478902316E-2</v>
          </cell>
          <cell r="H194">
            <v>0.12354350160552308</v>
          </cell>
        </row>
        <row r="195">
          <cell r="A195">
            <v>38718</v>
          </cell>
          <cell r="B195">
            <v>38748</v>
          </cell>
          <cell r="C195">
            <v>0.17349999999999999</v>
          </cell>
          <cell r="D195">
            <v>0.26024999999999998</v>
          </cell>
          <cell r="E195">
            <v>1.9462821347354664E-2</v>
          </cell>
          <cell r="F195">
            <v>3.9304444109508507E-2</v>
          </cell>
          <cell r="G195">
            <v>5.9532240830723726E-2</v>
          </cell>
          <cell r="H195">
            <v>0.12260856935977471</v>
          </cell>
        </row>
        <row r="196">
          <cell r="A196">
            <v>38749</v>
          </cell>
          <cell r="B196">
            <v>38776</v>
          </cell>
          <cell r="C196">
            <v>0.17510000000000001</v>
          </cell>
          <cell r="D196">
            <v>0.26264999999999999</v>
          </cell>
          <cell r="E196">
            <v>1.9624467698764914E-2</v>
          </cell>
          <cell r="F196">
            <v>3.9634055129989409E-2</v>
          </cell>
          <cell r="G196">
            <v>6.0036320063423965E-2</v>
          </cell>
          <cell r="H196">
            <v>0.12367699985360558</v>
          </cell>
        </row>
        <row r="197">
          <cell r="A197">
            <v>38777</v>
          </cell>
          <cell r="B197">
            <v>38807</v>
          </cell>
          <cell r="C197">
            <v>0.17249999999999999</v>
          </cell>
          <cell r="D197">
            <v>0.25874999999999998</v>
          </cell>
          <cell r="E197">
            <v>1.9361649021546912E-2</v>
          </cell>
          <cell r="F197">
            <v>3.9098171495927536E-2</v>
          </cell>
          <cell r="G197">
            <v>5.9216825591362987E-2</v>
          </cell>
          <cell r="H197">
            <v>0.12194028361584386</v>
          </cell>
        </row>
        <row r="198">
          <cell r="A198">
            <v>38808</v>
          </cell>
          <cell r="B198">
            <v>38837</v>
          </cell>
          <cell r="C198">
            <v>0.16750000000000001</v>
          </cell>
          <cell r="D198">
            <v>0.25125000000000003</v>
          </cell>
          <cell r="E198">
            <v>1.8854123673782031E-2</v>
          </cell>
          <cell r="F198">
            <v>3.8063725327070141E-2</v>
          </cell>
          <cell r="G198">
            <v>5.7635507185653578E-2</v>
          </cell>
          <cell r="H198">
            <v>0.11859286605985475</v>
          </cell>
        </row>
        <row r="199">
          <cell r="A199">
            <v>38838</v>
          </cell>
          <cell r="B199">
            <v>38868</v>
          </cell>
          <cell r="C199">
            <v>0.16070000000000001</v>
          </cell>
          <cell r="D199">
            <v>0.24105000000000001</v>
          </cell>
          <cell r="E199">
            <v>1.815939547443568E-2</v>
          </cell>
          <cell r="F199">
            <v>3.664855459286831E-2</v>
          </cell>
          <cell r="G199">
            <v>5.5473465663722576E-2</v>
          </cell>
          <cell r="H199">
            <v>0.11402423672018913</v>
          </cell>
        </row>
        <row r="200">
          <cell r="A200">
            <v>38869</v>
          </cell>
          <cell r="B200">
            <v>38898</v>
          </cell>
          <cell r="C200">
            <v>0.15609999999999999</v>
          </cell>
          <cell r="D200">
            <v>0.23414999999999997</v>
          </cell>
          <cell r="E200">
            <v>1.7686458185695697E-2</v>
          </cell>
          <cell r="F200">
            <v>3.5685727174545656E-2</v>
          </cell>
          <cell r="G200">
            <v>5.4003339481740076E-2</v>
          </cell>
          <cell r="H200">
            <v>0.11092303963866024</v>
          </cell>
        </row>
        <row r="201">
          <cell r="A201">
            <v>38899</v>
          </cell>
          <cell r="B201">
            <v>38929</v>
          </cell>
          <cell r="C201">
            <v>0.15079999999999999</v>
          </cell>
          <cell r="D201">
            <v>0.22619999999999998</v>
          </cell>
          <cell r="E201">
            <v>1.7138537678886179E-2</v>
          </cell>
          <cell r="F201">
            <v>3.4570804831542956E-2</v>
          </cell>
          <cell r="G201">
            <v>5.2301835551623821E-2</v>
          </cell>
          <cell r="H201">
            <v>0.10733915310531672</v>
          </cell>
        </row>
        <row r="202">
          <cell r="A202">
            <v>38930</v>
          </cell>
          <cell r="B202">
            <v>38960</v>
          </cell>
          <cell r="C202">
            <v>0.1502</v>
          </cell>
          <cell r="D202">
            <v>0.2253</v>
          </cell>
          <cell r="E202">
            <v>1.7076303895518841E-2</v>
          </cell>
          <cell r="F202">
            <v>3.4444207945770078E-2</v>
          </cell>
          <cell r="G202">
            <v>5.2108691603611312E-2</v>
          </cell>
          <cell r="H202">
            <v>0.10693269894786295</v>
          </cell>
        </row>
        <row r="203">
          <cell r="A203">
            <v>38961</v>
          </cell>
          <cell r="B203">
            <v>38990</v>
          </cell>
          <cell r="C203">
            <v>0.15049999999999999</v>
          </cell>
          <cell r="D203">
            <v>0.22575000000000001</v>
          </cell>
          <cell r="E203">
            <v>1.7107426023065475E-2</v>
          </cell>
          <cell r="F203">
            <v>3.4507516071265787E-2</v>
          </cell>
          <cell r="G203">
            <v>5.2205276872760109E-2</v>
          </cell>
          <cell r="H203">
            <v>0.10713594467888177</v>
          </cell>
        </row>
        <row r="204">
          <cell r="A204">
            <v>38991</v>
          </cell>
          <cell r="B204">
            <v>39082</v>
          </cell>
          <cell r="C204">
            <v>0.1507</v>
          </cell>
          <cell r="D204">
            <v>0.22605</v>
          </cell>
          <cell r="E204">
            <v>1.7128168290016177E-2</v>
          </cell>
          <cell r="F204">
            <v>3.4549710729003591E-2</v>
          </cell>
          <cell r="G204">
            <v>5.2269652278757794E-2</v>
          </cell>
          <cell r="H204">
            <v>0.10727142110685772</v>
          </cell>
        </row>
        <row r="206">
          <cell r="C206" t="str">
            <v>Comercial u Ordinario</v>
          </cell>
          <cell r="D206" t="str">
            <v>Consumo</v>
          </cell>
          <cell r="E206" t="str">
            <v>Microcrèdito</v>
          </cell>
          <cell r="F206" t="str">
            <v>Máx. Ordinr</v>
          </cell>
        </row>
        <row r="207">
          <cell r="A207">
            <v>39083</v>
          </cell>
          <cell r="B207">
            <v>39086</v>
          </cell>
          <cell r="C207">
            <v>0.11070000000000001</v>
          </cell>
          <cell r="D207">
            <v>0.20680000000000001</v>
          </cell>
          <cell r="E207">
            <v>0.21390000000000001</v>
          </cell>
          <cell r="F207">
            <v>0.16605</v>
          </cell>
        </row>
        <row r="208">
          <cell r="A208">
            <v>39087</v>
          </cell>
          <cell r="B208">
            <v>39172</v>
          </cell>
          <cell r="C208">
            <v>0.13830000000000001</v>
          </cell>
          <cell r="D208">
            <v>0.13830000000000001</v>
          </cell>
          <cell r="E208">
            <v>0.21390000000000001</v>
          </cell>
          <cell r="F208">
            <v>0.20745000000000002</v>
          </cell>
        </row>
        <row r="209">
          <cell r="A209">
            <v>39173</v>
          </cell>
          <cell r="B209">
            <v>39263</v>
          </cell>
          <cell r="C209">
            <v>0.16750000000000001</v>
          </cell>
          <cell r="D209">
            <v>0.16750000000000001</v>
          </cell>
          <cell r="E209">
            <v>0.22620000000000001</v>
          </cell>
          <cell r="F209">
            <v>0.25125000000000003</v>
          </cell>
        </row>
        <row r="210">
          <cell r="A210">
            <v>39264</v>
          </cell>
          <cell r="B210">
            <v>39355</v>
          </cell>
          <cell r="C210">
            <v>0.19009999999999999</v>
          </cell>
          <cell r="D210">
            <v>0.19009999999999999</v>
          </cell>
          <cell r="E210">
            <v>0.22620000000000001</v>
          </cell>
          <cell r="F210">
            <v>0.28515000000000001</v>
          </cell>
        </row>
        <row r="211">
          <cell r="A211">
            <v>39356</v>
          </cell>
          <cell r="B211">
            <v>39447</v>
          </cell>
          <cell r="C211">
            <v>0.21260000000000001</v>
          </cell>
          <cell r="D211">
            <v>0.21260000000000001</v>
          </cell>
          <cell r="E211">
            <v>0.22620000000000001</v>
          </cell>
          <cell r="F211">
            <v>0.31890000000000002</v>
          </cell>
        </row>
        <row r="212">
          <cell r="A212">
            <v>39448</v>
          </cell>
          <cell r="B212">
            <v>39538</v>
          </cell>
          <cell r="C212">
            <v>0.21829999999999999</v>
          </cell>
          <cell r="D212">
            <v>0.21829999999999999</v>
          </cell>
          <cell r="E212">
            <v>0.22620000000000001</v>
          </cell>
          <cell r="F212">
            <v>0.32745000000000002</v>
          </cell>
        </row>
        <row r="213">
          <cell r="A213">
            <v>39539</v>
          </cell>
          <cell r="B213">
            <v>39629</v>
          </cell>
          <cell r="C213">
            <v>0.21920000000000001</v>
          </cell>
          <cell r="D213">
            <v>0.21920000000000001</v>
          </cell>
          <cell r="E213">
            <v>0.22620000000000001</v>
          </cell>
          <cell r="F213">
            <v>0.32879999999999998</v>
          </cell>
        </row>
        <row r="214">
          <cell r="A214">
            <v>39630</v>
          </cell>
          <cell r="B214">
            <v>39721</v>
          </cell>
          <cell r="C214">
            <v>0.21510000000000001</v>
          </cell>
          <cell r="D214">
            <v>0.21510000000000001</v>
          </cell>
          <cell r="E214">
            <v>0.22620000000000001</v>
          </cell>
          <cell r="F214">
            <v>0.32264999999999999</v>
          </cell>
        </row>
        <row r="215">
          <cell r="A215">
            <v>39722</v>
          </cell>
          <cell r="B215">
            <v>39813</v>
          </cell>
          <cell r="C215">
            <v>0.2102</v>
          </cell>
          <cell r="D215">
            <v>0.2102</v>
          </cell>
          <cell r="E215">
            <v>0.22620000000000001</v>
          </cell>
          <cell r="F215">
            <v>0.31530000000000002</v>
          </cell>
        </row>
        <row r="216">
          <cell r="A216">
            <v>39814</v>
          </cell>
          <cell r="B216">
            <v>39903</v>
          </cell>
          <cell r="C216">
            <v>0.20469999999999999</v>
          </cell>
          <cell r="D216">
            <v>0.20469999999999999</v>
          </cell>
          <cell r="E216">
            <v>0.22620000000000001</v>
          </cell>
          <cell r="F216">
            <v>0.30704999999999999</v>
          </cell>
        </row>
        <row r="217">
          <cell r="A217">
            <v>39904</v>
          </cell>
          <cell r="B217">
            <v>39994</v>
          </cell>
          <cell r="C217">
            <v>0.20280000000000001</v>
          </cell>
          <cell r="D217">
            <v>0.20280000000000001</v>
          </cell>
          <cell r="E217">
            <v>0.22620000000000001</v>
          </cell>
          <cell r="F217">
            <v>0.30420000000000003</v>
          </cell>
        </row>
        <row r="218">
          <cell r="A218">
            <v>39995</v>
          </cell>
          <cell r="B218">
            <v>40086</v>
          </cell>
          <cell r="C218">
            <v>0.1865</v>
          </cell>
          <cell r="D218">
            <v>0.1865</v>
          </cell>
          <cell r="E218">
            <v>0.22620000000000001</v>
          </cell>
          <cell r="F218">
            <v>0.27975</v>
          </cell>
        </row>
        <row r="219">
          <cell r="A219">
            <v>40087</v>
          </cell>
          <cell r="B219">
            <v>40178</v>
          </cell>
          <cell r="C219">
            <v>0.17280000000000001</v>
          </cell>
          <cell r="D219">
            <v>0.17280000000000001</v>
          </cell>
          <cell r="E219">
            <v>0.22620000000000001</v>
          </cell>
          <cell r="F219">
            <v>0.25919999999999999</v>
          </cell>
        </row>
        <row r="220">
          <cell r="A220">
            <v>40179</v>
          </cell>
          <cell r="B220">
            <v>40268</v>
          </cell>
          <cell r="C220">
            <v>0.16139999999999999</v>
          </cell>
          <cell r="D220">
            <v>0.16139999999999999</v>
          </cell>
          <cell r="E220">
            <v>0.22620000000000001</v>
          </cell>
          <cell r="F220">
            <v>0.24209999999999998</v>
          </cell>
        </row>
        <row r="221">
          <cell r="A221">
            <v>40269</v>
          </cell>
          <cell r="B221">
            <v>40359</v>
          </cell>
          <cell r="C221">
            <v>0.15310000000000001</v>
          </cell>
          <cell r="D221">
            <v>0.15310000000000001</v>
          </cell>
          <cell r="E221">
            <v>0.22620000000000001</v>
          </cell>
          <cell r="F221">
            <v>0.22965000000000002</v>
          </cell>
        </row>
        <row r="222">
          <cell r="A222">
            <v>40360</v>
          </cell>
          <cell r="B222">
            <v>40451</v>
          </cell>
          <cell r="C222">
            <v>0.14940000000000001</v>
          </cell>
          <cell r="D222">
            <v>0.14940000000000001</v>
          </cell>
          <cell r="E222">
            <v>0.22620000000000001</v>
          </cell>
          <cell r="F222">
            <v>0.22410000000000002</v>
          </cell>
        </row>
        <row r="223">
          <cell r="A223">
            <v>40452</v>
          </cell>
          <cell r="B223">
            <v>40543</v>
          </cell>
          <cell r="C223">
            <v>0.1421</v>
          </cell>
          <cell r="D223">
            <v>0.1421</v>
          </cell>
          <cell r="E223">
            <v>0.24590000000000001</v>
          </cell>
          <cell r="F223">
            <v>0.21315000000000001</v>
          </cell>
        </row>
        <row r="224">
          <cell r="A224">
            <v>40544</v>
          </cell>
          <cell r="B224">
            <v>40633</v>
          </cell>
          <cell r="C224">
            <v>0.15609999999999999</v>
          </cell>
          <cell r="D224">
            <v>0.15609999999999999</v>
          </cell>
          <cell r="E224">
            <v>0.26590000000000003</v>
          </cell>
          <cell r="F224">
            <v>0.23414999999999997</v>
          </cell>
        </row>
        <row r="225">
          <cell r="A225">
            <v>40634</v>
          </cell>
          <cell r="B225">
            <v>40724</v>
          </cell>
          <cell r="C225">
            <v>0.1769</v>
          </cell>
          <cell r="D225">
            <v>0.1769</v>
          </cell>
          <cell r="E225">
            <v>0.29330000000000001</v>
          </cell>
          <cell r="F225">
            <v>0.26534999999999997</v>
          </cell>
        </row>
        <row r="226">
          <cell r="A226">
            <v>40725</v>
          </cell>
          <cell r="B226">
            <v>40816</v>
          </cell>
          <cell r="C226">
            <v>0.18629999999999999</v>
          </cell>
          <cell r="D226">
            <v>0.18629999999999999</v>
          </cell>
          <cell r="E226">
            <v>0.32329999999999998</v>
          </cell>
          <cell r="F226">
            <v>0.27944999999999998</v>
          </cell>
        </row>
        <row r="227">
          <cell r="A227">
            <v>40817</v>
          </cell>
          <cell r="B227">
            <v>40908</v>
          </cell>
          <cell r="C227">
            <v>0.19389999999999999</v>
          </cell>
          <cell r="D227">
            <v>0.19389999999999999</v>
          </cell>
          <cell r="E227">
            <v>0.33450000000000002</v>
          </cell>
          <cell r="F227">
            <v>0.29085</v>
          </cell>
        </row>
        <row r="228">
          <cell r="A228">
            <v>40909</v>
          </cell>
          <cell r="B228">
            <v>40999</v>
          </cell>
          <cell r="C228">
            <v>0.19919999999999999</v>
          </cell>
          <cell r="D228">
            <v>0.19919999999999999</v>
          </cell>
          <cell r="E228">
            <v>0.33450000000000002</v>
          </cell>
          <cell r="F228">
            <v>0.29879999999999995</v>
          </cell>
        </row>
        <row r="229">
          <cell r="A229">
            <v>41000</v>
          </cell>
          <cell r="B229">
            <v>41090</v>
          </cell>
          <cell r="C229">
            <v>0.20519999999999999</v>
          </cell>
          <cell r="D229">
            <v>0.20519999999999999</v>
          </cell>
          <cell r="E229">
            <v>0.33450000000000002</v>
          </cell>
          <cell r="F229">
            <v>0.30779999999999996</v>
          </cell>
        </row>
        <row r="230">
          <cell r="A230">
            <v>41091</v>
          </cell>
          <cell r="B230">
            <v>41182</v>
          </cell>
          <cell r="C230">
            <v>0.20860000000000001</v>
          </cell>
          <cell r="D230">
            <v>0.20860000000000001</v>
          </cell>
          <cell r="E230">
            <v>0.33450000000000002</v>
          </cell>
          <cell r="F230">
            <v>0.31290000000000001</v>
          </cell>
        </row>
        <row r="231">
          <cell r="A231">
            <v>41183</v>
          </cell>
          <cell r="B231">
            <v>41274</v>
          </cell>
          <cell r="C231">
            <v>0.2089</v>
          </cell>
          <cell r="D231">
            <v>0.2089</v>
          </cell>
          <cell r="E231">
            <v>0.33450000000000002</v>
          </cell>
          <cell r="F231">
            <v>0.31335000000000002</v>
          </cell>
        </row>
        <row r="232">
          <cell r="A232">
            <v>41275</v>
          </cell>
          <cell r="B232">
            <v>41364</v>
          </cell>
          <cell r="C232">
            <v>0.20749999999999999</v>
          </cell>
          <cell r="D232">
            <v>0.20749999999999999</v>
          </cell>
          <cell r="E232">
            <v>0.35630000000000001</v>
          </cell>
          <cell r="F232">
            <v>0.31124999999999997</v>
          </cell>
        </row>
        <row r="233">
          <cell r="A233">
            <v>41365</v>
          </cell>
          <cell r="B233">
            <v>41455</v>
          </cell>
          <cell r="C233">
            <v>0.20830000000000001</v>
          </cell>
          <cell r="D233">
            <v>0.20830000000000001</v>
          </cell>
          <cell r="E233">
            <v>0.35630000000000001</v>
          </cell>
          <cell r="F233">
            <v>0.31245000000000001</v>
          </cell>
        </row>
        <row r="234">
          <cell r="A234">
            <v>41456</v>
          </cell>
          <cell r="B234">
            <v>41547</v>
          </cell>
          <cell r="C234">
            <v>0.2034</v>
          </cell>
          <cell r="D234">
            <v>0.2034</v>
          </cell>
          <cell r="E234">
            <v>0.35630000000000001</v>
          </cell>
          <cell r="F234">
            <v>0.30509999999999998</v>
          </cell>
        </row>
        <row r="235">
          <cell r="A235">
            <v>41548</v>
          </cell>
          <cell r="B235">
            <v>41639</v>
          </cell>
          <cell r="C235">
            <v>0.19850000000000001</v>
          </cell>
          <cell r="D235">
            <v>0.19850000000000001</v>
          </cell>
          <cell r="E235">
            <v>0.3412</v>
          </cell>
          <cell r="F235">
            <v>0.29775000000000001</v>
          </cell>
        </row>
        <row r="236">
          <cell r="A236">
            <v>41640</v>
          </cell>
          <cell r="B236">
            <v>41729</v>
          </cell>
          <cell r="C236">
            <v>0.19650000000000001</v>
          </cell>
          <cell r="D236">
            <v>0.19650000000000001</v>
          </cell>
          <cell r="E236">
            <v>0.3412</v>
          </cell>
          <cell r="F236">
            <v>0.29475000000000001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ici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ci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rnd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100000" t="100000" r="100000" b="10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25400" tIns="0" rIns="2540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25400" tIns="0" rIns="2540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199"/>
  <sheetViews>
    <sheetView tabSelected="1" topLeftCell="A31" workbookViewId="0">
      <selection activeCell="G200" sqref="G200"/>
    </sheetView>
  </sheetViews>
  <sheetFormatPr baseColWidth="10" defaultColWidth="9.140625" defaultRowHeight="12.75" x14ac:dyDescent="0.2"/>
  <cols>
    <col min="1" max="1" width="10.42578125" customWidth="1"/>
    <col min="2" max="2" width="10.140625" customWidth="1"/>
    <col min="3" max="3" width="9.42578125" customWidth="1"/>
    <col min="4" max="4" width="8.7109375" customWidth="1"/>
    <col min="5" max="5" width="8.28515625" style="39" customWidth="1"/>
    <col min="6" max="6" width="13.5703125" style="26" customWidth="1"/>
    <col min="7" max="7" width="14.85546875" style="27" customWidth="1"/>
    <col min="8" max="8" width="4.7109375" customWidth="1"/>
    <col min="9" max="9" width="15.140625" style="17" customWidth="1"/>
    <col min="10" max="256" width="11.42578125" customWidth="1"/>
  </cols>
  <sheetData>
    <row r="1" spans="1:11" ht="17.25" x14ac:dyDescent="0.3">
      <c r="A1" s="142" t="s">
        <v>0</v>
      </c>
      <c r="B1" s="142"/>
      <c r="C1" s="142"/>
      <c r="D1" s="142"/>
      <c r="E1" s="142"/>
      <c r="F1" s="142"/>
      <c r="G1" s="142"/>
      <c r="H1" s="142"/>
      <c r="I1" s="142"/>
    </row>
    <row r="2" spans="1:11" ht="17.25" x14ac:dyDescent="0.3">
      <c r="A2" s="142" t="s">
        <v>1</v>
      </c>
      <c r="B2" s="142"/>
      <c r="C2" s="142"/>
      <c r="D2" s="142"/>
      <c r="E2" s="142"/>
      <c r="F2" s="142"/>
      <c r="G2" s="142"/>
      <c r="H2" s="142"/>
      <c r="I2" s="142"/>
      <c r="J2" s="9"/>
      <c r="K2" s="9"/>
    </row>
    <row r="3" spans="1:11" ht="16.5" x14ac:dyDescent="0.25">
      <c r="A3" s="147" t="s">
        <v>47</v>
      </c>
      <c r="B3" s="147"/>
      <c r="C3" s="147"/>
      <c r="D3" s="147"/>
      <c r="E3" s="147"/>
      <c r="F3" s="147"/>
      <c r="G3" s="147"/>
      <c r="H3" s="147"/>
      <c r="I3" s="147"/>
      <c r="J3" s="10"/>
      <c r="K3" s="10"/>
    </row>
    <row r="4" spans="1:11" ht="4.5" customHeight="1" x14ac:dyDescent="0.25">
      <c r="A4" s="133"/>
      <c r="B4" s="133"/>
      <c r="C4" s="133"/>
      <c r="D4" s="133"/>
      <c r="E4" s="133"/>
      <c r="F4" s="133"/>
      <c r="G4" s="133"/>
      <c r="H4" s="133"/>
      <c r="I4" s="133"/>
      <c r="J4" s="10"/>
      <c r="K4" s="10"/>
    </row>
    <row r="5" spans="1:11" ht="15.75" x14ac:dyDescent="0.25">
      <c r="A5" s="145" t="s">
        <v>46</v>
      </c>
      <c r="B5" s="145"/>
      <c r="C5" s="145"/>
      <c r="D5" s="32"/>
      <c r="E5" s="35"/>
      <c r="F5" s="32"/>
      <c r="G5" s="32"/>
      <c r="H5" s="32"/>
      <c r="I5" s="32"/>
      <c r="J5" s="10"/>
      <c r="K5" s="10"/>
    </row>
    <row r="6" spans="1:11" ht="10.5" customHeight="1" x14ac:dyDescent="0.25">
      <c r="A6" s="41"/>
      <c r="B6" s="41"/>
      <c r="C6" s="41"/>
      <c r="D6" s="41"/>
      <c r="E6" s="41"/>
      <c r="F6" s="41"/>
      <c r="G6" s="41"/>
      <c r="H6" s="41"/>
      <c r="I6" s="41"/>
    </row>
    <row r="7" spans="1:11" x14ac:dyDescent="0.2">
      <c r="A7" s="141" t="s">
        <v>2</v>
      </c>
      <c r="B7" s="141"/>
      <c r="C7" s="141"/>
      <c r="D7" s="12"/>
      <c r="E7" s="94" t="str">
        <f>IF(D7="","",POWER((1+D7),(1/12))-1)</f>
        <v/>
      </c>
      <c r="F7" s="40" t="s">
        <v>3</v>
      </c>
      <c r="G7" s="42"/>
      <c r="I7" s="93">
        <v>36220</v>
      </c>
    </row>
    <row r="8" spans="1:11" x14ac:dyDescent="0.2">
      <c r="A8" s="141" t="s">
        <v>4</v>
      </c>
      <c r="B8" s="141"/>
      <c r="C8" s="141"/>
      <c r="D8" s="13"/>
      <c r="E8" s="36"/>
      <c r="F8" s="24"/>
      <c r="G8" s="24"/>
      <c r="I8" s="93">
        <v>36233</v>
      </c>
    </row>
    <row r="9" spans="1:11" x14ac:dyDescent="0.2">
      <c r="A9" s="146" t="s">
        <v>5</v>
      </c>
      <c r="B9" s="146"/>
      <c r="C9" s="146"/>
      <c r="D9" s="95" t="str">
        <f>IF(MAX(E7,D8)=0,"Máxima",MAX(E7,D8))</f>
        <v>Máxima</v>
      </c>
      <c r="E9" s="36"/>
      <c r="F9" s="24"/>
      <c r="G9" s="24"/>
      <c r="I9" s="93">
        <v>39083</v>
      </c>
    </row>
    <row r="10" spans="1:11" x14ac:dyDescent="0.2">
      <c r="A10" s="141" t="s">
        <v>6</v>
      </c>
      <c r="B10" s="141"/>
      <c r="C10" s="141"/>
      <c r="D10" s="12"/>
      <c r="E10" s="94" t="str">
        <f>IF(D10="","",POWER((1+D10),(1/12))-1)</f>
        <v/>
      </c>
      <c r="F10" s="57" t="s">
        <v>7</v>
      </c>
      <c r="G10" s="42">
        <v>43069</v>
      </c>
      <c r="I10" s="93">
        <v>39086</v>
      </c>
    </row>
    <row r="11" spans="1:11" x14ac:dyDescent="0.2">
      <c r="A11" s="141" t="s">
        <v>4</v>
      </c>
      <c r="B11" s="141"/>
      <c r="C11" s="141"/>
      <c r="D11" s="13">
        <v>5.0000000000000001E-3</v>
      </c>
      <c r="E11" s="36"/>
      <c r="F11" s="24"/>
      <c r="G11" s="67" t="s">
        <v>8</v>
      </c>
      <c r="H11" s="74" t="s">
        <v>9</v>
      </c>
      <c r="I11"/>
    </row>
    <row r="12" spans="1:11" x14ac:dyDescent="0.2">
      <c r="A12" s="146" t="s">
        <v>5</v>
      </c>
      <c r="B12" s="146"/>
      <c r="C12" s="146"/>
      <c r="D12" s="96">
        <f>IF(MAX(E10,D11)=0,"Máxima",MAX(E10,D11))</f>
        <v>5.0000000000000001E-3</v>
      </c>
      <c r="E12" s="36"/>
      <c r="F12" s="24"/>
      <c r="G12" s="67" t="s">
        <v>10</v>
      </c>
      <c r="H12" s="74"/>
      <c r="I12"/>
    </row>
    <row r="13" spans="1:11" x14ac:dyDescent="0.2">
      <c r="A13" s="138" t="s">
        <v>11</v>
      </c>
      <c r="B13" s="139"/>
      <c r="C13" s="139"/>
      <c r="D13" s="139"/>
      <c r="E13" s="140"/>
      <c r="F13" s="68"/>
      <c r="G13" s="67" t="s">
        <v>12</v>
      </c>
      <c r="H13" s="74"/>
      <c r="I13" s="21"/>
    </row>
    <row r="14" spans="1:11" x14ac:dyDescent="0.2">
      <c r="A14" s="138" t="s">
        <v>13</v>
      </c>
      <c r="B14" s="139"/>
      <c r="C14" s="139"/>
      <c r="D14" s="139"/>
      <c r="E14" s="140"/>
      <c r="F14" s="68"/>
      <c r="G14" s="98"/>
      <c r="H14" s="99"/>
      <c r="I14" s="21"/>
    </row>
    <row r="15" spans="1:11" x14ac:dyDescent="0.2">
      <c r="G15" s="25"/>
      <c r="H15" s="25"/>
      <c r="I15" s="21"/>
    </row>
    <row r="16" spans="1:11" s="31" customFormat="1" ht="25.5" x14ac:dyDescent="0.2">
      <c r="A16" s="143" t="s">
        <v>14</v>
      </c>
      <c r="B16" s="143"/>
      <c r="C16" s="29" t="s">
        <v>15</v>
      </c>
      <c r="D16" s="30" t="s">
        <v>16</v>
      </c>
      <c r="E16" s="103" t="s">
        <v>17</v>
      </c>
      <c r="F16" s="45" t="s">
        <v>18</v>
      </c>
      <c r="G16" s="137" t="s">
        <v>19</v>
      </c>
      <c r="H16" s="137"/>
      <c r="I16" s="137"/>
    </row>
    <row r="17" spans="1:15" s="11" customFormat="1" ht="25.5" x14ac:dyDescent="0.2">
      <c r="A17" s="102" t="s">
        <v>20</v>
      </c>
      <c r="B17" s="102" t="s">
        <v>21</v>
      </c>
      <c r="C17" s="46" t="s">
        <v>22</v>
      </c>
      <c r="D17" s="28" t="s">
        <v>23</v>
      </c>
      <c r="E17" s="105" t="s">
        <v>24</v>
      </c>
      <c r="F17" s="45" t="s">
        <v>25</v>
      </c>
      <c r="G17" s="44" t="s">
        <v>26</v>
      </c>
      <c r="H17" s="78" t="s">
        <v>27</v>
      </c>
      <c r="I17" s="43" t="s">
        <v>28</v>
      </c>
    </row>
    <row r="18" spans="1:15" ht="15" x14ac:dyDescent="0.25">
      <c r="A18" s="61">
        <v>41599</v>
      </c>
      <c r="B18" s="73">
        <f>IF(AND(Fecha_De&gt;=Primar_Sa,Fecha_De&lt;=Catmar_Sa),DATE(YEAR(Fecha_De),MONTH(Fecha_De),14),IF(AND(Fecha_De&gt;=Nuevo_Int_Sa,Fecha_De&lt;=SgN_Int_Sa),DATE(YEAR(Fecha_De),MONTH(Fecha_De),4),DATE(YEAR(Fecha_De),MONTH(Fecha_De)+1,)))</f>
        <v>41608</v>
      </c>
      <c r="C18" s="69"/>
      <c r="D18" s="115" t="s">
        <v>29</v>
      </c>
      <c r="E18" s="60"/>
      <c r="F18" s="126">
        <v>0</v>
      </c>
      <c r="G18" s="127">
        <v>1133400</v>
      </c>
      <c r="H18" s="128"/>
      <c r="I18" s="129">
        <f>F14</f>
        <v>0</v>
      </c>
      <c r="K18" s="4"/>
    </row>
    <row r="19" spans="1:15" x14ac:dyDescent="0.2">
      <c r="A19" s="64">
        <f>Fecha_De</f>
        <v>41599</v>
      </c>
      <c r="B19" s="64">
        <f>Fecha_Hasta</f>
        <v>41608</v>
      </c>
      <c r="C19" s="58">
        <f>VLOOKUP(A19,[1]!Int,IF(A19&lt;Nuevo_Int_Sa,3,IF(Comercial_Sa="x",3,IF(Consumo_Sa="X",4,IF(Microcréd_Sa="X",5)))))</f>
        <v>0.19850000000000001</v>
      </c>
      <c r="D19" s="4">
        <f>IF(A19="","",(POWER((1+(C19*D$18)),(1/12)))-1)</f>
        <v>2.1956914610111067E-2</v>
      </c>
      <c r="E19" s="34">
        <f>IF(A19="","",IF(B19&lt;=G$7,MIN(D$9,D19),MIN(D$12,D19)))</f>
        <v>5.0000000000000001E-3</v>
      </c>
      <c r="F19" s="19">
        <v>0</v>
      </c>
      <c r="G19" s="18">
        <f>IF(A19="","0",G18+F19)</f>
        <v>1133400</v>
      </c>
      <c r="H19" s="6">
        <f t="shared" ref="H19:H49" si="0">IF(Colm_De&gt;Mora_Final,"",IF(A19="","",DAYS360(A19,B19+(1))))</f>
        <v>10</v>
      </c>
      <c r="I19" s="14">
        <f t="shared" ref="I19:I49" si="1">IF(Colm_De&gt;Mora_Final,"",IF(A19="","",((G19*E19)/30)*H19))</f>
        <v>1889</v>
      </c>
      <c r="M19" s="131"/>
      <c r="N19" s="131"/>
      <c r="O19" s="131"/>
    </row>
    <row r="20" spans="1:15" x14ac:dyDescent="0.2">
      <c r="A20" s="64">
        <f>DATE(YEAR(B19),MONTH(B19),DAY(B19)+1)</f>
        <v>41609</v>
      </c>
      <c r="B20" s="64">
        <f t="shared" ref="B20:B83" si="2">IF(AND(A20&gt;=Primar_Sa,A20&lt;=Catmar_Sa),DATE(YEAR(A20),MONTH(A20),14),IF(AND(A20&gt;=Nuevo_Int_Sa,A20&lt;=SgN_Int_Sa),DATE(YEAR(A20),MONTH(A20),4),IF(A20=DATE(YEAR(Mora_Final),MONTH(Mora_Final),DAY(1)),DATE(YEAR(Mora_Final),MONTH(Mora_Final),DAY(Mora_Final)),DATE(YEAR(A20),MONTH(A20)+1,))))</f>
        <v>41639</v>
      </c>
      <c r="C20" s="58">
        <f>VLOOKUP(A20,[1]!Int,IF(A20&lt;Nuevo_Int_Sa,3,IF(Comercial_Sa="x",3,IF(Consumo_Sa="X",4,IF(Microcréd_Sa="X",5)))))</f>
        <v>0.19850000000000001</v>
      </c>
      <c r="D20" s="4">
        <f>IF(A20="","",(POWER((1+(C20*D$18)),(1/12)))-1)</f>
        <v>2.1956914610111067E-2</v>
      </c>
      <c r="E20" s="34">
        <f>IF(A20="","",IF(B20&lt;=G$7,MIN(D$9,D20),MIN(D$12,D20)))</f>
        <v>5.0000000000000001E-3</v>
      </c>
      <c r="F20" s="19"/>
      <c r="G20" s="18">
        <f>IF(A20="","",G19+F20)</f>
        <v>1133400</v>
      </c>
      <c r="H20" s="6">
        <f t="shared" si="0"/>
        <v>30</v>
      </c>
      <c r="I20" s="14">
        <f t="shared" si="1"/>
        <v>5667</v>
      </c>
      <c r="M20" s="131"/>
      <c r="N20" s="131"/>
      <c r="O20" s="131"/>
    </row>
    <row r="21" spans="1:15" x14ac:dyDescent="0.2">
      <c r="A21" s="64">
        <f t="shared" ref="A21:A84" si="3">DATE(YEAR(B20),MONTH(B20),DAY(B20)+1)</f>
        <v>41640</v>
      </c>
      <c r="B21" s="64">
        <f t="shared" si="2"/>
        <v>41670</v>
      </c>
      <c r="C21" s="58">
        <f>VLOOKUP(A21,[1]!Int,IF(A21&lt;Nuevo_Int_Sa,3,IF(Comercial_Sa="x",3,IF(Consumo_Sa="X",4,IF(Microcréd_Sa="X",5)))))</f>
        <v>0.19650000000000001</v>
      </c>
      <c r="D21" s="4">
        <f t="shared" ref="D21:D84" si="4">IF(A21="","",(POWER((1+(C21*D$18)),(1/12)))-1)</f>
        <v>2.1759834797641986E-2</v>
      </c>
      <c r="E21" s="34">
        <f t="shared" ref="E21:E84" si="5">IF(A21="","",IF(B21&lt;=G$7,MIN(D$9,D21),MIN(D$12,D21)))</f>
        <v>5.0000000000000001E-3</v>
      </c>
      <c r="F21" s="19"/>
      <c r="G21" s="18">
        <f>IF(A21="","",G20+F21)</f>
        <v>1133400</v>
      </c>
      <c r="H21" s="6">
        <f t="shared" si="0"/>
        <v>30</v>
      </c>
      <c r="I21" s="14">
        <f t="shared" si="1"/>
        <v>5667</v>
      </c>
      <c r="M21" s="131"/>
      <c r="N21" s="131"/>
      <c r="O21" s="131"/>
    </row>
    <row r="22" spans="1:15" x14ac:dyDescent="0.2">
      <c r="A22" s="64">
        <f t="shared" si="3"/>
        <v>41671</v>
      </c>
      <c r="B22" s="64">
        <f t="shared" si="2"/>
        <v>41698</v>
      </c>
      <c r="C22" s="58">
        <f>VLOOKUP(A22,[1]!Int,IF(A22&lt;Nuevo_Int_Sa,3,IF(Comercial_Sa="x",3,IF(Consumo_Sa="X",4,IF(Microcréd_Sa="X",5)))))</f>
        <v>0.19650000000000001</v>
      </c>
      <c r="D22" s="4">
        <f t="shared" si="4"/>
        <v>2.1759834797641986E-2</v>
      </c>
      <c r="E22" s="34">
        <f t="shared" si="5"/>
        <v>5.0000000000000001E-3</v>
      </c>
      <c r="F22" s="19"/>
      <c r="G22" s="18">
        <f>IF(A22="","",G21+F22)</f>
        <v>1133400</v>
      </c>
      <c r="H22" s="6">
        <f t="shared" si="0"/>
        <v>30</v>
      </c>
      <c r="I22" s="14">
        <f t="shared" si="1"/>
        <v>5667</v>
      </c>
      <c r="M22" s="131"/>
      <c r="N22" s="131"/>
      <c r="O22" s="131"/>
    </row>
    <row r="23" spans="1:15" x14ac:dyDescent="0.2">
      <c r="A23" s="64">
        <f t="shared" si="3"/>
        <v>41699</v>
      </c>
      <c r="B23" s="64">
        <f t="shared" si="2"/>
        <v>41729</v>
      </c>
      <c r="C23" s="58">
        <f>VLOOKUP(A23,[1]!Int,IF(A23&lt;Nuevo_Int_Sa,3,IF(Comercial_Sa="x",3,IF(Consumo_Sa="X",4,IF(Microcréd_Sa="X",5)))))</f>
        <v>0.19650000000000001</v>
      </c>
      <c r="D23" s="4">
        <f t="shared" si="4"/>
        <v>2.1759834797641986E-2</v>
      </c>
      <c r="E23" s="34">
        <f t="shared" si="5"/>
        <v>5.0000000000000001E-3</v>
      </c>
      <c r="F23" s="19"/>
      <c r="G23" s="18">
        <f t="shared" ref="G23:G82" si="6">IF(A23="","",G22+F23)</f>
        <v>1133400</v>
      </c>
      <c r="H23" s="6">
        <f t="shared" si="0"/>
        <v>30</v>
      </c>
      <c r="I23" s="14">
        <f t="shared" si="1"/>
        <v>5667</v>
      </c>
      <c r="M23" s="131"/>
      <c r="N23" s="131"/>
      <c r="O23" s="131"/>
    </row>
    <row r="24" spans="1:15" x14ac:dyDescent="0.2">
      <c r="A24" s="64">
        <f t="shared" si="3"/>
        <v>41730</v>
      </c>
      <c r="B24" s="64">
        <f t="shared" si="2"/>
        <v>41759</v>
      </c>
      <c r="C24" s="58">
        <f>VLOOKUP(A24,[1]!Int,IF(A24&lt;Nuevo_Int_Sa,3,IF(Comercial_Sa="x",3,IF(Consumo_Sa="X",4,IF(Microcréd_Sa="X",5)))))</f>
        <v>0.19650000000000001</v>
      </c>
      <c r="D24" s="4">
        <f t="shared" si="4"/>
        <v>2.1759834797641986E-2</v>
      </c>
      <c r="E24" s="34">
        <f t="shared" si="5"/>
        <v>5.0000000000000001E-3</v>
      </c>
      <c r="F24" s="19"/>
      <c r="G24" s="18">
        <f t="shared" si="6"/>
        <v>1133400</v>
      </c>
      <c r="H24" s="6">
        <f t="shared" si="0"/>
        <v>30</v>
      </c>
      <c r="I24" s="14">
        <f t="shared" si="1"/>
        <v>5667</v>
      </c>
      <c r="M24" s="131"/>
      <c r="N24" s="131"/>
      <c r="O24" s="131"/>
    </row>
    <row r="25" spans="1:15" x14ac:dyDescent="0.2">
      <c r="A25" s="64">
        <f t="shared" si="3"/>
        <v>41760</v>
      </c>
      <c r="B25" s="64">
        <f t="shared" si="2"/>
        <v>41790</v>
      </c>
      <c r="C25" s="58">
        <f>VLOOKUP(A25,[1]!Int,IF(A25&lt;Nuevo_Int_Sa,3,IF(Comercial_Sa="x",3,IF(Consumo_Sa="X",4,IF(Microcréd_Sa="X",5)))))</f>
        <v>0.19650000000000001</v>
      </c>
      <c r="D25" s="4">
        <f t="shared" si="4"/>
        <v>2.1759834797641986E-2</v>
      </c>
      <c r="E25" s="34">
        <f t="shared" si="5"/>
        <v>5.0000000000000001E-3</v>
      </c>
      <c r="F25" s="19"/>
      <c r="G25" s="18">
        <f t="shared" si="6"/>
        <v>1133400</v>
      </c>
      <c r="H25" s="6">
        <f t="shared" si="0"/>
        <v>30</v>
      </c>
      <c r="I25" s="14">
        <f t="shared" si="1"/>
        <v>5667</v>
      </c>
    </row>
    <row r="26" spans="1:15" x14ac:dyDescent="0.2">
      <c r="A26" s="64">
        <f t="shared" si="3"/>
        <v>41791</v>
      </c>
      <c r="B26" s="64">
        <f t="shared" si="2"/>
        <v>41820</v>
      </c>
      <c r="C26" s="58">
        <f>VLOOKUP(A26,[1]!Int,IF(A26&lt;Nuevo_Int_Sa,3,IF(Comercial_Sa="x",3,IF(Consumo_Sa="X",4,IF(Microcréd_Sa="X",5)))))</f>
        <v>0.19650000000000001</v>
      </c>
      <c r="D26" s="4">
        <f t="shared" si="4"/>
        <v>2.1759834797641986E-2</v>
      </c>
      <c r="E26" s="34">
        <f t="shared" si="5"/>
        <v>5.0000000000000001E-3</v>
      </c>
      <c r="F26" s="19"/>
      <c r="G26" s="18">
        <f t="shared" si="6"/>
        <v>1133400</v>
      </c>
      <c r="H26" s="6">
        <f t="shared" si="0"/>
        <v>30</v>
      </c>
      <c r="I26" s="14">
        <f t="shared" si="1"/>
        <v>5667</v>
      </c>
    </row>
    <row r="27" spans="1:15" x14ac:dyDescent="0.2">
      <c r="A27" s="64">
        <f t="shared" si="3"/>
        <v>41821</v>
      </c>
      <c r="B27" s="64">
        <f t="shared" si="2"/>
        <v>41851</v>
      </c>
      <c r="C27" s="58">
        <f>VLOOKUP(A27,[1]!Int,IF(A27&lt;Nuevo_Int_Sa,3,IF(Comercial_Sa="x",3,IF(Consumo_Sa="X",4,IF(Microcréd_Sa="X",5)))))</f>
        <v>0.19650000000000001</v>
      </c>
      <c r="D27" s="4">
        <f t="shared" si="4"/>
        <v>2.1759834797641986E-2</v>
      </c>
      <c r="E27" s="34">
        <f t="shared" si="5"/>
        <v>5.0000000000000001E-3</v>
      </c>
      <c r="F27" s="19"/>
      <c r="G27" s="18">
        <f t="shared" si="6"/>
        <v>1133400</v>
      </c>
      <c r="H27" s="6">
        <f t="shared" si="0"/>
        <v>30</v>
      </c>
      <c r="I27" s="14">
        <f t="shared" si="1"/>
        <v>5667</v>
      </c>
    </row>
    <row r="28" spans="1:15" x14ac:dyDescent="0.2">
      <c r="A28" s="64">
        <f t="shared" si="3"/>
        <v>41852</v>
      </c>
      <c r="B28" s="64">
        <f t="shared" si="2"/>
        <v>41882</v>
      </c>
      <c r="C28" s="58">
        <f>VLOOKUP(A28,[1]!Int,IF(A28&lt;Nuevo_Int_Sa,3,IF(Comercial_Sa="x",3,IF(Consumo_Sa="X",4,IF(Microcréd_Sa="X",5)))))</f>
        <v>0.19650000000000001</v>
      </c>
      <c r="D28" s="4">
        <f t="shared" si="4"/>
        <v>2.1759834797641986E-2</v>
      </c>
      <c r="E28" s="34">
        <f t="shared" si="5"/>
        <v>5.0000000000000001E-3</v>
      </c>
      <c r="F28" s="19"/>
      <c r="G28" s="18">
        <f t="shared" si="6"/>
        <v>1133400</v>
      </c>
      <c r="H28" s="6">
        <f t="shared" si="0"/>
        <v>30</v>
      </c>
      <c r="I28" s="14">
        <f t="shared" si="1"/>
        <v>5667</v>
      </c>
    </row>
    <row r="29" spans="1:15" x14ac:dyDescent="0.2">
      <c r="A29" s="64">
        <f t="shared" si="3"/>
        <v>41883</v>
      </c>
      <c r="B29" s="64">
        <f t="shared" si="2"/>
        <v>41912</v>
      </c>
      <c r="C29" s="58">
        <f>VLOOKUP(A29,[1]!Int,IF(A29&lt;Nuevo_Int_Sa,3,IF(Comercial_Sa="x",3,IF(Consumo_Sa="X",4,IF(Microcréd_Sa="X",5)))))</f>
        <v>0.19650000000000001</v>
      </c>
      <c r="D29" s="4">
        <f t="shared" si="4"/>
        <v>2.1759834797641986E-2</v>
      </c>
      <c r="E29" s="34">
        <f t="shared" si="5"/>
        <v>5.0000000000000001E-3</v>
      </c>
      <c r="F29" s="19"/>
      <c r="G29" s="18">
        <f t="shared" si="6"/>
        <v>1133400</v>
      </c>
      <c r="H29" s="6">
        <f t="shared" si="0"/>
        <v>30</v>
      </c>
      <c r="I29" s="14">
        <f t="shared" si="1"/>
        <v>5667</v>
      </c>
    </row>
    <row r="30" spans="1:15" x14ac:dyDescent="0.2">
      <c r="A30" s="64">
        <f t="shared" si="3"/>
        <v>41913</v>
      </c>
      <c r="B30" s="64">
        <f t="shared" si="2"/>
        <v>41943</v>
      </c>
      <c r="C30" s="58">
        <f>VLOOKUP(A30,[1]!Int,IF(A30&lt;Nuevo_Int_Sa,3,IF(Comercial_Sa="x",3,IF(Consumo_Sa="X",4,IF(Microcréd_Sa="X",5)))))</f>
        <v>0.19650000000000001</v>
      </c>
      <c r="D30" s="4">
        <f t="shared" si="4"/>
        <v>2.1759834797641986E-2</v>
      </c>
      <c r="E30" s="34">
        <f t="shared" si="5"/>
        <v>5.0000000000000001E-3</v>
      </c>
      <c r="F30" s="19"/>
      <c r="G30" s="18">
        <f t="shared" si="6"/>
        <v>1133400</v>
      </c>
      <c r="H30" s="6">
        <f t="shared" si="0"/>
        <v>30</v>
      </c>
      <c r="I30" s="14">
        <f t="shared" si="1"/>
        <v>5667</v>
      </c>
    </row>
    <row r="31" spans="1:15" x14ac:dyDescent="0.2">
      <c r="A31" s="64">
        <f t="shared" si="3"/>
        <v>41944</v>
      </c>
      <c r="B31" s="64">
        <f t="shared" si="2"/>
        <v>41973</v>
      </c>
      <c r="C31" s="58">
        <f>VLOOKUP(A31,[1]!Int,IF(A31&lt;Nuevo_Int_Sa,3,IF(Comercial_Sa="x",3,IF(Consumo_Sa="X",4,IF(Microcréd_Sa="X",5)))))</f>
        <v>0.19650000000000001</v>
      </c>
      <c r="D31" s="4">
        <f t="shared" si="4"/>
        <v>2.1759834797641986E-2</v>
      </c>
      <c r="E31" s="34">
        <f t="shared" si="5"/>
        <v>5.0000000000000001E-3</v>
      </c>
      <c r="F31" s="19"/>
      <c r="G31" s="18">
        <f t="shared" si="6"/>
        <v>1133400</v>
      </c>
      <c r="H31" s="6">
        <f t="shared" si="0"/>
        <v>30</v>
      </c>
      <c r="I31" s="14">
        <f t="shared" si="1"/>
        <v>5667</v>
      </c>
    </row>
    <row r="32" spans="1:15" x14ac:dyDescent="0.2">
      <c r="A32" s="64">
        <f t="shared" si="3"/>
        <v>41974</v>
      </c>
      <c r="B32" s="64">
        <f t="shared" si="2"/>
        <v>42004</v>
      </c>
      <c r="C32" s="58">
        <f>VLOOKUP(A32,[1]!Int,IF(A32&lt;Nuevo_Int_Sa,3,IF(Comercial_Sa="x",3,IF(Consumo_Sa="X",4,IF(Microcréd_Sa="X",5)))))</f>
        <v>0.19650000000000001</v>
      </c>
      <c r="D32" s="4">
        <f t="shared" si="4"/>
        <v>2.1759834797641986E-2</v>
      </c>
      <c r="E32" s="34">
        <f t="shared" si="5"/>
        <v>5.0000000000000001E-3</v>
      </c>
      <c r="F32" s="19"/>
      <c r="G32" s="18">
        <f t="shared" si="6"/>
        <v>1133400</v>
      </c>
      <c r="H32" s="6">
        <f t="shared" si="0"/>
        <v>30</v>
      </c>
      <c r="I32" s="14">
        <f t="shared" si="1"/>
        <v>5667</v>
      </c>
    </row>
    <row r="33" spans="1:11" x14ac:dyDescent="0.2">
      <c r="A33" s="64">
        <f t="shared" si="3"/>
        <v>42005</v>
      </c>
      <c r="B33" s="64">
        <f t="shared" si="2"/>
        <v>42035</v>
      </c>
      <c r="C33" s="58">
        <f>VLOOKUP(A33,[1]!Int,IF(A33&lt;Nuevo_Int_Sa,3,IF(Comercial_Sa="x",3,IF(Consumo_Sa="X",4,IF(Microcréd_Sa="X",5)))))</f>
        <v>0.19650000000000001</v>
      </c>
      <c r="D33" s="4">
        <f t="shared" si="4"/>
        <v>2.1759834797641986E-2</v>
      </c>
      <c r="E33" s="34">
        <f t="shared" si="5"/>
        <v>5.0000000000000001E-3</v>
      </c>
      <c r="F33" s="19"/>
      <c r="G33" s="18">
        <f t="shared" si="6"/>
        <v>1133400</v>
      </c>
      <c r="H33" s="6">
        <f t="shared" si="0"/>
        <v>30</v>
      </c>
      <c r="I33" s="14">
        <f t="shared" si="1"/>
        <v>5667</v>
      </c>
    </row>
    <row r="34" spans="1:11" x14ac:dyDescent="0.2">
      <c r="A34" s="64">
        <f t="shared" si="3"/>
        <v>42036</v>
      </c>
      <c r="B34" s="64">
        <f t="shared" si="2"/>
        <v>42063</v>
      </c>
      <c r="C34" s="58">
        <f>VLOOKUP(A34,[1]!Int,IF(A34&lt;Nuevo_Int_Sa,3,IF(Comercial_Sa="x",3,IF(Consumo_Sa="X",4,IF(Microcréd_Sa="X",5)))))</f>
        <v>0.19650000000000001</v>
      </c>
      <c r="D34" s="4">
        <f t="shared" si="4"/>
        <v>2.1759834797641986E-2</v>
      </c>
      <c r="E34" s="34">
        <f t="shared" si="5"/>
        <v>5.0000000000000001E-3</v>
      </c>
      <c r="F34" s="19"/>
      <c r="G34" s="18">
        <f t="shared" si="6"/>
        <v>1133400</v>
      </c>
      <c r="H34" s="6">
        <f t="shared" si="0"/>
        <v>30</v>
      </c>
      <c r="I34" s="14">
        <f t="shared" si="1"/>
        <v>5667</v>
      </c>
    </row>
    <row r="35" spans="1:11" x14ac:dyDescent="0.2">
      <c r="A35" s="64">
        <f t="shared" si="3"/>
        <v>42064</v>
      </c>
      <c r="B35" s="64">
        <f t="shared" si="2"/>
        <v>42094</v>
      </c>
      <c r="C35" s="58">
        <f>VLOOKUP(A35,[1]!Int,IF(A35&lt;Nuevo_Int_Sa,3,IF(Comercial_Sa="x",3,IF(Consumo_Sa="X",4,IF(Microcréd_Sa="X",5)))))</f>
        <v>0.19650000000000001</v>
      </c>
      <c r="D35" s="4">
        <f t="shared" si="4"/>
        <v>2.1759834797641986E-2</v>
      </c>
      <c r="E35" s="34">
        <f t="shared" si="5"/>
        <v>5.0000000000000001E-3</v>
      </c>
      <c r="F35" s="19"/>
      <c r="G35" s="18">
        <f t="shared" si="6"/>
        <v>1133400</v>
      </c>
      <c r="H35" s="6">
        <f t="shared" si="0"/>
        <v>30</v>
      </c>
      <c r="I35" s="14">
        <f t="shared" si="1"/>
        <v>5667</v>
      </c>
    </row>
    <row r="36" spans="1:11" x14ac:dyDescent="0.2">
      <c r="A36" s="64">
        <f t="shared" si="3"/>
        <v>42095</v>
      </c>
      <c r="B36" s="64">
        <f t="shared" si="2"/>
        <v>42124</v>
      </c>
      <c r="C36" s="58">
        <f>VLOOKUP(A36,[1]!Int,IF(A36&lt;Nuevo_Int_Sa,3,IF(Comercial_Sa="x",3,IF(Consumo_Sa="X",4,IF(Microcréd_Sa="X",5)))))</f>
        <v>0.19650000000000001</v>
      </c>
      <c r="D36" s="4">
        <f t="shared" si="4"/>
        <v>2.1759834797641986E-2</v>
      </c>
      <c r="E36" s="34">
        <f t="shared" si="5"/>
        <v>5.0000000000000001E-3</v>
      </c>
      <c r="F36" s="19"/>
      <c r="G36" s="18">
        <f t="shared" si="6"/>
        <v>1133400</v>
      </c>
      <c r="H36" s="6">
        <f t="shared" si="0"/>
        <v>30</v>
      </c>
      <c r="I36" s="14">
        <f t="shared" si="1"/>
        <v>5667</v>
      </c>
    </row>
    <row r="37" spans="1:11" x14ac:dyDescent="0.2">
      <c r="A37" s="64">
        <f t="shared" si="3"/>
        <v>42125</v>
      </c>
      <c r="B37" s="64">
        <f t="shared" si="2"/>
        <v>42155</v>
      </c>
      <c r="C37" s="58">
        <f>VLOOKUP(A37,[1]!Int,IF(A37&lt;Nuevo_Int_Sa,3,IF(Comercial_Sa="x",3,IF(Consumo_Sa="X",4,IF(Microcréd_Sa="X",5)))))</f>
        <v>0.19650000000000001</v>
      </c>
      <c r="D37" s="4">
        <f t="shared" si="4"/>
        <v>2.1759834797641986E-2</v>
      </c>
      <c r="E37" s="34">
        <f t="shared" si="5"/>
        <v>5.0000000000000001E-3</v>
      </c>
      <c r="F37" s="19"/>
      <c r="G37" s="18">
        <f t="shared" si="6"/>
        <v>1133400</v>
      </c>
      <c r="H37" s="6">
        <f t="shared" si="0"/>
        <v>30</v>
      </c>
      <c r="I37" s="14">
        <f t="shared" si="1"/>
        <v>5667</v>
      </c>
    </row>
    <row r="38" spans="1:11" x14ac:dyDescent="0.2">
      <c r="A38" s="64">
        <f t="shared" si="3"/>
        <v>42156</v>
      </c>
      <c r="B38" s="64">
        <f t="shared" si="2"/>
        <v>42185</v>
      </c>
      <c r="C38" s="58">
        <f>VLOOKUP(A38,[1]!Int,IF(A38&lt;Nuevo_Int_Sa,3,IF(Comercial_Sa="x",3,IF(Consumo_Sa="X",4,IF(Microcréd_Sa="X",5)))))</f>
        <v>0.19650000000000001</v>
      </c>
      <c r="D38" s="4">
        <f t="shared" si="4"/>
        <v>2.1759834797641986E-2</v>
      </c>
      <c r="E38" s="34">
        <f t="shared" si="5"/>
        <v>5.0000000000000001E-3</v>
      </c>
      <c r="F38" s="19"/>
      <c r="G38" s="18">
        <f t="shared" si="6"/>
        <v>1133400</v>
      </c>
      <c r="H38" s="6">
        <f t="shared" si="0"/>
        <v>30</v>
      </c>
      <c r="I38" s="14">
        <f t="shared" si="1"/>
        <v>5667</v>
      </c>
    </row>
    <row r="39" spans="1:11" x14ac:dyDescent="0.2">
      <c r="A39" s="64">
        <f t="shared" si="3"/>
        <v>42186</v>
      </c>
      <c r="B39" s="64">
        <f t="shared" si="2"/>
        <v>42216</v>
      </c>
      <c r="C39" s="58">
        <f>VLOOKUP(A39,[1]!Int,IF(A39&lt;Nuevo_Int_Sa,3,IF(Comercial_Sa="x",3,IF(Consumo_Sa="X",4,IF(Microcréd_Sa="X",5)))))</f>
        <v>0.19650000000000001</v>
      </c>
      <c r="D39" s="4">
        <f t="shared" si="4"/>
        <v>2.1759834797641986E-2</v>
      </c>
      <c r="E39" s="34">
        <f t="shared" si="5"/>
        <v>5.0000000000000001E-3</v>
      </c>
      <c r="F39" s="19"/>
      <c r="G39" s="18">
        <f t="shared" si="6"/>
        <v>1133400</v>
      </c>
      <c r="H39" s="6">
        <f t="shared" si="0"/>
        <v>30</v>
      </c>
      <c r="I39" s="14">
        <f t="shared" si="1"/>
        <v>5667</v>
      </c>
      <c r="K39" s="5"/>
    </row>
    <row r="40" spans="1:11" x14ac:dyDescent="0.2">
      <c r="A40" s="64">
        <f t="shared" si="3"/>
        <v>42217</v>
      </c>
      <c r="B40" s="64">
        <f t="shared" si="2"/>
        <v>42247</v>
      </c>
      <c r="C40" s="58">
        <f>VLOOKUP(A40,[1]!Int,IF(A40&lt;Nuevo_Int_Sa,3,IF(Comercial_Sa="x",3,IF(Consumo_Sa="X",4,IF(Microcréd_Sa="X",5)))))</f>
        <v>0.19650000000000001</v>
      </c>
      <c r="D40" s="4">
        <f t="shared" si="4"/>
        <v>2.1759834797641986E-2</v>
      </c>
      <c r="E40" s="34">
        <f t="shared" si="5"/>
        <v>5.0000000000000001E-3</v>
      </c>
      <c r="F40" s="19"/>
      <c r="G40" s="18">
        <f t="shared" si="6"/>
        <v>1133400</v>
      </c>
      <c r="H40" s="6">
        <f t="shared" si="0"/>
        <v>30</v>
      </c>
      <c r="I40" s="14">
        <f t="shared" si="1"/>
        <v>5667</v>
      </c>
      <c r="K40" s="7"/>
    </row>
    <row r="41" spans="1:11" x14ac:dyDescent="0.2">
      <c r="A41" s="64">
        <f t="shared" si="3"/>
        <v>42248</v>
      </c>
      <c r="B41" s="64">
        <f t="shared" si="2"/>
        <v>42277</v>
      </c>
      <c r="C41" s="58">
        <f>VLOOKUP(A41,[1]!Int,IF(A41&lt;Nuevo_Int_Sa,3,IF(Comercial_Sa="x",3,IF(Consumo_Sa="X",4,IF(Microcréd_Sa="X",5)))))</f>
        <v>0.19650000000000001</v>
      </c>
      <c r="D41" s="4">
        <f t="shared" si="4"/>
        <v>2.1759834797641986E-2</v>
      </c>
      <c r="E41" s="34">
        <f t="shared" si="5"/>
        <v>5.0000000000000001E-3</v>
      </c>
      <c r="F41" s="19"/>
      <c r="G41" s="18">
        <f t="shared" si="6"/>
        <v>1133400</v>
      </c>
      <c r="H41" s="6">
        <f t="shared" si="0"/>
        <v>30</v>
      </c>
      <c r="I41" s="14">
        <f t="shared" si="1"/>
        <v>5667</v>
      </c>
      <c r="K41" s="7"/>
    </row>
    <row r="42" spans="1:11" x14ac:dyDescent="0.2">
      <c r="A42" s="64">
        <f t="shared" si="3"/>
        <v>42278</v>
      </c>
      <c r="B42" s="64">
        <f t="shared" si="2"/>
        <v>42308</v>
      </c>
      <c r="C42" s="58">
        <f>VLOOKUP(A42,[1]!Int,IF(A42&lt;Nuevo_Int_Sa,3,IF(Comercial_Sa="x",3,IF(Consumo_Sa="X",4,IF(Microcréd_Sa="X",5)))))</f>
        <v>0.19650000000000001</v>
      </c>
      <c r="D42" s="4">
        <f t="shared" si="4"/>
        <v>2.1759834797641986E-2</v>
      </c>
      <c r="E42" s="34">
        <f t="shared" si="5"/>
        <v>5.0000000000000001E-3</v>
      </c>
      <c r="F42" s="19"/>
      <c r="G42" s="18">
        <f t="shared" si="6"/>
        <v>1133400</v>
      </c>
      <c r="H42" s="6">
        <f t="shared" si="0"/>
        <v>30</v>
      </c>
      <c r="I42" s="14">
        <f t="shared" si="1"/>
        <v>5667</v>
      </c>
      <c r="K42" s="7"/>
    </row>
    <row r="43" spans="1:11" x14ac:dyDescent="0.2">
      <c r="A43" s="64">
        <f t="shared" si="3"/>
        <v>42309</v>
      </c>
      <c r="B43" s="64">
        <f t="shared" si="2"/>
        <v>42338</v>
      </c>
      <c r="C43" s="58">
        <f>VLOOKUP(A43,[1]!Int,IF(A43&lt;Nuevo_Int_Sa,3,IF(Comercial_Sa="x",3,IF(Consumo_Sa="X",4,IF(Microcréd_Sa="X",5)))))</f>
        <v>0.19650000000000001</v>
      </c>
      <c r="D43" s="4">
        <f t="shared" si="4"/>
        <v>2.1759834797641986E-2</v>
      </c>
      <c r="E43" s="34">
        <f t="shared" si="5"/>
        <v>5.0000000000000001E-3</v>
      </c>
      <c r="F43" s="19"/>
      <c r="G43" s="18">
        <f t="shared" si="6"/>
        <v>1133400</v>
      </c>
      <c r="H43" s="6">
        <f t="shared" si="0"/>
        <v>30</v>
      </c>
      <c r="I43" s="14">
        <f t="shared" si="1"/>
        <v>5667</v>
      </c>
      <c r="K43" s="7"/>
    </row>
    <row r="44" spans="1:11" x14ac:dyDescent="0.2">
      <c r="A44" s="64">
        <f t="shared" si="3"/>
        <v>42339</v>
      </c>
      <c r="B44" s="64">
        <f t="shared" si="2"/>
        <v>42369</v>
      </c>
      <c r="C44" s="58">
        <f>VLOOKUP(A44,[1]!Int,IF(A44&lt;Nuevo_Int_Sa,3,IF(Comercial_Sa="x",3,IF(Consumo_Sa="X",4,IF(Microcréd_Sa="X",5)))))</f>
        <v>0.19650000000000001</v>
      </c>
      <c r="D44" s="4">
        <f t="shared" si="4"/>
        <v>2.1759834797641986E-2</v>
      </c>
      <c r="E44" s="34">
        <f t="shared" si="5"/>
        <v>5.0000000000000001E-3</v>
      </c>
      <c r="F44" s="19"/>
      <c r="G44" s="18">
        <f t="shared" si="6"/>
        <v>1133400</v>
      </c>
      <c r="H44" s="6">
        <f t="shared" si="0"/>
        <v>30</v>
      </c>
      <c r="I44" s="14">
        <f t="shared" si="1"/>
        <v>5667</v>
      </c>
      <c r="K44" s="7"/>
    </row>
    <row r="45" spans="1:11" x14ac:dyDescent="0.2">
      <c r="A45" s="64">
        <f t="shared" si="3"/>
        <v>42370</v>
      </c>
      <c r="B45" s="64">
        <f t="shared" si="2"/>
        <v>42400</v>
      </c>
      <c r="C45" s="58">
        <f>VLOOKUP(A45,[1]!Int,IF(A45&lt;Nuevo_Int_Sa,3,IF(Comercial_Sa="x",3,IF(Consumo_Sa="X",4,IF(Microcréd_Sa="X",5)))))</f>
        <v>0.19650000000000001</v>
      </c>
      <c r="D45" s="4">
        <f t="shared" si="4"/>
        <v>2.1759834797641986E-2</v>
      </c>
      <c r="E45" s="34">
        <f t="shared" si="5"/>
        <v>5.0000000000000001E-3</v>
      </c>
      <c r="F45" s="19"/>
      <c r="G45" s="18">
        <f t="shared" si="6"/>
        <v>1133400</v>
      </c>
      <c r="H45" s="6">
        <f t="shared" si="0"/>
        <v>30</v>
      </c>
      <c r="I45" s="14">
        <f t="shared" si="1"/>
        <v>5667</v>
      </c>
    </row>
    <row r="46" spans="1:11" x14ac:dyDescent="0.2">
      <c r="A46" s="64">
        <f t="shared" si="3"/>
        <v>42401</v>
      </c>
      <c r="B46" s="64">
        <f t="shared" si="2"/>
        <v>42429</v>
      </c>
      <c r="C46" s="58">
        <f>VLOOKUP(A46,[1]!Int,IF(A46&lt;Nuevo_Int_Sa,3,IF(Comercial_Sa="x",3,IF(Consumo_Sa="X",4,IF(Microcréd_Sa="X",5)))))</f>
        <v>0.19650000000000001</v>
      </c>
      <c r="D46" s="4">
        <f t="shared" si="4"/>
        <v>2.1759834797641986E-2</v>
      </c>
      <c r="E46" s="34">
        <f t="shared" si="5"/>
        <v>5.0000000000000001E-3</v>
      </c>
      <c r="F46" s="19"/>
      <c r="G46" s="18">
        <f t="shared" si="6"/>
        <v>1133400</v>
      </c>
      <c r="H46" s="6">
        <f t="shared" si="0"/>
        <v>30</v>
      </c>
      <c r="I46" s="14">
        <f t="shared" si="1"/>
        <v>5667</v>
      </c>
    </row>
    <row r="47" spans="1:11" x14ac:dyDescent="0.2">
      <c r="A47" s="64">
        <f t="shared" si="3"/>
        <v>42430</v>
      </c>
      <c r="B47" s="64">
        <f t="shared" si="2"/>
        <v>42460</v>
      </c>
      <c r="C47" s="58">
        <f>VLOOKUP(A47,[1]!Int,IF(A47&lt;Nuevo_Int_Sa,3,IF(Comercial_Sa="x",3,IF(Consumo_Sa="X",4,IF(Microcréd_Sa="X",5)))))</f>
        <v>0.19650000000000001</v>
      </c>
      <c r="D47" s="4">
        <f t="shared" si="4"/>
        <v>2.1759834797641986E-2</v>
      </c>
      <c r="E47" s="34">
        <f t="shared" si="5"/>
        <v>5.0000000000000001E-3</v>
      </c>
      <c r="F47" s="19"/>
      <c r="G47" s="18">
        <f t="shared" si="6"/>
        <v>1133400</v>
      </c>
      <c r="H47" s="6">
        <f t="shared" si="0"/>
        <v>30</v>
      </c>
      <c r="I47" s="14">
        <f t="shared" si="1"/>
        <v>5667</v>
      </c>
    </row>
    <row r="48" spans="1:11" x14ac:dyDescent="0.2">
      <c r="A48" s="64">
        <f t="shared" si="3"/>
        <v>42461</v>
      </c>
      <c r="B48" s="64">
        <f t="shared" si="2"/>
        <v>42490</v>
      </c>
      <c r="C48" s="58">
        <f>VLOOKUP(A48,[1]!Int,IF(A48&lt;Nuevo_Int_Sa,3,IF(Comercial_Sa="x",3,IF(Consumo_Sa="X",4,IF(Microcréd_Sa="X",5)))))</f>
        <v>0.19650000000000001</v>
      </c>
      <c r="D48" s="4">
        <f t="shared" si="4"/>
        <v>2.1759834797641986E-2</v>
      </c>
      <c r="E48" s="34">
        <f t="shared" si="5"/>
        <v>5.0000000000000001E-3</v>
      </c>
      <c r="F48" s="19"/>
      <c r="G48" s="18">
        <f t="shared" si="6"/>
        <v>1133400</v>
      </c>
      <c r="H48" s="6">
        <f t="shared" si="0"/>
        <v>30</v>
      </c>
      <c r="I48" s="14">
        <f t="shared" si="1"/>
        <v>5667</v>
      </c>
    </row>
    <row r="49" spans="1:9" x14ac:dyDescent="0.2">
      <c r="A49" s="64">
        <f t="shared" si="3"/>
        <v>42491</v>
      </c>
      <c r="B49" s="64">
        <f t="shared" si="2"/>
        <v>42521</v>
      </c>
      <c r="C49" s="58">
        <f>VLOOKUP(A49,[1]!Int,IF(A49&lt;Nuevo_Int_Sa,3,IF(Comercial_Sa="x",3,IF(Consumo_Sa="X",4,IF(Microcréd_Sa="X",5)))))</f>
        <v>0.19650000000000001</v>
      </c>
      <c r="D49" s="4">
        <f t="shared" si="4"/>
        <v>2.1759834797641986E-2</v>
      </c>
      <c r="E49" s="34">
        <f t="shared" si="5"/>
        <v>5.0000000000000001E-3</v>
      </c>
      <c r="F49" s="19"/>
      <c r="G49" s="18">
        <f t="shared" si="6"/>
        <v>1133400</v>
      </c>
      <c r="H49" s="6">
        <f t="shared" si="0"/>
        <v>30</v>
      </c>
      <c r="I49" s="14">
        <f t="shared" si="1"/>
        <v>5667</v>
      </c>
    </row>
    <row r="50" spans="1:9" x14ac:dyDescent="0.2">
      <c r="A50" s="64">
        <f t="shared" si="3"/>
        <v>42522</v>
      </c>
      <c r="B50" s="64">
        <f t="shared" si="2"/>
        <v>42551</v>
      </c>
      <c r="C50" s="58">
        <f>VLOOKUP(A50,[1]!Int,IF(A50&lt;Nuevo_Int_Sa,3,IF(Comercial_Sa="x",3,IF(Consumo_Sa="X",4,IF(Microcréd_Sa="X",5)))))</f>
        <v>0.19650000000000001</v>
      </c>
      <c r="D50" s="4">
        <f t="shared" si="4"/>
        <v>2.1759834797641986E-2</v>
      </c>
      <c r="E50" s="34">
        <f t="shared" si="5"/>
        <v>5.0000000000000001E-3</v>
      </c>
      <c r="F50" s="19"/>
      <c r="G50" s="18">
        <f t="shared" si="6"/>
        <v>1133400</v>
      </c>
      <c r="H50" s="6">
        <f t="shared" ref="H50:H81" si="7">IF(Colm_De&gt;Mora_Final,"",IF(A50="","",DAYS360(A50,B50+(1))))</f>
        <v>30</v>
      </c>
      <c r="I50" s="14">
        <f t="shared" ref="I50:I81" si="8">IF(Colm_De&gt;Mora_Final,"",IF(A50="","",((G50*E50)/30)*H50))</f>
        <v>5667</v>
      </c>
    </row>
    <row r="51" spans="1:9" x14ac:dyDescent="0.2">
      <c r="A51" s="64">
        <f t="shared" si="3"/>
        <v>42552</v>
      </c>
      <c r="B51" s="64">
        <f t="shared" si="2"/>
        <v>42582</v>
      </c>
      <c r="C51" s="58">
        <f>VLOOKUP(A51,[1]!Int,IF(A51&lt;Nuevo_Int_Sa,3,IF(Comercial_Sa="x",3,IF(Consumo_Sa="X",4,IF(Microcréd_Sa="X",5)))))</f>
        <v>0.19650000000000001</v>
      </c>
      <c r="D51" s="4">
        <f t="shared" si="4"/>
        <v>2.1759834797641986E-2</v>
      </c>
      <c r="E51" s="34">
        <f t="shared" si="5"/>
        <v>5.0000000000000001E-3</v>
      </c>
      <c r="F51" s="19"/>
      <c r="G51" s="18">
        <f t="shared" si="6"/>
        <v>1133400</v>
      </c>
      <c r="H51" s="6">
        <f t="shared" si="7"/>
        <v>30</v>
      </c>
      <c r="I51" s="14">
        <f t="shared" si="8"/>
        <v>5667</v>
      </c>
    </row>
    <row r="52" spans="1:9" x14ac:dyDescent="0.2">
      <c r="A52" s="64">
        <f t="shared" si="3"/>
        <v>42583</v>
      </c>
      <c r="B52" s="64">
        <f t="shared" si="2"/>
        <v>42613</v>
      </c>
      <c r="C52" s="58">
        <f>VLOOKUP(A52,[1]!Int,IF(A52&lt;Nuevo_Int_Sa,3,IF(Comercial_Sa="x",3,IF(Consumo_Sa="X",4,IF(Microcréd_Sa="X",5)))))</f>
        <v>0.19650000000000001</v>
      </c>
      <c r="D52" s="4">
        <f t="shared" si="4"/>
        <v>2.1759834797641986E-2</v>
      </c>
      <c r="E52" s="34">
        <f t="shared" si="5"/>
        <v>5.0000000000000001E-3</v>
      </c>
      <c r="F52" s="19"/>
      <c r="G52" s="18">
        <f t="shared" si="6"/>
        <v>1133400</v>
      </c>
      <c r="H52" s="6">
        <f t="shared" si="7"/>
        <v>30</v>
      </c>
      <c r="I52" s="14">
        <f t="shared" si="8"/>
        <v>5667</v>
      </c>
    </row>
    <row r="53" spans="1:9" x14ac:dyDescent="0.2">
      <c r="A53" s="64">
        <f t="shared" si="3"/>
        <v>42614</v>
      </c>
      <c r="B53" s="64">
        <f t="shared" si="2"/>
        <v>42643</v>
      </c>
      <c r="C53" s="58">
        <f>VLOOKUP(A53,[1]!Int,IF(A53&lt;Nuevo_Int_Sa,3,IF(Comercial_Sa="x",3,IF(Consumo_Sa="X",4,IF(Microcréd_Sa="X",5)))))</f>
        <v>0.19650000000000001</v>
      </c>
      <c r="D53" s="4">
        <f t="shared" si="4"/>
        <v>2.1759834797641986E-2</v>
      </c>
      <c r="E53" s="34">
        <f t="shared" si="5"/>
        <v>5.0000000000000001E-3</v>
      </c>
      <c r="F53" s="19"/>
      <c r="G53" s="18">
        <f t="shared" si="6"/>
        <v>1133400</v>
      </c>
      <c r="H53" s="6">
        <f t="shared" si="7"/>
        <v>30</v>
      </c>
      <c r="I53" s="14">
        <f t="shared" si="8"/>
        <v>5667</v>
      </c>
    </row>
    <row r="54" spans="1:9" x14ac:dyDescent="0.2">
      <c r="A54" s="64">
        <f t="shared" si="3"/>
        <v>42644</v>
      </c>
      <c r="B54" s="64">
        <f t="shared" si="2"/>
        <v>42674</v>
      </c>
      <c r="C54" s="58">
        <f>VLOOKUP(A54,[1]!Int,IF(A54&lt;Nuevo_Int_Sa,3,IF(Comercial_Sa="x",3,IF(Consumo_Sa="X",4,IF(Microcréd_Sa="X",5)))))</f>
        <v>0.19650000000000001</v>
      </c>
      <c r="D54" s="4">
        <f t="shared" si="4"/>
        <v>2.1759834797641986E-2</v>
      </c>
      <c r="E54" s="34">
        <f t="shared" si="5"/>
        <v>5.0000000000000001E-3</v>
      </c>
      <c r="F54" s="19"/>
      <c r="G54" s="18">
        <f t="shared" si="6"/>
        <v>1133400</v>
      </c>
      <c r="H54" s="6">
        <f t="shared" si="7"/>
        <v>30</v>
      </c>
      <c r="I54" s="14">
        <f t="shared" si="8"/>
        <v>5667</v>
      </c>
    </row>
    <row r="55" spans="1:9" x14ac:dyDescent="0.2">
      <c r="A55" s="64">
        <f t="shared" si="3"/>
        <v>42675</v>
      </c>
      <c r="B55" s="64">
        <f t="shared" si="2"/>
        <v>42704</v>
      </c>
      <c r="C55" s="58">
        <f>VLOOKUP(A55,[1]!Int,IF(A55&lt;Nuevo_Int_Sa,3,IF(Comercial_Sa="x",3,IF(Consumo_Sa="X",4,IF(Microcréd_Sa="X",5)))))</f>
        <v>0.19650000000000001</v>
      </c>
      <c r="D55" s="4">
        <f t="shared" si="4"/>
        <v>2.1759834797641986E-2</v>
      </c>
      <c r="E55" s="34">
        <f t="shared" si="5"/>
        <v>5.0000000000000001E-3</v>
      </c>
      <c r="F55" s="19"/>
      <c r="G55" s="18">
        <f t="shared" si="6"/>
        <v>1133400</v>
      </c>
      <c r="H55" s="6">
        <f t="shared" si="7"/>
        <v>30</v>
      </c>
      <c r="I55" s="14">
        <f t="shared" si="8"/>
        <v>5667</v>
      </c>
    </row>
    <row r="56" spans="1:9" x14ac:dyDescent="0.2">
      <c r="A56" s="64">
        <f t="shared" si="3"/>
        <v>42705</v>
      </c>
      <c r="B56" s="64">
        <f t="shared" si="2"/>
        <v>42735</v>
      </c>
      <c r="C56" s="58">
        <f>VLOOKUP(A56,[1]!Int,IF(A56&lt;Nuevo_Int_Sa,3,IF(Comercial_Sa="x",3,IF(Consumo_Sa="X",4,IF(Microcréd_Sa="X",5)))))</f>
        <v>0.19650000000000001</v>
      </c>
      <c r="D56" s="4">
        <f t="shared" si="4"/>
        <v>2.1759834797641986E-2</v>
      </c>
      <c r="E56" s="34">
        <f t="shared" si="5"/>
        <v>5.0000000000000001E-3</v>
      </c>
      <c r="F56" s="19"/>
      <c r="G56" s="18">
        <f t="shared" si="6"/>
        <v>1133400</v>
      </c>
      <c r="H56" s="6">
        <f t="shared" si="7"/>
        <v>30</v>
      </c>
      <c r="I56" s="14">
        <f t="shared" si="8"/>
        <v>5667</v>
      </c>
    </row>
    <row r="57" spans="1:9" x14ac:dyDescent="0.2">
      <c r="A57" s="64">
        <f t="shared" si="3"/>
        <v>42736</v>
      </c>
      <c r="B57" s="64">
        <f t="shared" si="2"/>
        <v>42766</v>
      </c>
      <c r="C57" s="58">
        <f>VLOOKUP(A57,[1]!Int,IF(A57&lt;Nuevo_Int_Sa,3,IF(Comercial_Sa="x",3,IF(Consumo_Sa="X",4,IF(Microcréd_Sa="X",5)))))</f>
        <v>0.19650000000000001</v>
      </c>
      <c r="D57" s="4">
        <f t="shared" si="4"/>
        <v>2.1759834797641986E-2</v>
      </c>
      <c r="E57" s="34">
        <f t="shared" si="5"/>
        <v>5.0000000000000001E-3</v>
      </c>
      <c r="F57" s="19"/>
      <c r="G57" s="18">
        <f t="shared" si="6"/>
        <v>1133400</v>
      </c>
      <c r="H57" s="6">
        <f t="shared" si="7"/>
        <v>30</v>
      </c>
      <c r="I57" s="14">
        <f t="shared" si="8"/>
        <v>5667</v>
      </c>
    </row>
    <row r="58" spans="1:9" x14ac:dyDescent="0.2">
      <c r="A58" s="64">
        <f t="shared" si="3"/>
        <v>42767</v>
      </c>
      <c r="B58" s="64">
        <f t="shared" si="2"/>
        <v>42794</v>
      </c>
      <c r="C58" s="58">
        <f>VLOOKUP(A58,[1]!Int,IF(A58&lt;Nuevo_Int_Sa,3,IF(Comercial_Sa="x",3,IF(Consumo_Sa="X",4,IF(Microcréd_Sa="X",5)))))</f>
        <v>0.19650000000000001</v>
      </c>
      <c r="D58" s="4">
        <f t="shared" si="4"/>
        <v>2.1759834797641986E-2</v>
      </c>
      <c r="E58" s="34">
        <f t="shared" si="5"/>
        <v>5.0000000000000001E-3</v>
      </c>
      <c r="F58" s="19"/>
      <c r="G58" s="18">
        <f t="shared" si="6"/>
        <v>1133400</v>
      </c>
      <c r="H58" s="6">
        <f t="shared" si="7"/>
        <v>30</v>
      </c>
      <c r="I58" s="14">
        <f t="shared" si="8"/>
        <v>5667</v>
      </c>
    </row>
    <row r="59" spans="1:9" x14ac:dyDescent="0.2">
      <c r="A59" s="64">
        <f t="shared" si="3"/>
        <v>42795</v>
      </c>
      <c r="B59" s="64">
        <f t="shared" si="2"/>
        <v>42825</v>
      </c>
      <c r="C59" s="58">
        <f>VLOOKUP(A59,[1]!Int,IF(A59&lt;Nuevo_Int_Sa,3,IF(Comercial_Sa="x",3,IF(Consumo_Sa="X",4,IF(Microcréd_Sa="X",5)))))</f>
        <v>0.19650000000000001</v>
      </c>
      <c r="D59" s="4">
        <f t="shared" si="4"/>
        <v>2.1759834797641986E-2</v>
      </c>
      <c r="E59" s="34">
        <f t="shared" si="5"/>
        <v>5.0000000000000001E-3</v>
      </c>
      <c r="F59" s="19"/>
      <c r="G59" s="18">
        <f t="shared" si="6"/>
        <v>1133400</v>
      </c>
      <c r="H59" s="6">
        <f t="shared" si="7"/>
        <v>30</v>
      </c>
      <c r="I59" s="14">
        <f t="shared" si="8"/>
        <v>5667</v>
      </c>
    </row>
    <row r="60" spans="1:9" x14ac:dyDescent="0.2">
      <c r="A60" s="64">
        <f t="shared" si="3"/>
        <v>42826</v>
      </c>
      <c r="B60" s="64">
        <f t="shared" si="2"/>
        <v>42855</v>
      </c>
      <c r="C60" s="58">
        <f>VLOOKUP(A60,[1]!Int,IF(A60&lt;Nuevo_Int_Sa,3,IF(Comercial_Sa="x",3,IF(Consumo_Sa="X",4,IF(Microcréd_Sa="X",5)))))</f>
        <v>0.19650000000000001</v>
      </c>
      <c r="D60" s="4">
        <f t="shared" si="4"/>
        <v>2.1759834797641986E-2</v>
      </c>
      <c r="E60" s="34">
        <f t="shared" si="5"/>
        <v>5.0000000000000001E-3</v>
      </c>
      <c r="F60" s="19"/>
      <c r="G60" s="18">
        <f t="shared" si="6"/>
        <v>1133400</v>
      </c>
      <c r="H60" s="6">
        <f t="shared" si="7"/>
        <v>30</v>
      </c>
      <c r="I60" s="14">
        <f t="shared" si="8"/>
        <v>5667</v>
      </c>
    </row>
    <row r="61" spans="1:9" x14ac:dyDescent="0.2">
      <c r="A61" s="64">
        <f t="shared" si="3"/>
        <v>42856</v>
      </c>
      <c r="B61" s="64">
        <f t="shared" si="2"/>
        <v>42886</v>
      </c>
      <c r="C61" s="58">
        <f>VLOOKUP(A61,[1]!Int,IF(A61&lt;Nuevo_Int_Sa,3,IF(Comercial_Sa="x",3,IF(Consumo_Sa="X",4,IF(Microcréd_Sa="X",5)))))</f>
        <v>0.19650000000000001</v>
      </c>
      <c r="D61" s="4">
        <f t="shared" si="4"/>
        <v>2.1759834797641986E-2</v>
      </c>
      <c r="E61" s="34">
        <f t="shared" si="5"/>
        <v>5.0000000000000001E-3</v>
      </c>
      <c r="F61" s="19"/>
      <c r="G61" s="18">
        <f t="shared" si="6"/>
        <v>1133400</v>
      </c>
      <c r="H61" s="6">
        <f t="shared" si="7"/>
        <v>30</v>
      </c>
      <c r="I61" s="14">
        <f t="shared" si="8"/>
        <v>5667</v>
      </c>
    </row>
    <row r="62" spans="1:9" x14ac:dyDescent="0.2">
      <c r="A62" s="64">
        <f t="shared" si="3"/>
        <v>42887</v>
      </c>
      <c r="B62" s="64">
        <f t="shared" si="2"/>
        <v>42916</v>
      </c>
      <c r="C62" s="58">
        <f>VLOOKUP(A62,[1]!Int,IF(A62&lt;Nuevo_Int_Sa,3,IF(Comercial_Sa="x",3,IF(Consumo_Sa="X",4,IF(Microcréd_Sa="X",5)))))</f>
        <v>0.19650000000000001</v>
      </c>
      <c r="D62" s="4">
        <f t="shared" si="4"/>
        <v>2.1759834797641986E-2</v>
      </c>
      <c r="E62" s="34">
        <f t="shared" si="5"/>
        <v>5.0000000000000001E-3</v>
      </c>
      <c r="F62" s="19"/>
      <c r="G62" s="18">
        <f t="shared" si="6"/>
        <v>1133400</v>
      </c>
      <c r="H62" s="6">
        <f t="shared" si="7"/>
        <v>30</v>
      </c>
      <c r="I62" s="14">
        <f t="shared" si="8"/>
        <v>5667</v>
      </c>
    </row>
    <row r="63" spans="1:9" x14ac:dyDescent="0.2">
      <c r="A63" s="64">
        <f t="shared" si="3"/>
        <v>42917</v>
      </c>
      <c r="B63" s="64">
        <f t="shared" si="2"/>
        <v>42947</v>
      </c>
      <c r="C63" s="58">
        <f>VLOOKUP(A63,[1]!Int,IF(A63&lt;Nuevo_Int_Sa,3,IF(Comercial_Sa="x",3,IF(Consumo_Sa="X",4,IF(Microcréd_Sa="X",5)))))</f>
        <v>0.19650000000000001</v>
      </c>
      <c r="D63" s="4">
        <f t="shared" si="4"/>
        <v>2.1759834797641986E-2</v>
      </c>
      <c r="E63" s="34">
        <f t="shared" si="5"/>
        <v>5.0000000000000001E-3</v>
      </c>
      <c r="F63" s="19"/>
      <c r="G63" s="18">
        <f t="shared" si="6"/>
        <v>1133400</v>
      </c>
      <c r="H63" s="6">
        <f t="shared" si="7"/>
        <v>30</v>
      </c>
      <c r="I63" s="14">
        <f t="shared" si="8"/>
        <v>5667</v>
      </c>
    </row>
    <row r="64" spans="1:9" x14ac:dyDescent="0.2">
      <c r="A64" s="64">
        <f t="shared" si="3"/>
        <v>42948</v>
      </c>
      <c r="B64" s="64">
        <f t="shared" si="2"/>
        <v>42978</v>
      </c>
      <c r="C64" s="58">
        <f>VLOOKUP(A64,[1]!Int,IF(A64&lt;Nuevo_Int_Sa,3,IF(Comercial_Sa="x",3,IF(Consumo_Sa="X",4,IF(Microcréd_Sa="X",5)))))</f>
        <v>0.19650000000000001</v>
      </c>
      <c r="D64" s="4">
        <f t="shared" si="4"/>
        <v>2.1759834797641986E-2</v>
      </c>
      <c r="E64" s="34">
        <f t="shared" si="5"/>
        <v>5.0000000000000001E-3</v>
      </c>
      <c r="F64" s="19"/>
      <c r="G64" s="18">
        <f t="shared" si="6"/>
        <v>1133400</v>
      </c>
      <c r="H64" s="6">
        <f t="shared" si="7"/>
        <v>30</v>
      </c>
      <c r="I64" s="14">
        <f t="shared" si="8"/>
        <v>5667</v>
      </c>
    </row>
    <row r="65" spans="1:9" x14ac:dyDescent="0.2">
      <c r="A65" s="64">
        <f t="shared" si="3"/>
        <v>42979</v>
      </c>
      <c r="B65" s="64">
        <f t="shared" si="2"/>
        <v>43008</v>
      </c>
      <c r="C65" s="58">
        <f>VLOOKUP(A65,[1]!Int,IF(A65&lt;Nuevo_Int_Sa,3,IF(Comercial_Sa="x",3,IF(Consumo_Sa="X",4,IF(Microcréd_Sa="X",5)))))</f>
        <v>0.19650000000000001</v>
      </c>
      <c r="D65" s="4">
        <f t="shared" si="4"/>
        <v>2.1759834797641986E-2</v>
      </c>
      <c r="E65" s="34">
        <f t="shared" si="5"/>
        <v>5.0000000000000001E-3</v>
      </c>
      <c r="F65" s="19"/>
      <c r="G65" s="18">
        <f t="shared" si="6"/>
        <v>1133400</v>
      </c>
      <c r="H65" s="6">
        <f t="shared" si="7"/>
        <v>30</v>
      </c>
      <c r="I65" s="14">
        <f t="shared" si="8"/>
        <v>5667</v>
      </c>
    </row>
    <row r="66" spans="1:9" x14ac:dyDescent="0.2">
      <c r="A66" s="64">
        <f t="shared" si="3"/>
        <v>43009</v>
      </c>
      <c r="B66" s="64">
        <f t="shared" si="2"/>
        <v>43039</v>
      </c>
      <c r="C66" s="58">
        <f>VLOOKUP(A66,[1]!Int,IF(A66&lt;Nuevo_Int_Sa,3,IF(Comercial_Sa="x",3,IF(Consumo_Sa="X",4,IF(Microcréd_Sa="X",5)))))</f>
        <v>0.19650000000000001</v>
      </c>
      <c r="D66" s="4">
        <f t="shared" si="4"/>
        <v>2.1759834797641986E-2</v>
      </c>
      <c r="E66" s="34">
        <f t="shared" si="5"/>
        <v>5.0000000000000001E-3</v>
      </c>
      <c r="F66" s="19"/>
      <c r="G66" s="18">
        <f t="shared" si="6"/>
        <v>1133400</v>
      </c>
      <c r="H66" s="6">
        <f t="shared" si="7"/>
        <v>30</v>
      </c>
      <c r="I66" s="14">
        <f t="shared" si="8"/>
        <v>5667</v>
      </c>
    </row>
    <row r="67" spans="1:9" x14ac:dyDescent="0.2">
      <c r="A67" s="64">
        <f t="shared" si="3"/>
        <v>43040</v>
      </c>
      <c r="B67" s="64">
        <f t="shared" si="2"/>
        <v>43069</v>
      </c>
      <c r="C67" s="58">
        <f>VLOOKUP(A67,[1]!Int,IF(A67&lt;Nuevo_Int_Sa,3,IF(Comercial_Sa="x",3,IF(Consumo_Sa="X",4,IF(Microcréd_Sa="X",5)))))</f>
        <v>0.19650000000000001</v>
      </c>
      <c r="D67" s="4">
        <f t="shared" si="4"/>
        <v>2.1759834797641986E-2</v>
      </c>
      <c r="E67" s="34">
        <f t="shared" si="5"/>
        <v>5.0000000000000001E-3</v>
      </c>
      <c r="F67" s="19"/>
      <c r="G67" s="18">
        <f t="shared" si="6"/>
        <v>1133400</v>
      </c>
      <c r="H67" s="6">
        <f t="shared" si="7"/>
        <v>30</v>
      </c>
      <c r="I67" s="14">
        <f t="shared" si="8"/>
        <v>5667</v>
      </c>
    </row>
    <row r="68" spans="1:9" hidden="1" x14ac:dyDescent="0.2">
      <c r="A68" s="64">
        <f t="shared" si="3"/>
        <v>43070</v>
      </c>
      <c r="B68" s="64">
        <f t="shared" si="2"/>
        <v>43100</v>
      </c>
      <c r="C68" s="58">
        <f>VLOOKUP(A68,[1]!Int,IF(A68&lt;Nuevo_Int_Sa,3,IF(Comercial_Sa="x",3,IF(Consumo_Sa="X",4,IF(Microcréd_Sa="X",5)))))</f>
        <v>0.19650000000000001</v>
      </c>
      <c r="D68" s="4">
        <f t="shared" si="4"/>
        <v>2.1759834797641986E-2</v>
      </c>
      <c r="E68" s="34">
        <f t="shared" si="5"/>
        <v>5.0000000000000001E-3</v>
      </c>
      <c r="F68" s="19"/>
      <c r="G68" s="18">
        <f t="shared" si="6"/>
        <v>1133400</v>
      </c>
      <c r="H68" s="6" t="str">
        <f t="shared" si="7"/>
        <v/>
      </c>
      <c r="I68" s="14" t="str">
        <f t="shared" si="8"/>
        <v/>
      </c>
    </row>
    <row r="69" spans="1:9" hidden="1" x14ac:dyDescent="0.2">
      <c r="A69" s="64">
        <f t="shared" si="3"/>
        <v>43101</v>
      </c>
      <c r="B69" s="64">
        <f t="shared" si="2"/>
        <v>43131</v>
      </c>
      <c r="C69" s="58">
        <f>VLOOKUP(A69,[1]!Int,IF(A69&lt;Nuevo_Int_Sa,3,IF(Comercial_Sa="x",3,IF(Consumo_Sa="X",4,IF(Microcréd_Sa="X",5)))))</f>
        <v>0.19650000000000001</v>
      </c>
      <c r="D69" s="4">
        <f t="shared" si="4"/>
        <v>2.1759834797641986E-2</v>
      </c>
      <c r="E69" s="34">
        <f t="shared" si="5"/>
        <v>5.0000000000000001E-3</v>
      </c>
      <c r="F69" s="19"/>
      <c r="G69" s="18">
        <f t="shared" si="6"/>
        <v>1133400</v>
      </c>
      <c r="H69" s="6" t="str">
        <f t="shared" si="7"/>
        <v/>
      </c>
      <c r="I69" s="14" t="str">
        <f t="shared" si="8"/>
        <v/>
      </c>
    </row>
    <row r="70" spans="1:9" hidden="1" x14ac:dyDescent="0.2">
      <c r="A70" s="64">
        <f t="shared" si="3"/>
        <v>43132</v>
      </c>
      <c r="B70" s="64">
        <f t="shared" si="2"/>
        <v>43159</v>
      </c>
      <c r="C70" s="58">
        <f>VLOOKUP(A70,[1]!Int,IF(A70&lt;Nuevo_Int_Sa,3,IF(Comercial_Sa="x",3,IF(Consumo_Sa="X",4,IF(Microcréd_Sa="X",5)))))</f>
        <v>0.19650000000000001</v>
      </c>
      <c r="D70" s="4">
        <f t="shared" si="4"/>
        <v>2.1759834797641986E-2</v>
      </c>
      <c r="E70" s="34">
        <f t="shared" si="5"/>
        <v>5.0000000000000001E-3</v>
      </c>
      <c r="F70" s="19"/>
      <c r="G70" s="18">
        <f t="shared" si="6"/>
        <v>1133400</v>
      </c>
      <c r="H70" s="6" t="str">
        <f t="shared" si="7"/>
        <v/>
      </c>
      <c r="I70" s="14" t="str">
        <f t="shared" si="8"/>
        <v/>
      </c>
    </row>
    <row r="71" spans="1:9" hidden="1" x14ac:dyDescent="0.2">
      <c r="A71" s="64">
        <f t="shared" si="3"/>
        <v>43160</v>
      </c>
      <c r="B71" s="64">
        <f t="shared" si="2"/>
        <v>43190</v>
      </c>
      <c r="C71" s="58">
        <f>VLOOKUP(A71,[1]!Int,IF(A71&lt;Nuevo_Int_Sa,3,IF(Comercial_Sa="x",3,IF(Consumo_Sa="X",4,IF(Microcréd_Sa="X",5)))))</f>
        <v>0.19650000000000001</v>
      </c>
      <c r="D71" s="4">
        <f t="shared" si="4"/>
        <v>2.1759834797641986E-2</v>
      </c>
      <c r="E71" s="34">
        <f t="shared" si="5"/>
        <v>5.0000000000000001E-3</v>
      </c>
      <c r="F71" s="19"/>
      <c r="G71" s="18">
        <f t="shared" si="6"/>
        <v>1133400</v>
      </c>
      <c r="H71" s="6" t="str">
        <f t="shared" si="7"/>
        <v/>
      </c>
      <c r="I71" s="14" t="str">
        <f t="shared" si="8"/>
        <v/>
      </c>
    </row>
    <row r="72" spans="1:9" hidden="1" x14ac:dyDescent="0.2">
      <c r="A72" s="64">
        <f t="shared" si="3"/>
        <v>43191</v>
      </c>
      <c r="B72" s="64">
        <f t="shared" si="2"/>
        <v>43220</v>
      </c>
      <c r="C72" s="58">
        <f>VLOOKUP(A72,[1]!Int,IF(A72&lt;Nuevo_Int_Sa,3,IF(Comercial_Sa="x",3,IF(Consumo_Sa="X",4,IF(Microcréd_Sa="X",5)))))</f>
        <v>0.19650000000000001</v>
      </c>
      <c r="D72" s="4">
        <f t="shared" si="4"/>
        <v>2.1759834797641986E-2</v>
      </c>
      <c r="E72" s="34">
        <f t="shared" si="5"/>
        <v>5.0000000000000001E-3</v>
      </c>
      <c r="F72" s="19"/>
      <c r="G72" s="18">
        <f t="shared" si="6"/>
        <v>1133400</v>
      </c>
      <c r="H72" s="6" t="str">
        <f t="shared" si="7"/>
        <v/>
      </c>
      <c r="I72" s="14" t="str">
        <f t="shared" si="8"/>
        <v/>
      </c>
    </row>
    <row r="73" spans="1:9" hidden="1" x14ac:dyDescent="0.2">
      <c r="A73" s="64">
        <f t="shared" si="3"/>
        <v>43221</v>
      </c>
      <c r="B73" s="64">
        <f t="shared" si="2"/>
        <v>43251</v>
      </c>
      <c r="C73" s="58">
        <f>VLOOKUP(A73,[1]!Int,IF(A73&lt;Nuevo_Int_Sa,3,IF(Comercial_Sa="x",3,IF(Consumo_Sa="X",4,IF(Microcréd_Sa="X",5)))))</f>
        <v>0.19650000000000001</v>
      </c>
      <c r="D73" s="4">
        <f t="shared" si="4"/>
        <v>2.1759834797641986E-2</v>
      </c>
      <c r="E73" s="34">
        <f t="shared" si="5"/>
        <v>5.0000000000000001E-3</v>
      </c>
      <c r="F73" s="19"/>
      <c r="G73" s="18">
        <f t="shared" si="6"/>
        <v>1133400</v>
      </c>
      <c r="H73" s="6" t="str">
        <f t="shared" si="7"/>
        <v/>
      </c>
      <c r="I73" s="14" t="str">
        <f t="shared" si="8"/>
        <v/>
      </c>
    </row>
    <row r="74" spans="1:9" hidden="1" x14ac:dyDescent="0.2">
      <c r="A74" s="64">
        <f t="shared" si="3"/>
        <v>43252</v>
      </c>
      <c r="B74" s="64">
        <f t="shared" si="2"/>
        <v>43281</v>
      </c>
      <c r="C74" s="58">
        <f>VLOOKUP(A74,[1]!Int,IF(A74&lt;Nuevo_Int_Sa,3,IF(Comercial_Sa="x",3,IF(Consumo_Sa="X",4,IF(Microcréd_Sa="X",5)))))</f>
        <v>0.19650000000000001</v>
      </c>
      <c r="D74" s="4">
        <f t="shared" si="4"/>
        <v>2.1759834797641986E-2</v>
      </c>
      <c r="E74" s="34">
        <f t="shared" si="5"/>
        <v>5.0000000000000001E-3</v>
      </c>
      <c r="F74" s="19"/>
      <c r="G74" s="18">
        <f t="shared" si="6"/>
        <v>1133400</v>
      </c>
      <c r="H74" s="6" t="str">
        <f t="shared" si="7"/>
        <v/>
      </c>
      <c r="I74" s="14" t="str">
        <f t="shared" si="8"/>
        <v/>
      </c>
    </row>
    <row r="75" spans="1:9" hidden="1" x14ac:dyDescent="0.2">
      <c r="A75" s="64">
        <f t="shared" si="3"/>
        <v>43282</v>
      </c>
      <c r="B75" s="64">
        <f t="shared" si="2"/>
        <v>43312</v>
      </c>
      <c r="C75" s="58">
        <f>VLOOKUP(A75,[1]!Int,IF(A75&lt;Nuevo_Int_Sa,3,IF(Comercial_Sa="x",3,IF(Consumo_Sa="X",4,IF(Microcréd_Sa="X",5)))))</f>
        <v>0.19650000000000001</v>
      </c>
      <c r="D75" s="4">
        <f t="shared" si="4"/>
        <v>2.1759834797641986E-2</v>
      </c>
      <c r="E75" s="34">
        <f t="shared" si="5"/>
        <v>5.0000000000000001E-3</v>
      </c>
      <c r="F75" s="19"/>
      <c r="G75" s="18">
        <f t="shared" si="6"/>
        <v>1133400</v>
      </c>
      <c r="H75" s="6" t="str">
        <f t="shared" si="7"/>
        <v/>
      </c>
      <c r="I75" s="14" t="str">
        <f t="shared" si="8"/>
        <v/>
      </c>
    </row>
    <row r="76" spans="1:9" hidden="1" x14ac:dyDescent="0.2">
      <c r="A76" s="64">
        <f t="shared" si="3"/>
        <v>43313</v>
      </c>
      <c r="B76" s="64">
        <f t="shared" si="2"/>
        <v>43343</v>
      </c>
      <c r="C76" s="58">
        <f>VLOOKUP(A76,[1]!Int,IF(A76&lt;Nuevo_Int_Sa,3,IF(Comercial_Sa="x",3,IF(Consumo_Sa="X",4,IF(Microcréd_Sa="X",5)))))</f>
        <v>0.19650000000000001</v>
      </c>
      <c r="D76" s="4">
        <f t="shared" si="4"/>
        <v>2.1759834797641986E-2</v>
      </c>
      <c r="E76" s="34">
        <f t="shared" si="5"/>
        <v>5.0000000000000001E-3</v>
      </c>
      <c r="F76" s="19"/>
      <c r="G76" s="18">
        <f t="shared" si="6"/>
        <v>1133400</v>
      </c>
      <c r="H76" s="6" t="str">
        <f t="shared" si="7"/>
        <v/>
      </c>
      <c r="I76" s="14" t="str">
        <f t="shared" si="8"/>
        <v/>
      </c>
    </row>
    <row r="77" spans="1:9" hidden="1" x14ac:dyDescent="0.2">
      <c r="A77" s="64">
        <f t="shared" si="3"/>
        <v>43344</v>
      </c>
      <c r="B77" s="64">
        <f t="shared" si="2"/>
        <v>43373</v>
      </c>
      <c r="C77" s="58">
        <f>VLOOKUP(A77,[1]!Int,IF(A77&lt;Nuevo_Int_Sa,3,IF(Comercial_Sa="x",3,IF(Consumo_Sa="X",4,IF(Microcréd_Sa="X",5)))))</f>
        <v>0.19650000000000001</v>
      </c>
      <c r="D77" s="4">
        <f t="shared" si="4"/>
        <v>2.1759834797641986E-2</v>
      </c>
      <c r="E77" s="34">
        <f t="shared" si="5"/>
        <v>5.0000000000000001E-3</v>
      </c>
      <c r="F77" s="19"/>
      <c r="G77" s="18">
        <f t="shared" si="6"/>
        <v>1133400</v>
      </c>
      <c r="H77" s="6" t="str">
        <f t="shared" si="7"/>
        <v/>
      </c>
      <c r="I77" s="14" t="str">
        <f t="shared" si="8"/>
        <v/>
      </c>
    </row>
    <row r="78" spans="1:9" hidden="1" x14ac:dyDescent="0.2">
      <c r="A78" s="64">
        <f t="shared" si="3"/>
        <v>43374</v>
      </c>
      <c r="B78" s="64">
        <f t="shared" si="2"/>
        <v>43404</v>
      </c>
      <c r="C78" s="58">
        <f>VLOOKUP(A78,[1]!Int,IF(A78&lt;Nuevo_Int_Sa,3,IF(Comercial_Sa="x",3,IF(Consumo_Sa="X",4,IF(Microcréd_Sa="X",5)))))</f>
        <v>0.19650000000000001</v>
      </c>
      <c r="D78" s="4">
        <f t="shared" si="4"/>
        <v>2.1759834797641986E-2</v>
      </c>
      <c r="E78" s="34">
        <f t="shared" si="5"/>
        <v>5.0000000000000001E-3</v>
      </c>
      <c r="F78" s="19"/>
      <c r="G78" s="18">
        <f t="shared" si="6"/>
        <v>1133400</v>
      </c>
      <c r="H78" s="6" t="str">
        <f t="shared" si="7"/>
        <v/>
      </c>
      <c r="I78" s="14" t="str">
        <f t="shared" si="8"/>
        <v/>
      </c>
    </row>
    <row r="79" spans="1:9" hidden="1" x14ac:dyDescent="0.2">
      <c r="A79" s="64">
        <f t="shared" si="3"/>
        <v>43405</v>
      </c>
      <c r="B79" s="64">
        <f t="shared" si="2"/>
        <v>43434</v>
      </c>
      <c r="C79" s="58">
        <f>VLOOKUP(A79,[1]!Int,IF(A79&lt;Nuevo_Int_Sa,3,IF(Comercial_Sa="x",3,IF(Consumo_Sa="X",4,IF(Microcréd_Sa="X",5)))))</f>
        <v>0.19650000000000001</v>
      </c>
      <c r="D79" s="4">
        <f t="shared" si="4"/>
        <v>2.1759834797641986E-2</v>
      </c>
      <c r="E79" s="34">
        <f t="shared" si="5"/>
        <v>5.0000000000000001E-3</v>
      </c>
      <c r="F79" s="19"/>
      <c r="G79" s="18">
        <f t="shared" si="6"/>
        <v>1133400</v>
      </c>
      <c r="H79" s="6" t="str">
        <f t="shared" si="7"/>
        <v/>
      </c>
      <c r="I79" s="14" t="str">
        <f t="shared" si="8"/>
        <v/>
      </c>
    </row>
    <row r="80" spans="1:9" hidden="1" x14ac:dyDescent="0.2">
      <c r="A80" s="64">
        <f t="shared" si="3"/>
        <v>43435</v>
      </c>
      <c r="B80" s="64">
        <f t="shared" si="2"/>
        <v>43465</v>
      </c>
      <c r="C80" s="58">
        <f>VLOOKUP(A80,[1]!Int,IF(A80&lt;Nuevo_Int_Sa,3,IF(Comercial_Sa="x",3,IF(Consumo_Sa="X",4,IF(Microcréd_Sa="X",5)))))</f>
        <v>0.19650000000000001</v>
      </c>
      <c r="D80" s="4">
        <f t="shared" si="4"/>
        <v>2.1759834797641986E-2</v>
      </c>
      <c r="E80" s="34">
        <f t="shared" si="5"/>
        <v>5.0000000000000001E-3</v>
      </c>
      <c r="F80" s="19"/>
      <c r="G80" s="18">
        <f t="shared" si="6"/>
        <v>1133400</v>
      </c>
      <c r="H80" s="6" t="str">
        <f t="shared" si="7"/>
        <v/>
      </c>
      <c r="I80" s="14" t="str">
        <f t="shared" si="8"/>
        <v/>
      </c>
    </row>
    <row r="81" spans="1:9" hidden="1" x14ac:dyDescent="0.2">
      <c r="A81" s="64">
        <f t="shared" si="3"/>
        <v>43466</v>
      </c>
      <c r="B81" s="64">
        <f t="shared" si="2"/>
        <v>43496</v>
      </c>
      <c r="C81" s="58">
        <f>VLOOKUP(A81,[1]!Int,IF(A81&lt;Nuevo_Int_Sa,3,IF(Comercial_Sa="x",3,IF(Consumo_Sa="X",4,IF(Microcréd_Sa="X",5)))))</f>
        <v>0.19650000000000001</v>
      </c>
      <c r="D81" s="4">
        <f t="shared" si="4"/>
        <v>2.1759834797641986E-2</v>
      </c>
      <c r="E81" s="34">
        <f t="shared" si="5"/>
        <v>5.0000000000000001E-3</v>
      </c>
      <c r="F81" s="19"/>
      <c r="G81" s="18">
        <f t="shared" si="6"/>
        <v>1133400</v>
      </c>
      <c r="H81" s="6" t="str">
        <f t="shared" si="7"/>
        <v/>
      </c>
      <c r="I81" s="14" t="str">
        <f t="shared" si="8"/>
        <v/>
      </c>
    </row>
    <row r="82" spans="1:9" hidden="1" x14ac:dyDescent="0.2">
      <c r="A82" s="64">
        <f t="shared" si="3"/>
        <v>43497</v>
      </c>
      <c r="B82" s="64">
        <f t="shared" si="2"/>
        <v>43524</v>
      </c>
      <c r="C82" s="58">
        <f>VLOOKUP(A82,[1]!Int,IF(A82&lt;Nuevo_Int_Sa,3,IF(Comercial_Sa="x",3,IF(Consumo_Sa="X",4,IF(Microcréd_Sa="X",5)))))</f>
        <v>0.19650000000000001</v>
      </c>
      <c r="D82" s="4">
        <f t="shared" si="4"/>
        <v>2.1759834797641986E-2</v>
      </c>
      <c r="E82" s="34">
        <f t="shared" si="5"/>
        <v>5.0000000000000001E-3</v>
      </c>
      <c r="F82" s="19"/>
      <c r="G82" s="18">
        <f t="shared" si="6"/>
        <v>1133400</v>
      </c>
      <c r="H82" s="6" t="str">
        <f t="shared" ref="H82:H113" si="9">IF(Colm_De&gt;Mora_Final,"",IF(A82="","",DAYS360(A82,B82+(1))))</f>
        <v/>
      </c>
      <c r="I82" s="14" t="str">
        <f t="shared" ref="I82:I113" si="10">IF(Colm_De&gt;Mora_Final,"",IF(A82="","",((G82*E82)/30)*H82))</f>
        <v/>
      </c>
    </row>
    <row r="83" spans="1:9" hidden="1" x14ac:dyDescent="0.2">
      <c r="A83" s="64">
        <f t="shared" si="3"/>
        <v>43525</v>
      </c>
      <c r="B83" s="64">
        <f t="shared" si="2"/>
        <v>43555</v>
      </c>
      <c r="C83" s="58">
        <f>VLOOKUP(A83,[1]!Int,IF(A83&lt;Nuevo_Int_Sa,3,IF(Comercial_Sa="x",3,IF(Consumo_Sa="X",4,IF(Microcréd_Sa="X",5)))))</f>
        <v>0.19650000000000001</v>
      </c>
      <c r="D83" s="4">
        <f t="shared" si="4"/>
        <v>2.1759834797641986E-2</v>
      </c>
      <c r="E83" s="34">
        <f t="shared" si="5"/>
        <v>5.0000000000000001E-3</v>
      </c>
      <c r="F83" s="19"/>
      <c r="G83" s="18">
        <f t="shared" ref="G83:G146" si="11">IF(A83="","",G82+F83)</f>
        <v>1133400</v>
      </c>
      <c r="H83" s="6" t="str">
        <f t="shared" si="9"/>
        <v/>
      </c>
      <c r="I83" s="14" t="str">
        <f t="shared" si="10"/>
        <v/>
      </c>
    </row>
    <row r="84" spans="1:9" hidden="1" x14ac:dyDescent="0.2">
      <c r="A84" s="64">
        <f t="shared" si="3"/>
        <v>43556</v>
      </c>
      <c r="B84" s="64">
        <f t="shared" ref="B84:B147" si="12">IF(AND(A84&gt;=Primar_Sa,A84&lt;=Catmar_Sa),DATE(YEAR(A84),MONTH(A84),14),IF(AND(A84&gt;=Nuevo_Int_Sa,A84&lt;=SgN_Int_Sa),DATE(YEAR(A84),MONTH(A84),4),IF(A84=DATE(YEAR(Mora_Final),MONTH(Mora_Final),DAY(1)),DATE(YEAR(Mora_Final),MONTH(Mora_Final),DAY(Mora_Final)),DATE(YEAR(A84),MONTH(A84)+1,))))</f>
        <v>43585</v>
      </c>
      <c r="C84" s="58">
        <f>VLOOKUP(A84,[1]!Int,IF(A84&lt;Nuevo_Int_Sa,3,IF(Comercial_Sa="x",3,IF(Consumo_Sa="X",4,IF(Microcréd_Sa="X",5)))))</f>
        <v>0.19650000000000001</v>
      </c>
      <c r="D84" s="4">
        <f t="shared" si="4"/>
        <v>2.1759834797641986E-2</v>
      </c>
      <c r="E84" s="34">
        <f t="shared" si="5"/>
        <v>5.0000000000000001E-3</v>
      </c>
      <c r="F84" s="19"/>
      <c r="G84" s="18">
        <f t="shared" si="11"/>
        <v>1133400</v>
      </c>
      <c r="H84" s="6" t="str">
        <f t="shared" si="9"/>
        <v/>
      </c>
      <c r="I84" s="14" t="str">
        <f t="shared" si="10"/>
        <v/>
      </c>
    </row>
    <row r="85" spans="1:9" hidden="1" x14ac:dyDescent="0.2">
      <c r="A85" s="64">
        <f t="shared" ref="A85:A148" si="13">DATE(YEAR(B84),MONTH(B84),DAY(B84)+1)</f>
        <v>43586</v>
      </c>
      <c r="B85" s="64">
        <f t="shared" si="12"/>
        <v>43616</v>
      </c>
      <c r="C85" s="58">
        <f>VLOOKUP(A85,[1]!Int,IF(A85&lt;Nuevo_Int_Sa,3,IF(Comercial_Sa="x",3,IF(Consumo_Sa="X",4,IF(Microcréd_Sa="X",5)))))</f>
        <v>0.19650000000000001</v>
      </c>
      <c r="D85" s="4">
        <f t="shared" ref="D85:D148" si="14">IF(A85="","",(POWER((1+(C85*D$18)),(1/12)))-1)</f>
        <v>2.1759834797641986E-2</v>
      </c>
      <c r="E85" s="34">
        <f t="shared" ref="E85:E148" si="15">IF(A85="","",IF(B85&lt;=G$7,MIN(D$9,D85),MIN(D$12,D85)))</f>
        <v>5.0000000000000001E-3</v>
      </c>
      <c r="F85" s="19"/>
      <c r="G85" s="18">
        <f t="shared" si="11"/>
        <v>1133400</v>
      </c>
      <c r="H85" s="6" t="str">
        <f t="shared" si="9"/>
        <v/>
      </c>
      <c r="I85" s="14" t="str">
        <f t="shared" si="10"/>
        <v/>
      </c>
    </row>
    <row r="86" spans="1:9" hidden="1" x14ac:dyDescent="0.2">
      <c r="A86" s="64">
        <f t="shared" si="13"/>
        <v>43617</v>
      </c>
      <c r="B86" s="64">
        <f t="shared" si="12"/>
        <v>43646</v>
      </c>
      <c r="C86" s="58">
        <f>VLOOKUP(A86,[1]!Int,IF(A86&lt;Nuevo_Int_Sa,3,IF(Comercial_Sa="x",3,IF(Consumo_Sa="X",4,IF(Microcréd_Sa="X",5)))))</f>
        <v>0.19650000000000001</v>
      </c>
      <c r="D86" s="4">
        <f t="shared" si="14"/>
        <v>2.1759834797641986E-2</v>
      </c>
      <c r="E86" s="34">
        <f t="shared" si="15"/>
        <v>5.0000000000000001E-3</v>
      </c>
      <c r="F86" s="19"/>
      <c r="G86" s="18">
        <f t="shared" si="11"/>
        <v>1133400</v>
      </c>
      <c r="H86" s="6" t="str">
        <f t="shared" si="9"/>
        <v/>
      </c>
      <c r="I86" s="14" t="str">
        <f t="shared" si="10"/>
        <v/>
      </c>
    </row>
    <row r="87" spans="1:9" hidden="1" x14ac:dyDescent="0.2">
      <c r="A87" s="64">
        <f t="shared" si="13"/>
        <v>43647</v>
      </c>
      <c r="B87" s="64">
        <f t="shared" si="12"/>
        <v>43677</v>
      </c>
      <c r="C87" s="58">
        <f>VLOOKUP(A87,[1]!Int,IF(A87&lt;Nuevo_Int_Sa,3,IF(Comercial_Sa="x",3,IF(Consumo_Sa="X",4,IF(Microcréd_Sa="X",5)))))</f>
        <v>0.19650000000000001</v>
      </c>
      <c r="D87" s="4">
        <f t="shared" si="14"/>
        <v>2.1759834797641986E-2</v>
      </c>
      <c r="E87" s="34">
        <f t="shared" si="15"/>
        <v>5.0000000000000001E-3</v>
      </c>
      <c r="F87" s="19"/>
      <c r="G87" s="18">
        <f t="shared" si="11"/>
        <v>1133400</v>
      </c>
      <c r="H87" s="6" t="str">
        <f t="shared" si="9"/>
        <v/>
      </c>
      <c r="I87" s="14" t="str">
        <f t="shared" si="10"/>
        <v/>
      </c>
    </row>
    <row r="88" spans="1:9" hidden="1" x14ac:dyDescent="0.2">
      <c r="A88" s="64">
        <f t="shared" si="13"/>
        <v>43678</v>
      </c>
      <c r="B88" s="64">
        <f t="shared" si="12"/>
        <v>43708</v>
      </c>
      <c r="C88" s="58">
        <f>VLOOKUP(A88,[1]!Int,IF(A88&lt;Nuevo_Int_Sa,3,IF(Comercial_Sa="x",3,IF(Consumo_Sa="X",4,IF(Microcréd_Sa="X",5)))))</f>
        <v>0.19650000000000001</v>
      </c>
      <c r="D88" s="4">
        <f t="shared" si="14"/>
        <v>2.1759834797641986E-2</v>
      </c>
      <c r="E88" s="34">
        <f t="shared" si="15"/>
        <v>5.0000000000000001E-3</v>
      </c>
      <c r="F88" s="19"/>
      <c r="G88" s="18">
        <f t="shared" si="11"/>
        <v>1133400</v>
      </c>
      <c r="H88" s="6" t="str">
        <f t="shared" si="9"/>
        <v/>
      </c>
      <c r="I88" s="14" t="str">
        <f t="shared" si="10"/>
        <v/>
      </c>
    </row>
    <row r="89" spans="1:9" hidden="1" x14ac:dyDescent="0.2">
      <c r="A89" s="64">
        <f t="shared" si="13"/>
        <v>43709</v>
      </c>
      <c r="B89" s="64">
        <f t="shared" si="12"/>
        <v>43738</v>
      </c>
      <c r="C89" s="58">
        <f>VLOOKUP(A89,[1]!Int,IF(A89&lt;Nuevo_Int_Sa,3,IF(Comercial_Sa="x",3,IF(Consumo_Sa="X",4,IF(Microcréd_Sa="X",5)))))</f>
        <v>0.19650000000000001</v>
      </c>
      <c r="D89" s="4">
        <f t="shared" si="14"/>
        <v>2.1759834797641986E-2</v>
      </c>
      <c r="E89" s="34">
        <f t="shared" si="15"/>
        <v>5.0000000000000001E-3</v>
      </c>
      <c r="F89" s="19"/>
      <c r="G89" s="18">
        <f t="shared" si="11"/>
        <v>1133400</v>
      </c>
      <c r="H89" s="6" t="str">
        <f t="shared" si="9"/>
        <v/>
      </c>
      <c r="I89" s="14" t="str">
        <f t="shared" si="10"/>
        <v/>
      </c>
    </row>
    <row r="90" spans="1:9" hidden="1" x14ac:dyDescent="0.2">
      <c r="A90" s="64">
        <f t="shared" si="13"/>
        <v>43739</v>
      </c>
      <c r="B90" s="64">
        <f t="shared" si="12"/>
        <v>43769</v>
      </c>
      <c r="C90" s="58">
        <f>VLOOKUP(A90,[1]!Int,IF(A90&lt;Nuevo_Int_Sa,3,IF(Comercial_Sa="x",3,IF(Consumo_Sa="X",4,IF(Microcréd_Sa="X",5)))))</f>
        <v>0.19650000000000001</v>
      </c>
      <c r="D90" s="4">
        <f t="shared" si="14"/>
        <v>2.1759834797641986E-2</v>
      </c>
      <c r="E90" s="34">
        <f t="shared" si="15"/>
        <v>5.0000000000000001E-3</v>
      </c>
      <c r="F90" s="19"/>
      <c r="G90" s="18">
        <f t="shared" si="11"/>
        <v>1133400</v>
      </c>
      <c r="H90" s="6" t="str">
        <f t="shared" si="9"/>
        <v/>
      </c>
      <c r="I90" s="14" t="str">
        <f t="shared" si="10"/>
        <v/>
      </c>
    </row>
    <row r="91" spans="1:9" hidden="1" x14ac:dyDescent="0.2">
      <c r="A91" s="64">
        <f t="shared" si="13"/>
        <v>43770</v>
      </c>
      <c r="B91" s="64">
        <f t="shared" si="12"/>
        <v>43799</v>
      </c>
      <c r="C91" s="58">
        <f>VLOOKUP(A91,[1]!Int,IF(A91&lt;Nuevo_Int_Sa,3,IF(Comercial_Sa="x",3,IF(Consumo_Sa="X",4,IF(Microcréd_Sa="X",5)))))</f>
        <v>0.19650000000000001</v>
      </c>
      <c r="D91" s="4">
        <f t="shared" si="14"/>
        <v>2.1759834797641986E-2</v>
      </c>
      <c r="E91" s="34">
        <f t="shared" si="15"/>
        <v>5.0000000000000001E-3</v>
      </c>
      <c r="F91" s="19"/>
      <c r="G91" s="18">
        <f t="shared" si="11"/>
        <v>1133400</v>
      </c>
      <c r="H91" s="6" t="str">
        <f t="shared" si="9"/>
        <v/>
      </c>
      <c r="I91" s="14" t="str">
        <f t="shared" si="10"/>
        <v/>
      </c>
    </row>
    <row r="92" spans="1:9" hidden="1" x14ac:dyDescent="0.2">
      <c r="A92" s="64">
        <f t="shared" si="13"/>
        <v>43800</v>
      </c>
      <c r="B92" s="64">
        <f t="shared" si="12"/>
        <v>43830</v>
      </c>
      <c r="C92" s="58">
        <f>VLOOKUP(A92,[1]!Int,IF(A92&lt;Nuevo_Int_Sa,3,IF(Comercial_Sa="x",3,IF(Consumo_Sa="X",4,IF(Microcréd_Sa="X",5)))))</f>
        <v>0.19650000000000001</v>
      </c>
      <c r="D92" s="4">
        <f t="shared" si="14"/>
        <v>2.1759834797641986E-2</v>
      </c>
      <c r="E92" s="34">
        <f t="shared" si="15"/>
        <v>5.0000000000000001E-3</v>
      </c>
      <c r="F92" s="19"/>
      <c r="G92" s="18">
        <f t="shared" si="11"/>
        <v>1133400</v>
      </c>
      <c r="H92" s="6" t="str">
        <f t="shared" si="9"/>
        <v/>
      </c>
      <c r="I92" s="14" t="str">
        <f t="shared" si="10"/>
        <v/>
      </c>
    </row>
    <row r="93" spans="1:9" hidden="1" x14ac:dyDescent="0.2">
      <c r="A93" s="64">
        <f t="shared" si="13"/>
        <v>43831</v>
      </c>
      <c r="B93" s="64">
        <f t="shared" si="12"/>
        <v>43861</v>
      </c>
      <c r="C93" s="58">
        <f>VLOOKUP(A93,[1]!Int,IF(A93&lt;Nuevo_Int_Sa,3,IF(Comercial_Sa="x",3,IF(Consumo_Sa="X",4,IF(Microcréd_Sa="X",5)))))</f>
        <v>0.19650000000000001</v>
      </c>
      <c r="D93" s="4">
        <f t="shared" si="14"/>
        <v>2.1759834797641986E-2</v>
      </c>
      <c r="E93" s="34">
        <f t="shared" si="15"/>
        <v>5.0000000000000001E-3</v>
      </c>
      <c r="F93" s="19"/>
      <c r="G93" s="18">
        <f t="shared" si="11"/>
        <v>1133400</v>
      </c>
      <c r="H93" s="6" t="str">
        <f t="shared" si="9"/>
        <v/>
      </c>
      <c r="I93" s="14" t="str">
        <f t="shared" si="10"/>
        <v/>
      </c>
    </row>
    <row r="94" spans="1:9" hidden="1" x14ac:dyDescent="0.2">
      <c r="A94" s="64">
        <f t="shared" si="13"/>
        <v>43862</v>
      </c>
      <c r="B94" s="64">
        <f t="shared" si="12"/>
        <v>43890</v>
      </c>
      <c r="C94" s="58">
        <f>VLOOKUP(A94,[1]!Int,IF(A94&lt;Nuevo_Int_Sa,3,IF(Comercial_Sa="x",3,IF(Consumo_Sa="X",4,IF(Microcréd_Sa="X",5)))))</f>
        <v>0.19650000000000001</v>
      </c>
      <c r="D94" s="4">
        <f t="shared" si="14"/>
        <v>2.1759834797641986E-2</v>
      </c>
      <c r="E94" s="34">
        <f t="shared" si="15"/>
        <v>5.0000000000000001E-3</v>
      </c>
      <c r="F94" s="19"/>
      <c r="G94" s="18">
        <f t="shared" si="11"/>
        <v>1133400</v>
      </c>
      <c r="H94" s="6" t="str">
        <f t="shared" si="9"/>
        <v/>
      </c>
      <c r="I94" s="14" t="str">
        <f t="shared" si="10"/>
        <v/>
      </c>
    </row>
    <row r="95" spans="1:9" hidden="1" x14ac:dyDescent="0.2">
      <c r="A95" s="64">
        <f t="shared" si="13"/>
        <v>43891</v>
      </c>
      <c r="B95" s="64">
        <f t="shared" si="12"/>
        <v>43921</v>
      </c>
      <c r="C95" s="58">
        <f>VLOOKUP(A95,[1]!Int,IF(A95&lt;Nuevo_Int_Sa,3,IF(Comercial_Sa="x",3,IF(Consumo_Sa="X",4,IF(Microcréd_Sa="X",5)))))</f>
        <v>0.19650000000000001</v>
      </c>
      <c r="D95" s="4">
        <f t="shared" si="14"/>
        <v>2.1759834797641986E-2</v>
      </c>
      <c r="E95" s="34">
        <f t="shared" si="15"/>
        <v>5.0000000000000001E-3</v>
      </c>
      <c r="F95" s="19"/>
      <c r="G95" s="18">
        <f t="shared" si="11"/>
        <v>1133400</v>
      </c>
      <c r="H95" s="6" t="str">
        <f t="shared" si="9"/>
        <v/>
      </c>
      <c r="I95" s="14" t="str">
        <f t="shared" si="10"/>
        <v/>
      </c>
    </row>
    <row r="96" spans="1:9" hidden="1" x14ac:dyDescent="0.2">
      <c r="A96" s="64">
        <f t="shared" si="13"/>
        <v>43922</v>
      </c>
      <c r="B96" s="64">
        <f t="shared" si="12"/>
        <v>43951</v>
      </c>
      <c r="C96" s="58">
        <f>VLOOKUP(A96,[1]!Int,IF(A96&lt;Nuevo_Int_Sa,3,IF(Comercial_Sa="x",3,IF(Consumo_Sa="X",4,IF(Microcréd_Sa="X",5)))))</f>
        <v>0.19650000000000001</v>
      </c>
      <c r="D96" s="4">
        <f t="shared" si="14"/>
        <v>2.1759834797641986E-2</v>
      </c>
      <c r="E96" s="34">
        <f t="shared" si="15"/>
        <v>5.0000000000000001E-3</v>
      </c>
      <c r="F96" s="19"/>
      <c r="G96" s="18">
        <f t="shared" si="11"/>
        <v>1133400</v>
      </c>
      <c r="H96" s="6" t="str">
        <f t="shared" si="9"/>
        <v/>
      </c>
      <c r="I96" s="14" t="str">
        <f t="shared" si="10"/>
        <v/>
      </c>
    </row>
    <row r="97" spans="1:9" hidden="1" x14ac:dyDescent="0.2">
      <c r="A97" s="64">
        <f t="shared" si="13"/>
        <v>43952</v>
      </c>
      <c r="B97" s="64">
        <f t="shared" si="12"/>
        <v>43982</v>
      </c>
      <c r="C97" s="58">
        <f>VLOOKUP(A97,[1]!Int,IF(A97&lt;Nuevo_Int_Sa,3,IF(Comercial_Sa="x",3,IF(Consumo_Sa="X",4,IF(Microcréd_Sa="X",5)))))</f>
        <v>0.19650000000000001</v>
      </c>
      <c r="D97" s="4">
        <f t="shared" si="14"/>
        <v>2.1759834797641986E-2</v>
      </c>
      <c r="E97" s="34">
        <f t="shared" si="15"/>
        <v>5.0000000000000001E-3</v>
      </c>
      <c r="F97" s="19"/>
      <c r="G97" s="18">
        <f t="shared" si="11"/>
        <v>1133400</v>
      </c>
      <c r="H97" s="6" t="str">
        <f t="shared" si="9"/>
        <v/>
      </c>
      <c r="I97" s="14" t="str">
        <f t="shared" si="10"/>
        <v/>
      </c>
    </row>
    <row r="98" spans="1:9" hidden="1" x14ac:dyDescent="0.2">
      <c r="A98" s="64">
        <f t="shared" si="13"/>
        <v>43983</v>
      </c>
      <c r="B98" s="64">
        <f t="shared" si="12"/>
        <v>44012</v>
      </c>
      <c r="C98" s="58">
        <f>VLOOKUP(A98,[1]!Int,IF(A98&lt;Nuevo_Int_Sa,3,IF(Comercial_Sa="x",3,IF(Consumo_Sa="X",4,IF(Microcréd_Sa="X",5)))))</f>
        <v>0.19650000000000001</v>
      </c>
      <c r="D98" s="4">
        <f t="shared" si="14"/>
        <v>2.1759834797641986E-2</v>
      </c>
      <c r="E98" s="34">
        <f t="shared" si="15"/>
        <v>5.0000000000000001E-3</v>
      </c>
      <c r="F98" s="19"/>
      <c r="G98" s="18">
        <f t="shared" si="11"/>
        <v>1133400</v>
      </c>
      <c r="H98" s="6" t="str">
        <f t="shared" si="9"/>
        <v/>
      </c>
      <c r="I98" s="14" t="str">
        <f t="shared" si="10"/>
        <v/>
      </c>
    </row>
    <row r="99" spans="1:9" hidden="1" x14ac:dyDescent="0.2">
      <c r="A99" s="64">
        <f t="shared" si="13"/>
        <v>44013</v>
      </c>
      <c r="B99" s="64">
        <f t="shared" si="12"/>
        <v>44043</v>
      </c>
      <c r="C99" s="58">
        <f>VLOOKUP(A99,[1]!Int,IF(A99&lt;Nuevo_Int_Sa,3,IF(Comercial_Sa="x",3,IF(Consumo_Sa="X",4,IF(Microcréd_Sa="X",5)))))</f>
        <v>0.19650000000000001</v>
      </c>
      <c r="D99" s="4">
        <f t="shared" si="14"/>
        <v>2.1759834797641986E-2</v>
      </c>
      <c r="E99" s="34">
        <f t="shared" si="15"/>
        <v>5.0000000000000001E-3</v>
      </c>
      <c r="F99" s="19"/>
      <c r="G99" s="18">
        <f t="shared" si="11"/>
        <v>1133400</v>
      </c>
      <c r="H99" s="6" t="str">
        <f t="shared" si="9"/>
        <v/>
      </c>
      <c r="I99" s="14" t="str">
        <f t="shared" si="10"/>
        <v/>
      </c>
    </row>
    <row r="100" spans="1:9" hidden="1" x14ac:dyDescent="0.2">
      <c r="A100" s="64">
        <f t="shared" si="13"/>
        <v>44044</v>
      </c>
      <c r="B100" s="64">
        <f t="shared" si="12"/>
        <v>44074</v>
      </c>
      <c r="C100" s="58">
        <f>VLOOKUP(A100,[1]!Int,IF(A100&lt;Nuevo_Int_Sa,3,IF(Comercial_Sa="x",3,IF(Consumo_Sa="X",4,IF(Microcréd_Sa="X",5)))))</f>
        <v>0.19650000000000001</v>
      </c>
      <c r="D100" s="4">
        <f t="shared" si="14"/>
        <v>2.1759834797641986E-2</v>
      </c>
      <c r="E100" s="34">
        <f t="shared" si="15"/>
        <v>5.0000000000000001E-3</v>
      </c>
      <c r="F100" s="19"/>
      <c r="G100" s="18">
        <f t="shared" si="11"/>
        <v>1133400</v>
      </c>
      <c r="H100" s="6" t="str">
        <f t="shared" si="9"/>
        <v/>
      </c>
      <c r="I100" s="14" t="str">
        <f t="shared" si="10"/>
        <v/>
      </c>
    </row>
    <row r="101" spans="1:9" hidden="1" x14ac:dyDescent="0.2">
      <c r="A101" s="64">
        <f t="shared" si="13"/>
        <v>44075</v>
      </c>
      <c r="B101" s="64">
        <f t="shared" si="12"/>
        <v>44104</v>
      </c>
      <c r="C101" s="58">
        <f>VLOOKUP(A101,[1]!Int,IF(A101&lt;Nuevo_Int_Sa,3,IF(Comercial_Sa="x",3,IF(Consumo_Sa="X",4,IF(Microcréd_Sa="X",5)))))</f>
        <v>0.19650000000000001</v>
      </c>
      <c r="D101" s="4">
        <f t="shared" si="14"/>
        <v>2.1759834797641986E-2</v>
      </c>
      <c r="E101" s="34">
        <f t="shared" si="15"/>
        <v>5.0000000000000001E-3</v>
      </c>
      <c r="F101" s="19"/>
      <c r="G101" s="18">
        <f t="shared" si="11"/>
        <v>1133400</v>
      </c>
      <c r="H101" s="6" t="str">
        <f t="shared" si="9"/>
        <v/>
      </c>
      <c r="I101" s="14" t="str">
        <f t="shared" si="10"/>
        <v/>
      </c>
    </row>
    <row r="102" spans="1:9" hidden="1" x14ac:dyDescent="0.2">
      <c r="A102" s="64">
        <f t="shared" si="13"/>
        <v>44105</v>
      </c>
      <c r="B102" s="64">
        <f t="shared" si="12"/>
        <v>44135</v>
      </c>
      <c r="C102" s="58">
        <f>VLOOKUP(A102,[1]!Int,IF(A102&lt;Nuevo_Int_Sa,3,IF(Comercial_Sa="x",3,IF(Consumo_Sa="X",4,IF(Microcréd_Sa="X",5)))))</f>
        <v>0.19650000000000001</v>
      </c>
      <c r="D102" s="4">
        <f t="shared" si="14"/>
        <v>2.1759834797641986E-2</v>
      </c>
      <c r="E102" s="34">
        <f t="shared" si="15"/>
        <v>5.0000000000000001E-3</v>
      </c>
      <c r="F102" s="19"/>
      <c r="G102" s="18">
        <f t="shared" si="11"/>
        <v>1133400</v>
      </c>
      <c r="H102" s="6" t="str">
        <f t="shared" si="9"/>
        <v/>
      </c>
      <c r="I102" s="14" t="str">
        <f t="shared" si="10"/>
        <v/>
      </c>
    </row>
    <row r="103" spans="1:9" hidden="1" x14ac:dyDescent="0.2">
      <c r="A103" s="64">
        <f t="shared" si="13"/>
        <v>44136</v>
      </c>
      <c r="B103" s="64">
        <f t="shared" si="12"/>
        <v>44165</v>
      </c>
      <c r="C103" s="58">
        <f>VLOOKUP(A103,[1]!Int,IF(A103&lt;Nuevo_Int_Sa,3,IF(Comercial_Sa="x",3,IF(Consumo_Sa="X",4,IF(Microcréd_Sa="X",5)))))</f>
        <v>0.19650000000000001</v>
      </c>
      <c r="D103" s="4">
        <f t="shared" si="14"/>
        <v>2.1759834797641986E-2</v>
      </c>
      <c r="E103" s="34">
        <f t="shared" si="15"/>
        <v>5.0000000000000001E-3</v>
      </c>
      <c r="F103" s="19"/>
      <c r="G103" s="18">
        <f t="shared" si="11"/>
        <v>1133400</v>
      </c>
      <c r="H103" s="6" t="str">
        <f t="shared" si="9"/>
        <v/>
      </c>
      <c r="I103" s="14" t="str">
        <f t="shared" si="10"/>
        <v/>
      </c>
    </row>
    <row r="104" spans="1:9" hidden="1" x14ac:dyDescent="0.2">
      <c r="A104" s="64">
        <f t="shared" si="13"/>
        <v>44166</v>
      </c>
      <c r="B104" s="64">
        <f t="shared" si="12"/>
        <v>44196</v>
      </c>
      <c r="C104" s="58">
        <f>VLOOKUP(A104,[1]!Int,IF(A104&lt;Nuevo_Int_Sa,3,IF(Comercial_Sa="x",3,IF(Consumo_Sa="X",4,IF(Microcréd_Sa="X",5)))))</f>
        <v>0.19650000000000001</v>
      </c>
      <c r="D104" s="4">
        <f t="shared" si="14"/>
        <v>2.1759834797641986E-2</v>
      </c>
      <c r="E104" s="34">
        <f t="shared" si="15"/>
        <v>5.0000000000000001E-3</v>
      </c>
      <c r="F104" s="19"/>
      <c r="G104" s="18">
        <f t="shared" si="11"/>
        <v>1133400</v>
      </c>
      <c r="H104" s="6" t="str">
        <f t="shared" si="9"/>
        <v/>
      </c>
      <c r="I104" s="14" t="str">
        <f t="shared" si="10"/>
        <v/>
      </c>
    </row>
    <row r="105" spans="1:9" hidden="1" x14ac:dyDescent="0.2">
      <c r="A105" s="64">
        <f t="shared" si="13"/>
        <v>44197</v>
      </c>
      <c r="B105" s="64">
        <f t="shared" si="12"/>
        <v>44227</v>
      </c>
      <c r="C105" s="58">
        <f>VLOOKUP(A105,[1]!Int,IF(A105&lt;Nuevo_Int_Sa,3,IF(Comercial_Sa="x",3,IF(Consumo_Sa="X",4,IF(Microcréd_Sa="X",5)))))</f>
        <v>0.19650000000000001</v>
      </c>
      <c r="D105" s="4">
        <f t="shared" si="14"/>
        <v>2.1759834797641986E-2</v>
      </c>
      <c r="E105" s="34">
        <f t="shared" si="15"/>
        <v>5.0000000000000001E-3</v>
      </c>
      <c r="F105" s="19"/>
      <c r="G105" s="18">
        <f t="shared" si="11"/>
        <v>1133400</v>
      </c>
      <c r="H105" s="6" t="str">
        <f t="shared" si="9"/>
        <v/>
      </c>
      <c r="I105" s="14" t="str">
        <f t="shared" si="10"/>
        <v/>
      </c>
    </row>
    <row r="106" spans="1:9" hidden="1" x14ac:dyDescent="0.2">
      <c r="A106" s="64">
        <f t="shared" si="13"/>
        <v>44228</v>
      </c>
      <c r="B106" s="64">
        <f t="shared" si="12"/>
        <v>44255</v>
      </c>
      <c r="C106" s="58">
        <f>VLOOKUP(A106,[1]!Int,IF(A106&lt;Nuevo_Int_Sa,3,IF(Comercial_Sa="x",3,IF(Consumo_Sa="X",4,IF(Microcréd_Sa="X",5)))))</f>
        <v>0.19650000000000001</v>
      </c>
      <c r="D106" s="4">
        <f t="shared" si="14"/>
        <v>2.1759834797641986E-2</v>
      </c>
      <c r="E106" s="34">
        <f t="shared" si="15"/>
        <v>5.0000000000000001E-3</v>
      </c>
      <c r="F106" s="19"/>
      <c r="G106" s="18">
        <f t="shared" si="11"/>
        <v>1133400</v>
      </c>
      <c r="H106" s="6" t="str">
        <f t="shared" si="9"/>
        <v/>
      </c>
      <c r="I106" s="14" t="str">
        <f t="shared" si="10"/>
        <v/>
      </c>
    </row>
    <row r="107" spans="1:9" hidden="1" x14ac:dyDescent="0.2">
      <c r="A107" s="64">
        <f t="shared" si="13"/>
        <v>44256</v>
      </c>
      <c r="B107" s="64">
        <f t="shared" si="12"/>
        <v>44286</v>
      </c>
      <c r="C107" s="58">
        <f>VLOOKUP(A107,[1]!Int,IF(A107&lt;Nuevo_Int_Sa,3,IF(Comercial_Sa="x",3,IF(Consumo_Sa="X",4,IF(Microcréd_Sa="X",5)))))</f>
        <v>0.19650000000000001</v>
      </c>
      <c r="D107" s="4">
        <f t="shared" si="14"/>
        <v>2.1759834797641986E-2</v>
      </c>
      <c r="E107" s="34">
        <f t="shared" si="15"/>
        <v>5.0000000000000001E-3</v>
      </c>
      <c r="F107" s="19"/>
      <c r="G107" s="18">
        <f t="shared" si="11"/>
        <v>1133400</v>
      </c>
      <c r="H107" s="6" t="str">
        <f t="shared" si="9"/>
        <v/>
      </c>
      <c r="I107" s="14" t="str">
        <f t="shared" si="10"/>
        <v/>
      </c>
    </row>
    <row r="108" spans="1:9" hidden="1" x14ac:dyDescent="0.2">
      <c r="A108" s="64">
        <f t="shared" si="13"/>
        <v>44287</v>
      </c>
      <c r="B108" s="64">
        <f t="shared" si="12"/>
        <v>44316</v>
      </c>
      <c r="C108" s="58">
        <f>VLOOKUP(A108,[1]!Int,IF(A108&lt;Nuevo_Int_Sa,3,IF(Comercial_Sa="x",3,IF(Consumo_Sa="X",4,IF(Microcréd_Sa="X",5)))))</f>
        <v>0.19650000000000001</v>
      </c>
      <c r="D108" s="4">
        <f t="shared" si="14"/>
        <v>2.1759834797641986E-2</v>
      </c>
      <c r="E108" s="34">
        <f t="shared" si="15"/>
        <v>5.0000000000000001E-3</v>
      </c>
      <c r="F108" s="19"/>
      <c r="G108" s="18">
        <f t="shared" si="11"/>
        <v>1133400</v>
      </c>
      <c r="H108" s="6" t="str">
        <f t="shared" si="9"/>
        <v/>
      </c>
      <c r="I108" s="14" t="str">
        <f t="shared" si="10"/>
        <v/>
      </c>
    </row>
    <row r="109" spans="1:9" hidden="1" x14ac:dyDescent="0.2">
      <c r="A109" s="64">
        <f t="shared" si="13"/>
        <v>44317</v>
      </c>
      <c r="B109" s="64">
        <f t="shared" si="12"/>
        <v>44347</v>
      </c>
      <c r="C109" s="58">
        <f>VLOOKUP(A109,[1]!Int,IF(A109&lt;Nuevo_Int_Sa,3,IF(Comercial_Sa="x",3,IF(Consumo_Sa="X",4,IF(Microcréd_Sa="X",5)))))</f>
        <v>0.19650000000000001</v>
      </c>
      <c r="D109" s="4">
        <f t="shared" si="14"/>
        <v>2.1759834797641986E-2</v>
      </c>
      <c r="E109" s="34">
        <f t="shared" si="15"/>
        <v>5.0000000000000001E-3</v>
      </c>
      <c r="F109" s="19"/>
      <c r="G109" s="18">
        <f t="shared" si="11"/>
        <v>1133400</v>
      </c>
      <c r="H109" s="6" t="str">
        <f t="shared" si="9"/>
        <v/>
      </c>
      <c r="I109" s="14" t="str">
        <f t="shared" si="10"/>
        <v/>
      </c>
    </row>
    <row r="110" spans="1:9" hidden="1" x14ac:dyDescent="0.2">
      <c r="A110" s="64">
        <f t="shared" si="13"/>
        <v>44348</v>
      </c>
      <c r="B110" s="64">
        <f t="shared" si="12"/>
        <v>44377</v>
      </c>
      <c r="C110" s="58">
        <f>VLOOKUP(A110,[1]!Int,IF(A110&lt;Nuevo_Int_Sa,3,IF(Comercial_Sa="x",3,IF(Consumo_Sa="X",4,IF(Microcréd_Sa="X",5)))))</f>
        <v>0.19650000000000001</v>
      </c>
      <c r="D110" s="4">
        <f t="shared" si="14"/>
        <v>2.1759834797641986E-2</v>
      </c>
      <c r="E110" s="34">
        <f t="shared" si="15"/>
        <v>5.0000000000000001E-3</v>
      </c>
      <c r="F110" s="19"/>
      <c r="G110" s="18">
        <f t="shared" si="11"/>
        <v>1133400</v>
      </c>
      <c r="H110" s="6" t="str">
        <f t="shared" si="9"/>
        <v/>
      </c>
      <c r="I110" s="14" t="str">
        <f t="shared" si="10"/>
        <v/>
      </c>
    </row>
    <row r="111" spans="1:9" hidden="1" x14ac:dyDescent="0.2">
      <c r="A111" s="64">
        <f t="shared" si="13"/>
        <v>44378</v>
      </c>
      <c r="B111" s="64">
        <f t="shared" si="12"/>
        <v>44408</v>
      </c>
      <c r="C111" s="58">
        <f>VLOOKUP(A111,[1]!Int,IF(A111&lt;Nuevo_Int_Sa,3,IF(Comercial_Sa="x",3,IF(Consumo_Sa="X",4,IF(Microcréd_Sa="X",5)))))</f>
        <v>0.19650000000000001</v>
      </c>
      <c r="D111" s="4">
        <f t="shared" si="14"/>
        <v>2.1759834797641986E-2</v>
      </c>
      <c r="E111" s="34">
        <f t="shared" si="15"/>
        <v>5.0000000000000001E-3</v>
      </c>
      <c r="F111" s="19"/>
      <c r="G111" s="18">
        <f t="shared" si="11"/>
        <v>1133400</v>
      </c>
      <c r="H111" s="6" t="str">
        <f t="shared" si="9"/>
        <v/>
      </c>
      <c r="I111" s="14" t="str">
        <f t="shared" si="10"/>
        <v/>
      </c>
    </row>
    <row r="112" spans="1:9" hidden="1" x14ac:dyDescent="0.2">
      <c r="A112" s="64">
        <f t="shared" si="13"/>
        <v>44409</v>
      </c>
      <c r="B112" s="64">
        <f t="shared" si="12"/>
        <v>44439</v>
      </c>
      <c r="C112" s="58">
        <f>VLOOKUP(A112,[1]!Int,IF(A112&lt;Nuevo_Int_Sa,3,IF(Comercial_Sa="x",3,IF(Consumo_Sa="X",4,IF(Microcréd_Sa="X",5)))))</f>
        <v>0.19650000000000001</v>
      </c>
      <c r="D112" s="4">
        <f t="shared" si="14"/>
        <v>2.1759834797641986E-2</v>
      </c>
      <c r="E112" s="34">
        <f t="shared" si="15"/>
        <v>5.0000000000000001E-3</v>
      </c>
      <c r="F112" s="19"/>
      <c r="G112" s="18">
        <f t="shared" si="11"/>
        <v>1133400</v>
      </c>
      <c r="H112" s="76" t="str">
        <f t="shared" si="9"/>
        <v/>
      </c>
      <c r="I112" s="14" t="str">
        <f t="shared" si="10"/>
        <v/>
      </c>
    </row>
    <row r="113" spans="1:9" hidden="1" x14ac:dyDescent="0.2">
      <c r="A113" s="64">
        <f t="shared" si="13"/>
        <v>44440</v>
      </c>
      <c r="B113" s="64">
        <f t="shared" si="12"/>
        <v>44469</v>
      </c>
      <c r="C113" s="58">
        <f>VLOOKUP(A113,[1]!Int,IF(A113&lt;Nuevo_Int_Sa,3,IF(Comercial_Sa="x",3,IF(Consumo_Sa="X",4,IF(Microcréd_Sa="X",5)))))</f>
        <v>0.19650000000000001</v>
      </c>
      <c r="D113" s="4">
        <f t="shared" si="14"/>
        <v>2.1759834797641986E-2</v>
      </c>
      <c r="E113" s="34">
        <f t="shared" si="15"/>
        <v>5.0000000000000001E-3</v>
      </c>
      <c r="F113" s="19"/>
      <c r="G113" s="18">
        <f t="shared" si="11"/>
        <v>1133400</v>
      </c>
      <c r="H113" s="76" t="str">
        <f t="shared" si="9"/>
        <v/>
      </c>
      <c r="I113" s="14" t="str">
        <f t="shared" si="10"/>
        <v/>
      </c>
    </row>
    <row r="114" spans="1:9" hidden="1" x14ac:dyDescent="0.2">
      <c r="A114" s="64">
        <f t="shared" si="13"/>
        <v>44470</v>
      </c>
      <c r="B114" s="64">
        <f t="shared" si="12"/>
        <v>44500</v>
      </c>
      <c r="C114" s="58">
        <f>VLOOKUP(A114,[1]!Int,IF(A114&lt;Nuevo_Int_Sa,3,IF(Comercial_Sa="x",3,IF(Consumo_Sa="X",4,IF(Microcréd_Sa="X",5)))))</f>
        <v>0.19650000000000001</v>
      </c>
      <c r="D114" s="4">
        <f t="shared" si="14"/>
        <v>2.1759834797641986E-2</v>
      </c>
      <c r="E114" s="34">
        <f t="shared" si="15"/>
        <v>5.0000000000000001E-3</v>
      </c>
      <c r="F114" s="19"/>
      <c r="G114" s="18">
        <f t="shared" si="11"/>
        <v>1133400</v>
      </c>
      <c r="H114" s="76" t="str">
        <f t="shared" ref="H114:H145" si="16">IF(Colm_De&gt;Mora_Final,"",IF(A114="","",DAYS360(A114,B114+(1))))</f>
        <v/>
      </c>
      <c r="I114" s="14" t="str">
        <f t="shared" ref="I114:I145" si="17">IF(Colm_De&gt;Mora_Final,"",IF(A114="","",((G114*E114)/30)*H114))</f>
        <v/>
      </c>
    </row>
    <row r="115" spans="1:9" hidden="1" x14ac:dyDescent="0.2">
      <c r="A115" s="64">
        <f t="shared" si="13"/>
        <v>44501</v>
      </c>
      <c r="B115" s="64">
        <f t="shared" si="12"/>
        <v>44530</v>
      </c>
      <c r="C115" s="58">
        <f>VLOOKUP(A115,[1]!Int,IF(A115&lt;Nuevo_Int_Sa,3,IF(Comercial_Sa="x",3,IF(Consumo_Sa="X",4,IF(Microcréd_Sa="X",5)))))</f>
        <v>0.19650000000000001</v>
      </c>
      <c r="D115" s="4">
        <f t="shared" si="14"/>
        <v>2.1759834797641986E-2</v>
      </c>
      <c r="E115" s="34">
        <f t="shared" si="15"/>
        <v>5.0000000000000001E-3</v>
      </c>
      <c r="F115" s="19"/>
      <c r="G115" s="18">
        <f t="shared" si="11"/>
        <v>1133400</v>
      </c>
      <c r="H115" s="76" t="str">
        <f t="shared" si="16"/>
        <v/>
      </c>
      <c r="I115" s="14" t="str">
        <f t="shared" si="17"/>
        <v/>
      </c>
    </row>
    <row r="116" spans="1:9" hidden="1" x14ac:dyDescent="0.2">
      <c r="A116" s="64">
        <f t="shared" si="13"/>
        <v>44531</v>
      </c>
      <c r="B116" s="64">
        <f t="shared" si="12"/>
        <v>44561</v>
      </c>
      <c r="C116" s="58">
        <f>VLOOKUP(A116,[1]!Int,IF(A116&lt;Nuevo_Int_Sa,3,IF(Comercial_Sa="x",3,IF(Consumo_Sa="X",4,IF(Microcréd_Sa="X",5)))))</f>
        <v>0.19650000000000001</v>
      </c>
      <c r="D116" s="4">
        <f t="shared" si="14"/>
        <v>2.1759834797641986E-2</v>
      </c>
      <c r="E116" s="34">
        <f t="shared" si="15"/>
        <v>5.0000000000000001E-3</v>
      </c>
      <c r="F116" s="19"/>
      <c r="G116" s="18">
        <f t="shared" si="11"/>
        <v>1133400</v>
      </c>
      <c r="H116" s="76" t="str">
        <f t="shared" si="16"/>
        <v/>
      </c>
      <c r="I116" s="14" t="str">
        <f t="shared" si="17"/>
        <v/>
      </c>
    </row>
    <row r="117" spans="1:9" hidden="1" x14ac:dyDescent="0.2">
      <c r="A117" s="64">
        <f t="shared" si="13"/>
        <v>44562</v>
      </c>
      <c r="B117" s="64">
        <f t="shared" si="12"/>
        <v>44592</v>
      </c>
      <c r="C117" s="58">
        <f>VLOOKUP(A117,[1]!Int,IF(A117&lt;Nuevo_Int_Sa,3,IF(Comercial_Sa="x",3,IF(Consumo_Sa="X",4,IF(Microcréd_Sa="X",5)))))</f>
        <v>0.19650000000000001</v>
      </c>
      <c r="D117" s="4">
        <f t="shared" si="14"/>
        <v>2.1759834797641986E-2</v>
      </c>
      <c r="E117" s="34">
        <f t="shared" si="15"/>
        <v>5.0000000000000001E-3</v>
      </c>
      <c r="F117" s="19"/>
      <c r="G117" s="18">
        <f t="shared" si="11"/>
        <v>1133400</v>
      </c>
      <c r="H117" s="76" t="str">
        <f t="shared" si="16"/>
        <v/>
      </c>
      <c r="I117" s="14" t="str">
        <f t="shared" si="17"/>
        <v/>
      </c>
    </row>
    <row r="118" spans="1:9" hidden="1" x14ac:dyDescent="0.2">
      <c r="A118" s="64">
        <f t="shared" si="13"/>
        <v>44593</v>
      </c>
      <c r="B118" s="64">
        <f t="shared" si="12"/>
        <v>44620</v>
      </c>
      <c r="C118" s="58">
        <f>VLOOKUP(A118,[1]!Int,IF(A118&lt;Nuevo_Int_Sa,3,IF(Comercial_Sa="x",3,IF(Consumo_Sa="X",4,IF(Microcréd_Sa="X",5)))))</f>
        <v>0.19650000000000001</v>
      </c>
      <c r="D118" s="4">
        <f t="shared" si="14"/>
        <v>2.1759834797641986E-2</v>
      </c>
      <c r="E118" s="34">
        <f t="shared" si="15"/>
        <v>5.0000000000000001E-3</v>
      </c>
      <c r="F118" s="19"/>
      <c r="G118" s="18">
        <f t="shared" si="11"/>
        <v>1133400</v>
      </c>
      <c r="H118" s="76" t="str">
        <f t="shared" si="16"/>
        <v/>
      </c>
      <c r="I118" s="14" t="str">
        <f t="shared" si="17"/>
        <v/>
      </c>
    </row>
    <row r="119" spans="1:9" hidden="1" x14ac:dyDescent="0.2">
      <c r="A119" s="64">
        <f t="shared" si="13"/>
        <v>44621</v>
      </c>
      <c r="B119" s="64">
        <f t="shared" si="12"/>
        <v>44651</v>
      </c>
      <c r="C119" s="58">
        <f>VLOOKUP(A119,[1]!Int,IF(A119&lt;Nuevo_Int_Sa,3,IF(Comercial_Sa="x",3,IF(Consumo_Sa="X",4,IF(Microcréd_Sa="X",5)))))</f>
        <v>0.19650000000000001</v>
      </c>
      <c r="D119" s="4">
        <f t="shared" si="14"/>
        <v>2.1759834797641986E-2</v>
      </c>
      <c r="E119" s="34">
        <f t="shared" si="15"/>
        <v>5.0000000000000001E-3</v>
      </c>
      <c r="F119" s="19"/>
      <c r="G119" s="18">
        <f t="shared" si="11"/>
        <v>1133400</v>
      </c>
      <c r="H119" s="76" t="str">
        <f t="shared" si="16"/>
        <v/>
      </c>
      <c r="I119" s="14" t="str">
        <f t="shared" si="17"/>
        <v/>
      </c>
    </row>
    <row r="120" spans="1:9" hidden="1" x14ac:dyDescent="0.2">
      <c r="A120" s="64">
        <f t="shared" si="13"/>
        <v>44652</v>
      </c>
      <c r="B120" s="64">
        <f t="shared" si="12"/>
        <v>44681</v>
      </c>
      <c r="C120" s="58">
        <f>VLOOKUP(A120,[1]!Int,IF(A120&lt;Nuevo_Int_Sa,3,IF(Comercial_Sa="x",3,IF(Consumo_Sa="X",4,IF(Microcréd_Sa="X",5)))))</f>
        <v>0.19650000000000001</v>
      </c>
      <c r="D120" s="4">
        <f t="shared" si="14"/>
        <v>2.1759834797641986E-2</v>
      </c>
      <c r="E120" s="34">
        <f t="shared" si="15"/>
        <v>5.0000000000000001E-3</v>
      </c>
      <c r="F120" s="19"/>
      <c r="G120" s="18">
        <f t="shared" si="11"/>
        <v>1133400</v>
      </c>
      <c r="H120" s="76" t="str">
        <f t="shared" si="16"/>
        <v/>
      </c>
      <c r="I120" s="14" t="str">
        <f t="shared" si="17"/>
        <v/>
      </c>
    </row>
    <row r="121" spans="1:9" hidden="1" x14ac:dyDescent="0.2">
      <c r="A121" s="64">
        <f t="shared" si="13"/>
        <v>44682</v>
      </c>
      <c r="B121" s="64">
        <f t="shared" si="12"/>
        <v>44712</v>
      </c>
      <c r="C121" s="58">
        <f>VLOOKUP(A121,[1]!Int,IF(A121&lt;Nuevo_Int_Sa,3,IF(Comercial_Sa="x",3,IF(Consumo_Sa="X",4,IF(Microcréd_Sa="X",5)))))</f>
        <v>0.19650000000000001</v>
      </c>
      <c r="D121" s="4">
        <f t="shared" si="14"/>
        <v>2.1759834797641986E-2</v>
      </c>
      <c r="E121" s="34">
        <f t="shared" si="15"/>
        <v>5.0000000000000001E-3</v>
      </c>
      <c r="F121" s="19"/>
      <c r="G121" s="18">
        <f t="shared" si="11"/>
        <v>1133400</v>
      </c>
      <c r="H121" s="76" t="str">
        <f t="shared" si="16"/>
        <v/>
      </c>
      <c r="I121" s="14" t="str">
        <f t="shared" si="17"/>
        <v/>
      </c>
    </row>
    <row r="122" spans="1:9" hidden="1" x14ac:dyDescent="0.2">
      <c r="A122" s="64">
        <f t="shared" si="13"/>
        <v>44713</v>
      </c>
      <c r="B122" s="64">
        <f t="shared" si="12"/>
        <v>44742</v>
      </c>
      <c r="C122" s="58">
        <f>VLOOKUP(A122,[1]!Int,IF(A122&lt;Nuevo_Int_Sa,3,IF(Comercial_Sa="x",3,IF(Consumo_Sa="X",4,IF(Microcréd_Sa="X",5)))))</f>
        <v>0.19650000000000001</v>
      </c>
      <c r="D122" s="4">
        <f t="shared" si="14"/>
        <v>2.1759834797641986E-2</v>
      </c>
      <c r="E122" s="34">
        <f t="shared" si="15"/>
        <v>5.0000000000000001E-3</v>
      </c>
      <c r="F122" s="19"/>
      <c r="G122" s="18">
        <f t="shared" si="11"/>
        <v>1133400</v>
      </c>
      <c r="H122" s="76" t="str">
        <f t="shared" si="16"/>
        <v/>
      </c>
      <c r="I122" s="14" t="str">
        <f t="shared" si="17"/>
        <v/>
      </c>
    </row>
    <row r="123" spans="1:9" hidden="1" x14ac:dyDescent="0.2">
      <c r="A123" s="64">
        <f t="shared" si="13"/>
        <v>44743</v>
      </c>
      <c r="B123" s="64">
        <f t="shared" si="12"/>
        <v>44773</v>
      </c>
      <c r="C123" s="58">
        <f>VLOOKUP(A123,[1]!Int,IF(A123&lt;Nuevo_Int_Sa,3,IF(Comercial_Sa="x",3,IF(Consumo_Sa="X",4,IF(Microcréd_Sa="X",5)))))</f>
        <v>0.19650000000000001</v>
      </c>
      <c r="D123" s="4">
        <f t="shared" si="14"/>
        <v>2.1759834797641986E-2</v>
      </c>
      <c r="E123" s="34">
        <f t="shared" si="15"/>
        <v>5.0000000000000001E-3</v>
      </c>
      <c r="F123" s="19"/>
      <c r="G123" s="18">
        <f t="shared" si="11"/>
        <v>1133400</v>
      </c>
      <c r="H123" s="76" t="str">
        <f t="shared" si="16"/>
        <v/>
      </c>
      <c r="I123" s="14" t="str">
        <f t="shared" si="17"/>
        <v/>
      </c>
    </row>
    <row r="124" spans="1:9" hidden="1" x14ac:dyDescent="0.2">
      <c r="A124" s="64">
        <f t="shared" si="13"/>
        <v>44774</v>
      </c>
      <c r="B124" s="64">
        <f t="shared" si="12"/>
        <v>44804</v>
      </c>
      <c r="C124" s="58">
        <f>VLOOKUP(A124,[1]!Int,IF(A124&lt;Nuevo_Int_Sa,3,IF(Comercial_Sa="x",3,IF(Consumo_Sa="X",4,IF(Microcréd_Sa="X",5)))))</f>
        <v>0.19650000000000001</v>
      </c>
      <c r="D124" s="4">
        <f t="shared" si="14"/>
        <v>2.1759834797641986E-2</v>
      </c>
      <c r="E124" s="34">
        <f t="shared" si="15"/>
        <v>5.0000000000000001E-3</v>
      </c>
      <c r="F124" s="19"/>
      <c r="G124" s="18">
        <f t="shared" si="11"/>
        <v>1133400</v>
      </c>
      <c r="H124" s="76" t="str">
        <f t="shared" si="16"/>
        <v/>
      </c>
      <c r="I124" s="14" t="str">
        <f t="shared" si="17"/>
        <v/>
      </c>
    </row>
    <row r="125" spans="1:9" hidden="1" x14ac:dyDescent="0.2">
      <c r="A125" s="64">
        <f t="shared" si="13"/>
        <v>44805</v>
      </c>
      <c r="B125" s="64">
        <f t="shared" si="12"/>
        <v>44834</v>
      </c>
      <c r="C125" s="58">
        <f>VLOOKUP(A125,[1]!Int,IF(A125&lt;Nuevo_Int_Sa,3,IF(Comercial_Sa="x",3,IF(Consumo_Sa="X",4,IF(Microcréd_Sa="X",5)))))</f>
        <v>0.19650000000000001</v>
      </c>
      <c r="D125" s="4">
        <f t="shared" si="14"/>
        <v>2.1759834797641986E-2</v>
      </c>
      <c r="E125" s="34">
        <f t="shared" si="15"/>
        <v>5.0000000000000001E-3</v>
      </c>
      <c r="F125" s="19"/>
      <c r="G125" s="18">
        <f t="shared" si="11"/>
        <v>1133400</v>
      </c>
      <c r="H125" s="76" t="str">
        <f t="shared" si="16"/>
        <v/>
      </c>
      <c r="I125" s="14" t="str">
        <f t="shared" si="17"/>
        <v/>
      </c>
    </row>
    <row r="126" spans="1:9" hidden="1" x14ac:dyDescent="0.2">
      <c r="A126" s="64">
        <f t="shared" si="13"/>
        <v>44835</v>
      </c>
      <c r="B126" s="64">
        <f t="shared" si="12"/>
        <v>44865</v>
      </c>
      <c r="C126" s="58">
        <f>VLOOKUP(A126,[1]!Int,IF(A126&lt;Nuevo_Int_Sa,3,IF(Comercial_Sa="x",3,IF(Consumo_Sa="X",4,IF(Microcréd_Sa="X",5)))))</f>
        <v>0.19650000000000001</v>
      </c>
      <c r="D126" s="4">
        <f t="shared" si="14"/>
        <v>2.1759834797641986E-2</v>
      </c>
      <c r="E126" s="34">
        <f t="shared" si="15"/>
        <v>5.0000000000000001E-3</v>
      </c>
      <c r="F126" s="19"/>
      <c r="G126" s="18">
        <f t="shared" si="11"/>
        <v>1133400</v>
      </c>
      <c r="H126" s="76" t="str">
        <f t="shared" si="16"/>
        <v/>
      </c>
      <c r="I126" s="14" t="str">
        <f t="shared" si="17"/>
        <v/>
      </c>
    </row>
    <row r="127" spans="1:9" hidden="1" x14ac:dyDescent="0.2">
      <c r="A127" s="64">
        <f t="shared" si="13"/>
        <v>44866</v>
      </c>
      <c r="B127" s="64">
        <f t="shared" si="12"/>
        <v>44895</v>
      </c>
      <c r="C127" s="58">
        <f>VLOOKUP(A127,[1]!Int,IF(A127&lt;Nuevo_Int_Sa,3,IF(Comercial_Sa="x",3,IF(Consumo_Sa="X",4,IF(Microcréd_Sa="X",5)))))</f>
        <v>0.19650000000000001</v>
      </c>
      <c r="D127" s="4">
        <f t="shared" si="14"/>
        <v>2.1759834797641986E-2</v>
      </c>
      <c r="E127" s="34">
        <f t="shared" si="15"/>
        <v>5.0000000000000001E-3</v>
      </c>
      <c r="F127" s="19"/>
      <c r="G127" s="18">
        <f t="shared" si="11"/>
        <v>1133400</v>
      </c>
      <c r="H127" s="76" t="str">
        <f t="shared" si="16"/>
        <v/>
      </c>
      <c r="I127" s="14" t="str">
        <f t="shared" si="17"/>
        <v/>
      </c>
    </row>
    <row r="128" spans="1:9" hidden="1" x14ac:dyDescent="0.2">
      <c r="A128" s="64">
        <f t="shared" si="13"/>
        <v>44896</v>
      </c>
      <c r="B128" s="64">
        <f t="shared" si="12"/>
        <v>44926</v>
      </c>
      <c r="C128" s="58">
        <f>VLOOKUP(A128,[1]!Int,IF(A128&lt;Nuevo_Int_Sa,3,IF(Comercial_Sa="x",3,IF(Consumo_Sa="X",4,IF(Microcréd_Sa="X",5)))))</f>
        <v>0.19650000000000001</v>
      </c>
      <c r="D128" s="4">
        <f t="shared" si="14"/>
        <v>2.1759834797641986E-2</v>
      </c>
      <c r="E128" s="34">
        <f t="shared" si="15"/>
        <v>5.0000000000000001E-3</v>
      </c>
      <c r="F128" s="19"/>
      <c r="G128" s="18">
        <f t="shared" si="11"/>
        <v>1133400</v>
      </c>
      <c r="H128" s="76" t="str">
        <f t="shared" si="16"/>
        <v/>
      </c>
      <c r="I128" s="14" t="str">
        <f t="shared" si="17"/>
        <v/>
      </c>
    </row>
    <row r="129" spans="1:10" hidden="1" x14ac:dyDescent="0.2">
      <c r="A129" s="64">
        <f t="shared" si="13"/>
        <v>44927</v>
      </c>
      <c r="B129" s="64">
        <f t="shared" si="12"/>
        <v>44957</v>
      </c>
      <c r="C129" s="58">
        <f>VLOOKUP(A129,[1]!Int,IF(A129&lt;Nuevo_Int_Sa,3,IF(Comercial_Sa="x",3,IF(Consumo_Sa="X",4,IF(Microcréd_Sa="X",5)))))</f>
        <v>0.19650000000000001</v>
      </c>
      <c r="D129" s="4">
        <f t="shared" si="14"/>
        <v>2.1759834797641986E-2</v>
      </c>
      <c r="E129" s="34">
        <f t="shared" si="15"/>
        <v>5.0000000000000001E-3</v>
      </c>
      <c r="F129" s="19"/>
      <c r="G129" s="18">
        <f t="shared" si="11"/>
        <v>1133400</v>
      </c>
      <c r="H129" s="76" t="str">
        <f t="shared" si="16"/>
        <v/>
      </c>
      <c r="I129" s="14" t="str">
        <f t="shared" si="17"/>
        <v/>
      </c>
      <c r="J129" s="17"/>
    </row>
    <row r="130" spans="1:10" hidden="1" x14ac:dyDescent="0.2">
      <c r="A130" s="64">
        <f t="shared" si="13"/>
        <v>44958</v>
      </c>
      <c r="B130" s="64">
        <f t="shared" si="12"/>
        <v>44985</v>
      </c>
      <c r="C130" s="58">
        <f>VLOOKUP(A130,[1]!Int,IF(A130&lt;Nuevo_Int_Sa,3,IF(Comercial_Sa="x",3,IF(Consumo_Sa="X",4,IF(Microcréd_Sa="X",5)))))</f>
        <v>0.19650000000000001</v>
      </c>
      <c r="D130" s="4">
        <f t="shared" si="14"/>
        <v>2.1759834797641986E-2</v>
      </c>
      <c r="E130" s="34">
        <f t="shared" si="15"/>
        <v>5.0000000000000001E-3</v>
      </c>
      <c r="F130" s="19"/>
      <c r="G130" s="18">
        <f t="shared" si="11"/>
        <v>1133400</v>
      </c>
      <c r="H130" s="76" t="str">
        <f t="shared" si="16"/>
        <v/>
      </c>
      <c r="I130" s="14" t="str">
        <f t="shared" si="17"/>
        <v/>
      </c>
    </row>
    <row r="131" spans="1:10" hidden="1" x14ac:dyDescent="0.2">
      <c r="A131" s="64">
        <f t="shared" si="13"/>
        <v>44986</v>
      </c>
      <c r="B131" s="64">
        <f t="shared" si="12"/>
        <v>45016</v>
      </c>
      <c r="C131" s="58">
        <f>VLOOKUP(A131,[1]!Int,IF(A131&lt;Nuevo_Int_Sa,3,IF(Comercial_Sa="x",3,IF(Consumo_Sa="X",4,IF(Microcréd_Sa="X",5)))))</f>
        <v>0.19650000000000001</v>
      </c>
      <c r="D131" s="4">
        <f t="shared" si="14"/>
        <v>2.1759834797641986E-2</v>
      </c>
      <c r="E131" s="34">
        <f t="shared" si="15"/>
        <v>5.0000000000000001E-3</v>
      </c>
      <c r="F131" s="19"/>
      <c r="G131" s="18">
        <f t="shared" si="11"/>
        <v>1133400</v>
      </c>
      <c r="H131" s="76" t="str">
        <f t="shared" si="16"/>
        <v/>
      </c>
      <c r="I131" s="14" t="str">
        <f t="shared" si="17"/>
        <v/>
      </c>
    </row>
    <row r="132" spans="1:10" hidden="1" x14ac:dyDescent="0.2">
      <c r="A132" s="64">
        <f t="shared" si="13"/>
        <v>45017</v>
      </c>
      <c r="B132" s="64">
        <f t="shared" si="12"/>
        <v>45046</v>
      </c>
      <c r="C132" s="58">
        <f>VLOOKUP(A132,[1]!Int,IF(A132&lt;Nuevo_Int_Sa,3,IF(Comercial_Sa="x",3,IF(Consumo_Sa="X",4,IF(Microcréd_Sa="X",5)))))</f>
        <v>0.19650000000000001</v>
      </c>
      <c r="D132" s="4">
        <f t="shared" si="14"/>
        <v>2.1759834797641986E-2</v>
      </c>
      <c r="E132" s="34">
        <f t="shared" si="15"/>
        <v>5.0000000000000001E-3</v>
      </c>
      <c r="F132" s="19"/>
      <c r="G132" s="18">
        <f t="shared" si="11"/>
        <v>1133400</v>
      </c>
      <c r="H132" s="76" t="str">
        <f t="shared" si="16"/>
        <v/>
      </c>
      <c r="I132" s="14" t="str">
        <f t="shared" si="17"/>
        <v/>
      </c>
    </row>
    <row r="133" spans="1:10" hidden="1" x14ac:dyDescent="0.2">
      <c r="A133" s="64">
        <f t="shared" si="13"/>
        <v>45047</v>
      </c>
      <c r="B133" s="64">
        <f t="shared" si="12"/>
        <v>45077</v>
      </c>
      <c r="C133" s="58">
        <f>VLOOKUP(A133,[1]!Int,IF(A133&lt;Nuevo_Int_Sa,3,IF(Comercial_Sa="x",3,IF(Consumo_Sa="X",4,IF(Microcréd_Sa="X",5)))))</f>
        <v>0.19650000000000001</v>
      </c>
      <c r="D133" s="4">
        <f t="shared" si="14"/>
        <v>2.1759834797641986E-2</v>
      </c>
      <c r="E133" s="34">
        <f t="shared" si="15"/>
        <v>5.0000000000000001E-3</v>
      </c>
      <c r="F133" s="19"/>
      <c r="G133" s="18">
        <f t="shared" si="11"/>
        <v>1133400</v>
      </c>
      <c r="H133" s="76" t="str">
        <f t="shared" si="16"/>
        <v/>
      </c>
      <c r="I133" s="14" t="str">
        <f t="shared" si="17"/>
        <v/>
      </c>
    </row>
    <row r="134" spans="1:10" hidden="1" x14ac:dyDescent="0.2">
      <c r="A134" s="64">
        <f t="shared" si="13"/>
        <v>45078</v>
      </c>
      <c r="B134" s="64">
        <f t="shared" si="12"/>
        <v>45107</v>
      </c>
      <c r="C134" s="58">
        <f>VLOOKUP(A134,[1]!Int,IF(A134&lt;Nuevo_Int_Sa,3,IF(Comercial_Sa="x",3,IF(Consumo_Sa="X",4,IF(Microcréd_Sa="X",5)))))</f>
        <v>0.19650000000000001</v>
      </c>
      <c r="D134" s="4">
        <f t="shared" si="14"/>
        <v>2.1759834797641986E-2</v>
      </c>
      <c r="E134" s="34">
        <f t="shared" si="15"/>
        <v>5.0000000000000001E-3</v>
      </c>
      <c r="F134" s="19"/>
      <c r="G134" s="18">
        <f t="shared" si="11"/>
        <v>1133400</v>
      </c>
      <c r="H134" s="76" t="str">
        <f t="shared" si="16"/>
        <v/>
      </c>
      <c r="I134" s="14" t="str">
        <f t="shared" si="17"/>
        <v/>
      </c>
    </row>
    <row r="135" spans="1:10" hidden="1" x14ac:dyDescent="0.2">
      <c r="A135" s="64">
        <f t="shared" si="13"/>
        <v>45108</v>
      </c>
      <c r="B135" s="64">
        <f t="shared" si="12"/>
        <v>45138</v>
      </c>
      <c r="C135" s="58">
        <f>VLOOKUP(A135,[1]!Int,IF(A135&lt;Nuevo_Int_Sa,3,IF(Comercial_Sa="x",3,IF(Consumo_Sa="X",4,IF(Microcréd_Sa="X",5)))))</f>
        <v>0.19650000000000001</v>
      </c>
      <c r="D135" s="4">
        <f t="shared" si="14"/>
        <v>2.1759834797641986E-2</v>
      </c>
      <c r="E135" s="34">
        <f t="shared" si="15"/>
        <v>5.0000000000000001E-3</v>
      </c>
      <c r="F135" s="19"/>
      <c r="G135" s="18">
        <f t="shared" si="11"/>
        <v>1133400</v>
      </c>
      <c r="H135" s="76" t="str">
        <f t="shared" si="16"/>
        <v/>
      </c>
      <c r="I135" s="14" t="str">
        <f t="shared" si="17"/>
        <v/>
      </c>
    </row>
    <row r="136" spans="1:10" hidden="1" x14ac:dyDescent="0.2">
      <c r="A136" s="64">
        <f t="shared" si="13"/>
        <v>45139</v>
      </c>
      <c r="B136" s="64">
        <f t="shared" si="12"/>
        <v>45169</v>
      </c>
      <c r="C136" s="58">
        <f>VLOOKUP(A136,[1]!Int,IF(A136&lt;Nuevo_Int_Sa,3,IF(Comercial_Sa="x",3,IF(Consumo_Sa="X",4,IF(Microcréd_Sa="X",5)))))</f>
        <v>0.19650000000000001</v>
      </c>
      <c r="D136" s="4">
        <f t="shared" si="14"/>
        <v>2.1759834797641986E-2</v>
      </c>
      <c r="E136" s="34">
        <f t="shared" si="15"/>
        <v>5.0000000000000001E-3</v>
      </c>
      <c r="F136" s="19"/>
      <c r="G136" s="18">
        <f t="shared" si="11"/>
        <v>1133400</v>
      </c>
      <c r="H136" s="76" t="str">
        <f t="shared" si="16"/>
        <v/>
      </c>
      <c r="I136" s="14" t="str">
        <f t="shared" si="17"/>
        <v/>
      </c>
    </row>
    <row r="137" spans="1:10" hidden="1" x14ac:dyDescent="0.2">
      <c r="A137" s="64">
        <f t="shared" si="13"/>
        <v>45170</v>
      </c>
      <c r="B137" s="64">
        <f t="shared" si="12"/>
        <v>45199</v>
      </c>
      <c r="C137" s="58">
        <f>VLOOKUP(A137,[1]!Int,IF(A137&lt;Nuevo_Int_Sa,3,IF(Comercial_Sa="x",3,IF(Consumo_Sa="X",4,IF(Microcréd_Sa="X",5)))))</f>
        <v>0.19650000000000001</v>
      </c>
      <c r="D137" s="4">
        <f t="shared" si="14"/>
        <v>2.1759834797641986E-2</v>
      </c>
      <c r="E137" s="34">
        <f t="shared" si="15"/>
        <v>5.0000000000000001E-3</v>
      </c>
      <c r="F137" s="19"/>
      <c r="G137" s="18">
        <f t="shared" si="11"/>
        <v>1133400</v>
      </c>
      <c r="H137" s="76" t="str">
        <f t="shared" si="16"/>
        <v/>
      </c>
      <c r="I137" s="14" t="str">
        <f t="shared" si="17"/>
        <v/>
      </c>
    </row>
    <row r="138" spans="1:10" hidden="1" x14ac:dyDescent="0.2">
      <c r="A138" s="64">
        <f t="shared" si="13"/>
        <v>45200</v>
      </c>
      <c r="B138" s="64">
        <f t="shared" si="12"/>
        <v>45230</v>
      </c>
      <c r="C138" s="58">
        <f>VLOOKUP(A138,[1]!Int,IF(A138&lt;Nuevo_Int_Sa,3,IF(Comercial_Sa="x",3,IF(Consumo_Sa="X",4,IF(Microcréd_Sa="X",5)))))</f>
        <v>0.19650000000000001</v>
      </c>
      <c r="D138" s="4">
        <f t="shared" si="14"/>
        <v>2.1759834797641986E-2</v>
      </c>
      <c r="E138" s="34">
        <f t="shared" si="15"/>
        <v>5.0000000000000001E-3</v>
      </c>
      <c r="F138" s="19"/>
      <c r="G138" s="18">
        <f t="shared" si="11"/>
        <v>1133400</v>
      </c>
      <c r="H138" s="76" t="str">
        <f t="shared" si="16"/>
        <v/>
      </c>
      <c r="I138" s="14" t="str">
        <f t="shared" si="17"/>
        <v/>
      </c>
    </row>
    <row r="139" spans="1:10" hidden="1" x14ac:dyDescent="0.2">
      <c r="A139" s="64">
        <f t="shared" si="13"/>
        <v>45231</v>
      </c>
      <c r="B139" s="64">
        <f t="shared" si="12"/>
        <v>45260</v>
      </c>
      <c r="C139" s="58">
        <f>VLOOKUP(A139,[1]!Int,IF(A139&lt;Nuevo_Int_Sa,3,IF(Comercial_Sa="x",3,IF(Consumo_Sa="X",4,IF(Microcréd_Sa="X",5)))))</f>
        <v>0.19650000000000001</v>
      </c>
      <c r="D139" s="4">
        <f t="shared" si="14"/>
        <v>2.1759834797641986E-2</v>
      </c>
      <c r="E139" s="34">
        <f t="shared" si="15"/>
        <v>5.0000000000000001E-3</v>
      </c>
      <c r="F139" s="19"/>
      <c r="G139" s="18">
        <f t="shared" si="11"/>
        <v>1133400</v>
      </c>
      <c r="H139" s="76" t="str">
        <f t="shared" si="16"/>
        <v/>
      </c>
      <c r="I139" s="14" t="str">
        <f t="shared" si="17"/>
        <v/>
      </c>
    </row>
    <row r="140" spans="1:10" hidden="1" x14ac:dyDescent="0.2">
      <c r="A140" s="64">
        <f t="shared" si="13"/>
        <v>45261</v>
      </c>
      <c r="B140" s="64">
        <f t="shared" si="12"/>
        <v>45291</v>
      </c>
      <c r="C140" s="58">
        <f>VLOOKUP(A140,[1]!Int,IF(A140&lt;Nuevo_Int_Sa,3,IF(Comercial_Sa="x",3,IF(Consumo_Sa="X",4,IF(Microcréd_Sa="X",5)))))</f>
        <v>0.19650000000000001</v>
      </c>
      <c r="D140" s="4">
        <f t="shared" si="14"/>
        <v>2.1759834797641986E-2</v>
      </c>
      <c r="E140" s="34">
        <f t="shared" si="15"/>
        <v>5.0000000000000001E-3</v>
      </c>
      <c r="F140" s="19"/>
      <c r="G140" s="18">
        <f t="shared" si="11"/>
        <v>1133400</v>
      </c>
      <c r="H140" s="76" t="str">
        <f t="shared" si="16"/>
        <v/>
      </c>
      <c r="I140" s="14" t="str">
        <f t="shared" si="17"/>
        <v/>
      </c>
    </row>
    <row r="141" spans="1:10" hidden="1" x14ac:dyDescent="0.2">
      <c r="A141" s="64">
        <f t="shared" si="13"/>
        <v>45292</v>
      </c>
      <c r="B141" s="64">
        <f t="shared" si="12"/>
        <v>45322</v>
      </c>
      <c r="C141" s="58">
        <f>VLOOKUP(A141,[1]!Int,IF(A141&lt;Nuevo_Int_Sa,3,IF(Comercial_Sa="x",3,IF(Consumo_Sa="X",4,IF(Microcréd_Sa="X",5)))))</f>
        <v>0.19650000000000001</v>
      </c>
      <c r="D141" s="4">
        <f t="shared" si="14"/>
        <v>2.1759834797641986E-2</v>
      </c>
      <c r="E141" s="34">
        <f t="shared" si="15"/>
        <v>5.0000000000000001E-3</v>
      </c>
      <c r="F141" s="19"/>
      <c r="G141" s="18">
        <f t="shared" si="11"/>
        <v>1133400</v>
      </c>
      <c r="H141" s="76" t="str">
        <f t="shared" si="16"/>
        <v/>
      </c>
      <c r="I141" s="14" t="str">
        <f t="shared" si="17"/>
        <v/>
      </c>
    </row>
    <row r="142" spans="1:10" hidden="1" x14ac:dyDescent="0.2">
      <c r="A142" s="64">
        <f t="shared" si="13"/>
        <v>45323</v>
      </c>
      <c r="B142" s="64">
        <f t="shared" si="12"/>
        <v>45351</v>
      </c>
      <c r="C142" s="58">
        <f>VLOOKUP(A142,[1]!Int,IF(A142&lt;Nuevo_Int_Sa,3,IF(Comercial_Sa="x",3,IF(Consumo_Sa="X",4,IF(Microcréd_Sa="X",5)))))</f>
        <v>0.19650000000000001</v>
      </c>
      <c r="D142" s="4">
        <f t="shared" si="14"/>
        <v>2.1759834797641986E-2</v>
      </c>
      <c r="E142" s="34">
        <f t="shared" si="15"/>
        <v>5.0000000000000001E-3</v>
      </c>
      <c r="F142" s="19"/>
      <c r="G142" s="18">
        <f t="shared" si="11"/>
        <v>1133400</v>
      </c>
      <c r="H142" s="76" t="str">
        <f t="shared" si="16"/>
        <v/>
      </c>
      <c r="I142" s="14" t="str">
        <f t="shared" si="17"/>
        <v/>
      </c>
    </row>
    <row r="143" spans="1:10" hidden="1" x14ac:dyDescent="0.2">
      <c r="A143" s="64">
        <f t="shared" si="13"/>
        <v>45352</v>
      </c>
      <c r="B143" s="64">
        <f t="shared" si="12"/>
        <v>45382</v>
      </c>
      <c r="C143" s="58">
        <f>VLOOKUP(A143,[1]!Int,IF(A143&lt;Nuevo_Int_Sa,3,IF(Comercial_Sa="x",3,IF(Consumo_Sa="X",4,IF(Microcréd_Sa="X",5)))))</f>
        <v>0.19650000000000001</v>
      </c>
      <c r="D143" s="4">
        <f t="shared" si="14"/>
        <v>2.1759834797641986E-2</v>
      </c>
      <c r="E143" s="34">
        <f t="shared" si="15"/>
        <v>5.0000000000000001E-3</v>
      </c>
      <c r="F143" s="19"/>
      <c r="G143" s="18">
        <f t="shared" si="11"/>
        <v>1133400</v>
      </c>
      <c r="H143" s="76" t="str">
        <f t="shared" si="16"/>
        <v/>
      </c>
      <c r="I143" s="14" t="str">
        <f t="shared" si="17"/>
        <v/>
      </c>
    </row>
    <row r="144" spans="1:10" hidden="1" x14ac:dyDescent="0.2">
      <c r="A144" s="64">
        <f t="shared" si="13"/>
        <v>45383</v>
      </c>
      <c r="B144" s="64">
        <f t="shared" si="12"/>
        <v>45412</v>
      </c>
      <c r="C144" s="58">
        <f>VLOOKUP(A144,[1]!Int,IF(A144&lt;Nuevo_Int_Sa,3,IF(Comercial_Sa="x",3,IF(Consumo_Sa="X",4,IF(Microcréd_Sa="X",5)))))</f>
        <v>0.19650000000000001</v>
      </c>
      <c r="D144" s="4">
        <f t="shared" si="14"/>
        <v>2.1759834797641986E-2</v>
      </c>
      <c r="E144" s="34">
        <f t="shared" si="15"/>
        <v>5.0000000000000001E-3</v>
      </c>
      <c r="F144" s="19"/>
      <c r="G144" s="18">
        <f t="shared" si="11"/>
        <v>1133400</v>
      </c>
      <c r="H144" s="76" t="str">
        <f t="shared" si="16"/>
        <v/>
      </c>
      <c r="I144" s="14" t="str">
        <f t="shared" si="17"/>
        <v/>
      </c>
    </row>
    <row r="145" spans="1:9" hidden="1" x14ac:dyDescent="0.2">
      <c r="A145" s="64">
        <f t="shared" si="13"/>
        <v>45413</v>
      </c>
      <c r="B145" s="64">
        <f t="shared" si="12"/>
        <v>45443</v>
      </c>
      <c r="C145" s="58">
        <f>VLOOKUP(A145,[1]!Int,IF(A145&lt;Nuevo_Int_Sa,3,IF(Comercial_Sa="x",3,IF(Consumo_Sa="X",4,IF(Microcréd_Sa="X",5)))))</f>
        <v>0.19650000000000001</v>
      </c>
      <c r="D145" s="4">
        <f t="shared" si="14"/>
        <v>2.1759834797641986E-2</v>
      </c>
      <c r="E145" s="34">
        <f t="shared" si="15"/>
        <v>5.0000000000000001E-3</v>
      </c>
      <c r="F145" s="19"/>
      <c r="G145" s="18">
        <f t="shared" si="11"/>
        <v>1133400</v>
      </c>
      <c r="H145" s="76" t="str">
        <f t="shared" si="16"/>
        <v/>
      </c>
      <c r="I145" s="14" t="str">
        <f t="shared" si="17"/>
        <v/>
      </c>
    </row>
    <row r="146" spans="1:9" hidden="1" x14ac:dyDescent="0.2">
      <c r="A146" s="64">
        <f t="shared" si="13"/>
        <v>45444</v>
      </c>
      <c r="B146" s="64">
        <f t="shared" si="12"/>
        <v>45473</v>
      </c>
      <c r="C146" s="58">
        <f>VLOOKUP(A146,[1]!Int,IF(A146&lt;Nuevo_Int_Sa,3,IF(Comercial_Sa="x",3,IF(Consumo_Sa="X",4,IF(Microcréd_Sa="X",5)))))</f>
        <v>0.19650000000000001</v>
      </c>
      <c r="D146" s="4">
        <f t="shared" si="14"/>
        <v>2.1759834797641986E-2</v>
      </c>
      <c r="E146" s="34">
        <f t="shared" si="15"/>
        <v>5.0000000000000001E-3</v>
      </c>
      <c r="F146" s="19"/>
      <c r="G146" s="18">
        <f t="shared" si="11"/>
        <v>1133400</v>
      </c>
      <c r="H146" s="76" t="str">
        <f t="shared" ref="H146:H174" si="18">IF(Colm_De&gt;Mora_Final,"",IF(A146="","",DAYS360(A146,B146+(1))))</f>
        <v/>
      </c>
      <c r="I146" s="14" t="str">
        <f t="shared" ref="I146:I174" si="19">IF(Colm_De&gt;Mora_Final,"",IF(A146="","",((G146*E146)/30)*H146))</f>
        <v/>
      </c>
    </row>
    <row r="147" spans="1:9" hidden="1" x14ac:dyDescent="0.2">
      <c r="A147" s="64">
        <f t="shared" si="13"/>
        <v>45474</v>
      </c>
      <c r="B147" s="64">
        <f t="shared" si="12"/>
        <v>45504</v>
      </c>
      <c r="C147" s="58">
        <f>VLOOKUP(A147,[1]!Int,IF(A147&lt;Nuevo_Int_Sa,3,IF(Comercial_Sa="x",3,IF(Consumo_Sa="X",4,IF(Microcréd_Sa="X",5)))))</f>
        <v>0.19650000000000001</v>
      </c>
      <c r="D147" s="4">
        <f t="shared" si="14"/>
        <v>2.1759834797641986E-2</v>
      </c>
      <c r="E147" s="34">
        <f t="shared" si="15"/>
        <v>5.0000000000000001E-3</v>
      </c>
      <c r="F147" s="19"/>
      <c r="G147" s="18">
        <f t="shared" ref="G147:G163" si="20">IF(A147="","",G146+F147)</f>
        <v>1133400</v>
      </c>
      <c r="H147" s="76" t="str">
        <f t="shared" si="18"/>
        <v/>
      </c>
      <c r="I147" s="14" t="str">
        <f t="shared" si="19"/>
        <v/>
      </c>
    </row>
    <row r="148" spans="1:9" hidden="1" x14ac:dyDescent="0.2">
      <c r="A148" s="64">
        <f t="shared" si="13"/>
        <v>45505</v>
      </c>
      <c r="B148" s="64">
        <f t="shared" ref="B148:B174" si="21">IF(AND(A148&gt;=Primar_Sa,A148&lt;=Catmar_Sa),DATE(YEAR(A148),MONTH(A148),14),IF(AND(A148&gt;=Nuevo_Int_Sa,A148&lt;=SgN_Int_Sa),DATE(YEAR(A148),MONTH(A148),4),IF(A148=DATE(YEAR(Mora_Final),MONTH(Mora_Final),DAY(1)),DATE(YEAR(Mora_Final),MONTH(Mora_Final),DAY(Mora_Final)),DATE(YEAR(A148),MONTH(A148)+1,))))</f>
        <v>45535</v>
      </c>
      <c r="C148" s="58">
        <f>VLOOKUP(A148,[1]!Int,IF(A148&lt;Nuevo_Int_Sa,3,IF(Comercial_Sa="x",3,IF(Consumo_Sa="X",4,IF(Microcréd_Sa="X",5)))))</f>
        <v>0.19650000000000001</v>
      </c>
      <c r="D148" s="4">
        <f t="shared" si="14"/>
        <v>2.1759834797641986E-2</v>
      </c>
      <c r="E148" s="34">
        <f t="shared" si="15"/>
        <v>5.0000000000000001E-3</v>
      </c>
      <c r="F148" s="19"/>
      <c r="G148" s="18">
        <f t="shared" si="20"/>
        <v>1133400</v>
      </c>
      <c r="H148" s="76" t="str">
        <f t="shared" si="18"/>
        <v/>
      </c>
      <c r="I148" s="14" t="str">
        <f t="shared" si="19"/>
        <v/>
      </c>
    </row>
    <row r="149" spans="1:9" hidden="1" x14ac:dyDescent="0.2">
      <c r="A149" s="64">
        <f t="shared" ref="A149:A174" si="22">DATE(YEAR(B148),MONTH(B148),DAY(B148)+1)</f>
        <v>45536</v>
      </c>
      <c r="B149" s="64">
        <f t="shared" si="21"/>
        <v>45565</v>
      </c>
      <c r="C149" s="58">
        <f>VLOOKUP(A149,[1]!Int,IF(A149&lt;Nuevo_Int_Sa,3,IF(Comercial_Sa="x",3,IF(Consumo_Sa="X",4,IF(Microcréd_Sa="X",5)))))</f>
        <v>0.19650000000000001</v>
      </c>
      <c r="D149" s="4">
        <f t="shared" ref="D149:D174" si="23">IF(A149="","",(POWER((1+(C149*D$18)),(1/12)))-1)</f>
        <v>2.1759834797641986E-2</v>
      </c>
      <c r="E149" s="34">
        <f t="shared" ref="E149:E174" si="24">IF(A149="","",IF(B149&lt;=G$7,MIN(D$9,D149),MIN(D$12,D149)))</f>
        <v>5.0000000000000001E-3</v>
      </c>
      <c r="F149" s="19"/>
      <c r="G149" s="18">
        <f t="shared" si="20"/>
        <v>1133400</v>
      </c>
      <c r="H149" s="76" t="str">
        <f t="shared" si="18"/>
        <v/>
      </c>
      <c r="I149" s="14" t="str">
        <f t="shared" si="19"/>
        <v/>
      </c>
    </row>
    <row r="150" spans="1:9" hidden="1" x14ac:dyDescent="0.2">
      <c r="A150" s="64">
        <f t="shared" si="22"/>
        <v>45566</v>
      </c>
      <c r="B150" s="64">
        <f t="shared" si="21"/>
        <v>45596</v>
      </c>
      <c r="C150" s="58">
        <f>VLOOKUP(A150,[1]!Int,IF(A150&lt;Nuevo_Int_Sa,3,IF(Comercial_Sa="x",3,IF(Consumo_Sa="X",4,IF(Microcréd_Sa="X",5)))))</f>
        <v>0.19650000000000001</v>
      </c>
      <c r="D150" s="4">
        <f t="shared" si="23"/>
        <v>2.1759834797641986E-2</v>
      </c>
      <c r="E150" s="34">
        <f t="shared" si="24"/>
        <v>5.0000000000000001E-3</v>
      </c>
      <c r="F150" s="19"/>
      <c r="G150" s="18">
        <f t="shared" si="20"/>
        <v>1133400</v>
      </c>
      <c r="H150" s="76" t="str">
        <f t="shared" si="18"/>
        <v/>
      </c>
      <c r="I150" s="14" t="str">
        <f t="shared" si="19"/>
        <v/>
      </c>
    </row>
    <row r="151" spans="1:9" hidden="1" x14ac:dyDescent="0.2">
      <c r="A151" s="64">
        <f t="shared" si="22"/>
        <v>45597</v>
      </c>
      <c r="B151" s="64">
        <f t="shared" si="21"/>
        <v>45626</v>
      </c>
      <c r="C151" s="58">
        <f>VLOOKUP(A151,[1]!Int,IF(A151&lt;Nuevo_Int_Sa,3,IF(Comercial_Sa="x",3,IF(Consumo_Sa="X",4,IF(Microcréd_Sa="X",5)))))</f>
        <v>0.19650000000000001</v>
      </c>
      <c r="D151" s="4">
        <f t="shared" si="23"/>
        <v>2.1759834797641986E-2</v>
      </c>
      <c r="E151" s="34">
        <f t="shared" si="24"/>
        <v>5.0000000000000001E-3</v>
      </c>
      <c r="F151" s="19"/>
      <c r="G151" s="18">
        <f t="shared" si="20"/>
        <v>1133400</v>
      </c>
      <c r="H151" s="76" t="str">
        <f t="shared" si="18"/>
        <v/>
      </c>
      <c r="I151" s="14" t="str">
        <f t="shared" si="19"/>
        <v/>
      </c>
    </row>
    <row r="152" spans="1:9" hidden="1" x14ac:dyDescent="0.2">
      <c r="A152" s="64">
        <f t="shared" si="22"/>
        <v>45627</v>
      </c>
      <c r="B152" s="64">
        <f t="shared" si="21"/>
        <v>45657</v>
      </c>
      <c r="C152" s="58">
        <f>VLOOKUP(A152,[1]!Int,IF(A152&lt;Nuevo_Int_Sa,3,IF(Comercial_Sa="x",3,IF(Consumo_Sa="X",4,IF(Microcréd_Sa="X",5)))))</f>
        <v>0.19650000000000001</v>
      </c>
      <c r="D152" s="4">
        <f t="shared" si="23"/>
        <v>2.1759834797641986E-2</v>
      </c>
      <c r="E152" s="34">
        <f t="shared" si="24"/>
        <v>5.0000000000000001E-3</v>
      </c>
      <c r="F152" s="19"/>
      <c r="G152" s="18">
        <f t="shared" si="20"/>
        <v>1133400</v>
      </c>
      <c r="H152" s="76" t="str">
        <f t="shared" si="18"/>
        <v/>
      </c>
      <c r="I152" s="14" t="str">
        <f t="shared" si="19"/>
        <v/>
      </c>
    </row>
    <row r="153" spans="1:9" hidden="1" x14ac:dyDescent="0.2">
      <c r="A153" s="64">
        <f t="shared" si="22"/>
        <v>45658</v>
      </c>
      <c r="B153" s="64">
        <f t="shared" si="21"/>
        <v>45688</v>
      </c>
      <c r="C153" s="58">
        <f>VLOOKUP(A153,[1]!Int,IF(A153&lt;Nuevo_Int_Sa,3,IF(Comercial_Sa="x",3,IF(Consumo_Sa="X",4,IF(Microcréd_Sa="X",5)))))</f>
        <v>0.19650000000000001</v>
      </c>
      <c r="D153" s="4">
        <f t="shared" si="23"/>
        <v>2.1759834797641986E-2</v>
      </c>
      <c r="E153" s="34">
        <f t="shared" si="24"/>
        <v>5.0000000000000001E-3</v>
      </c>
      <c r="F153" s="19"/>
      <c r="G153" s="18">
        <f t="shared" si="20"/>
        <v>1133400</v>
      </c>
      <c r="H153" s="76" t="str">
        <f t="shared" si="18"/>
        <v/>
      </c>
      <c r="I153" s="14" t="str">
        <f t="shared" si="19"/>
        <v/>
      </c>
    </row>
    <row r="154" spans="1:9" hidden="1" x14ac:dyDescent="0.2">
      <c r="A154" s="64">
        <f t="shared" si="22"/>
        <v>45689</v>
      </c>
      <c r="B154" s="64">
        <f t="shared" si="21"/>
        <v>45716</v>
      </c>
      <c r="C154" s="58">
        <f>VLOOKUP(A154,[1]!Int,IF(A154&lt;Nuevo_Int_Sa,3,IF(Comercial_Sa="x",3,IF(Consumo_Sa="X",4,IF(Microcréd_Sa="X",5)))))</f>
        <v>0.19650000000000001</v>
      </c>
      <c r="D154" s="4">
        <f t="shared" si="23"/>
        <v>2.1759834797641986E-2</v>
      </c>
      <c r="E154" s="34">
        <f t="shared" si="24"/>
        <v>5.0000000000000001E-3</v>
      </c>
      <c r="F154" s="19"/>
      <c r="G154" s="18">
        <f t="shared" si="20"/>
        <v>1133400</v>
      </c>
      <c r="H154" s="76" t="str">
        <f t="shared" si="18"/>
        <v/>
      </c>
      <c r="I154" s="14" t="str">
        <f t="shared" si="19"/>
        <v/>
      </c>
    </row>
    <row r="155" spans="1:9" hidden="1" x14ac:dyDescent="0.2">
      <c r="A155" s="64">
        <f t="shared" si="22"/>
        <v>45717</v>
      </c>
      <c r="B155" s="64">
        <f t="shared" si="21"/>
        <v>45747</v>
      </c>
      <c r="C155" s="58">
        <f>VLOOKUP(A155,[1]!Int,IF(A155&lt;Nuevo_Int_Sa,3,IF(Comercial_Sa="x",3,IF(Consumo_Sa="X",4,IF(Microcréd_Sa="X",5)))))</f>
        <v>0.19650000000000001</v>
      </c>
      <c r="D155" s="4">
        <f t="shared" si="23"/>
        <v>2.1759834797641986E-2</v>
      </c>
      <c r="E155" s="34">
        <f t="shared" si="24"/>
        <v>5.0000000000000001E-3</v>
      </c>
      <c r="F155" s="19"/>
      <c r="G155" s="18">
        <f t="shared" si="20"/>
        <v>1133400</v>
      </c>
      <c r="H155" s="76" t="str">
        <f t="shared" si="18"/>
        <v/>
      </c>
      <c r="I155" s="14" t="str">
        <f t="shared" si="19"/>
        <v/>
      </c>
    </row>
    <row r="156" spans="1:9" hidden="1" x14ac:dyDescent="0.2">
      <c r="A156" s="64">
        <f t="shared" si="22"/>
        <v>45748</v>
      </c>
      <c r="B156" s="64">
        <f t="shared" si="21"/>
        <v>45777</v>
      </c>
      <c r="C156" s="58">
        <f>VLOOKUP(A156,[1]!Int,IF(A156&lt;Nuevo_Int_Sa,3,IF(Comercial_Sa="x",3,IF(Consumo_Sa="X",4,IF(Microcréd_Sa="X",5)))))</f>
        <v>0.19650000000000001</v>
      </c>
      <c r="D156" s="4">
        <f t="shared" si="23"/>
        <v>2.1759834797641986E-2</v>
      </c>
      <c r="E156" s="34">
        <f t="shared" si="24"/>
        <v>5.0000000000000001E-3</v>
      </c>
      <c r="F156" s="19"/>
      <c r="G156" s="18">
        <f t="shared" si="20"/>
        <v>1133400</v>
      </c>
      <c r="H156" s="76" t="str">
        <f t="shared" si="18"/>
        <v/>
      </c>
      <c r="I156" s="14" t="str">
        <f t="shared" si="19"/>
        <v/>
      </c>
    </row>
    <row r="157" spans="1:9" hidden="1" x14ac:dyDescent="0.2">
      <c r="A157" s="64">
        <f t="shared" si="22"/>
        <v>45778</v>
      </c>
      <c r="B157" s="64">
        <f t="shared" si="21"/>
        <v>45808</v>
      </c>
      <c r="C157" s="58">
        <f>VLOOKUP(A157,[1]!Int,IF(A157&lt;Nuevo_Int_Sa,3,IF(Comercial_Sa="x",3,IF(Consumo_Sa="X",4,IF(Microcréd_Sa="X",5)))))</f>
        <v>0.19650000000000001</v>
      </c>
      <c r="D157" s="4">
        <f t="shared" si="23"/>
        <v>2.1759834797641986E-2</v>
      </c>
      <c r="E157" s="34">
        <f t="shared" si="24"/>
        <v>5.0000000000000001E-3</v>
      </c>
      <c r="F157" s="19"/>
      <c r="G157" s="18">
        <f t="shared" si="20"/>
        <v>1133400</v>
      </c>
      <c r="H157" s="76" t="str">
        <f t="shared" si="18"/>
        <v/>
      </c>
      <c r="I157" s="14" t="str">
        <f t="shared" si="19"/>
        <v/>
      </c>
    </row>
    <row r="158" spans="1:9" hidden="1" x14ac:dyDescent="0.2">
      <c r="A158" s="64">
        <f t="shared" si="22"/>
        <v>45809</v>
      </c>
      <c r="B158" s="64">
        <f t="shared" si="21"/>
        <v>45838</v>
      </c>
      <c r="C158" s="58">
        <f>VLOOKUP(A158,[1]!Int,IF(A158&lt;Nuevo_Int_Sa,3,IF(Comercial_Sa="x",3,IF(Consumo_Sa="X",4,IF(Microcréd_Sa="X",5)))))</f>
        <v>0.19650000000000001</v>
      </c>
      <c r="D158" s="4">
        <f t="shared" si="23"/>
        <v>2.1759834797641986E-2</v>
      </c>
      <c r="E158" s="34">
        <f t="shared" si="24"/>
        <v>5.0000000000000001E-3</v>
      </c>
      <c r="F158" s="19"/>
      <c r="G158" s="18">
        <f t="shared" si="20"/>
        <v>1133400</v>
      </c>
      <c r="H158" s="76" t="str">
        <f t="shared" si="18"/>
        <v/>
      </c>
      <c r="I158" s="14" t="str">
        <f t="shared" si="19"/>
        <v/>
      </c>
    </row>
    <row r="159" spans="1:9" hidden="1" x14ac:dyDescent="0.2">
      <c r="A159" s="64">
        <f t="shared" si="22"/>
        <v>45839</v>
      </c>
      <c r="B159" s="64">
        <f t="shared" si="21"/>
        <v>45869</v>
      </c>
      <c r="C159" s="58">
        <f>VLOOKUP(A159,[1]!Int,IF(A159&lt;Nuevo_Int_Sa,3,IF(Comercial_Sa="x",3,IF(Consumo_Sa="X",4,IF(Microcréd_Sa="X",5)))))</f>
        <v>0.19650000000000001</v>
      </c>
      <c r="D159" s="4">
        <f t="shared" si="23"/>
        <v>2.1759834797641986E-2</v>
      </c>
      <c r="E159" s="34">
        <f t="shared" si="24"/>
        <v>5.0000000000000001E-3</v>
      </c>
      <c r="F159" s="19"/>
      <c r="G159" s="18">
        <f t="shared" si="20"/>
        <v>1133400</v>
      </c>
      <c r="H159" s="76" t="str">
        <f t="shared" si="18"/>
        <v/>
      </c>
      <c r="I159" s="14" t="str">
        <f t="shared" si="19"/>
        <v/>
      </c>
    </row>
    <row r="160" spans="1:9" hidden="1" x14ac:dyDescent="0.2">
      <c r="A160" s="64">
        <f t="shared" si="22"/>
        <v>45870</v>
      </c>
      <c r="B160" s="64">
        <f t="shared" si="21"/>
        <v>45900</v>
      </c>
      <c r="C160" s="58">
        <f>VLOOKUP(A160,[1]!Int,IF(A160&lt;Nuevo_Int_Sa,3,IF(Comercial_Sa="x",3,IF(Consumo_Sa="X",4,IF(Microcréd_Sa="X",5)))))</f>
        <v>0.19650000000000001</v>
      </c>
      <c r="D160" s="4">
        <f t="shared" si="23"/>
        <v>2.1759834797641986E-2</v>
      </c>
      <c r="E160" s="34">
        <f t="shared" si="24"/>
        <v>5.0000000000000001E-3</v>
      </c>
      <c r="F160" s="19"/>
      <c r="G160" s="18">
        <f t="shared" si="20"/>
        <v>1133400</v>
      </c>
      <c r="H160" s="76" t="str">
        <f t="shared" si="18"/>
        <v/>
      </c>
      <c r="I160" s="14" t="str">
        <f t="shared" si="19"/>
        <v/>
      </c>
    </row>
    <row r="161" spans="1:9" hidden="1" x14ac:dyDescent="0.2">
      <c r="A161" s="64">
        <f t="shared" si="22"/>
        <v>45901</v>
      </c>
      <c r="B161" s="64">
        <f t="shared" si="21"/>
        <v>45930</v>
      </c>
      <c r="C161" s="58">
        <f>VLOOKUP(A161,[1]!Int,IF(A161&lt;Nuevo_Int_Sa,3,IF(Comercial_Sa="x",3,IF(Consumo_Sa="X",4,IF(Microcréd_Sa="X",5)))))</f>
        <v>0.19650000000000001</v>
      </c>
      <c r="D161" s="4">
        <f t="shared" si="23"/>
        <v>2.1759834797641986E-2</v>
      </c>
      <c r="E161" s="34">
        <f t="shared" si="24"/>
        <v>5.0000000000000001E-3</v>
      </c>
      <c r="F161" s="19"/>
      <c r="G161" s="18">
        <f t="shared" si="20"/>
        <v>1133400</v>
      </c>
      <c r="H161" s="76" t="str">
        <f t="shared" si="18"/>
        <v/>
      </c>
      <c r="I161" s="14" t="str">
        <f t="shared" si="19"/>
        <v/>
      </c>
    </row>
    <row r="162" spans="1:9" hidden="1" x14ac:dyDescent="0.2">
      <c r="A162" s="64">
        <f t="shared" si="22"/>
        <v>45931</v>
      </c>
      <c r="B162" s="64">
        <f t="shared" si="21"/>
        <v>45961</v>
      </c>
      <c r="C162" s="58">
        <f>VLOOKUP(A162,[1]!Int,IF(A162&lt;Nuevo_Int_Sa,3,IF(Comercial_Sa="x",3,IF(Consumo_Sa="X",4,IF(Microcréd_Sa="X",5)))))</f>
        <v>0.19650000000000001</v>
      </c>
      <c r="D162" s="4">
        <f t="shared" si="23"/>
        <v>2.1759834797641986E-2</v>
      </c>
      <c r="E162" s="34">
        <f t="shared" si="24"/>
        <v>5.0000000000000001E-3</v>
      </c>
      <c r="F162" s="19"/>
      <c r="G162" s="18">
        <f t="shared" si="20"/>
        <v>1133400</v>
      </c>
      <c r="H162" s="76" t="str">
        <f t="shared" si="18"/>
        <v/>
      </c>
      <c r="I162" s="14" t="str">
        <f t="shared" si="19"/>
        <v/>
      </c>
    </row>
    <row r="163" spans="1:9" hidden="1" x14ac:dyDescent="0.2">
      <c r="A163" s="64">
        <f t="shared" si="22"/>
        <v>45962</v>
      </c>
      <c r="B163" s="64">
        <f t="shared" si="21"/>
        <v>45991</v>
      </c>
      <c r="C163" s="58">
        <f>VLOOKUP(A163,[1]!Int,IF(A163&lt;Nuevo_Int_Sa,3,IF(Comercial_Sa="x",3,IF(Consumo_Sa="X",4,IF(Microcréd_Sa="X",5)))))</f>
        <v>0.19650000000000001</v>
      </c>
      <c r="D163" s="4">
        <f t="shared" si="23"/>
        <v>2.1759834797641986E-2</v>
      </c>
      <c r="E163" s="34">
        <f t="shared" si="24"/>
        <v>5.0000000000000001E-3</v>
      </c>
      <c r="F163" s="19"/>
      <c r="G163" s="18">
        <f t="shared" si="20"/>
        <v>1133400</v>
      </c>
      <c r="H163" s="76" t="str">
        <f t="shared" si="18"/>
        <v/>
      </c>
      <c r="I163" s="14" t="str">
        <f t="shared" si="19"/>
        <v/>
      </c>
    </row>
    <row r="164" spans="1:9" hidden="1" x14ac:dyDescent="0.2">
      <c r="A164" s="64">
        <f t="shared" si="22"/>
        <v>45992</v>
      </c>
      <c r="B164" s="64">
        <f t="shared" si="21"/>
        <v>46022</v>
      </c>
      <c r="C164" s="58">
        <f>VLOOKUP(A164,[1]!Int,IF(A164&lt;Nuevo_Int_Sa,3,IF(Comercial_Sa="x",3,IF(Consumo_Sa="X",4,IF(Microcréd_Sa="X",5)))))</f>
        <v>0.19650000000000001</v>
      </c>
      <c r="D164" s="4">
        <f t="shared" si="23"/>
        <v>2.1759834797641986E-2</v>
      </c>
      <c r="E164" s="34">
        <f t="shared" si="24"/>
        <v>5.0000000000000001E-3</v>
      </c>
      <c r="F164" s="19"/>
      <c r="G164" s="18">
        <f>IF(A164="","",G163+F164)</f>
        <v>1133400</v>
      </c>
      <c r="H164" s="76" t="str">
        <f t="shared" si="18"/>
        <v/>
      </c>
      <c r="I164" s="14" t="str">
        <f t="shared" si="19"/>
        <v/>
      </c>
    </row>
    <row r="165" spans="1:9" hidden="1" x14ac:dyDescent="0.2">
      <c r="A165" s="64">
        <f t="shared" si="22"/>
        <v>46023</v>
      </c>
      <c r="B165" s="64">
        <f t="shared" si="21"/>
        <v>46053</v>
      </c>
      <c r="C165" s="58">
        <f>VLOOKUP(A165,[1]!Int,IF(A165&lt;Nuevo_Int_Sa,3,IF(Comercial_Sa="x",3,IF(Consumo_Sa="X",4,IF(Microcréd_Sa="X",5)))))</f>
        <v>0.19650000000000001</v>
      </c>
      <c r="D165" s="4">
        <f t="shared" si="23"/>
        <v>2.1759834797641986E-2</v>
      </c>
      <c r="E165" s="34">
        <f t="shared" si="24"/>
        <v>5.0000000000000001E-3</v>
      </c>
      <c r="F165" s="19"/>
      <c r="G165" s="18">
        <f>IF(A165="","",G164+F165)</f>
        <v>1133400</v>
      </c>
      <c r="H165" s="76" t="str">
        <f t="shared" si="18"/>
        <v/>
      </c>
      <c r="I165" s="14" t="str">
        <f t="shared" si="19"/>
        <v/>
      </c>
    </row>
    <row r="166" spans="1:9" hidden="1" x14ac:dyDescent="0.2">
      <c r="A166" s="64">
        <f t="shared" si="22"/>
        <v>46054</v>
      </c>
      <c r="B166" s="64">
        <f t="shared" si="21"/>
        <v>46081</v>
      </c>
      <c r="C166" s="58">
        <f>VLOOKUP(A166,[1]!Int,IF(A166&lt;Nuevo_Int_Sa,3,IF(Comercial_Sa="x",3,IF(Consumo_Sa="X",4,IF(Microcréd_Sa="X",5)))))</f>
        <v>0.19650000000000001</v>
      </c>
      <c r="D166" s="4">
        <f t="shared" si="23"/>
        <v>2.1759834797641986E-2</v>
      </c>
      <c r="E166" s="34">
        <f t="shared" si="24"/>
        <v>5.0000000000000001E-3</v>
      </c>
      <c r="F166" s="19"/>
      <c r="G166" s="18">
        <f>IF(A166="","",G165+F166)</f>
        <v>1133400</v>
      </c>
      <c r="H166" s="76" t="str">
        <f t="shared" si="18"/>
        <v/>
      </c>
      <c r="I166" s="14" t="str">
        <f t="shared" si="19"/>
        <v/>
      </c>
    </row>
    <row r="167" spans="1:9" hidden="1" x14ac:dyDescent="0.2">
      <c r="A167" s="64">
        <f t="shared" si="22"/>
        <v>46082</v>
      </c>
      <c r="B167" s="64">
        <f t="shared" si="21"/>
        <v>46112</v>
      </c>
      <c r="C167" s="58">
        <f>VLOOKUP(A167,[1]!Int,IF(A167&lt;Nuevo_Int_Sa,3,IF(Comercial_Sa="x",3,IF(Consumo_Sa="X",4,IF(Microcréd_Sa="X",5)))))</f>
        <v>0.19650000000000001</v>
      </c>
      <c r="D167" s="4">
        <f t="shared" si="23"/>
        <v>2.1759834797641986E-2</v>
      </c>
      <c r="E167" s="34">
        <f t="shared" si="24"/>
        <v>5.0000000000000001E-3</v>
      </c>
      <c r="F167" s="19"/>
      <c r="G167" s="18">
        <f t="shared" ref="G167:G174" si="25">IF(A167="","",G166+F167)</f>
        <v>1133400</v>
      </c>
      <c r="H167" s="76" t="str">
        <f t="shared" si="18"/>
        <v/>
      </c>
      <c r="I167" s="14" t="str">
        <f t="shared" si="19"/>
        <v/>
      </c>
    </row>
    <row r="168" spans="1:9" hidden="1" x14ac:dyDescent="0.2">
      <c r="A168" s="64">
        <f t="shared" si="22"/>
        <v>46113</v>
      </c>
      <c r="B168" s="64">
        <f t="shared" si="21"/>
        <v>46142</v>
      </c>
      <c r="C168" s="58">
        <f>VLOOKUP(A168,[1]!Int,IF(A168&lt;Nuevo_Int_Sa,3,IF(Comercial_Sa="x",3,IF(Consumo_Sa="X",4,IF(Microcréd_Sa="X",5)))))</f>
        <v>0.19650000000000001</v>
      </c>
      <c r="D168" s="4">
        <f t="shared" si="23"/>
        <v>2.1759834797641986E-2</v>
      </c>
      <c r="E168" s="34">
        <f t="shared" si="24"/>
        <v>5.0000000000000001E-3</v>
      </c>
      <c r="F168" s="19"/>
      <c r="G168" s="18">
        <f t="shared" si="25"/>
        <v>1133400</v>
      </c>
      <c r="H168" s="76" t="str">
        <f t="shared" si="18"/>
        <v/>
      </c>
      <c r="I168" s="14" t="str">
        <f t="shared" si="19"/>
        <v/>
      </c>
    </row>
    <row r="169" spans="1:9" hidden="1" x14ac:dyDescent="0.2">
      <c r="A169" s="64">
        <f t="shared" si="22"/>
        <v>46143</v>
      </c>
      <c r="B169" s="64">
        <f t="shared" si="21"/>
        <v>46173</v>
      </c>
      <c r="C169" s="58">
        <f>VLOOKUP(A169,[1]!Int,IF(A169&lt;Nuevo_Int_Sa,3,IF(Comercial_Sa="x",3,IF(Consumo_Sa="X",4,IF(Microcréd_Sa="X",5)))))</f>
        <v>0.19650000000000001</v>
      </c>
      <c r="D169" s="4">
        <f t="shared" si="23"/>
        <v>2.1759834797641986E-2</v>
      </c>
      <c r="E169" s="34">
        <f t="shared" si="24"/>
        <v>5.0000000000000001E-3</v>
      </c>
      <c r="F169" s="19"/>
      <c r="G169" s="18">
        <f t="shared" si="25"/>
        <v>1133400</v>
      </c>
      <c r="H169" s="76" t="str">
        <f t="shared" si="18"/>
        <v/>
      </c>
      <c r="I169" s="14" t="str">
        <f t="shared" si="19"/>
        <v/>
      </c>
    </row>
    <row r="170" spans="1:9" hidden="1" x14ac:dyDescent="0.2">
      <c r="A170" s="64">
        <f t="shared" si="22"/>
        <v>46174</v>
      </c>
      <c r="B170" s="64">
        <f t="shared" si="21"/>
        <v>46203</v>
      </c>
      <c r="C170" s="58">
        <f>VLOOKUP(A170,[1]!Int,IF(A170&lt;Nuevo_Int_Sa,3,IF(Comercial_Sa="x",3,IF(Consumo_Sa="X",4,IF(Microcréd_Sa="X",5)))))</f>
        <v>0.19650000000000001</v>
      </c>
      <c r="D170" s="4">
        <f t="shared" si="23"/>
        <v>2.1759834797641986E-2</v>
      </c>
      <c r="E170" s="34">
        <f t="shared" si="24"/>
        <v>5.0000000000000001E-3</v>
      </c>
      <c r="F170" s="19"/>
      <c r="G170" s="18">
        <f t="shared" si="25"/>
        <v>1133400</v>
      </c>
      <c r="H170" s="76" t="str">
        <f t="shared" si="18"/>
        <v/>
      </c>
      <c r="I170" s="14" t="str">
        <f t="shared" si="19"/>
        <v/>
      </c>
    </row>
    <row r="171" spans="1:9" hidden="1" x14ac:dyDescent="0.2">
      <c r="A171" s="64">
        <f t="shared" si="22"/>
        <v>46204</v>
      </c>
      <c r="B171" s="64">
        <f t="shared" si="21"/>
        <v>46234</v>
      </c>
      <c r="C171" s="58">
        <f>VLOOKUP(A171,[1]!Int,IF(A171&lt;Nuevo_Int_Sa,3,IF(Comercial_Sa="x",3,IF(Consumo_Sa="X",4,IF(Microcréd_Sa="X",5)))))</f>
        <v>0.19650000000000001</v>
      </c>
      <c r="D171" s="4">
        <f t="shared" si="23"/>
        <v>2.1759834797641986E-2</v>
      </c>
      <c r="E171" s="34">
        <f t="shared" si="24"/>
        <v>5.0000000000000001E-3</v>
      </c>
      <c r="F171" s="19"/>
      <c r="G171" s="18">
        <f t="shared" si="25"/>
        <v>1133400</v>
      </c>
      <c r="H171" s="76" t="str">
        <f t="shared" si="18"/>
        <v/>
      </c>
      <c r="I171" s="14" t="str">
        <f t="shared" si="19"/>
        <v/>
      </c>
    </row>
    <row r="172" spans="1:9" hidden="1" x14ac:dyDescent="0.2">
      <c r="A172" s="64">
        <f t="shared" si="22"/>
        <v>46235</v>
      </c>
      <c r="B172" s="64">
        <f t="shared" si="21"/>
        <v>46265</v>
      </c>
      <c r="C172" s="58">
        <f>VLOOKUP(A172,[1]!Int,IF(A172&lt;Nuevo_Int_Sa,3,IF(Comercial_Sa="x",3,IF(Consumo_Sa="X",4,IF(Microcréd_Sa="X",5)))))</f>
        <v>0.19650000000000001</v>
      </c>
      <c r="D172" s="4">
        <f t="shared" si="23"/>
        <v>2.1759834797641986E-2</v>
      </c>
      <c r="E172" s="34">
        <f t="shared" si="24"/>
        <v>5.0000000000000001E-3</v>
      </c>
      <c r="F172" s="19"/>
      <c r="G172" s="18">
        <f t="shared" si="25"/>
        <v>1133400</v>
      </c>
      <c r="H172" s="76" t="str">
        <f t="shared" si="18"/>
        <v/>
      </c>
      <c r="I172" s="14" t="str">
        <f t="shared" si="19"/>
        <v/>
      </c>
    </row>
    <row r="173" spans="1:9" hidden="1" x14ac:dyDescent="0.2">
      <c r="A173" s="64">
        <f t="shared" si="22"/>
        <v>46266</v>
      </c>
      <c r="B173" s="64">
        <f t="shared" si="21"/>
        <v>46295</v>
      </c>
      <c r="C173" s="58">
        <f>VLOOKUP(A173,[1]!Int,IF(A173&lt;Nuevo_Int_Sa,3,IF(Comercial_Sa="x",3,IF(Consumo_Sa="X",4,IF(Microcréd_Sa="X",5)))))</f>
        <v>0.19650000000000001</v>
      </c>
      <c r="D173" s="4">
        <f t="shared" si="23"/>
        <v>2.1759834797641986E-2</v>
      </c>
      <c r="E173" s="34">
        <f t="shared" si="24"/>
        <v>5.0000000000000001E-3</v>
      </c>
      <c r="F173" s="19"/>
      <c r="G173" s="18">
        <f t="shared" si="25"/>
        <v>1133400</v>
      </c>
      <c r="H173" s="76" t="str">
        <f t="shared" si="18"/>
        <v/>
      </c>
      <c r="I173" s="14" t="str">
        <f t="shared" si="19"/>
        <v/>
      </c>
    </row>
    <row r="174" spans="1:9" hidden="1" x14ac:dyDescent="0.2">
      <c r="A174" s="64">
        <f t="shared" si="22"/>
        <v>46296</v>
      </c>
      <c r="B174" s="64">
        <f t="shared" si="21"/>
        <v>46326</v>
      </c>
      <c r="C174" s="58">
        <f>VLOOKUP(A174,[1]!Int,IF(A174&lt;Nuevo_Int_Sa,3,IF(Comercial_Sa="x",3,IF(Consumo_Sa="X",4,IF(Microcréd_Sa="X",5)))))</f>
        <v>0.19650000000000001</v>
      </c>
      <c r="D174" s="4">
        <f t="shared" si="23"/>
        <v>2.1759834797641986E-2</v>
      </c>
      <c r="E174" s="34">
        <f t="shared" si="24"/>
        <v>5.0000000000000001E-3</v>
      </c>
      <c r="F174" s="19"/>
      <c r="G174" s="18">
        <f t="shared" si="25"/>
        <v>1133400</v>
      </c>
      <c r="H174" s="76" t="str">
        <f t="shared" si="18"/>
        <v/>
      </c>
      <c r="I174" s="14" t="str">
        <f t="shared" si="19"/>
        <v/>
      </c>
    </row>
    <row r="175" spans="1:9" x14ac:dyDescent="0.2">
      <c r="A175" s="71"/>
      <c r="B175" s="71"/>
      <c r="C175" s="71" t="s">
        <v>30</v>
      </c>
      <c r="D175" s="71"/>
      <c r="E175" s="151" t="s">
        <v>31</v>
      </c>
      <c r="F175" s="152"/>
      <c r="G175" s="79">
        <f>G174</f>
        <v>1133400</v>
      </c>
      <c r="H175" s="77"/>
      <c r="I175" s="72">
        <f>SUM(I18:I174)</f>
        <v>273905</v>
      </c>
    </row>
    <row r="176" spans="1:9" x14ac:dyDescent="0.2">
      <c r="E176" s="38"/>
      <c r="F176" s="7"/>
      <c r="G176" s="20"/>
      <c r="H176" s="7"/>
      <c r="I176" s="15"/>
    </row>
    <row r="177" spans="1:9" x14ac:dyDescent="0.2">
      <c r="A177" s="8"/>
      <c r="B177" s="8"/>
      <c r="C177" s="59"/>
      <c r="E177" s="37"/>
      <c r="F177" s="150" t="s">
        <v>32</v>
      </c>
      <c r="G177" s="150"/>
      <c r="H177" s="2"/>
      <c r="I177" s="16">
        <f>G175</f>
        <v>1133400</v>
      </c>
    </row>
    <row r="178" spans="1:9" x14ac:dyDescent="0.2">
      <c r="E178" s="38"/>
      <c r="F178" s="150" t="s">
        <v>33</v>
      </c>
      <c r="G178" s="150"/>
      <c r="H178" s="2"/>
      <c r="I178" s="16">
        <f>I175</f>
        <v>273905</v>
      </c>
    </row>
    <row r="179" spans="1:9" hidden="1" x14ac:dyDescent="0.2">
      <c r="E179" s="38"/>
      <c r="F179" s="153"/>
      <c r="G179" s="153"/>
      <c r="H179" s="2"/>
      <c r="I179" s="16">
        <v>0</v>
      </c>
    </row>
    <row r="180" spans="1:9" x14ac:dyDescent="0.2">
      <c r="E180" s="144" t="s">
        <v>30</v>
      </c>
      <c r="F180" s="144"/>
      <c r="G180" s="144"/>
      <c r="H180" s="2"/>
      <c r="I180" s="16">
        <v>0</v>
      </c>
    </row>
    <row r="181" spans="1:9" ht="15" x14ac:dyDescent="0.25">
      <c r="D181" s="148" t="s">
        <v>34</v>
      </c>
      <c r="E181" s="148"/>
      <c r="F181" s="148"/>
      <c r="G181" s="149"/>
      <c r="H181" s="135">
        <f>SUM(I177:I178)-I179-I180</f>
        <v>1407305</v>
      </c>
      <c r="I181" s="136"/>
    </row>
    <row r="182" spans="1:9" x14ac:dyDescent="0.2">
      <c r="F182"/>
    </row>
    <row r="183" spans="1:9" x14ac:dyDescent="0.2">
      <c r="C183" s="134"/>
      <c r="D183" s="134"/>
      <c r="E183" s="134"/>
      <c r="F183" s="134"/>
      <c r="G183" s="65"/>
      <c r="H183" s="66"/>
    </row>
    <row r="185" spans="1:9" x14ac:dyDescent="0.2">
      <c r="F185" s="132" t="s">
        <v>30</v>
      </c>
    </row>
    <row r="187" spans="1:9" x14ac:dyDescent="0.2">
      <c r="F187" s="130"/>
    </row>
    <row r="188" spans="1:9" x14ac:dyDescent="0.2">
      <c r="F188" s="132" t="s">
        <v>30</v>
      </c>
    </row>
    <row r="190" spans="1:9" x14ac:dyDescent="0.2">
      <c r="F190" s="130"/>
    </row>
    <row r="194" spans="6:7" x14ac:dyDescent="0.2">
      <c r="F194" s="130"/>
    </row>
    <row r="195" spans="6:7" x14ac:dyDescent="0.2">
      <c r="G195" s="27">
        <f>H181*5/100</f>
        <v>70365.25</v>
      </c>
    </row>
    <row r="199" spans="6:7" x14ac:dyDescent="0.2">
      <c r="G199" s="27">
        <f>1407305*5/100</f>
        <v>70365.25</v>
      </c>
    </row>
  </sheetData>
  <mergeCells count="21">
    <mergeCell ref="A1:I1"/>
    <mergeCell ref="A11:C11"/>
    <mergeCell ref="A12:C12"/>
    <mergeCell ref="A3:I3"/>
    <mergeCell ref="A7:C7"/>
    <mergeCell ref="A8:C8"/>
    <mergeCell ref="A9:C9"/>
    <mergeCell ref="H181:I181"/>
    <mergeCell ref="G16:I16"/>
    <mergeCell ref="A13:E13"/>
    <mergeCell ref="A10:C10"/>
    <mergeCell ref="A2:I2"/>
    <mergeCell ref="A16:B16"/>
    <mergeCell ref="E180:G180"/>
    <mergeCell ref="A5:C5"/>
    <mergeCell ref="A14:E14"/>
    <mergeCell ref="D181:G181"/>
    <mergeCell ref="F177:G177"/>
    <mergeCell ref="F178:G178"/>
    <mergeCell ref="E175:F175"/>
    <mergeCell ref="F179:G179"/>
  </mergeCells>
  <phoneticPr fontId="0" type="noConversion"/>
  <conditionalFormatting sqref="A19:I174 K18">
    <cfRule type="expression" dxfId="5" priority="4" stopIfTrue="1">
      <formula>IF(ROW(A18)&gt;Fila_Fin_Sa,TRUE,FALSE)</formula>
    </cfRule>
    <cfRule type="expression" dxfId="4" priority="5" stopIfTrue="1">
      <formula>IF(ROW(A18)=Fila_Fin_Sa,TRUE,FALSE)</formula>
    </cfRule>
    <cfRule type="expression" dxfId="3" priority="6" stopIfTrue="1">
      <formula>IF(ROW(A18)&lt;Fila_Fin_Sa,TRUE,FALSE)</formula>
    </cfRule>
  </conditionalFormatting>
  <printOptions horizontalCentered="1"/>
  <pageMargins left="1.1811023622047245" right="1.1811023622047245" top="0.78740157480314965" bottom="0.98425196850393704" header="0" footer="0.59055118110236227"/>
  <pageSetup paperSize="256" scale="80" orientation="portrait" horizontalDpi="4294967294" r:id="rId1"/>
  <headerFooter alignWithMargins="0">
    <oddFooter>&amp;C&amp;P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179"/>
  <sheetViews>
    <sheetView topLeftCell="A127" workbookViewId="0">
      <selection activeCell="F146" sqref="F146"/>
    </sheetView>
  </sheetViews>
  <sheetFormatPr baseColWidth="10" defaultColWidth="9.140625" defaultRowHeight="12.75" x14ac:dyDescent="0.2"/>
  <cols>
    <col min="1" max="1" width="10.7109375" customWidth="1"/>
    <col min="2" max="2" width="12.28515625" customWidth="1"/>
    <col min="3" max="3" width="9.140625" customWidth="1"/>
    <col min="4" max="4" width="8.7109375" customWidth="1"/>
    <col min="5" max="5" width="8" style="39" customWidth="1"/>
    <col min="6" max="6" width="16" style="55" customWidth="1"/>
    <col min="7" max="7" width="16.140625" customWidth="1"/>
    <col min="8" max="8" width="5.140625" customWidth="1"/>
    <col min="9" max="9" width="15.42578125" style="56" customWidth="1"/>
    <col min="10" max="10" width="15.140625" style="48" customWidth="1"/>
    <col min="11" max="11" width="5" style="110" customWidth="1"/>
    <col min="12" max="12" width="14.42578125" style="48" customWidth="1"/>
    <col min="13" max="13" width="19.42578125" style="80" customWidth="1"/>
    <col min="14" max="256" width="11.42578125" customWidth="1"/>
  </cols>
  <sheetData>
    <row r="1" spans="1:13" ht="17.25" x14ac:dyDescent="0.3">
      <c r="A1" s="155" t="s">
        <v>35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</row>
    <row r="2" spans="1:13" ht="17.25" x14ac:dyDescent="0.3">
      <c r="A2" s="155" t="s">
        <v>1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</row>
    <row r="3" spans="1:13" ht="16.5" x14ac:dyDescent="0.25">
      <c r="A3" s="147" t="s">
        <v>36</v>
      </c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</row>
    <row r="4" spans="1:13" x14ac:dyDescent="0.2">
      <c r="A4" s="154"/>
      <c r="B4" s="154"/>
      <c r="C4" s="154"/>
      <c r="D4" s="154"/>
      <c r="E4" s="154"/>
      <c r="F4" s="154"/>
      <c r="G4" s="154"/>
      <c r="H4" s="2"/>
      <c r="I4" s="23"/>
    </row>
    <row r="5" spans="1:13" x14ac:dyDescent="0.2">
      <c r="A5" s="3"/>
      <c r="B5" s="22"/>
      <c r="C5" s="1"/>
      <c r="D5" s="106"/>
      <c r="E5" s="107"/>
      <c r="F5" s="1"/>
      <c r="I5"/>
      <c r="J5"/>
      <c r="K5" s="111"/>
      <c r="L5" s="80"/>
    </row>
    <row r="6" spans="1:13" x14ac:dyDescent="0.2">
      <c r="A6" s="141" t="s">
        <v>2</v>
      </c>
      <c r="B6" s="141"/>
      <c r="C6" s="141"/>
      <c r="D6" s="12"/>
      <c r="E6" s="94" t="str">
        <f>IF(D6="","",POWER((1+D6),(1/12))-1)</f>
        <v/>
      </c>
      <c r="F6" s="49" t="s">
        <v>3</v>
      </c>
      <c r="G6" s="42"/>
      <c r="I6" s="93">
        <v>36220</v>
      </c>
      <c r="J6"/>
      <c r="K6" s="111"/>
      <c r="L6" s="80"/>
    </row>
    <row r="7" spans="1:13" x14ac:dyDescent="0.2">
      <c r="A7" s="141" t="s">
        <v>4</v>
      </c>
      <c r="B7" s="141"/>
      <c r="C7" s="141"/>
      <c r="D7" s="13"/>
      <c r="E7" s="36"/>
      <c r="F7" s="50"/>
      <c r="G7" s="24"/>
      <c r="I7" s="93">
        <v>36233</v>
      </c>
      <c r="J7"/>
      <c r="K7" s="111"/>
      <c r="L7" s="80"/>
    </row>
    <row r="8" spans="1:13" x14ac:dyDescent="0.2">
      <c r="A8" s="146" t="s">
        <v>5</v>
      </c>
      <c r="B8" s="146"/>
      <c r="C8" s="146"/>
      <c r="D8" s="95" t="str">
        <f>IF(MAX(E6,D7)=0,"Máxima",MAX(E6,D7))</f>
        <v>Máxima</v>
      </c>
      <c r="E8" s="36"/>
      <c r="F8" s="50"/>
      <c r="G8" s="24"/>
      <c r="I8" s="93">
        <v>39083</v>
      </c>
      <c r="J8"/>
      <c r="K8" s="111"/>
      <c r="L8" s="80"/>
    </row>
    <row r="9" spans="1:13" x14ac:dyDescent="0.2">
      <c r="A9" s="141" t="s">
        <v>6</v>
      </c>
      <c r="B9" s="141"/>
      <c r="C9" s="141"/>
      <c r="D9" s="12"/>
      <c r="E9" s="94" t="str">
        <f>IF(D9="","",POWER((1+D9),(1/12))-1)</f>
        <v/>
      </c>
      <c r="F9" s="57" t="s">
        <v>7</v>
      </c>
      <c r="G9" s="42">
        <f ca="1">TODAY()</f>
        <v>44306</v>
      </c>
      <c r="I9" s="93">
        <v>39086</v>
      </c>
      <c r="J9"/>
      <c r="K9" s="111"/>
      <c r="L9" s="80"/>
    </row>
    <row r="10" spans="1:13" x14ac:dyDescent="0.2">
      <c r="A10" s="141" t="s">
        <v>4</v>
      </c>
      <c r="B10" s="141"/>
      <c r="C10" s="141"/>
      <c r="D10" s="13"/>
      <c r="E10" s="108"/>
      <c r="F10" s="109" t="str">
        <f>IF(E10="","",POWER((1+E10),(1/12))-1)</f>
        <v/>
      </c>
      <c r="G10" s="67" t="s">
        <v>8</v>
      </c>
      <c r="H10" s="74" t="s">
        <v>9</v>
      </c>
      <c r="I10"/>
      <c r="J10"/>
      <c r="K10" s="111"/>
      <c r="L10" s="80"/>
    </row>
    <row r="11" spans="1:13" x14ac:dyDescent="0.2">
      <c r="A11" s="146" t="s">
        <v>5</v>
      </c>
      <c r="B11" s="146"/>
      <c r="C11" s="146"/>
      <c r="D11" s="96" t="str">
        <f>IF(MAX(E9,D10)=0,"Máxima",MAX(E9,D10))</f>
        <v>Máxima</v>
      </c>
      <c r="E11" s="36"/>
      <c r="F11" s="24"/>
      <c r="G11" s="67" t="s">
        <v>10</v>
      </c>
      <c r="H11" s="74"/>
      <c r="I11"/>
      <c r="J11"/>
      <c r="K11" s="111"/>
      <c r="L11" s="80"/>
    </row>
    <row r="12" spans="1:13" x14ac:dyDescent="0.2">
      <c r="A12" s="138" t="s">
        <v>11</v>
      </c>
      <c r="B12" s="139"/>
      <c r="C12" s="139"/>
      <c r="D12" s="139"/>
      <c r="E12" s="140"/>
      <c r="F12" s="70"/>
      <c r="G12" s="67" t="s">
        <v>37</v>
      </c>
      <c r="H12" s="74"/>
      <c r="I12" s="51"/>
      <c r="J12" s="51"/>
      <c r="K12" s="112"/>
      <c r="L12" s="47"/>
      <c r="M12" s="47"/>
    </row>
    <row r="13" spans="1:13" x14ac:dyDescent="0.2">
      <c r="A13" s="138" t="s">
        <v>13</v>
      </c>
      <c r="B13" s="139"/>
      <c r="C13" s="139"/>
      <c r="D13" s="139"/>
      <c r="E13" s="140"/>
      <c r="F13" s="70"/>
      <c r="G13" s="98"/>
      <c r="H13" s="99"/>
      <c r="I13" s="51"/>
      <c r="J13" s="51"/>
      <c r="K13" s="112"/>
      <c r="L13" s="47"/>
      <c r="M13" s="47"/>
    </row>
    <row r="14" spans="1:13" x14ac:dyDescent="0.2">
      <c r="C14" s="75"/>
      <c r="E14" s="33"/>
      <c r="G14" s="51"/>
      <c r="H14" s="51"/>
      <c r="I14" s="51"/>
      <c r="J14" s="51"/>
      <c r="K14" s="112"/>
      <c r="L14" s="47"/>
      <c r="M14" s="47"/>
    </row>
    <row r="15" spans="1:13" s="31" customFormat="1" ht="25.5" x14ac:dyDescent="0.2">
      <c r="A15" s="143" t="s">
        <v>14</v>
      </c>
      <c r="B15" s="143"/>
      <c r="C15" s="29" t="s">
        <v>15</v>
      </c>
      <c r="D15" s="30" t="s">
        <v>16</v>
      </c>
      <c r="E15" s="103" t="s">
        <v>17</v>
      </c>
      <c r="F15" s="45" t="s">
        <v>18</v>
      </c>
      <c r="G15" s="160" t="s">
        <v>1</v>
      </c>
      <c r="H15" s="160"/>
      <c r="I15" s="160"/>
      <c r="J15" s="160"/>
      <c r="K15" s="160"/>
      <c r="L15" s="160"/>
      <c r="M15" s="160"/>
    </row>
    <row r="16" spans="1:13" s="11" customFormat="1" ht="23.25" customHeight="1" x14ac:dyDescent="0.2">
      <c r="A16" s="101" t="s">
        <v>20</v>
      </c>
      <c r="B16" s="102" t="s">
        <v>21</v>
      </c>
      <c r="C16" s="46" t="s">
        <v>22</v>
      </c>
      <c r="D16" s="28" t="s">
        <v>23</v>
      </c>
      <c r="E16" s="104" t="s">
        <v>24</v>
      </c>
      <c r="F16" s="45" t="s">
        <v>25</v>
      </c>
      <c r="G16" s="52" t="s">
        <v>38</v>
      </c>
      <c r="H16" s="52" t="s">
        <v>39</v>
      </c>
      <c r="I16" s="117" t="s">
        <v>40</v>
      </c>
      <c r="J16" s="158" t="s">
        <v>41</v>
      </c>
      <c r="K16" s="159"/>
      <c r="L16" s="81" t="s">
        <v>42</v>
      </c>
      <c r="M16" s="81" t="s">
        <v>43</v>
      </c>
    </row>
    <row r="17" spans="1:13" ht="15" x14ac:dyDescent="0.25">
      <c r="A17" s="61">
        <v>37622</v>
      </c>
      <c r="B17" s="73">
        <f>IF(AND(Fecha_Pri&gt;=Primar_Ca,Fecha_Pri&lt;=Catmar_Ca),DATE(YEAR(Fecha_Pri),MONTH(Fecha_Pri),14),IF(AND(Fecha_Pri&gt;=Nuevo_Int_Ca,Fecha_Pri&lt;=Sgn_Int_Ca),DATE(YEAR(Fecha_Pri),MONTH(Fecha_Pri),4),DATE(YEAR(Fecha_Pri),MONTH(Fecha_Pri)+1,)))</f>
        <v>37652</v>
      </c>
      <c r="C17" s="62"/>
      <c r="D17" s="115" t="s">
        <v>29</v>
      </c>
      <c r="E17" s="119"/>
      <c r="F17" s="120"/>
      <c r="G17" s="121">
        <f>F12</f>
        <v>0</v>
      </c>
      <c r="H17" s="122"/>
      <c r="I17" s="123"/>
      <c r="J17" s="124" t="s">
        <v>44</v>
      </c>
      <c r="K17" s="125" t="s">
        <v>45</v>
      </c>
      <c r="L17" s="123">
        <f>F13</f>
        <v>0</v>
      </c>
      <c r="M17" s="123">
        <f>SUM(G17,L17)</f>
        <v>0</v>
      </c>
    </row>
    <row r="18" spans="1:13" x14ac:dyDescent="0.2">
      <c r="A18" s="64">
        <f>DATE(YEAR(Fecha_Pri),MONTH(Fecha_Pri),DAY(Fecha_Pri))</f>
        <v>37622</v>
      </c>
      <c r="B18" s="64">
        <f>Fecha_Fin</f>
        <v>37652</v>
      </c>
      <c r="C18" s="58">
        <f>VLOOKUP(A18,[1]!Int,IF(A18&lt;Nuevo_Int_Ca,3,IF(Comercial_Ca="x",3,IF(Consumo_Ca="X",4,IF(Microcréd_Ca="X",5)))))</f>
        <v>0.19639999999999999</v>
      </c>
      <c r="D18" s="63">
        <f>IF(A18="","",(POWER((1+(C18*D$17)),(1/12)))-1)</f>
        <v>2.174996982280808E-2</v>
      </c>
      <c r="E18" s="97">
        <f>IF(A18="","",IF(B18&lt;=G$6,MIN(D$8,D18),MIN(D$11,D18)))</f>
        <v>2.174996982280808E-2</v>
      </c>
      <c r="F18" s="47">
        <v>11</v>
      </c>
      <c r="G18" s="92">
        <f>MIN(G17,M17)+F18</f>
        <v>11</v>
      </c>
      <c r="H18" s="6">
        <f t="shared" ref="H18:H48" ca="1" si="0">IF(Colm_Des&gt;Mora_Fin,"",IF(A18="","",DAYS360(A18,B18+(1))))</f>
        <v>30</v>
      </c>
      <c r="I18" s="23">
        <f t="shared" ref="I18:I81" ca="1" si="1">IF(Colm_Des&gt;Mora_Fin,"0",IF(A18="","0",IF(G18&lt;0,"0",((G18*E18)/30)*H18)))</f>
        <v>0.23924966805088888</v>
      </c>
      <c r="J18" s="47"/>
      <c r="K18" s="113"/>
      <c r="L18" s="82">
        <f ca="1">IF(L17&lt;0,I18-J18,L17+I18-J18)</f>
        <v>0.23924966805088888</v>
      </c>
      <c r="M18" s="82">
        <f ca="1">SUM(M17,F18,I18)-J18</f>
        <v>11.239249668050888</v>
      </c>
    </row>
    <row r="19" spans="1:13" x14ac:dyDescent="0.2">
      <c r="A19" s="64">
        <f>DATE(YEAR(B18),MONTH(B18),DAY(B18)+1)</f>
        <v>37653</v>
      </c>
      <c r="B19" s="64">
        <f ca="1">IF(AND(A19&gt;=Primar_Ca,A19&lt;=Catmar_Ca),DATE(YEAR(A19),MONTH(A19),14),IF(AND(A19&gt;=Nuevo_Int_Ca,A19&lt;=Sgn_Int_Ca),DATE(YEAR(A19),MONTH(A19),4),IF(A19=DATE(YEAR(Mora_Fin),MONTH(Mora_Fin),DAY(1)),DATE(YEAR(Mora_Fin),MONTH(Mora_Fin),DAY(Mora_Fin)),DATE(YEAR(A19),MONTH(A19)+1,))))</f>
        <v>37680</v>
      </c>
      <c r="C19" s="58">
        <f>VLOOKUP(A19,[1]!Int,IF(A19&lt;Nuevo_Int_Ca,3,IF(Comercial_Ca="x",3,IF(Consumo_Ca="X",4,IF(Microcréd_Ca="X",5)))))</f>
        <v>0.1978</v>
      </c>
      <c r="D19" s="63">
        <f>IF(A19="","",(POWER((1+(C19*D$17)),(1/12)))-1)</f>
        <v>2.1887984224732815E-2</v>
      </c>
      <c r="E19" s="97">
        <f ca="1">IF(A19="","",IF(B19&lt;=G$6,MIN(D$8,D19),MIN(D$11,D19)))</f>
        <v>2.1887984224732815E-2</v>
      </c>
      <c r="F19" s="47"/>
      <c r="G19" s="92">
        <f t="shared" ref="G19:G82" ca="1" si="2">MIN(G18,M18)+F19</f>
        <v>11</v>
      </c>
      <c r="H19" s="6">
        <f t="shared" ca="1" si="0"/>
        <v>30</v>
      </c>
      <c r="I19" s="23">
        <f t="shared" ca="1" si="1"/>
        <v>0.24076782647206096</v>
      </c>
      <c r="J19" s="47"/>
      <c r="K19" s="113"/>
      <c r="L19" s="82">
        <f t="shared" ref="L19:L82" ca="1" si="3">IF(L18&lt;0,I19-J19,L18+I19-J19)</f>
        <v>0.48001749452294984</v>
      </c>
      <c r="M19" s="82">
        <f t="shared" ref="M19:M48" ca="1" si="4">SUM(M18,F19,I19)-J19</f>
        <v>11.480017494522949</v>
      </c>
    </row>
    <row r="20" spans="1:13" x14ac:dyDescent="0.2">
      <c r="A20" s="64">
        <f t="shared" ref="A20:A83" ca="1" si="5">DATE(YEAR(B19),MONTH(B19),DAY(B19)+1)</f>
        <v>37681</v>
      </c>
      <c r="B20" s="64">
        <f t="shared" ref="B20:B83" ca="1" si="6">IF(AND(A20&gt;=Primar_Ca,A20&lt;=Catmar_Ca),DATE(YEAR(A20),MONTH(A20),14),IF(AND(A20&gt;=Nuevo_Int_Ca,A20&lt;=Sgn_Int_Ca),DATE(YEAR(A20),MONTH(A20),4),IF(A20=DATE(YEAR(Mora_Fin),MONTH(Mora_Fin),DAY(1)),DATE(YEAR(Mora_Fin),MONTH(Mora_Fin),DAY(Mora_Fin)),DATE(YEAR(A20),MONTH(A20)+1,))))</f>
        <v>37711</v>
      </c>
      <c r="C20" s="58">
        <f ca="1">VLOOKUP(A20,[1]!Int,IF(A20&lt;Nuevo_Int_Ca,3,IF(Comercial_Ca="x",3,IF(Consumo_Ca="X",4,IF(Microcréd_Ca="X",5)))))</f>
        <v>0.19489999999999999</v>
      </c>
      <c r="D20" s="63">
        <f ca="1">IF(A20="","",(POWER((1+(C20*D$17)),(1/12)))-1)</f>
        <v>2.1601869331581591E-2</v>
      </c>
      <c r="E20" s="97">
        <f t="shared" ref="E20:E83" ca="1" si="7">IF(A20="","",IF(B20&lt;=G$6,MIN(D$8,D20),MIN(D$11,D20)))</f>
        <v>2.1601869331581591E-2</v>
      </c>
      <c r="F20" s="47"/>
      <c r="G20" s="92">
        <f t="shared" ca="1" si="2"/>
        <v>11</v>
      </c>
      <c r="H20" s="6">
        <f t="shared" ca="1" si="0"/>
        <v>30</v>
      </c>
      <c r="I20" s="23">
        <f t="shared" ca="1" si="1"/>
        <v>0.2376205626473975</v>
      </c>
      <c r="J20" s="47"/>
      <c r="K20" s="113"/>
      <c r="L20" s="82">
        <f t="shared" ca="1" si="3"/>
        <v>0.71763805717034734</v>
      </c>
      <c r="M20" s="82">
        <f t="shared" ca="1" si="4"/>
        <v>11.717638057170346</v>
      </c>
    </row>
    <row r="21" spans="1:13" x14ac:dyDescent="0.2">
      <c r="A21" s="64">
        <f t="shared" ca="1" si="5"/>
        <v>37712</v>
      </c>
      <c r="B21" s="64">
        <f t="shared" ca="1" si="6"/>
        <v>37741</v>
      </c>
      <c r="C21" s="58">
        <f ca="1">VLOOKUP(A21,[1]!Int,IF(A21&lt;Nuevo_Int_Ca,3,IF(Comercial_Ca="x",3,IF(Consumo_Ca="X",4,IF(Microcréd_Ca="X",5)))))</f>
        <v>0.1981</v>
      </c>
      <c r="D21" s="63">
        <f t="shared" ref="D21:D84" ca="1" si="8">IF(A21="","",(POWER((1+(C21*D$17)),(1/12)))-1)</f>
        <v>2.1917532081249247E-2</v>
      </c>
      <c r="E21" s="97">
        <f t="shared" ca="1" si="7"/>
        <v>2.1917532081249247E-2</v>
      </c>
      <c r="F21" s="47"/>
      <c r="G21" s="92">
        <f t="shared" ca="1" si="2"/>
        <v>11</v>
      </c>
      <c r="H21" s="6">
        <f t="shared" ca="1" si="0"/>
        <v>30</v>
      </c>
      <c r="I21" s="23">
        <f t="shared" ca="1" si="1"/>
        <v>0.24109285289374169</v>
      </c>
      <c r="J21" s="47"/>
      <c r="K21" s="113"/>
      <c r="L21" s="82">
        <f t="shared" ca="1" si="3"/>
        <v>0.95873091006408906</v>
      </c>
      <c r="M21" s="82">
        <f t="shared" ca="1" si="4"/>
        <v>11.958730910064087</v>
      </c>
    </row>
    <row r="22" spans="1:13" x14ac:dyDescent="0.2">
      <c r="A22" s="64">
        <f t="shared" ca="1" si="5"/>
        <v>37742</v>
      </c>
      <c r="B22" s="64">
        <f t="shared" ca="1" si="6"/>
        <v>37772</v>
      </c>
      <c r="C22" s="58">
        <f ca="1">VLOOKUP(A22,[1]!Int,IF(A22&lt;Nuevo_Int_Ca,3,IF(Comercial_Ca="x",3,IF(Consumo_Ca="X",4,IF(Microcréd_Ca="X",5)))))</f>
        <v>0.19889999999999999</v>
      </c>
      <c r="D22" s="63">
        <f t="shared" ca="1" si="8"/>
        <v>2.1996280451781258E-2</v>
      </c>
      <c r="E22" s="97">
        <f t="shared" ca="1" si="7"/>
        <v>2.1996280451781258E-2</v>
      </c>
      <c r="F22" s="47"/>
      <c r="G22" s="92">
        <f t="shared" ca="1" si="2"/>
        <v>11</v>
      </c>
      <c r="H22" s="6">
        <f t="shared" ca="1" si="0"/>
        <v>30</v>
      </c>
      <c r="I22" s="23">
        <f t="shared" ca="1" si="1"/>
        <v>0.24195908496959384</v>
      </c>
      <c r="J22" s="47"/>
      <c r="K22" s="113"/>
      <c r="L22" s="82">
        <f t="shared" ca="1" si="3"/>
        <v>1.2006899950336829</v>
      </c>
      <c r="M22" s="82">
        <f t="shared" ca="1" si="4"/>
        <v>12.200689995033681</v>
      </c>
    </row>
    <row r="23" spans="1:13" x14ac:dyDescent="0.2">
      <c r="A23" s="64">
        <f t="shared" ca="1" si="5"/>
        <v>37773</v>
      </c>
      <c r="B23" s="64">
        <f t="shared" ca="1" si="6"/>
        <v>37802</v>
      </c>
      <c r="C23" s="58">
        <f ca="1">VLOOKUP(A23,[1]!Int,IF(A23&lt;Nuevo_Int_Ca,3,IF(Comercial_Ca="x",3,IF(Consumo_Ca="X",4,IF(Microcréd_Ca="X",5)))))</f>
        <v>0.192</v>
      </c>
      <c r="D23" s="63">
        <f t="shared" ca="1" si="8"/>
        <v>2.1314870275334519E-2</v>
      </c>
      <c r="E23" s="97">
        <f t="shared" ca="1" si="7"/>
        <v>2.1314870275334519E-2</v>
      </c>
      <c r="F23" s="47"/>
      <c r="G23" s="92">
        <f t="shared" ca="1" si="2"/>
        <v>11</v>
      </c>
      <c r="H23" s="6">
        <f t="shared" ca="1" si="0"/>
        <v>30</v>
      </c>
      <c r="I23" s="23">
        <f t="shared" ca="1" si="1"/>
        <v>0.23446357302867971</v>
      </c>
      <c r="J23" s="47"/>
      <c r="K23" s="113"/>
      <c r="L23" s="82">
        <f t="shared" ca="1" si="3"/>
        <v>1.4351535680623626</v>
      </c>
      <c r="M23" s="82">
        <f t="shared" ca="1" si="4"/>
        <v>12.435153568062361</v>
      </c>
    </row>
    <row r="24" spans="1:13" x14ac:dyDescent="0.2">
      <c r="A24" s="64">
        <f t="shared" ca="1" si="5"/>
        <v>37803</v>
      </c>
      <c r="B24" s="64">
        <f t="shared" ca="1" si="6"/>
        <v>37833</v>
      </c>
      <c r="C24" s="58">
        <f ca="1">VLOOKUP(A24,[1]!Int,IF(A24&lt;Nuevo_Int_Ca,3,IF(Comercial_Ca="x",3,IF(Consumo_Ca="X",4,IF(Microcréd_Ca="X",5)))))</f>
        <v>0.19439999999999999</v>
      </c>
      <c r="D24" s="63">
        <f t="shared" ca="1" si="8"/>
        <v>2.1552449974195476E-2</v>
      </c>
      <c r="E24" s="97">
        <f t="shared" ca="1" si="7"/>
        <v>2.1552449974195476E-2</v>
      </c>
      <c r="F24" s="47"/>
      <c r="G24" s="92">
        <f t="shared" ca="1" si="2"/>
        <v>11</v>
      </c>
      <c r="H24" s="6">
        <f t="shared" ca="1" si="0"/>
        <v>30</v>
      </c>
      <c r="I24" s="23">
        <f t="shared" ca="1" si="1"/>
        <v>0.23707694971615023</v>
      </c>
      <c r="J24" s="47"/>
      <c r="K24" s="113"/>
      <c r="L24" s="82">
        <f t="shared" ca="1" si="3"/>
        <v>1.6722305177785128</v>
      </c>
      <c r="M24" s="82">
        <f t="shared" ca="1" si="4"/>
        <v>12.672230517778512</v>
      </c>
    </row>
    <row r="25" spans="1:13" x14ac:dyDescent="0.2">
      <c r="A25" s="64">
        <f t="shared" ca="1" si="5"/>
        <v>37834</v>
      </c>
      <c r="B25" s="64">
        <f t="shared" ca="1" si="6"/>
        <v>37864</v>
      </c>
      <c r="C25" s="58">
        <f ca="1">VLOOKUP(A25,[1]!Int,IF(A25&lt;Nuevo_Int_Ca,3,IF(Comercial_Ca="x",3,IF(Consumo_Ca="X",4,IF(Microcréd_Ca="X",5)))))</f>
        <v>0.1988</v>
      </c>
      <c r="D25" s="63">
        <f t="shared" ca="1" si="8"/>
        <v>2.1986440554979447E-2</v>
      </c>
      <c r="E25" s="97">
        <f t="shared" ca="1" si="7"/>
        <v>2.1986440554979447E-2</v>
      </c>
      <c r="F25" s="47"/>
      <c r="G25" s="92">
        <f t="shared" ca="1" si="2"/>
        <v>11</v>
      </c>
      <c r="H25" s="6">
        <f t="shared" ca="1" si="0"/>
        <v>30</v>
      </c>
      <c r="I25" s="23">
        <f t="shared" ca="1" si="1"/>
        <v>0.24185084610477389</v>
      </c>
      <c r="J25" s="47"/>
      <c r="K25" s="113"/>
      <c r="L25" s="82">
        <f t="shared" ca="1" si="3"/>
        <v>1.9140813638832868</v>
      </c>
      <c r="M25" s="82">
        <f t="shared" ca="1" si="4"/>
        <v>12.914081363883286</v>
      </c>
    </row>
    <row r="26" spans="1:13" x14ac:dyDescent="0.2">
      <c r="A26" s="64">
        <f t="shared" ca="1" si="5"/>
        <v>37865</v>
      </c>
      <c r="B26" s="64">
        <f t="shared" ca="1" si="6"/>
        <v>37894</v>
      </c>
      <c r="C26" s="58">
        <f ca="1">VLOOKUP(A26,[1]!Int,IF(A26&lt;Nuevo_Int_Ca,3,IF(Comercial_Ca="x",3,IF(Consumo_Ca="X",4,IF(Microcréd_Ca="X",5)))))</f>
        <v>0.20119999999999999</v>
      </c>
      <c r="D26" s="63">
        <f t="shared" ca="1" si="8"/>
        <v>2.22223109452242E-2</v>
      </c>
      <c r="E26" s="97">
        <f t="shared" ca="1" si="7"/>
        <v>2.22223109452242E-2</v>
      </c>
      <c r="F26" s="47"/>
      <c r="G26" s="92">
        <f t="shared" ca="1" si="2"/>
        <v>11</v>
      </c>
      <c r="H26" s="6">
        <f t="shared" ca="1" si="0"/>
        <v>30</v>
      </c>
      <c r="I26" s="23">
        <f t="shared" ca="1" si="1"/>
        <v>0.2444454203974662</v>
      </c>
      <c r="J26" s="47"/>
      <c r="K26" s="113"/>
      <c r="L26" s="82">
        <f t="shared" ca="1" si="3"/>
        <v>2.158526784280753</v>
      </c>
      <c r="M26" s="82">
        <f t="shared" ca="1" si="4"/>
        <v>13.158526784280753</v>
      </c>
    </row>
    <row r="27" spans="1:13" x14ac:dyDescent="0.2">
      <c r="A27" s="64">
        <f t="shared" ca="1" si="5"/>
        <v>37895</v>
      </c>
      <c r="B27" s="64">
        <f t="shared" ca="1" si="6"/>
        <v>37925</v>
      </c>
      <c r="C27" s="58">
        <f ca="1">VLOOKUP(A27,[1]!Int,IF(A27&lt;Nuevo_Int_Ca,3,IF(Comercial_Ca="x",3,IF(Consumo_Ca="X",4,IF(Microcréd_Ca="X",5)))))</f>
        <v>0.20039999999999999</v>
      </c>
      <c r="D27" s="63">
        <f t="shared" ca="1" si="8"/>
        <v>2.2143753989766646E-2</v>
      </c>
      <c r="E27" s="97">
        <f t="shared" ca="1" si="7"/>
        <v>2.2143753989766646E-2</v>
      </c>
      <c r="F27" s="47"/>
      <c r="G27" s="92">
        <f t="shared" ca="1" si="2"/>
        <v>11</v>
      </c>
      <c r="H27" s="6">
        <f t="shared" ca="1" si="0"/>
        <v>30</v>
      </c>
      <c r="I27" s="23">
        <f t="shared" ca="1" si="1"/>
        <v>0.2435812938874331</v>
      </c>
      <c r="J27" s="47"/>
      <c r="K27" s="113"/>
      <c r="L27" s="82">
        <f t="shared" ca="1" si="3"/>
        <v>2.4021080781681858</v>
      </c>
      <c r="M27" s="82">
        <f t="shared" ca="1" si="4"/>
        <v>13.402108078168185</v>
      </c>
    </row>
    <row r="28" spans="1:13" x14ac:dyDescent="0.2">
      <c r="A28" s="64">
        <f t="shared" ca="1" si="5"/>
        <v>37926</v>
      </c>
      <c r="B28" s="64">
        <f t="shared" ca="1" si="6"/>
        <v>37955</v>
      </c>
      <c r="C28" s="58">
        <f ca="1">VLOOKUP(A28,[1]!Int,IF(A28&lt;Nuevo_Int_Ca,3,IF(Comercial_Ca="x",3,IF(Consumo_Ca="X",4,IF(Microcréd_Ca="X",5)))))</f>
        <v>0.19869999999999999</v>
      </c>
      <c r="D28" s="63">
        <f t="shared" ca="1" si="8"/>
        <v>2.1976599615920911E-2</v>
      </c>
      <c r="E28" s="97">
        <f t="shared" ca="1" si="7"/>
        <v>2.1976599615920911E-2</v>
      </c>
      <c r="F28" s="47"/>
      <c r="G28" s="92">
        <f t="shared" ca="1" si="2"/>
        <v>11</v>
      </c>
      <c r="H28" s="6">
        <f t="shared" ca="1" si="0"/>
        <v>30</v>
      </c>
      <c r="I28" s="23">
        <f t="shared" ca="1" si="1"/>
        <v>0.24174259577513002</v>
      </c>
      <c r="J28" s="47"/>
      <c r="K28" s="113"/>
      <c r="L28" s="82">
        <f t="shared" ca="1" si="3"/>
        <v>2.6438506739433159</v>
      </c>
      <c r="M28" s="82">
        <f t="shared" ca="1" si="4"/>
        <v>13.643850673943316</v>
      </c>
    </row>
    <row r="29" spans="1:13" x14ac:dyDescent="0.2">
      <c r="A29" s="64">
        <f t="shared" ca="1" si="5"/>
        <v>37956</v>
      </c>
      <c r="B29" s="64">
        <f t="shared" ca="1" si="6"/>
        <v>37986</v>
      </c>
      <c r="C29" s="58">
        <f ca="1">VLOOKUP(A29,[1]!Int,IF(A29&lt;Nuevo_Int_Ca,3,IF(Comercial_Ca="x",3,IF(Consumo_Ca="X",4,IF(Microcréd_Ca="X",5)))))</f>
        <v>0.1981</v>
      </c>
      <c r="D29" s="63">
        <f t="shared" ca="1" si="8"/>
        <v>2.1917532081249247E-2</v>
      </c>
      <c r="E29" s="97">
        <f t="shared" ca="1" si="7"/>
        <v>2.1917532081249247E-2</v>
      </c>
      <c r="F29" s="47"/>
      <c r="G29" s="92">
        <f t="shared" ca="1" si="2"/>
        <v>11</v>
      </c>
      <c r="H29" s="6">
        <f t="shared" ca="1" si="0"/>
        <v>30</v>
      </c>
      <c r="I29" s="23">
        <f t="shared" ca="1" si="1"/>
        <v>0.24109285289374169</v>
      </c>
      <c r="J29" s="47"/>
      <c r="K29" s="113"/>
      <c r="L29" s="82">
        <f t="shared" ca="1" si="3"/>
        <v>2.8849435268370573</v>
      </c>
      <c r="M29" s="82">
        <f t="shared" ca="1" si="4"/>
        <v>13.884943526837057</v>
      </c>
    </row>
    <row r="30" spans="1:13" x14ac:dyDescent="0.2">
      <c r="A30" s="64">
        <f t="shared" ca="1" si="5"/>
        <v>37987</v>
      </c>
      <c r="B30" s="64">
        <f t="shared" ca="1" si="6"/>
        <v>38017</v>
      </c>
      <c r="C30" s="58">
        <f ca="1">VLOOKUP(A30,[1]!Int,IF(A30&lt;Nuevo_Int_Ca,3,IF(Comercial_Ca="x",3,IF(Consumo_Ca="X",4,IF(Microcréd_Ca="X",5)))))</f>
        <v>0.19670000000000001</v>
      </c>
      <c r="D30" s="63">
        <f t="shared" ca="1" si="8"/>
        <v>2.1779561604784226E-2</v>
      </c>
      <c r="E30" s="97">
        <f t="shared" ca="1" si="7"/>
        <v>2.1779561604784226E-2</v>
      </c>
      <c r="F30" s="47"/>
      <c r="G30" s="92">
        <f t="shared" ca="1" si="2"/>
        <v>11</v>
      </c>
      <c r="H30" s="6">
        <f t="shared" ca="1" si="0"/>
        <v>30</v>
      </c>
      <c r="I30" s="23">
        <f t="shared" ca="1" si="1"/>
        <v>0.23957517765262648</v>
      </c>
      <c r="J30" s="47"/>
      <c r="K30" s="113"/>
      <c r="L30" s="82">
        <f t="shared" ca="1" si="3"/>
        <v>3.1245187044896836</v>
      </c>
      <c r="M30" s="82">
        <f t="shared" ca="1" si="4"/>
        <v>14.124518704489684</v>
      </c>
    </row>
    <row r="31" spans="1:13" x14ac:dyDescent="0.2">
      <c r="A31" s="64">
        <f t="shared" ca="1" si="5"/>
        <v>38018</v>
      </c>
      <c r="B31" s="64">
        <f t="shared" ca="1" si="6"/>
        <v>38046</v>
      </c>
      <c r="C31" s="58">
        <f ca="1">VLOOKUP(A31,[1]!Int,IF(A31&lt;Nuevo_Int_Ca,3,IF(Comercial_Ca="x",3,IF(Consumo_Ca="X",4,IF(Microcréd_Ca="X",5)))))</f>
        <v>0.19739999999999999</v>
      </c>
      <c r="D31" s="63">
        <f t="shared" ca="1" si="8"/>
        <v>2.1848572457668247E-2</v>
      </c>
      <c r="E31" s="97">
        <f t="shared" ca="1" si="7"/>
        <v>2.1848572457668247E-2</v>
      </c>
      <c r="F31" s="47"/>
      <c r="G31" s="92">
        <f t="shared" ca="1" si="2"/>
        <v>11</v>
      </c>
      <c r="H31" s="6">
        <f t="shared" ca="1" si="0"/>
        <v>30</v>
      </c>
      <c r="I31" s="23">
        <f t="shared" ca="1" si="1"/>
        <v>0.24033429703435072</v>
      </c>
      <c r="J31" s="47"/>
      <c r="K31" s="113"/>
      <c r="L31" s="82">
        <f t="shared" ca="1" si="3"/>
        <v>3.3648530015240343</v>
      </c>
      <c r="M31" s="82">
        <f t="shared" ca="1" si="4"/>
        <v>14.364853001524036</v>
      </c>
    </row>
    <row r="32" spans="1:13" x14ac:dyDescent="0.2">
      <c r="A32" s="64">
        <f t="shared" ca="1" si="5"/>
        <v>38047</v>
      </c>
      <c r="B32" s="64">
        <f t="shared" ca="1" si="6"/>
        <v>38077</v>
      </c>
      <c r="C32" s="58">
        <f ca="1">VLOOKUP(A32,[1]!Int,IF(A32&lt;Nuevo_Int_Ca,3,IF(Comercial_Ca="x",3,IF(Consumo_Ca="X",4,IF(Microcréd_Ca="X",5)))))</f>
        <v>0.19800000000000001</v>
      </c>
      <c r="D32" s="63">
        <f t="shared" ca="1" si="8"/>
        <v>2.1907683839926584E-2</v>
      </c>
      <c r="E32" s="97">
        <f t="shared" ca="1" si="7"/>
        <v>2.1907683839926584E-2</v>
      </c>
      <c r="F32" s="47"/>
      <c r="G32" s="92">
        <f t="shared" ca="1" si="2"/>
        <v>11</v>
      </c>
      <c r="H32" s="6">
        <f t="shared" ca="1" si="0"/>
        <v>30</v>
      </c>
      <c r="I32" s="23">
        <f t="shared" ca="1" si="1"/>
        <v>0.24098452223919239</v>
      </c>
      <c r="J32" s="47"/>
      <c r="K32" s="113"/>
      <c r="L32" s="82">
        <f t="shared" ca="1" si="3"/>
        <v>3.6058375237632267</v>
      </c>
      <c r="M32" s="82">
        <f t="shared" ca="1" si="4"/>
        <v>14.605837523763228</v>
      </c>
    </row>
    <row r="33" spans="1:13" x14ac:dyDescent="0.2">
      <c r="A33" s="64">
        <f t="shared" ca="1" si="5"/>
        <v>38078</v>
      </c>
      <c r="B33" s="64">
        <f t="shared" ca="1" si="6"/>
        <v>38107</v>
      </c>
      <c r="C33" s="58">
        <f ca="1">VLOOKUP(A33,[1]!Int,IF(A33&lt;Nuevo_Int_Ca,3,IF(Comercial_Ca="x",3,IF(Consumo_Ca="X",4,IF(Microcréd_Ca="X",5)))))</f>
        <v>0.1978</v>
      </c>
      <c r="D33" s="63">
        <f t="shared" ca="1" si="8"/>
        <v>2.1887984224732815E-2</v>
      </c>
      <c r="E33" s="97">
        <f t="shared" ca="1" si="7"/>
        <v>2.1887984224732815E-2</v>
      </c>
      <c r="F33" s="47"/>
      <c r="G33" s="92">
        <f t="shared" ca="1" si="2"/>
        <v>11</v>
      </c>
      <c r="H33" s="6">
        <f t="shared" ca="1" si="0"/>
        <v>30</v>
      </c>
      <c r="I33" s="23">
        <f t="shared" ca="1" si="1"/>
        <v>0.24076782647206096</v>
      </c>
      <c r="J33" s="47"/>
      <c r="K33" s="113"/>
      <c r="L33" s="82">
        <f t="shared" ca="1" si="3"/>
        <v>3.8466053502352877</v>
      </c>
      <c r="M33" s="82">
        <f t="shared" ca="1" si="4"/>
        <v>14.846605350235288</v>
      </c>
    </row>
    <row r="34" spans="1:13" x14ac:dyDescent="0.2">
      <c r="A34" s="64">
        <f t="shared" ca="1" si="5"/>
        <v>38108</v>
      </c>
      <c r="B34" s="64">
        <f t="shared" ca="1" si="6"/>
        <v>38138</v>
      </c>
      <c r="C34" s="58">
        <f ca="1">VLOOKUP(A34,[1]!Int,IF(A34&lt;Nuevo_Int_Ca,3,IF(Comercial_Ca="x",3,IF(Consumo_Ca="X",4,IF(Microcréd_Ca="X",5)))))</f>
        <v>0.1971</v>
      </c>
      <c r="D34" s="63">
        <f t="shared" ca="1" si="8"/>
        <v>2.1819002655476094E-2</v>
      </c>
      <c r="E34" s="97">
        <f t="shared" ca="1" si="7"/>
        <v>2.1819002655476094E-2</v>
      </c>
      <c r="F34" s="47"/>
      <c r="G34" s="92">
        <f t="shared" ca="1" si="2"/>
        <v>11</v>
      </c>
      <c r="H34" s="6">
        <f t="shared" ca="1" si="0"/>
        <v>30</v>
      </c>
      <c r="I34" s="23">
        <f t="shared" ca="1" si="1"/>
        <v>0.24000902921023703</v>
      </c>
      <c r="J34" s="47"/>
      <c r="K34" s="113"/>
      <c r="L34" s="82">
        <f t="shared" ca="1" si="3"/>
        <v>4.0866143794455247</v>
      </c>
      <c r="M34" s="82">
        <f t="shared" ca="1" si="4"/>
        <v>15.086614379445525</v>
      </c>
    </row>
    <row r="35" spans="1:13" x14ac:dyDescent="0.2">
      <c r="A35" s="64">
        <f t="shared" ca="1" si="5"/>
        <v>38139</v>
      </c>
      <c r="B35" s="64">
        <f t="shared" ca="1" si="6"/>
        <v>38168</v>
      </c>
      <c r="C35" s="58">
        <f ca="1">VLOOKUP(A35,[1]!Int,IF(A35&lt;Nuevo_Int_Ca,3,IF(Comercial_Ca="x",3,IF(Consumo_Ca="X",4,IF(Microcréd_Ca="X",5)))))</f>
        <v>0.19670000000000001</v>
      </c>
      <c r="D35" s="63">
        <f t="shared" ca="1" si="8"/>
        <v>2.1779561604784226E-2</v>
      </c>
      <c r="E35" s="97">
        <f t="shared" ca="1" si="7"/>
        <v>2.1779561604784226E-2</v>
      </c>
      <c r="F35" s="47"/>
      <c r="G35" s="92">
        <f t="shared" ca="1" si="2"/>
        <v>11</v>
      </c>
      <c r="H35" s="6">
        <f t="shared" ca="1" si="0"/>
        <v>30</v>
      </c>
      <c r="I35" s="23">
        <f t="shared" ca="1" si="1"/>
        <v>0.23957517765262648</v>
      </c>
      <c r="J35" s="47"/>
      <c r="K35" s="113"/>
      <c r="L35" s="82">
        <f t="shared" ca="1" si="3"/>
        <v>4.326189557098151</v>
      </c>
      <c r="M35" s="82">
        <f t="shared" ca="1" si="4"/>
        <v>15.326189557098152</v>
      </c>
    </row>
    <row r="36" spans="1:13" x14ac:dyDescent="0.2">
      <c r="A36" s="64">
        <f t="shared" ca="1" si="5"/>
        <v>38169</v>
      </c>
      <c r="B36" s="64">
        <f t="shared" ca="1" si="6"/>
        <v>38199</v>
      </c>
      <c r="C36" s="58">
        <f ca="1">VLOOKUP(A36,[1]!Int,IF(A36&lt;Nuevo_Int_Ca,3,IF(Comercial_Ca="x",3,IF(Consumo_Ca="X",4,IF(Microcréd_Ca="X",5)))))</f>
        <v>0.19439999999999999</v>
      </c>
      <c r="D36" s="63">
        <f t="shared" ca="1" si="8"/>
        <v>2.1552449974195476E-2</v>
      </c>
      <c r="E36" s="97">
        <f t="shared" ca="1" si="7"/>
        <v>2.1552449974195476E-2</v>
      </c>
      <c r="F36" s="47"/>
      <c r="G36" s="92">
        <f t="shared" ca="1" si="2"/>
        <v>11</v>
      </c>
      <c r="H36" s="6">
        <f t="shared" ca="1" si="0"/>
        <v>30</v>
      </c>
      <c r="I36" s="23">
        <f t="shared" ca="1" si="1"/>
        <v>0.23707694971615023</v>
      </c>
      <c r="J36" s="47"/>
      <c r="K36" s="113"/>
      <c r="L36" s="82">
        <f t="shared" ca="1" si="3"/>
        <v>4.5632665068143012</v>
      </c>
      <c r="M36" s="82">
        <f t="shared" ca="1" si="4"/>
        <v>15.563266506814301</v>
      </c>
    </row>
    <row r="37" spans="1:13" x14ac:dyDescent="0.2">
      <c r="A37" s="64">
        <f t="shared" ca="1" si="5"/>
        <v>38200</v>
      </c>
      <c r="B37" s="64">
        <f t="shared" ca="1" si="6"/>
        <v>38230</v>
      </c>
      <c r="C37" s="58">
        <f ca="1">VLOOKUP(A37,[1]!Int,IF(A37&lt;Nuevo_Int_Ca,3,IF(Comercial_Ca="x",3,IF(Consumo_Ca="X",4,IF(Microcréd_Ca="X",5)))))</f>
        <v>0.1928</v>
      </c>
      <c r="D37" s="63">
        <f t="shared" ca="1" si="8"/>
        <v>2.1394131067975497E-2</v>
      </c>
      <c r="E37" s="97">
        <f t="shared" ca="1" si="7"/>
        <v>2.1394131067975497E-2</v>
      </c>
      <c r="F37" s="47"/>
      <c r="G37" s="92">
        <f t="shared" ca="1" si="2"/>
        <v>11</v>
      </c>
      <c r="H37" s="6">
        <f t="shared" ca="1" si="0"/>
        <v>30</v>
      </c>
      <c r="I37" s="23">
        <f t="shared" ca="1" si="1"/>
        <v>0.23533544174773044</v>
      </c>
      <c r="J37" s="47"/>
      <c r="K37" s="113"/>
      <c r="L37" s="82">
        <f t="shared" ca="1" si="3"/>
        <v>4.7986019485620313</v>
      </c>
      <c r="M37" s="82">
        <f t="shared" ca="1" si="4"/>
        <v>15.798601948562032</v>
      </c>
    </row>
    <row r="38" spans="1:13" x14ac:dyDescent="0.2">
      <c r="A38" s="64">
        <f t="shared" ca="1" si="5"/>
        <v>38231</v>
      </c>
      <c r="B38" s="64">
        <f t="shared" ca="1" si="6"/>
        <v>38260</v>
      </c>
      <c r="C38" s="58">
        <f ca="1">VLOOKUP(A38,[1]!Int,IF(A38&lt;Nuevo_Int_Ca,3,IF(Comercial_Ca="x",3,IF(Consumo_Ca="X",4,IF(Microcréd_Ca="X",5)))))</f>
        <v>0.19500000000000001</v>
      </c>
      <c r="D38" s="63">
        <f t="shared" ca="1" si="8"/>
        <v>2.1611750048168954E-2</v>
      </c>
      <c r="E38" s="97">
        <f t="shared" ca="1" si="7"/>
        <v>2.1611750048168954E-2</v>
      </c>
      <c r="F38" s="47"/>
      <c r="G38" s="92">
        <f t="shared" ca="1" si="2"/>
        <v>11</v>
      </c>
      <c r="H38" s="6">
        <f t="shared" ca="1" si="0"/>
        <v>30</v>
      </c>
      <c r="I38" s="23">
        <f t="shared" ca="1" si="1"/>
        <v>0.23772925052985849</v>
      </c>
      <c r="J38" s="47"/>
      <c r="K38" s="113"/>
      <c r="L38" s="82">
        <f t="shared" ca="1" si="3"/>
        <v>5.0363311990918902</v>
      </c>
      <c r="M38" s="82">
        <f t="shared" ca="1" si="4"/>
        <v>16.03633119909189</v>
      </c>
    </row>
    <row r="39" spans="1:13" x14ac:dyDescent="0.2">
      <c r="A39" s="64">
        <f t="shared" ca="1" si="5"/>
        <v>38261</v>
      </c>
      <c r="B39" s="64">
        <f t="shared" ca="1" si="6"/>
        <v>38291</v>
      </c>
      <c r="C39" s="58">
        <f ca="1">VLOOKUP(A39,[1]!Int,IF(A39&lt;Nuevo_Int_Ca,3,IF(Comercial_Ca="x",3,IF(Consumo_Ca="X",4,IF(Microcréd_Ca="X",5)))))</f>
        <v>0.19089999999999999</v>
      </c>
      <c r="D39" s="63">
        <f t="shared" ca="1" si="8"/>
        <v>2.1205776085708061E-2</v>
      </c>
      <c r="E39" s="97">
        <f t="shared" ca="1" si="7"/>
        <v>2.1205776085708061E-2</v>
      </c>
      <c r="F39" s="47"/>
      <c r="G39" s="92">
        <f t="shared" ca="1" si="2"/>
        <v>11</v>
      </c>
      <c r="H39" s="6">
        <f t="shared" ca="1" si="0"/>
        <v>30</v>
      </c>
      <c r="I39" s="23">
        <f t="shared" ca="1" si="1"/>
        <v>0.23326353694278867</v>
      </c>
      <c r="J39" s="47"/>
      <c r="K39" s="113"/>
      <c r="L39" s="82">
        <f t="shared" ca="1" si="3"/>
        <v>5.2695947360346791</v>
      </c>
      <c r="M39" s="82">
        <f t="shared" ca="1" si="4"/>
        <v>16.26959473603468</v>
      </c>
    </row>
    <row r="40" spans="1:13" x14ac:dyDescent="0.2">
      <c r="A40" s="64">
        <f t="shared" ca="1" si="5"/>
        <v>38292</v>
      </c>
      <c r="B40" s="64">
        <f t="shared" ca="1" si="6"/>
        <v>38321</v>
      </c>
      <c r="C40" s="58">
        <f ca="1">VLOOKUP(A40,[1]!Int,IF(A40&lt;Nuevo_Int_Ca,3,IF(Comercial_Ca="x",3,IF(Consumo_Ca="X",4,IF(Microcréd_Ca="X",5)))))</f>
        <v>0.19589999999999999</v>
      </c>
      <c r="D40" s="63">
        <f t="shared" ca="1" si="8"/>
        <v>2.170062922670235E-2</v>
      </c>
      <c r="E40" s="97">
        <f t="shared" ca="1" si="7"/>
        <v>2.170062922670235E-2</v>
      </c>
      <c r="F40" s="47"/>
      <c r="G40" s="92">
        <f t="shared" ca="1" si="2"/>
        <v>11</v>
      </c>
      <c r="H40" s="6">
        <f t="shared" ca="1" si="0"/>
        <v>30</v>
      </c>
      <c r="I40" s="23">
        <f t="shared" ca="1" si="1"/>
        <v>0.23870692149372585</v>
      </c>
      <c r="J40" s="47"/>
      <c r="K40" s="113"/>
      <c r="L40" s="82">
        <f t="shared" ca="1" si="3"/>
        <v>5.5083016575284045</v>
      </c>
      <c r="M40" s="82">
        <f t="shared" ca="1" si="4"/>
        <v>16.508301657528406</v>
      </c>
    </row>
    <row r="41" spans="1:13" x14ac:dyDescent="0.2">
      <c r="A41" s="64">
        <f t="shared" ca="1" si="5"/>
        <v>38322</v>
      </c>
      <c r="B41" s="64">
        <f t="shared" ca="1" si="6"/>
        <v>38352</v>
      </c>
      <c r="C41" s="58">
        <f ca="1">VLOOKUP(A41,[1]!Int,IF(A41&lt;Nuevo_Int_Ca,3,IF(Comercial_Ca="x",3,IF(Consumo_Ca="X",4,IF(Microcréd_Ca="X",5)))))</f>
        <v>0.19489999999999999</v>
      </c>
      <c r="D41" s="63">
        <f t="shared" ca="1" si="8"/>
        <v>2.1601869331581591E-2</v>
      </c>
      <c r="E41" s="97">
        <f t="shared" ca="1" si="7"/>
        <v>2.1601869331581591E-2</v>
      </c>
      <c r="F41" s="47"/>
      <c r="G41" s="92">
        <f t="shared" ca="1" si="2"/>
        <v>11</v>
      </c>
      <c r="H41" s="6">
        <f t="shared" ca="1" si="0"/>
        <v>30</v>
      </c>
      <c r="I41" s="23">
        <f t="shared" ca="1" si="1"/>
        <v>0.2376205626473975</v>
      </c>
      <c r="J41" s="47"/>
      <c r="K41" s="113"/>
      <c r="L41" s="82">
        <f t="shared" ca="1" si="3"/>
        <v>5.7459222201758022</v>
      </c>
      <c r="M41" s="82">
        <f t="shared" ca="1" si="4"/>
        <v>16.745922220175803</v>
      </c>
    </row>
    <row r="42" spans="1:13" x14ac:dyDescent="0.2">
      <c r="A42" s="64">
        <f t="shared" ca="1" si="5"/>
        <v>38353</v>
      </c>
      <c r="B42" s="64">
        <f t="shared" ca="1" si="6"/>
        <v>38383</v>
      </c>
      <c r="C42" s="58">
        <f ca="1">VLOOKUP(A42,[1]!Int,IF(A42&lt;Nuevo_Int_Ca,3,IF(Comercial_Ca="x",3,IF(Consumo_Ca="X",4,IF(Microcréd_Ca="X",5)))))</f>
        <v>0.19450000000000001</v>
      </c>
      <c r="D42" s="63">
        <f t="shared" ca="1" si="8"/>
        <v>2.1562335949712796E-2</v>
      </c>
      <c r="E42" s="97">
        <f t="shared" ca="1" si="7"/>
        <v>2.1562335949712796E-2</v>
      </c>
      <c r="F42" s="47"/>
      <c r="G42" s="92">
        <f t="shared" ca="1" si="2"/>
        <v>11</v>
      </c>
      <c r="H42" s="6">
        <f t="shared" ca="1" si="0"/>
        <v>30</v>
      </c>
      <c r="I42" s="23">
        <f t="shared" ca="1" si="1"/>
        <v>0.23718569544684076</v>
      </c>
      <c r="J42" s="47"/>
      <c r="K42" s="113"/>
      <c r="L42" s="82">
        <f t="shared" ca="1" si="3"/>
        <v>5.983107915622643</v>
      </c>
      <c r="M42" s="82">
        <f t="shared" ca="1" si="4"/>
        <v>16.983107915622643</v>
      </c>
    </row>
    <row r="43" spans="1:13" x14ac:dyDescent="0.2">
      <c r="A43" s="64">
        <f t="shared" ca="1" si="5"/>
        <v>38384</v>
      </c>
      <c r="B43" s="64">
        <f t="shared" ca="1" si="6"/>
        <v>38411</v>
      </c>
      <c r="C43" s="58">
        <f ca="1">VLOOKUP(A43,[1]!Int,IF(A43&lt;Nuevo_Int_Ca,3,IF(Comercial_Ca="x",3,IF(Consumo_Ca="X",4,IF(Microcréd_Ca="X",5)))))</f>
        <v>0.19400000000000001</v>
      </c>
      <c r="D43" s="63">
        <f t="shared" ca="1" si="8"/>
        <v>2.1512895544899102E-2</v>
      </c>
      <c r="E43" s="97">
        <f t="shared" ca="1" si="7"/>
        <v>2.1512895544899102E-2</v>
      </c>
      <c r="F43" s="47"/>
      <c r="G43" s="92">
        <f t="shared" ca="1" si="2"/>
        <v>11</v>
      </c>
      <c r="H43" s="6">
        <f t="shared" ca="1" si="0"/>
        <v>30</v>
      </c>
      <c r="I43" s="23">
        <f t="shared" ca="1" si="1"/>
        <v>0.23664185099389012</v>
      </c>
      <c r="J43" s="47"/>
      <c r="K43" s="113"/>
      <c r="L43" s="82">
        <f t="shared" ca="1" si="3"/>
        <v>6.2197497666165331</v>
      </c>
      <c r="M43" s="82">
        <f t="shared" ca="1" si="4"/>
        <v>17.219749766616534</v>
      </c>
    </row>
    <row r="44" spans="1:13" x14ac:dyDescent="0.2">
      <c r="A44" s="64">
        <f t="shared" ca="1" si="5"/>
        <v>38412</v>
      </c>
      <c r="B44" s="64">
        <f t="shared" ca="1" si="6"/>
        <v>38442</v>
      </c>
      <c r="C44" s="58">
        <f ca="1">VLOOKUP(A44,[1]!Int,IF(A44&lt;Nuevo_Int_Ca,3,IF(Comercial_Ca="x",3,IF(Consumo_Ca="X",4,IF(Microcréd_Ca="X",5)))))</f>
        <v>0.1915</v>
      </c>
      <c r="D44" s="63">
        <f t="shared" ca="1" si="8"/>
        <v>2.1265297898246827E-2</v>
      </c>
      <c r="E44" s="97">
        <f t="shared" ca="1" si="7"/>
        <v>2.1265297898246827E-2</v>
      </c>
      <c r="F44" s="47"/>
      <c r="G44" s="92">
        <f t="shared" ca="1" si="2"/>
        <v>11</v>
      </c>
      <c r="H44" s="6">
        <f t="shared" ca="1" si="0"/>
        <v>30</v>
      </c>
      <c r="I44" s="23">
        <f t="shared" ca="1" si="1"/>
        <v>0.23391827688071509</v>
      </c>
      <c r="J44" s="47"/>
      <c r="K44" s="113"/>
      <c r="L44" s="82">
        <f t="shared" ca="1" si="3"/>
        <v>6.453668043497248</v>
      </c>
      <c r="M44" s="82">
        <f t="shared" ca="1" si="4"/>
        <v>17.453668043497249</v>
      </c>
    </row>
    <row r="45" spans="1:13" x14ac:dyDescent="0.2">
      <c r="A45" s="64">
        <f t="shared" ca="1" si="5"/>
        <v>38443</v>
      </c>
      <c r="B45" s="64">
        <f t="shared" ca="1" si="6"/>
        <v>38472</v>
      </c>
      <c r="C45" s="58">
        <f ca="1">VLOOKUP(A45,[1]!Int,IF(A45&lt;Nuevo_Int_Ca,3,IF(Comercial_Ca="x",3,IF(Consumo_Ca="X",4,IF(Microcréd_Ca="X",5)))))</f>
        <v>0.19189999999999999</v>
      </c>
      <c r="D45" s="63">
        <f t="shared" ca="1" si="8"/>
        <v>2.1304957917130052E-2</v>
      </c>
      <c r="E45" s="97">
        <f t="shared" ca="1" si="7"/>
        <v>2.1304957917130052E-2</v>
      </c>
      <c r="F45" s="47"/>
      <c r="G45" s="92">
        <f t="shared" ca="1" si="2"/>
        <v>11</v>
      </c>
      <c r="H45" s="6">
        <f t="shared" ca="1" si="0"/>
        <v>30</v>
      </c>
      <c r="I45" s="23">
        <f t="shared" ca="1" si="1"/>
        <v>0.23435453708843057</v>
      </c>
      <c r="J45" s="47"/>
      <c r="K45" s="113"/>
      <c r="L45" s="82">
        <f t="shared" ca="1" si="3"/>
        <v>6.6880225805856783</v>
      </c>
      <c r="M45" s="82">
        <f t="shared" ca="1" si="4"/>
        <v>17.688022580585681</v>
      </c>
    </row>
    <row r="46" spans="1:13" x14ac:dyDescent="0.2">
      <c r="A46" s="64">
        <f t="shared" ca="1" si="5"/>
        <v>38473</v>
      </c>
      <c r="B46" s="64">
        <f t="shared" ca="1" si="6"/>
        <v>38503</v>
      </c>
      <c r="C46" s="58">
        <f ca="1">VLOOKUP(A46,[1]!Int,IF(A46&lt;Nuevo_Int_Ca,3,IF(Comercial_Ca="x",3,IF(Consumo_Ca="X",4,IF(Microcréd_Ca="X",5)))))</f>
        <v>0.19020000000000001</v>
      </c>
      <c r="D46" s="63">
        <f t="shared" ca="1" si="8"/>
        <v>2.1136285703942326E-2</v>
      </c>
      <c r="E46" s="97">
        <f t="shared" ca="1" si="7"/>
        <v>2.1136285703942326E-2</v>
      </c>
      <c r="F46" s="47"/>
      <c r="G46" s="92">
        <f t="shared" ca="1" si="2"/>
        <v>11</v>
      </c>
      <c r="H46" s="6">
        <f t="shared" ca="1" si="0"/>
        <v>30</v>
      </c>
      <c r="I46" s="23">
        <f t="shared" ca="1" si="1"/>
        <v>0.23249914274336558</v>
      </c>
      <c r="J46" s="47"/>
      <c r="K46" s="113"/>
      <c r="L46" s="82">
        <f t="shared" ca="1" si="3"/>
        <v>6.9205217233290437</v>
      </c>
      <c r="M46" s="82">
        <f t="shared" ca="1" si="4"/>
        <v>17.920521723329045</v>
      </c>
    </row>
    <row r="47" spans="1:13" x14ac:dyDescent="0.2">
      <c r="A47" s="64">
        <f t="shared" ca="1" si="5"/>
        <v>38504</v>
      </c>
      <c r="B47" s="64">
        <f t="shared" ca="1" si="6"/>
        <v>38533</v>
      </c>
      <c r="C47" s="58">
        <f ca="1">VLOOKUP(A47,[1]!Int,IF(A47&lt;Nuevo_Int_Ca,3,IF(Comercial_Ca="x",3,IF(Consumo_Ca="X",4,IF(Microcréd_Ca="X",5)))))</f>
        <v>0.1885</v>
      </c>
      <c r="D47" s="63">
        <f t="shared" ca="1" si="8"/>
        <v>2.0967306457055912E-2</v>
      </c>
      <c r="E47" s="97">
        <f t="shared" ca="1" si="7"/>
        <v>2.0967306457055912E-2</v>
      </c>
      <c r="F47" s="47"/>
      <c r="G47" s="92">
        <f t="shared" ca="1" si="2"/>
        <v>11</v>
      </c>
      <c r="H47" s="6">
        <f t="shared" ca="1" si="0"/>
        <v>30</v>
      </c>
      <c r="I47" s="23">
        <f t="shared" ca="1" si="1"/>
        <v>0.23064037102761503</v>
      </c>
      <c r="J47" s="47"/>
      <c r="K47" s="113"/>
      <c r="L47" s="82">
        <f t="shared" ca="1" si="3"/>
        <v>7.1511620943566587</v>
      </c>
      <c r="M47" s="82">
        <f t="shared" ca="1" si="4"/>
        <v>18.151162094356661</v>
      </c>
    </row>
    <row r="48" spans="1:13" x14ac:dyDescent="0.2">
      <c r="A48" s="64">
        <f t="shared" ca="1" si="5"/>
        <v>38534</v>
      </c>
      <c r="B48" s="64">
        <f t="shared" ca="1" si="6"/>
        <v>38564</v>
      </c>
      <c r="C48" s="58">
        <f ca="1">VLOOKUP(A48,[1]!Int,IF(A48&lt;Nuevo_Int_Ca,3,IF(Comercial_Ca="x",3,IF(Consumo_Ca="X",4,IF(Microcréd_Ca="X",5)))))</f>
        <v>0.185</v>
      </c>
      <c r="D48" s="63">
        <f t="shared" ca="1" si="8"/>
        <v>2.0618436227328729E-2</v>
      </c>
      <c r="E48" s="97">
        <f t="shared" ca="1" si="7"/>
        <v>2.0618436227328729E-2</v>
      </c>
      <c r="F48" s="47"/>
      <c r="G48" s="92">
        <f t="shared" ca="1" si="2"/>
        <v>11</v>
      </c>
      <c r="H48" s="6">
        <f t="shared" ca="1" si="0"/>
        <v>30</v>
      </c>
      <c r="I48" s="23">
        <f t="shared" ca="1" si="1"/>
        <v>0.22680279850061602</v>
      </c>
      <c r="J48" s="47"/>
      <c r="K48" s="113"/>
      <c r="L48" s="82">
        <f t="shared" ca="1" si="3"/>
        <v>7.3779648928572747</v>
      </c>
      <c r="M48" s="82">
        <f t="shared" ca="1" si="4"/>
        <v>18.377964892857278</v>
      </c>
    </row>
    <row r="49" spans="1:13" x14ac:dyDescent="0.2">
      <c r="A49" s="64">
        <f t="shared" ca="1" si="5"/>
        <v>38565</v>
      </c>
      <c r="B49" s="64">
        <f t="shared" ca="1" si="6"/>
        <v>38595</v>
      </c>
      <c r="C49" s="58">
        <f ca="1">VLOOKUP(A49,[1]!Int,IF(A49&lt;Nuevo_Int_Ca,3,IF(Comercial_Ca="x",3,IF(Consumo_Ca="X",4,IF(Microcréd_Ca="X",5)))))</f>
        <v>0.18240000000000001</v>
      </c>
      <c r="D49" s="63">
        <f t="shared" ca="1" si="8"/>
        <v>2.0358423686610339E-2</v>
      </c>
      <c r="E49" s="97">
        <f t="shared" ca="1" si="7"/>
        <v>2.0358423686610339E-2</v>
      </c>
      <c r="F49" s="47"/>
      <c r="G49" s="92">
        <f t="shared" ca="1" si="2"/>
        <v>11</v>
      </c>
      <c r="H49" s="6">
        <f t="shared" ref="H49:H80" ca="1" si="9">IF(Colm_Des&gt;Mora_Fin,"",IF(A49="","",DAYS360(A49,B49+(1))))</f>
        <v>30</v>
      </c>
      <c r="I49" s="23">
        <f t="shared" ca="1" si="1"/>
        <v>0.22394266055271372</v>
      </c>
      <c r="J49" s="47"/>
      <c r="K49" s="113"/>
      <c r="L49" s="82">
        <f t="shared" ca="1" si="3"/>
        <v>7.6019075534099887</v>
      </c>
      <c r="M49" s="82">
        <f t="shared" ref="M49:M80" ca="1" si="10">SUM(M48,F49,I49)-J49</f>
        <v>18.60190755340999</v>
      </c>
    </row>
    <row r="50" spans="1:13" x14ac:dyDescent="0.2">
      <c r="A50" s="64">
        <f t="shared" ca="1" si="5"/>
        <v>38596</v>
      </c>
      <c r="B50" s="64">
        <f t="shared" ca="1" si="6"/>
        <v>38625</v>
      </c>
      <c r="C50" s="58">
        <f ca="1">VLOOKUP(A50,[1]!Int,IF(A50&lt;Nuevo_Int_Ca,3,IF(Comercial_Ca="x",3,IF(Consumo_Ca="X",4,IF(Microcréd_Ca="X",5)))))</f>
        <v>0.1822</v>
      </c>
      <c r="D50" s="63">
        <f t="shared" ca="1" si="8"/>
        <v>2.0338392503352676E-2</v>
      </c>
      <c r="E50" s="97">
        <f t="shared" ca="1" si="7"/>
        <v>2.0338392503352676E-2</v>
      </c>
      <c r="F50" s="47"/>
      <c r="G50" s="92">
        <f t="shared" ca="1" si="2"/>
        <v>11</v>
      </c>
      <c r="H50" s="6">
        <f t="shared" ca="1" si="9"/>
        <v>30</v>
      </c>
      <c r="I50" s="23">
        <f t="shared" ca="1" si="1"/>
        <v>0.22372231753687943</v>
      </c>
      <c r="J50" s="47"/>
      <c r="K50" s="113"/>
      <c r="L50" s="82">
        <f t="shared" ca="1" si="3"/>
        <v>7.8256298709468677</v>
      </c>
      <c r="M50" s="82">
        <f t="shared" ca="1" si="10"/>
        <v>18.825629870946869</v>
      </c>
    </row>
    <row r="51" spans="1:13" x14ac:dyDescent="0.2">
      <c r="A51" s="64">
        <f t="shared" ca="1" si="5"/>
        <v>38626</v>
      </c>
      <c r="B51" s="64">
        <f t="shared" ca="1" si="6"/>
        <v>38656</v>
      </c>
      <c r="C51" s="58">
        <f ca="1">VLOOKUP(A51,[1]!Int,IF(A51&lt;Nuevo_Int_Ca,3,IF(Comercial_Ca="x",3,IF(Consumo_Ca="X",4,IF(Microcréd_Ca="X",5)))))</f>
        <v>0.17929999999999999</v>
      </c>
      <c r="D51" s="63">
        <f t="shared" ca="1" si="8"/>
        <v>2.0047453144172334E-2</v>
      </c>
      <c r="E51" s="97">
        <f t="shared" ca="1" si="7"/>
        <v>2.0047453144172334E-2</v>
      </c>
      <c r="F51" s="47"/>
      <c r="G51" s="92">
        <f t="shared" ca="1" si="2"/>
        <v>11</v>
      </c>
      <c r="H51" s="6">
        <f t="shared" ca="1" si="9"/>
        <v>30</v>
      </c>
      <c r="I51" s="23">
        <f t="shared" ca="1" si="1"/>
        <v>0.22052198458589567</v>
      </c>
      <c r="J51" s="47"/>
      <c r="K51" s="113"/>
      <c r="L51" s="82">
        <f t="shared" ca="1" si="3"/>
        <v>8.0461518555327629</v>
      </c>
      <c r="M51" s="82">
        <f t="shared" ca="1" si="10"/>
        <v>19.046151855532766</v>
      </c>
    </row>
    <row r="52" spans="1:13" x14ac:dyDescent="0.2">
      <c r="A52" s="64">
        <f t="shared" ca="1" si="5"/>
        <v>38657</v>
      </c>
      <c r="B52" s="64">
        <f t="shared" ca="1" si="6"/>
        <v>38686</v>
      </c>
      <c r="C52" s="58">
        <f ca="1">VLOOKUP(A52,[1]!Int,IF(A52&lt;Nuevo_Int_Ca,3,IF(Comercial_Ca="x",3,IF(Consumo_Ca="X",4,IF(Microcréd_Ca="X",5)))))</f>
        <v>0.17810000000000001</v>
      </c>
      <c r="D52" s="63">
        <f t="shared" ca="1" si="8"/>
        <v>1.9926796944283565E-2</v>
      </c>
      <c r="E52" s="97">
        <f t="shared" ca="1" si="7"/>
        <v>1.9926796944283565E-2</v>
      </c>
      <c r="F52" s="47"/>
      <c r="G52" s="92">
        <f t="shared" ca="1" si="2"/>
        <v>11</v>
      </c>
      <c r="H52" s="6">
        <f t="shared" ca="1" si="9"/>
        <v>30</v>
      </c>
      <c r="I52" s="23">
        <f t="shared" ca="1" si="1"/>
        <v>0.21919476638711921</v>
      </c>
      <c r="J52" s="47"/>
      <c r="K52" s="113"/>
      <c r="L52" s="82">
        <f t="shared" ca="1" si="3"/>
        <v>8.2653466219198819</v>
      </c>
      <c r="M52" s="82">
        <f t="shared" ca="1" si="10"/>
        <v>19.265346621919885</v>
      </c>
    </row>
    <row r="53" spans="1:13" x14ac:dyDescent="0.2">
      <c r="A53" s="64">
        <f t="shared" ca="1" si="5"/>
        <v>38687</v>
      </c>
      <c r="B53" s="64">
        <f t="shared" ca="1" si="6"/>
        <v>38717</v>
      </c>
      <c r="C53" s="58">
        <f ca="1">VLOOKUP(A53,[1]!Int,IF(A53&lt;Nuevo_Int_Ca,3,IF(Comercial_Ca="x",3,IF(Consumo_Ca="X",4,IF(Microcréd_Ca="X",5)))))</f>
        <v>0.1749</v>
      </c>
      <c r="D53" s="63">
        <f t="shared" ca="1" si="8"/>
        <v>1.9604277315056429E-2</v>
      </c>
      <c r="E53" s="97">
        <f t="shared" ca="1" si="7"/>
        <v>1.9604277315056429E-2</v>
      </c>
      <c r="F53" s="47"/>
      <c r="G53" s="92">
        <f t="shared" ca="1" si="2"/>
        <v>11</v>
      </c>
      <c r="H53" s="6">
        <f t="shared" ca="1" si="9"/>
        <v>30</v>
      </c>
      <c r="I53" s="23">
        <f t="shared" ca="1" si="1"/>
        <v>0.21564705046562072</v>
      </c>
      <c r="J53" s="47"/>
      <c r="K53" s="113"/>
      <c r="L53" s="82">
        <f t="shared" ca="1" si="3"/>
        <v>8.4809936723855017</v>
      </c>
      <c r="M53" s="82">
        <f t="shared" ca="1" si="10"/>
        <v>19.480993672385505</v>
      </c>
    </row>
    <row r="54" spans="1:13" x14ac:dyDescent="0.2">
      <c r="A54" s="64">
        <f t="shared" ca="1" si="5"/>
        <v>38718</v>
      </c>
      <c r="B54" s="64">
        <f t="shared" ca="1" si="6"/>
        <v>38748</v>
      </c>
      <c r="C54" s="58">
        <f ca="1">VLOOKUP(A54,[1]!Int,IF(A54&lt;Nuevo_Int_Ca,3,IF(Comercial_Ca="x",3,IF(Consumo_Ca="X",4,IF(Microcréd_Ca="X",5)))))</f>
        <v>0.17349999999999999</v>
      </c>
      <c r="D54" s="63">
        <f t="shared" ca="1" si="8"/>
        <v>1.9462821347354664E-2</v>
      </c>
      <c r="E54" s="97">
        <f t="shared" ca="1" si="7"/>
        <v>1.9462821347354664E-2</v>
      </c>
      <c r="F54" s="47"/>
      <c r="G54" s="92">
        <f t="shared" ca="1" si="2"/>
        <v>11</v>
      </c>
      <c r="H54" s="6">
        <f t="shared" ca="1" si="9"/>
        <v>30</v>
      </c>
      <c r="I54" s="23">
        <f t="shared" ca="1" si="1"/>
        <v>0.2140910348209013</v>
      </c>
      <c r="J54" s="47"/>
      <c r="K54" s="113"/>
      <c r="L54" s="82">
        <f t="shared" ca="1" si="3"/>
        <v>8.6950847072064033</v>
      </c>
      <c r="M54" s="82">
        <f t="shared" ca="1" si="10"/>
        <v>19.695084707206405</v>
      </c>
    </row>
    <row r="55" spans="1:13" x14ac:dyDescent="0.2">
      <c r="A55" s="64">
        <f t="shared" ca="1" si="5"/>
        <v>38749</v>
      </c>
      <c r="B55" s="64">
        <f t="shared" ca="1" si="6"/>
        <v>38776</v>
      </c>
      <c r="C55" s="58">
        <f ca="1">VLOOKUP(A55,[1]!Int,IF(A55&lt;Nuevo_Int_Ca,3,IF(Comercial_Ca="x",3,IF(Consumo_Ca="X",4,IF(Microcréd_Ca="X",5)))))</f>
        <v>0.17510000000000001</v>
      </c>
      <c r="D55" s="63">
        <f t="shared" ca="1" si="8"/>
        <v>1.9624467698764914E-2</v>
      </c>
      <c r="E55" s="97">
        <f t="shared" ca="1" si="7"/>
        <v>1.9624467698764914E-2</v>
      </c>
      <c r="F55" s="47"/>
      <c r="G55" s="92">
        <f t="shared" ca="1" si="2"/>
        <v>11</v>
      </c>
      <c r="H55" s="6">
        <f t="shared" ca="1" si="9"/>
        <v>30</v>
      </c>
      <c r="I55" s="23">
        <f t="shared" ca="1" si="1"/>
        <v>0.21586914468641405</v>
      </c>
      <c r="J55" s="47"/>
      <c r="K55" s="113"/>
      <c r="L55" s="82">
        <f t="shared" ca="1" si="3"/>
        <v>8.9109538518928169</v>
      </c>
      <c r="M55" s="82">
        <f t="shared" ca="1" si="10"/>
        <v>19.91095385189282</v>
      </c>
    </row>
    <row r="56" spans="1:13" x14ac:dyDescent="0.2">
      <c r="A56" s="64">
        <f t="shared" ca="1" si="5"/>
        <v>38777</v>
      </c>
      <c r="B56" s="64">
        <f t="shared" ca="1" si="6"/>
        <v>38807</v>
      </c>
      <c r="C56" s="58">
        <f ca="1">VLOOKUP(A56,[1]!Int,IF(A56&lt;Nuevo_Int_Ca,3,IF(Comercial_Ca="x",3,IF(Consumo_Ca="X",4,IF(Microcréd_Ca="X",5)))))</f>
        <v>0.17249999999999999</v>
      </c>
      <c r="D56" s="63">
        <f t="shared" ca="1" si="8"/>
        <v>1.9361649021546912E-2</v>
      </c>
      <c r="E56" s="97">
        <f t="shared" ca="1" si="7"/>
        <v>1.9361649021546912E-2</v>
      </c>
      <c r="F56" s="47"/>
      <c r="G56" s="92">
        <f t="shared" ca="1" si="2"/>
        <v>11</v>
      </c>
      <c r="H56" s="6">
        <f t="shared" ca="1" si="9"/>
        <v>30</v>
      </c>
      <c r="I56" s="23">
        <f t="shared" ca="1" si="1"/>
        <v>0.21297813923701603</v>
      </c>
      <c r="J56" s="47"/>
      <c r="K56" s="113"/>
      <c r="L56" s="82">
        <f t="shared" ca="1" si="3"/>
        <v>9.1239319911298331</v>
      </c>
      <c r="M56" s="82">
        <f t="shared" ca="1" si="10"/>
        <v>20.123931991129837</v>
      </c>
    </row>
    <row r="57" spans="1:13" x14ac:dyDescent="0.2">
      <c r="A57" s="64">
        <f t="shared" ca="1" si="5"/>
        <v>38808</v>
      </c>
      <c r="B57" s="64">
        <f t="shared" ca="1" si="6"/>
        <v>38837</v>
      </c>
      <c r="C57" s="58">
        <f ca="1">VLOOKUP(A57,[1]!Int,IF(A57&lt;Nuevo_Int_Ca,3,IF(Comercial_Ca="x",3,IF(Consumo_Ca="X",4,IF(Microcréd_Ca="X",5)))))</f>
        <v>0.16750000000000001</v>
      </c>
      <c r="D57" s="63">
        <f t="shared" ca="1" si="8"/>
        <v>1.8854123673782031E-2</v>
      </c>
      <c r="E57" s="97">
        <f t="shared" ca="1" si="7"/>
        <v>1.8854123673782031E-2</v>
      </c>
      <c r="F57" s="47"/>
      <c r="G57" s="92">
        <f t="shared" ca="1" si="2"/>
        <v>11</v>
      </c>
      <c r="H57" s="6">
        <f t="shared" ca="1" si="9"/>
        <v>30</v>
      </c>
      <c r="I57" s="23">
        <f t="shared" ca="1" si="1"/>
        <v>0.20739536041160234</v>
      </c>
      <c r="J57" s="47"/>
      <c r="K57" s="113"/>
      <c r="L57" s="82">
        <f t="shared" ca="1" si="3"/>
        <v>9.3313273515414359</v>
      </c>
      <c r="M57" s="82">
        <f t="shared" ca="1" si="10"/>
        <v>20.331327351541439</v>
      </c>
    </row>
    <row r="58" spans="1:13" x14ac:dyDescent="0.2">
      <c r="A58" s="64">
        <f t="shared" ca="1" si="5"/>
        <v>38838</v>
      </c>
      <c r="B58" s="64">
        <f t="shared" ca="1" si="6"/>
        <v>38868</v>
      </c>
      <c r="C58" s="58">
        <f ca="1">VLOOKUP(A58,[1]!Int,IF(A58&lt;Nuevo_Int_Ca,3,IF(Comercial_Ca="x",3,IF(Consumo_Ca="X",4,IF(Microcréd_Ca="X",5)))))</f>
        <v>0.16070000000000001</v>
      </c>
      <c r="D58" s="63">
        <f t="shared" ca="1" si="8"/>
        <v>1.815939547443568E-2</v>
      </c>
      <c r="E58" s="97">
        <f t="shared" ca="1" si="7"/>
        <v>1.815939547443568E-2</v>
      </c>
      <c r="F58" s="47"/>
      <c r="G58" s="92">
        <f t="shared" ca="1" si="2"/>
        <v>11</v>
      </c>
      <c r="H58" s="6">
        <f t="shared" ca="1" si="9"/>
        <v>30</v>
      </c>
      <c r="I58" s="23">
        <f t="shared" ca="1" si="1"/>
        <v>0.19975335021879248</v>
      </c>
      <c r="J58" s="47"/>
      <c r="K58" s="113"/>
      <c r="L58" s="82">
        <f t="shared" ca="1" si="3"/>
        <v>9.5310807017602279</v>
      </c>
      <c r="M58" s="82">
        <f t="shared" ca="1" si="10"/>
        <v>20.531080701760231</v>
      </c>
    </row>
    <row r="59" spans="1:13" x14ac:dyDescent="0.2">
      <c r="A59" s="64">
        <f t="shared" ca="1" si="5"/>
        <v>38869</v>
      </c>
      <c r="B59" s="64">
        <f t="shared" ca="1" si="6"/>
        <v>38898</v>
      </c>
      <c r="C59" s="58">
        <f ca="1">VLOOKUP(A59,[1]!Int,IF(A59&lt;Nuevo_Int_Ca,3,IF(Comercial_Ca="x",3,IF(Consumo_Ca="X",4,IF(Microcréd_Ca="X",5)))))</f>
        <v>0.15609999999999999</v>
      </c>
      <c r="D59" s="63">
        <f t="shared" ca="1" si="8"/>
        <v>1.7686458185695697E-2</v>
      </c>
      <c r="E59" s="97">
        <f t="shared" ca="1" si="7"/>
        <v>1.7686458185695697E-2</v>
      </c>
      <c r="F59" s="47"/>
      <c r="G59" s="92">
        <f t="shared" ca="1" si="2"/>
        <v>11</v>
      </c>
      <c r="H59" s="6">
        <f t="shared" ca="1" si="9"/>
        <v>30</v>
      </c>
      <c r="I59" s="23">
        <f t="shared" ca="1" si="1"/>
        <v>0.19455104004265267</v>
      </c>
      <c r="J59" s="47"/>
      <c r="K59" s="113"/>
      <c r="L59" s="82">
        <f t="shared" ca="1" si="3"/>
        <v>9.7256317418028804</v>
      </c>
      <c r="M59" s="82">
        <f t="shared" ca="1" si="10"/>
        <v>20.725631741802886</v>
      </c>
    </row>
    <row r="60" spans="1:13" x14ac:dyDescent="0.2">
      <c r="A60" s="64">
        <f t="shared" ca="1" si="5"/>
        <v>38899</v>
      </c>
      <c r="B60" s="64">
        <f t="shared" ca="1" si="6"/>
        <v>38929</v>
      </c>
      <c r="C60" s="58">
        <f ca="1">VLOOKUP(A60,[1]!Int,IF(A60&lt;Nuevo_Int_Ca,3,IF(Comercial_Ca="x",3,IF(Consumo_Ca="X",4,IF(Microcréd_Ca="X",5)))))</f>
        <v>0.15079999999999999</v>
      </c>
      <c r="D60" s="63">
        <f t="shared" ca="1" si="8"/>
        <v>1.7138537678886179E-2</v>
      </c>
      <c r="E60" s="97">
        <f t="shared" ca="1" si="7"/>
        <v>1.7138537678886179E-2</v>
      </c>
      <c r="F60" s="47"/>
      <c r="G60" s="92">
        <f t="shared" ca="1" si="2"/>
        <v>11</v>
      </c>
      <c r="H60" s="6">
        <f t="shared" ca="1" si="9"/>
        <v>30</v>
      </c>
      <c r="I60" s="23">
        <f t="shared" ca="1" si="1"/>
        <v>0.18852391446774797</v>
      </c>
      <c r="J60" s="47"/>
      <c r="K60" s="113"/>
      <c r="L60" s="82">
        <f t="shared" ca="1" si="3"/>
        <v>9.9141556562706281</v>
      </c>
      <c r="M60" s="82">
        <f t="shared" ca="1" si="10"/>
        <v>20.914155656270633</v>
      </c>
    </row>
    <row r="61" spans="1:13" x14ac:dyDescent="0.2">
      <c r="A61" s="64">
        <f t="shared" ca="1" si="5"/>
        <v>38930</v>
      </c>
      <c r="B61" s="64">
        <f t="shared" ca="1" si="6"/>
        <v>38960</v>
      </c>
      <c r="C61" s="58">
        <f ca="1">VLOOKUP(A61,[1]!Int,IF(A61&lt;Nuevo_Int_Ca,3,IF(Comercial_Ca="x",3,IF(Consumo_Ca="X",4,IF(Microcréd_Ca="X",5)))))</f>
        <v>0.1502</v>
      </c>
      <c r="D61" s="63">
        <f t="shared" ca="1" si="8"/>
        <v>1.7076303895518841E-2</v>
      </c>
      <c r="E61" s="97">
        <f t="shared" ca="1" si="7"/>
        <v>1.7076303895518841E-2</v>
      </c>
      <c r="F61" s="47"/>
      <c r="G61" s="92">
        <f t="shared" ca="1" si="2"/>
        <v>11</v>
      </c>
      <c r="H61" s="6">
        <f t="shared" ca="1" si="9"/>
        <v>30</v>
      </c>
      <c r="I61" s="23">
        <f t="shared" ca="1" si="1"/>
        <v>0.18783934285070725</v>
      </c>
      <c r="J61" s="47"/>
      <c r="K61" s="113"/>
      <c r="L61" s="82">
        <f t="shared" ca="1" si="3"/>
        <v>10.101994999121334</v>
      </c>
      <c r="M61" s="82">
        <f t="shared" ca="1" si="10"/>
        <v>21.101994999121342</v>
      </c>
    </row>
    <row r="62" spans="1:13" x14ac:dyDescent="0.2">
      <c r="A62" s="64">
        <f t="shared" ca="1" si="5"/>
        <v>38961</v>
      </c>
      <c r="B62" s="64">
        <f t="shared" ca="1" si="6"/>
        <v>38990</v>
      </c>
      <c r="C62" s="58">
        <f ca="1">VLOOKUP(A62,[1]!Int,IF(A62&lt;Nuevo_Int_Ca,3,IF(Comercial_Ca="x",3,IF(Consumo_Ca="X",4,IF(Microcréd_Ca="X",5)))))</f>
        <v>0.15049999999999999</v>
      </c>
      <c r="D62" s="63">
        <f t="shared" ca="1" si="8"/>
        <v>1.7107426023065475E-2</v>
      </c>
      <c r="E62" s="97">
        <f t="shared" ca="1" si="7"/>
        <v>1.7107426023065475E-2</v>
      </c>
      <c r="F62" s="47"/>
      <c r="G62" s="92">
        <f t="shared" ca="1" si="2"/>
        <v>11</v>
      </c>
      <c r="H62" s="6">
        <f t="shared" ca="1" si="9"/>
        <v>30</v>
      </c>
      <c r="I62" s="23">
        <f t="shared" ca="1" si="1"/>
        <v>0.18818168625372023</v>
      </c>
      <c r="J62" s="47"/>
      <c r="K62" s="113"/>
      <c r="L62" s="82">
        <f t="shared" ca="1" si="3"/>
        <v>10.290176685375055</v>
      </c>
      <c r="M62" s="82">
        <f t="shared" ca="1" si="10"/>
        <v>21.290176685375062</v>
      </c>
    </row>
    <row r="63" spans="1:13" x14ac:dyDescent="0.2">
      <c r="A63" s="64">
        <f t="shared" ca="1" si="5"/>
        <v>38991</v>
      </c>
      <c r="B63" s="64">
        <f t="shared" ca="1" si="6"/>
        <v>39021</v>
      </c>
      <c r="C63" s="58">
        <f ca="1">VLOOKUP(A63,[1]!Int,IF(A63&lt;Nuevo_Int_Ca,3,IF(Comercial_Ca="x",3,IF(Consumo_Ca="X",4,IF(Microcréd_Ca="X",5)))))</f>
        <v>0.1507</v>
      </c>
      <c r="D63" s="63">
        <f t="shared" ca="1" si="8"/>
        <v>1.7128168290016177E-2</v>
      </c>
      <c r="E63" s="97">
        <f t="shared" ca="1" si="7"/>
        <v>1.7128168290016177E-2</v>
      </c>
      <c r="F63" s="47"/>
      <c r="G63" s="92">
        <f t="shared" ca="1" si="2"/>
        <v>11</v>
      </c>
      <c r="H63" s="6">
        <f t="shared" ca="1" si="9"/>
        <v>30</v>
      </c>
      <c r="I63" s="23">
        <f t="shared" ca="1" si="1"/>
        <v>0.18840985119017795</v>
      </c>
      <c r="J63" s="47"/>
      <c r="K63" s="113"/>
      <c r="L63" s="82">
        <f t="shared" ca="1" si="3"/>
        <v>10.478586536565233</v>
      </c>
      <c r="M63" s="82">
        <f t="shared" ca="1" si="10"/>
        <v>21.478586536565238</v>
      </c>
    </row>
    <row r="64" spans="1:13" x14ac:dyDescent="0.2">
      <c r="A64" s="64">
        <f t="shared" ca="1" si="5"/>
        <v>39022</v>
      </c>
      <c r="B64" s="64">
        <f t="shared" ca="1" si="6"/>
        <v>39051</v>
      </c>
      <c r="C64" s="58">
        <f ca="1">VLOOKUP(A64,[1]!Int,IF(A64&lt;Nuevo_Int_Ca,3,IF(Comercial_Ca="x",3,IF(Consumo_Ca="X",4,IF(Microcréd_Ca="X",5)))))</f>
        <v>0.1507</v>
      </c>
      <c r="D64" s="63">
        <f t="shared" ca="1" si="8"/>
        <v>1.7128168290016177E-2</v>
      </c>
      <c r="E64" s="97">
        <f t="shared" ca="1" si="7"/>
        <v>1.7128168290016177E-2</v>
      </c>
      <c r="F64" s="47"/>
      <c r="G64" s="92">
        <f t="shared" ca="1" si="2"/>
        <v>11</v>
      </c>
      <c r="H64" s="6">
        <f t="shared" ca="1" si="9"/>
        <v>30</v>
      </c>
      <c r="I64" s="23">
        <f t="shared" ca="1" si="1"/>
        <v>0.18840985119017795</v>
      </c>
      <c r="J64" s="47"/>
      <c r="K64" s="113"/>
      <c r="L64" s="82">
        <f t="shared" ca="1" si="3"/>
        <v>10.666996387755411</v>
      </c>
      <c r="M64" s="82">
        <f t="shared" ca="1" si="10"/>
        <v>21.666996387755418</v>
      </c>
    </row>
    <row r="65" spans="1:13" x14ac:dyDescent="0.2">
      <c r="A65" s="64">
        <f t="shared" ca="1" si="5"/>
        <v>39052</v>
      </c>
      <c r="B65" s="64">
        <f t="shared" ca="1" si="6"/>
        <v>39082</v>
      </c>
      <c r="C65" s="58">
        <f ca="1">VLOOKUP(A65,[1]!Int,IF(A65&lt;Nuevo_Int_Ca,3,IF(Comercial_Ca="x",3,IF(Consumo_Ca="X",4,IF(Microcréd_Ca="X",5)))))</f>
        <v>0.1507</v>
      </c>
      <c r="D65" s="63">
        <f t="shared" ca="1" si="8"/>
        <v>1.7128168290016177E-2</v>
      </c>
      <c r="E65" s="97">
        <f t="shared" ca="1" si="7"/>
        <v>1.7128168290016177E-2</v>
      </c>
      <c r="F65" s="47"/>
      <c r="G65" s="92">
        <f t="shared" ca="1" si="2"/>
        <v>11</v>
      </c>
      <c r="H65" s="6">
        <f t="shared" ca="1" si="9"/>
        <v>30</v>
      </c>
      <c r="I65" s="23">
        <f t="shared" ca="1" si="1"/>
        <v>0.18840985119017795</v>
      </c>
      <c r="J65" s="47"/>
      <c r="K65" s="113"/>
      <c r="L65" s="82">
        <f t="shared" ca="1" si="3"/>
        <v>10.855406238945589</v>
      </c>
      <c r="M65" s="82">
        <f t="shared" ca="1" si="10"/>
        <v>21.855406238945598</v>
      </c>
    </row>
    <row r="66" spans="1:13" x14ac:dyDescent="0.2">
      <c r="A66" s="64">
        <f t="shared" ca="1" si="5"/>
        <v>39083</v>
      </c>
      <c r="B66" s="64">
        <f t="shared" ca="1" si="6"/>
        <v>39086</v>
      </c>
      <c r="C66" s="58">
        <f ca="1">VLOOKUP(A66,[1]!Int,IF(A66&lt;Nuevo_Int_Ca,3,IF(Comercial_Ca="x",3,IF(Consumo_Ca="X",4,IF(Microcréd_Ca="X",5)))))</f>
        <v>0.11070000000000001</v>
      </c>
      <c r="D66" s="63">
        <f t="shared" ca="1" si="8"/>
        <v>1.2884124953525422E-2</v>
      </c>
      <c r="E66" s="97">
        <f t="shared" ca="1" si="7"/>
        <v>1.2884124953525422E-2</v>
      </c>
      <c r="F66" s="47"/>
      <c r="G66" s="92">
        <f t="shared" ca="1" si="2"/>
        <v>11</v>
      </c>
      <c r="H66" s="6">
        <f t="shared" ca="1" si="9"/>
        <v>4</v>
      </c>
      <c r="I66" s="23">
        <f t="shared" ca="1" si="1"/>
        <v>1.8896716598503952E-2</v>
      </c>
      <c r="J66" s="47"/>
      <c r="K66" s="113"/>
      <c r="L66" s="82">
        <f t="shared" ca="1" si="3"/>
        <v>10.874302955544094</v>
      </c>
      <c r="M66" s="82">
        <f t="shared" ca="1" si="10"/>
        <v>21.874302955544103</v>
      </c>
    </row>
    <row r="67" spans="1:13" x14ac:dyDescent="0.2">
      <c r="A67" s="64">
        <f t="shared" ca="1" si="5"/>
        <v>39087</v>
      </c>
      <c r="B67" s="64">
        <f t="shared" ca="1" si="6"/>
        <v>39113</v>
      </c>
      <c r="C67" s="58">
        <f ca="1">VLOOKUP(A67,[1]!Int,IF(A67&lt;Nuevo_Int_Ca,3,IF(Comercial_Ca="x",3,IF(Consumo_Ca="X",4,IF(Microcréd_Ca="X",5)))))</f>
        <v>0.13830000000000001</v>
      </c>
      <c r="D67" s="63">
        <f t="shared" ca="1" si="8"/>
        <v>1.5833263355760963E-2</v>
      </c>
      <c r="E67" s="97">
        <f t="shared" ca="1" si="7"/>
        <v>1.5833263355760963E-2</v>
      </c>
      <c r="F67" s="47"/>
      <c r="G67" s="92">
        <f t="shared" ca="1" si="2"/>
        <v>11</v>
      </c>
      <c r="H67" s="6">
        <f t="shared" ca="1" si="9"/>
        <v>26</v>
      </c>
      <c r="I67" s="23">
        <f t="shared" ca="1" si="1"/>
        <v>0.15094377732492117</v>
      </c>
      <c r="J67" s="47"/>
      <c r="K67" s="113"/>
      <c r="L67" s="82">
        <f t="shared" ca="1" si="3"/>
        <v>11.025246732869014</v>
      </c>
      <c r="M67" s="82">
        <f t="shared" ca="1" si="10"/>
        <v>22.025246732869025</v>
      </c>
    </row>
    <row r="68" spans="1:13" x14ac:dyDescent="0.2">
      <c r="A68" s="64">
        <f t="shared" ca="1" si="5"/>
        <v>39114</v>
      </c>
      <c r="B68" s="64">
        <f t="shared" ca="1" si="6"/>
        <v>39141</v>
      </c>
      <c r="C68" s="58">
        <f ca="1">VLOOKUP(A68,[1]!Int,IF(A68&lt;Nuevo_Int_Ca,3,IF(Comercial_Ca="x",3,IF(Consumo_Ca="X",4,IF(Microcréd_Ca="X",5)))))</f>
        <v>0.13830000000000001</v>
      </c>
      <c r="D68" s="63">
        <f t="shared" ca="1" si="8"/>
        <v>1.5833263355760963E-2</v>
      </c>
      <c r="E68" s="97">
        <f t="shared" ca="1" si="7"/>
        <v>1.5833263355760963E-2</v>
      </c>
      <c r="F68" s="47"/>
      <c r="G68" s="92">
        <f t="shared" ca="1" si="2"/>
        <v>11</v>
      </c>
      <c r="H68" s="6">
        <f t="shared" ca="1" si="9"/>
        <v>30</v>
      </c>
      <c r="I68" s="23">
        <f t="shared" ca="1" si="1"/>
        <v>0.17416589691337059</v>
      </c>
      <c r="J68" s="47"/>
      <c r="K68" s="113"/>
      <c r="L68" s="82">
        <f t="shared" ca="1" si="3"/>
        <v>11.199412629782385</v>
      </c>
      <c r="M68" s="82">
        <f t="shared" ca="1" si="10"/>
        <v>22.199412629782394</v>
      </c>
    </row>
    <row r="69" spans="1:13" x14ac:dyDescent="0.2">
      <c r="A69" s="64">
        <f t="shared" ca="1" si="5"/>
        <v>39142</v>
      </c>
      <c r="B69" s="64">
        <f t="shared" ca="1" si="6"/>
        <v>39172</v>
      </c>
      <c r="C69" s="58">
        <f ca="1">VLOOKUP(A69,[1]!Int,IF(A69&lt;Nuevo_Int_Ca,3,IF(Comercial_Ca="x",3,IF(Consumo_Ca="X",4,IF(Microcréd_Ca="X",5)))))</f>
        <v>0.13830000000000001</v>
      </c>
      <c r="D69" s="63">
        <f t="shared" ca="1" si="8"/>
        <v>1.5833263355760963E-2</v>
      </c>
      <c r="E69" s="97">
        <f t="shared" ca="1" si="7"/>
        <v>1.5833263355760963E-2</v>
      </c>
      <c r="F69" s="47"/>
      <c r="G69" s="92">
        <f t="shared" ca="1" si="2"/>
        <v>11</v>
      </c>
      <c r="H69" s="6">
        <f t="shared" ca="1" si="9"/>
        <v>30</v>
      </c>
      <c r="I69" s="23">
        <f t="shared" ca="1" si="1"/>
        <v>0.17416589691337059</v>
      </c>
      <c r="J69" s="47"/>
      <c r="K69" s="113"/>
      <c r="L69" s="82">
        <f t="shared" ca="1" si="3"/>
        <v>11.373578526695756</v>
      </c>
      <c r="M69" s="82">
        <f t="shared" ca="1" si="10"/>
        <v>22.373578526695766</v>
      </c>
    </row>
    <row r="70" spans="1:13" x14ac:dyDescent="0.2">
      <c r="A70" s="64">
        <f t="shared" ca="1" si="5"/>
        <v>39173</v>
      </c>
      <c r="B70" s="64">
        <f t="shared" ca="1" si="6"/>
        <v>39202</v>
      </c>
      <c r="C70" s="58">
        <f ca="1">VLOOKUP(A70,[1]!Int,IF(A70&lt;Nuevo_Int_Ca,3,IF(Comercial_Ca="x",3,IF(Consumo_Ca="X",4,IF(Microcréd_Ca="X",5)))))</f>
        <v>0.16750000000000001</v>
      </c>
      <c r="D70" s="63">
        <f t="shared" ca="1" si="8"/>
        <v>1.8854123673782031E-2</v>
      </c>
      <c r="E70" s="97">
        <f t="shared" ca="1" si="7"/>
        <v>1.8854123673782031E-2</v>
      </c>
      <c r="F70" s="47"/>
      <c r="G70" s="92">
        <f t="shared" ca="1" si="2"/>
        <v>11</v>
      </c>
      <c r="H70" s="6">
        <f t="shared" ca="1" si="9"/>
        <v>30</v>
      </c>
      <c r="I70" s="23">
        <f t="shared" ca="1" si="1"/>
        <v>0.20739536041160234</v>
      </c>
      <c r="J70" s="47"/>
      <c r="K70" s="113"/>
      <c r="L70" s="82">
        <f t="shared" ca="1" si="3"/>
        <v>11.580973887107358</v>
      </c>
      <c r="M70" s="82">
        <f t="shared" ca="1" si="10"/>
        <v>22.580973887107369</v>
      </c>
    </row>
    <row r="71" spans="1:13" x14ac:dyDescent="0.2">
      <c r="A71" s="64">
        <f t="shared" ca="1" si="5"/>
        <v>39203</v>
      </c>
      <c r="B71" s="64">
        <f t="shared" ca="1" si="6"/>
        <v>39233</v>
      </c>
      <c r="C71" s="58">
        <f ca="1">VLOOKUP(A71,[1]!Int,IF(A71&lt;Nuevo_Int_Ca,3,IF(Comercial_Ca="x",3,IF(Consumo_Ca="X",4,IF(Microcréd_Ca="X",5)))))</f>
        <v>0.16750000000000001</v>
      </c>
      <c r="D71" s="63">
        <f t="shared" ca="1" si="8"/>
        <v>1.8854123673782031E-2</v>
      </c>
      <c r="E71" s="97">
        <f t="shared" ca="1" si="7"/>
        <v>1.8854123673782031E-2</v>
      </c>
      <c r="F71" s="47"/>
      <c r="G71" s="92">
        <f t="shared" ca="1" si="2"/>
        <v>11</v>
      </c>
      <c r="H71" s="6">
        <f t="shared" ca="1" si="9"/>
        <v>30</v>
      </c>
      <c r="I71" s="23">
        <f t="shared" ca="1" si="1"/>
        <v>0.20739536041160234</v>
      </c>
      <c r="J71" s="47"/>
      <c r="K71" s="113"/>
      <c r="L71" s="82">
        <f t="shared" ca="1" si="3"/>
        <v>11.788369247518961</v>
      </c>
      <c r="M71" s="82">
        <f t="shared" ca="1" si="10"/>
        <v>22.788369247518972</v>
      </c>
    </row>
    <row r="72" spans="1:13" x14ac:dyDescent="0.2">
      <c r="A72" s="64">
        <f t="shared" ca="1" si="5"/>
        <v>39234</v>
      </c>
      <c r="B72" s="64">
        <f t="shared" ca="1" si="6"/>
        <v>39263</v>
      </c>
      <c r="C72" s="58">
        <f ca="1">VLOOKUP(A72,[1]!Int,IF(A72&lt;Nuevo_Int_Ca,3,IF(Comercial_Ca="x",3,IF(Consumo_Ca="X",4,IF(Microcréd_Ca="X",5)))))</f>
        <v>0.16750000000000001</v>
      </c>
      <c r="D72" s="63">
        <f t="shared" ca="1" si="8"/>
        <v>1.8854123673782031E-2</v>
      </c>
      <c r="E72" s="97">
        <f t="shared" ca="1" si="7"/>
        <v>1.8854123673782031E-2</v>
      </c>
      <c r="F72" s="47"/>
      <c r="G72" s="92">
        <f t="shared" ca="1" si="2"/>
        <v>11</v>
      </c>
      <c r="H72" s="6">
        <f t="shared" ca="1" si="9"/>
        <v>30</v>
      </c>
      <c r="I72" s="23">
        <f t="shared" ca="1" si="1"/>
        <v>0.20739536041160234</v>
      </c>
      <c r="J72" s="47"/>
      <c r="K72" s="113"/>
      <c r="L72" s="82">
        <f t="shared" ca="1" si="3"/>
        <v>11.995764607930564</v>
      </c>
      <c r="M72" s="82">
        <f t="shared" ca="1" si="10"/>
        <v>22.995764607930575</v>
      </c>
    </row>
    <row r="73" spans="1:13" x14ac:dyDescent="0.2">
      <c r="A73" s="64">
        <f t="shared" ca="1" si="5"/>
        <v>39264</v>
      </c>
      <c r="B73" s="64">
        <f t="shared" ca="1" si="6"/>
        <v>39294</v>
      </c>
      <c r="C73" s="58">
        <f ca="1">VLOOKUP(A73,[1]!Int,IF(A73&lt;Nuevo_Int_Ca,3,IF(Comercial_Ca="x",3,IF(Consumo_Ca="X",4,IF(Microcréd_Ca="X",5)))))</f>
        <v>0.19009999999999999</v>
      </c>
      <c r="D73" s="63">
        <f t="shared" ca="1" si="8"/>
        <v>2.1126354258853564E-2</v>
      </c>
      <c r="E73" s="97">
        <f t="shared" ca="1" si="7"/>
        <v>2.1126354258853564E-2</v>
      </c>
      <c r="F73" s="47"/>
      <c r="G73" s="92">
        <f t="shared" ca="1" si="2"/>
        <v>11</v>
      </c>
      <c r="H73" s="6">
        <f t="shared" ca="1" si="9"/>
        <v>30</v>
      </c>
      <c r="I73" s="23">
        <f t="shared" ca="1" si="1"/>
        <v>0.2323898968473892</v>
      </c>
      <c r="J73" s="47"/>
      <c r="K73" s="113"/>
      <c r="L73" s="82">
        <f t="shared" ca="1" si="3"/>
        <v>12.228154504777953</v>
      </c>
      <c r="M73" s="82">
        <f t="shared" ca="1" si="10"/>
        <v>23.228154504777965</v>
      </c>
    </row>
    <row r="74" spans="1:13" x14ac:dyDescent="0.2">
      <c r="A74" s="64">
        <f t="shared" ca="1" si="5"/>
        <v>39295</v>
      </c>
      <c r="B74" s="64">
        <f t="shared" ca="1" si="6"/>
        <v>39325</v>
      </c>
      <c r="C74" s="58">
        <f ca="1">VLOOKUP(A74,[1]!Int,IF(A74&lt;Nuevo_Int_Ca,3,IF(Comercial_Ca="x",3,IF(Consumo_Ca="X",4,IF(Microcréd_Ca="X",5)))))</f>
        <v>0.19009999999999999</v>
      </c>
      <c r="D74" s="63">
        <f t="shared" ca="1" si="8"/>
        <v>2.1126354258853564E-2</v>
      </c>
      <c r="E74" s="97">
        <f t="shared" ca="1" si="7"/>
        <v>2.1126354258853564E-2</v>
      </c>
      <c r="F74" s="47"/>
      <c r="G74" s="92">
        <f t="shared" ca="1" si="2"/>
        <v>11</v>
      </c>
      <c r="H74" s="6">
        <f t="shared" ca="1" si="9"/>
        <v>30</v>
      </c>
      <c r="I74" s="23">
        <f t="shared" ca="1" si="1"/>
        <v>0.2323898968473892</v>
      </c>
      <c r="J74" s="47"/>
      <c r="K74" s="113"/>
      <c r="L74" s="82">
        <f t="shared" ca="1" si="3"/>
        <v>12.460544401625341</v>
      </c>
      <c r="M74" s="82">
        <f t="shared" ca="1" si="10"/>
        <v>23.460544401625356</v>
      </c>
    </row>
    <row r="75" spans="1:13" x14ac:dyDescent="0.2">
      <c r="A75" s="64">
        <f t="shared" ca="1" si="5"/>
        <v>39326</v>
      </c>
      <c r="B75" s="64">
        <f t="shared" ca="1" si="6"/>
        <v>39355</v>
      </c>
      <c r="C75" s="58">
        <f ca="1">VLOOKUP(A75,[1]!Int,IF(A75&lt;Nuevo_Int_Ca,3,IF(Comercial_Ca="x",3,IF(Consumo_Ca="X",4,IF(Microcréd_Ca="X",5)))))</f>
        <v>0.19009999999999999</v>
      </c>
      <c r="D75" s="63">
        <f t="shared" ca="1" si="8"/>
        <v>2.1126354258853564E-2</v>
      </c>
      <c r="E75" s="97">
        <f t="shared" ca="1" si="7"/>
        <v>2.1126354258853564E-2</v>
      </c>
      <c r="F75" s="47"/>
      <c r="G75" s="92">
        <f t="shared" ca="1" si="2"/>
        <v>11</v>
      </c>
      <c r="H75" s="6">
        <f t="shared" ca="1" si="9"/>
        <v>30</v>
      </c>
      <c r="I75" s="23">
        <f t="shared" ca="1" si="1"/>
        <v>0.2323898968473892</v>
      </c>
      <c r="J75" s="47"/>
      <c r="K75" s="113"/>
      <c r="L75" s="82">
        <f t="shared" ca="1" si="3"/>
        <v>12.69293429847273</v>
      </c>
      <c r="M75" s="82">
        <f t="shared" ca="1" si="10"/>
        <v>23.692934298472746</v>
      </c>
    </row>
    <row r="76" spans="1:13" x14ac:dyDescent="0.2">
      <c r="A76" s="64">
        <f t="shared" ca="1" si="5"/>
        <v>39356</v>
      </c>
      <c r="B76" s="64">
        <f t="shared" ca="1" si="6"/>
        <v>39386</v>
      </c>
      <c r="C76" s="58">
        <f ca="1">VLOOKUP(A76,[1]!Int,IF(A76&lt;Nuevo_Int_Ca,3,IF(Comercial_Ca="x",3,IF(Consumo_Ca="X",4,IF(Microcréd_Ca="X",5)))))</f>
        <v>0.21260000000000001</v>
      </c>
      <c r="D76" s="63">
        <f t="shared" ca="1" si="8"/>
        <v>2.3334593797462055E-2</v>
      </c>
      <c r="E76" s="97">
        <f t="shared" ca="1" si="7"/>
        <v>2.3334593797462055E-2</v>
      </c>
      <c r="F76" s="47"/>
      <c r="G76" s="92">
        <f t="shared" ca="1" si="2"/>
        <v>11</v>
      </c>
      <c r="H76" s="6">
        <f t="shared" ca="1" si="9"/>
        <v>30</v>
      </c>
      <c r="I76" s="23">
        <f t="shared" ca="1" si="1"/>
        <v>0.25668053177208261</v>
      </c>
      <c r="J76" s="47"/>
      <c r="K76" s="113"/>
      <c r="L76" s="82">
        <f t="shared" ca="1" si="3"/>
        <v>12.949614830244812</v>
      </c>
      <c r="M76" s="82">
        <f t="shared" ca="1" si="10"/>
        <v>23.94961483024483</v>
      </c>
    </row>
    <row r="77" spans="1:13" x14ac:dyDescent="0.2">
      <c r="A77" s="64">
        <f t="shared" ca="1" si="5"/>
        <v>39387</v>
      </c>
      <c r="B77" s="64">
        <f t="shared" ca="1" si="6"/>
        <v>39416</v>
      </c>
      <c r="C77" s="58">
        <f ca="1">VLOOKUP(A77,[1]!Int,IF(A77&lt;Nuevo_Int_Ca,3,IF(Comercial_Ca="x",3,IF(Consumo_Ca="X",4,IF(Microcréd_Ca="X",5)))))</f>
        <v>0.21260000000000001</v>
      </c>
      <c r="D77" s="63">
        <f t="shared" ca="1" si="8"/>
        <v>2.3334593797462055E-2</v>
      </c>
      <c r="E77" s="97">
        <f t="shared" ca="1" si="7"/>
        <v>2.3334593797462055E-2</v>
      </c>
      <c r="F77" s="47"/>
      <c r="G77" s="92">
        <f t="shared" ca="1" si="2"/>
        <v>11</v>
      </c>
      <c r="H77" s="6">
        <f t="shared" ca="1" si="9"/>
        <v>30</v>
      </c>
      <c r="I77" s="23">
        <f t="shared" ca="1" si="1"/>
        <v>0.25668053177208261</v>
      </c>
      <c r="J77" s="47"/>
      <c r="K77" s="113"/>
      <c r="L77" s="82">
        <f t="shared" ca="1" si="3"/>
        <v>13.206295362016895</v>
      </c>
      <c r="M77" s="82">
        <f t="shared" ca="1" si="10"/>
        <v>24.206295362016913</v>
      </c>
    </row>
    <row r="78" spans="1:13" x14ac:dyDescent="0.2">
      <c r="A78" s="64">
        <f t="shared" ca="1" si="5"/>
        <v>39417</v>
      </c>
      <c r="B78" s="64">
        <f t="shared" ca="1" si="6"/>
        <v>39447</v>
      </c>
      <c r="C78" s="58">
        <f ca="1">VLOOKUP(A78,[1]!Int,IF(A78&lt;Nuevo_Int_Ca,3,IF(Comercial_Ca="x",3,IF(Consumo_Ca="X",4,IF(Microcréd_Ca="X",5)))))</f>
        <v>0.21260000000000001</v>
      </c>
      <c r="D78" s="63">
        <f t="shared" ca="1" si="8"/>
        <v>2.3334593797462055E-2</v>
      </c>
      <c r="E78" s="97">
        <f t="shared" ca="1" si="7"/>
        <v>2.3334593797462055E-2</v>
      </c>
      <c r="F78" s="47"/>
      <c r="G78" s="92">
        <f t="shared" ca="1" si="2"/>
        <v>11</v>
      </c>
      <c r="H78" s="6">
        <f t="shared" ca="1" si="9"/>
        <v>30</v>
      </c>
      <c r="I78" s="23">
        <f t="shared" ca="1" si="1"/>
        <v>0.25668053177208261</v>
      </c>
      <c r="J78" s="47"/>
      <c r="K78" s="113"/>
      <c r="L78" s="82">
        <f t="shared" ca="1" si="3"/>
        <v>13.462975893788979</v>
      </c>
      <c r="M78" s="82">
        <f t="shared" ca="1" si="10"/>
        <v>24.462975893788997</v>
      </c>
    </row>
    <row r="79" spans="1:13" x14ac:dyDescent="0.2">
      <c r="A79" s="64">
        <f t="shared" ca="1" si="5"/>
        <v>39448</v>
      </c>
      <c r="B79" s="64">
        <f t="shared" ca="1" si="6"/>
        <v>39478</v>
      </c>
      <c r="C79" s="58">
        <f ca="1">VLOOKUP(A79,[1]!Int,IF(A79&lt;Nuevo_Int_Ca,3,IF(Comercial_Ca="x",3,IF(Consumo_Ca="X",4,IF(Microcréd_Ca="X",5)))))</f>
        <v>0.21829999999999999</v>
      </c>
      <c r="D79" s="63">
        <f t="shared" ca="1" si="8"/>
        <v>2.3885786784519469E-2</v>
      </c>
      <c r="E79" s="97">
        <f t="shared" ca="1" si="7"/>
        <v>2.3885786784519469E-2</v>
      </c>
      <c r="F79" s="47"/>
      <c r="G79" s="92">
        <f t="shared" ca="1" si="2"/>
        <v>11</v>
      </c>
      <c r="H79" s="6">
        <f t="shared" ca="1" si="9"/>
        <v>30</v>
      </c>
      <c r="I79" s="23">
        <f t="shared" ca="1" si="1"/>
        <v>0.26274365462971416</v>
      </c>
      <c r="J79" s="47"/>
      <c r="K79" s="113"/>
      <c r="L79" s="82">
        <f t="shared" ca="1" si="3"/>
        <v>13.725719548418693</v>
      </c>
      <c r="M79" s="82">
        <f t="shared" ca="1" si="10"/>
        <v>24.725719548418709</v>
      </c>
    </row>
    <row r="80" spans="1:13" x14ac:dyDescent="0.2">
      <c r="A80" s="64">
        <f t="shared" ca="1" si="5"/>
        <v>39479</v>
      </c>
      <c r="B80" s="64">
        <f t="shared" ca="1" si="6"/>
        <v>39507</v>
      </c>
      <c r="C80" s="58">
        <f ca="1">VLOOKUP(A80,[1]!Int,IF(A80&lt;Nuevo_Int_Ca,3,IF(Comercial_Ca="x",3,IF(Consumo_Ca="X",4,IF(Microcréd_Ca="X",5)))))</f>
        <v>0.21829999999999999</v>
      </c>
      <c r="D80" s="63">
        <f t="shared" ca="1" si="8"/>
        <v>2.3885786784519469E-2</v>
      </c>
      <c r="E80" s="97">
        <f t="shared" ca="1" si="7"/>
        <v>2.3885786784519469E-2</v>
      </c>
      <c r="F80" s="47"/>
      <c r="G80" s="92">
        <f t="shared" ca="1" si="2"/>
        <v>11</v>
      </c>
      <c r="H80" s="6">
        <f t="shared" ca="1" si="9"/>
        <v>30</v>
      </c>
      <c r="I80" s="23">
        <f t="shared" ca="1" si="1"/>
        <v>0.26274365462971416</v>
      </c>
      <c r="J80" s="47"/>
      <c r="K80" s="113"/>
      <c r="L80" s="82">
        <f t="shared" ca="1" si="3"/>
        <v>13.988463203048408</v>
      </c>
      <c r="M80" s="82">
        <f t="shared" ca="1" si="10"/>
        <v>24.988463203048422</v>
      </c>
    </row>
    <row r="81" spans="1:13" x14ac:dyDescent="0.2">
      <c r="A81" s="64">
        <f t="shared" ca="1" si="5"/>
        <v>39508</v>
      </c>
      <c r="B81" s="64">
        <f t="shared" ca="1" si="6"/>
        <v>39538</v>
      </c>
      <c r="C81" s="58">
        <f ca="1">VLOOKUP(A81,[1]!Int,IF(A81&lt;Nuevo_Int_Ca,3,IF(Comercial_Ca="x",3,IF(Consumo_Ca="X",4,IF(Microcréd_Ca="X",5)))))</f>
        <v>0.21829999999999999</v>
      </c>
      <c r="D81" s="63">
        <f t="shared" ca="1" si="8"/>
        <v>2.3885786784519469E-2</v>
      </c>
      <c r="E81" s="97">
        <f t="shared" ca="1" si="7"/>
        <v>2.3885786784519469E-2</v>
      </c>
      <c r="F81" s="47"/>
      <c r="G81" s="92">
        <f t="shared" ca="1" si="2"/>
        <v>11</v>
      </c>
      <c r="H81" s="6">
        <f t="shared" ref="H81:H112" ca="1" si="11">IF(Colm_Des&gt;Mora_Fin,"",IF(A81="","",DAYS360(A81,B81+(1))))</f>
        <v>30</v>
      </c>
      <c r="I81" s="23">
        <f t="shared" ca="1" si="1"/>
        <v>0.26274365462971416</v>
      </c>
      <c r="J81" s="47"/>
      <c r="K81" s="113"/>
      <c r="L81" s="82">
        <f t="shared" ca="1" si="3"/>
        <v>14.251206857678122</v>
      </c>
      <c r="M81" s="82">
        <f t="shared" ref="M81:M112" ca="1" si="12">SUM(M80,F81,I81)-J81</f>
        <v>25.251206857678135</v>
      </c>
    </row>
    <row r="82" spans="1:13" x14ac:dyDescent="0.2">
      <c r="A82" s="64">
        <f t="shared" ca="1" si="5"/>
        <v>39539</v>
      </c>
      <c r="B82" s="64">
        <f t="shared" ca="1" si="6"/>
        <v>39568</v>
      </c>
      <c r="C82" s="58">
        <f ca="1">VLOOKUP(A82,[1]!Int,IF(A82&lt;Nuevo_Int_Ca,3,IF(Comercial_Ca="x",3,IF(Consumo_Ca="X",4,IF(Microcréd_Ca="X",5)))))</f>
        <v>0.21920000000000001</v>
      </c>
      <c r="D82" s="63">
        <f t="shared" ca="1" si="8"/>
        <v>2.3972519614323895E-2</v>
      </c>
      <c r="E82" s="97">
        <f t="shared" ca="1" si="7"/>
        <v>2.3972519614323895E-2</v>
      </c>
      <c r="F82" s="47"/>
      <c r="G82" s="92">
        <f t="shared" ca="1" si="2"/>
        <v>11</v>
      </c>
      <c r="H82" s="6">
        <f t="shared" ca="1" si="11"/>
        <v>30</v>
      </c>
      <c r="I82" s="23">
        <f t="shared" ref="I82:I121" ca="1" si="13">IF(Colm_Des&gt;Mora_Fin,"0",IF(A82="","0",IF(G82&lt;0,"0",((G82*E82)/30)*H82)))</f>
        <v>0.26369771575756284</v>
      </c>
      <c r="J82" s="47"/>
      <c r="K82" s="113"/>
      <c r="L82" s="82">
        <f t="shared" ca="1" si="3"/>
        <v>14.514904573435684</v>
      </c>
      <c r="M82" s="82">
        <f t="shared" ca="1" si="12"/>
        <v>25.514904573435697</v>
      </c>
    </row>
    <row r="83" spans="1:13" x14ac:dyDescent="0.2">
      <c r="A83" s="64">
        <f t="shared" ca="1" si="5"/>
        <v>39569</v>
      </c>
      <c r="B83" s="64">
        <f t="shared" ca="1" si="6"/>
        <v>39599</v>
      </c>
      <c r="C83" s="58">
        <f ca="1">VLOOKUP(A83,[1]!Int,IF(A83&lt;Nuevo_Int_Ca,3,IF(Comercial_Ca="x",3,IF(Consumo_Ca="X",4,IF(Microcréd_Ca="X",5)))))</f>
        <v>0.21920000000000001</v>
      </c>
      <c r="D83" s="63">
        <f t="shared" ca="1" si="8"/>
        <v>2.3972519614323895E-2</v>
      </c>
      <c r="E83" s="97">
        <f t="shared" ca="1" si="7"/>
        <v>2.3972519614323895E-2</v>
      </c>
      <c r="F83" s="47"/>
      <c r="G83" s="92">
        <f t="shared" ref="G83:G146" ca="1" si="14">MIN(G82,M82)+F83</f>
        <v>11</v>
      </c>
      <c r="H83" s="6">
        <f t="shared" ca="1" si="11"/>
        <v>30</v>
      </c>
      <c r="I83" s="23">
        <f t="shared" ca="1" si="13"/>
        <v>0.26369771575756284</v>
      </c>
      <c r="J83" s="47"/>
      <c r="K83" s="113"/>
      <c r="L83" s="82">
        <f t="shared" ref="L83:L146" ca="1" si="15">IF(L82&lt;0,I83-J83,L82+I83-J83)</f>
        <v>14.778602289193246</v>
      </c>
      <c r="M83" s="82">
        <f t="shared" ca="1" si="12"/>
        <v>25.778602289193259</v>
      </c>
    </row>
    <row r="84" spans="1:13" x14ac:dyDescent="0.2">
      <c r="A84" s="64">
        <f t="shared" ref="A84:A147" ca="1" si="16">DATE(YEAR(B83),MONTH(B83),DAY(B83)+1)</f>
        <v>39600</v>
      </c>
      <c r="B84" s="64">
        <f t="shared" ref="B84:B147" ca="1" si="17">IF(AND(A84&gt;=Primar_Ca,A84&lt;=Catmar_Ca),DATE(YEAR(A84),MONTH(A84),14),IF(AND(A84&gt;=Nuevo_Int_Ca,A84&lt;=Sgn_Int_Ca),DATE(YEAR(A84),MONTH(A84),4),IF(A84=DATE(YEAR(Mora_Fin),MONTH(Mora_Fin),DAY(1)),DATE(YEAR(Mora_Fin),MONTH(Mora_Fin),DAY(Mora_Fin)),DATE(YEAR(A84),MONTH(A84)+1,))))</f>
        <v>39629</v>
      </c>
      <c r="C84" s="58">
        <f ca="1">VLOOKUP(A84,[1]!Int,IF(A84&lt;Nuevo_Int_Ca,3,IF(Comercial_Ca="x",3,IF(Consumo_Ca="X",4,IF(Microcréd_Ca="X",5)))))</f>
        <v>0.21920000000000001</v>
      </c>
      <c r="D84" s="63">
        <f t="shared" ca="1" si="8"/>
        <v>2.3972519614323895E-2</v>
      </c>
      <c r="E84" s="97">
        <f t="shared" ref="E84:E147" ca="1" si="18">IF(A84="","",IF(B84&lt;=G$6,MIN(D$8,D84),MIN(D$11,D84)))</f>
        <v>2.3972519614323895E-2</v>
      </c>
      <c r="F84" s="47"/>
      <c r="G84" s="92">
        <f t="shared" ca="1" si="14"/>
        <v>11</v>
      </c>
      <c r="H84" s="6">
        <f t="shared" ca="1" si="11"/>
        <v>30</v>
      </c>
      <c r="I84" s="23">
        <f t="shared" ca="1" si="13"/>
        <v>0.26369771575756284</v>
      </c>
      <c r="J84" s="47"/>
      <c r="K84" s="113"/>
      <c r="L84" s="82">
        <f t="shared" ca="1" si="15"/>
        <v>15.042300004950809</v>
      </c>
      <c r="M84" s="82">
        <f t="shared" ca="1" si="12"/>
        <v>26.042300004950821</v>
      </c>
    </row>
    <row r="85" spans="1:13" x14ac:dyDescent="0.2">
      <c r="A85" s="64">
        <f t="shared" ca="1" si="16"/>
        <v>39630</v>
      </c>
      <c r="B85" s="64">
        <f t="shared" ca="1" si="17"/>
        <v>39660</v>
      </c>
      <c r="C85" s="58">
        <f ca="1">VLOOKUP(A85,[1]!Int,IF(A85&lt;Nuevo_Int_Ca,3,IF(Comercial_Ca="x",3,IF(Consumo_Ca="X",4,IF(Microcréd_Ca="X",5)))))</f>
        <v>0.21510000000000001</v>
      </c>
      <c r="D85" s="63">
        <f t="shared" ref="D85:D148" ca="1" si="19">IF(A85="","",(POWER((1+(C85*D$17)),(1/12)))-1)</f>
        <v>2.3576747162256773E-2</v>
      </c>
      <c r="E85" s="97">
        <f t="shared" ca="1" si="18"/>
        <v>2.3576747162256773E-2</v>
      </c>
      <c r="F85" s="47"/>
      <c r="G85" s="92">
        <f t="shared" ca="1" si="14"/>
        <v>11</v>
      </c>
      <c r="H85" s="6">
        <f t="shared" ca="1" si="11"/>
        <v>30</v>
      </c>
      <c r="I85" s="23">
        <f t="shared" ca="1" si="13"/>
        <v>0.2593442187848245</v>
      </c>
      <c r="J85" s="47"/>
      <c r="K85" s="113"/>
      <c r="L85" s="82">
        <f t="shared" ca="1" si="15"/>
        <v>15.301644223735632</v>
      </c>
      <c r="M85" s="82">
        <f t="shared" ca="1" si="12"/>
        <v>26.301644223735646</v>
      </c>
    </row>
    <row r="86" spans="1:13" x14ac:dyDescent="0.2">
      <c r="A86" s="64">
        <f t="shared" ca="1" si="16"/>
        <v>39661</v>
      </c>
      <c r="B86" s="64">
        <f t="shared" ca="1" si="17"/>
        <v>39691</v>
      </c>
      <c r="C86" s="58">
        <f ca="1">VLOOKUP(A86,[1]!Int,IF(A86&lt;Nuevo_Int_Ca,3,IF(Comercial_Ca="x",3,IF(Consumo_Ca="X",4,IF(Microcréd_Ca="X",5)))))</f>
        <v>0.21510000000000001</v>
      </c>
      <c r="D86" s="63">
        <f t="shared" ca="1" si="19"/>
        <v>2.3576747162256773E-2</v>
      </c>
      <c r="E86" s="97">
        <f t="shared" ca="1" si="18"/>
        <v>2.3576747162256773E-2</v>
      </c>
      <c r="F86" s="47"/>
      <c r="G86" s="92">
        <f t="shared" ca="1" si="14"/>
        <v>11</v>
      </c>
      <c r="H86" s="6">
        <f t="shared" ca="1" si="11"/>
        <v>30</v>
      </c>
      <c r="I86" s="23">
        <f t="shared" ca="1" si="13"/>
        <v>0.2593442187848245</v>
      </c>
      <c r="J86" s="47"/>
      <c r="K86" s="113"/>
      <c r="L86" s="82">
        <f t="shared" ca="1" si="15"/>
        <v>15.560988442520458</v>
      </c>
      <c r="M86" s="82">
        <f t="shared" ca="1" si="12"/>
        <v>26.560988442520472</v>
      </c>
    </row>
    <row r="87" spans="1:13" x14ac:dyDescent="0.2">
      <c r="A87" s="64">
        <f t="shared" ca="1" si="16"/>
        <v>39692</v>
      </c>
      <c r="B87" s="64">
        <f t="shared" ca="1" si="17"/>
        <v>39721</v>
      </c>
      <c r="C87" s="58">
        <f ca="1">VLOOKUP(A87,[1]!Int,IF(A87&lt;Nuevo_Int_Ca,3,IF(Comercial_Ca="x",3,IF(Consumo_Ca="X",4,IF(Microcréd_Ca="X",5)))))</f>
        <v>0.21510000000000001</v>
      </c>
      <c r="D87" s="63">
        <f t="shared" ca="1" si="19"/>
        <v>2.3576747162256773E-2</v>
      </c>
      <c r="E87" s="97">
        <f t="shared" ca="1" si="18"/>
        <v>2.3576747162256773E-2</v>
      </c>
      <c r="F87" s="47"/>
      <c r="G87" s="92">
        <f t="shared" ca="1" si="14"/>
        <v>11</v>
      </c>
      <c r="H87" s="6">
        <f t="shared" ca="1" si="11"/>
        <v>30</v>
      </c>
      <c r="I87" s="23">
        <f t="shared" ca="1" si="13"/>
        <v>0.2593442187848245</v>
      </c>
      <c r="J87" s="47"/>
      <c r="K87" s="113"/>
      <c r="L87" s="82">
        <f t="shared" ca="1" si="15"/>
        <v>15.820332661305283</v>
      </c>
      <c r="M87" s="82">
        <f t="shared" ca="1" si="12"/>
        <v>26.820332661305297</v>
      </c>
    </row>
    <row r="88" spans="1:13" x14ac:dyDescent="0.2">
      <c r="A88" s="64">
        <f t="shared" ca="1" si="16"/>
        <v>39722</v>
      </c>
      <c r="B88" s="64">
        <f t="shared" ca="1" si="17"/>
        <v>39752</v>
      </c>
      <c r="C88" s="58">
        <f ca="1">VLOOKUP(A88,[1]!Int,IF(A88&lt;Nuevo_Int_Ca,3,IF(Comercial_Ca="x",3,IF(Consumo_Ca="X",4,IF(Microcréd_Ca="X",5)))))</f>
        <v>0.2102</v>
      </c>
      <c r="D88" s="63">
        <f t="shared" ca="1" si="19"/>
        <v>2.3101532064367492E-2</v>
      </c>
      <c r="E88" s="97">
        <f t="shared" ca="1" si="18"/>
        <v>2.3101532064367492E-2</v>
      </c>
      <c r="F88" s="47"/>
      <c r="G88" s="92">
        <f t="shared" ca="1" si="14"/>
        <v>11</v>
      </c>
      <c r="H88" s="6">
        <f t="shared" ca="1" si="11"/>
        <v>30</v>
      </c>
      <c r="I88" s="23">
        <f t="shared" ca="1" si="13"/>
        <v>0.25411685270804241</v>
      </c>
      <c r="J88" s="47"/>
      <c r="K88" s="113"/>
      <c r="L88" s="82">
        <f t="shared" ca="1" si="15"/>
        <v>16.074449514013324</v>
      </c>
      <c r="M88" s="82">
        <f t="shared" ca="1" si="12"/>
        <v>27.074449514013338</v>
      </c>
    </row>
    <row r="89" spans="1:13" x14ac:dyDescent="0.2">
      <c r="A89" s="64">
        <f t="shared" ca="1" si="16"/>
        <v>39753</v>
      </c>
      <c r="B89" s="64">
        <f t="shared" ca="1" si="17"/>
        <v>39782</v>
      </c>
      <c r="C89" s="58">
        <f ca="1">VLOOKUP(A89,[1]!Int,IF(A89&lt;Nuevo_Int_Ca,3,IF(Comercial_Ca="x",3,IF(Consumo_Ca="X",4,IF(Microcréd_Ca="X",5)))))</f>
        <v>0.2102</v>
      </c>
      <c r="D89" s="63">
        <f t="shared" ca="1" si="19"/>
        <v>2.3101532064367492E-2</v>
      </c>
      <c r="E89" s="97">
        <f t="shared" ca="1" si="18"/>
        <v>2.3101532064367492E-2</v>
      </c>
      <c r="F89" s="47"/>
      <c r="G89" s="92">
        <f t="shared" ca="1" si="14"/>
        <v>11</v>
      </c>
      <c r="H89" s="6">
        <f t="shared" ca="1" si="11"/>
        <v>30</v>
      </c>
      <c r="I89" s="23">
        <f t="shared" ca="1" si="13"/>
        <v>0.25411685270804241</v>
      </c>
      <c r="J89" s="47"/>
      <c r="K89" s="113"/>
      <c r="L89" s="82">
        <f t="shared" ca="1" si="15"/>
        <v>16.328566366721365</v>
      </c>
      <c r="M89" s="82">
        <f t="shared" ca="1" si="12"/>
        <v>27.328566366721379</v>
      </c>
    </row>
    <row r="90" spans="1:13" x14ac:dyDescent="0.2">
      <c r="A90" s="64">
        <f t="shared" ca="1" si="16"/>
        <v>39783</v>
      </c>
      <c r="B90" s="64">
        <f t="shared" ca="1" si="17"/>
        <v>39813</v>
      </c>
      <c r="C90" s="58">
        <f ca="1">VLOOKUP(A90,[1]!Int,IF(A90&lt;Nuevo_Int_Ca,3,IF(Comercial_Ca="x",3,IF(Consumo_Ca="X",4,IF(Microcréd_Ca="X",5)))))</f>
        <v>0.2102</v>
      </c>
      <c r="D90" s="63">
        <f t="shared" ca="1" si="19"/>
        <v>2.3101532064367492E-2</v>
      </c>
      <c r="E90" s="97">
        <f t="shared" ca="1" si="18"/>
        <v>2.3101532064367492E-2</v>
      </c>
      <c r="F90" s="47"/>
      <c r="G90" s="92">
        <f t="shared" ca="1" si="14"/>
        <v>11</v>
      </c>
      <c r="H90" s="6">
        <f t="shared" ca="1" si="11"/>
        <v>30</v>
      </c>
      <c r="I90" s="23">
        <f t="shared" ca="1" si="13"/>
        <v>0.25411685270804241</v>
      </c>
      <c r="J90" s="47"/>
      <c r="K90" s="113"/>
      <c r="L90" s="82">
        <f t="shared" ca="1" si="15"/>
        <v>16.582683219429406</v>
      </c>
      <c r="M90" s="82">
        <f t="shared" ca="1" si="12"/>
        <v>27.58268321942942</v>
      </c>
    </row>
    <row r="91" spans="1:13" x14ac:dyDescent="0.2">
      <c r="A91" s="64">
        <f t="shared" ca="1" si="16"/>
        <v>39814</v>
      </c>
      <c r="B91" s="64">
        <f t="shared" ca="1" si="17"/>
        <v>39844</v>
      </c>
      <c r="C91" s="58">
        <f ca="1">VLOOKUP(A91,[1]!Int,IF(A91&lt;Nuevo_Int_Ca,3,IF(Comercial_Ca="x",3,IF(Consumo_Ca="X",4,IF(Microcréd_Ca="X",5)))))</f>
        <v>0.20469999999999999</v>
      </c>
      <c r="D91" s="63">
        <f t="shared" ca="1" si="19"/>
        <v>2.2565219024870409E-2</v>
      </c>
      <c r="E91" s="97">
        <f t="shared" ca="1" si="18"/>
        <v>2.2565219024870409E-2</v>
      </c>
      <c r="F91" s="47"/>
      <c r="G91" s="92">
        <f t="shared" ca="1" si="14"/>
        <v>11</v>
      </c>
      <c r="H91" s="6">
        <f t="shared" ca="1" si="11"/>
        <v>30</v>
      </c>
      <c r="I91" s="23">
        <f t="shared" ca="1" si="13"/>
        <v>0.24821740927357447</v>
      </c>
      <c r="J91" s="47"/>
      <c r="K91" s="113"/>
      <c r="L91" s="82">
        <f t="shared" ca="1" si="15"/>
        <v>16.830900628702981</v>
      </c>
      <c r="M91" s="82">
        <f t="shared" ca="1" si="12"/>
        <v>27.830900628702995</v>
      </c>
    </row>
    <row r="92" spans="1:13" x14ac:dyDescent="0.2">
      <c r="A92" s="64">
        <f t="shared" ca="1" si="16"/>
        <v>39845</v>
      </c>
      <c r="B92" s="64">
        <f t="shared" ca="1" si="17"/>
        <v>39872</v>
      </c>
      <c r="C92" s="58">
        <f ca="1">VLOOKUP(A92,[1]!Int,IF(A92&lt;Nuevo_Int_Ca,3,IF(Comercial_Ca="x",3,IF(Consumo_Ca="X",4,IF(Microcréd_Ca="X",5)))))</f>
        <v>0.20469999999999999</v>
      </c>
      <c r="D92" s="63">
        <f t="shared" ca="1" si="19"/>
        <v>2.2565219024870409E-2</v>
      </c>
      <c r="E92" s="97">
        <f t="shared" ca="1" si="18"/>
        <v>2.2565219024870409E-2</v>
      </c>
      <c r="F92" s="47"/>
      <c r="G92" s="92">
        <f t="shared" ca="1" si="14"/>
        <v>11</v>
      </c>
      <c r="H92" s="6">
        <f t="shared" ca="1" si="11"/>
        <v>30</v>
      </c>
      <c r="I92" s="23">
        <f t="shared" ca="1" si="13"/>
        <v>0.24821740927357447</v>
      </c>
      <c r="J92" s="47"/>
      <c r="K92" s="113"/>
      <c r="L92" s="82">
        <f t="shared" ca="1" si="15"/>
        <v>17.079118037976556</v>
      </c>
      <c r="M92" s="82">
        <f t="shared" ca="1" si="12"/>
        <v>28.079118037976571</v>
      </c>
    </row>
    <row r="93" spans="1:13" x14ac:dyDescent="0.2">
      <c r="A93" s="64">
        <f t="shared" ca="1" si="16"/>
        <v>39873</v>
      </c>
      <c r="B93" s="64">
        <f t="shared" ca="1" si="17"/>
        <v>39903</v>
      </c>
      <c r="C93" s="58">
        <f ca="1">VLOOKUP(A93,[1]!Int,IF(A93&lt;Nuevo_Int_Ca,3,IF(Comercial_Ca="x",3,IF(Consumo_Ca="X",4,IF(Microcréd_Ca="X",5)))))</f>
        <v>0.20469999999999999</v>
      </c>
      <c r="D93" s="63">
        <f t="shared" ca="1" si="19"/>
        <v>2.2565219024870409E-2</v>
      </c>
      <c r="E93" s="97">
        <f t="shared" ca="1" si="18"/>
        <v>2.2565219024870409E-2</v>
      </c>
      <c r="F93" s="47"/>
      <c r="G93" s="92">
        <f t="shared" ca="1" si="14"/>
        <v>11</v>
      </c>
      <c r="H93" s="6">
        <f t="shared" ca="1" si="11"/>
        <v>30</v>
      </c>
      <c r="I93" s="23">
        <f t="shared" ca="1" si="13"/>
        <v>0.24821740927357447</v>
      </c>
      <c r="J93" s="47"/>
      <c r="K93" s="113"/>
      <c r="L93" s="82">
        <f t="shared" ca="1" si="15"/>
        <v>17.327335447250132</v>
      </c>
      <c r="M93" s="82">
        <f t="shared" ca="1" si="12"/>
        <v>28.327335447250146</v>
      </c>
    </row>
    <row r="94" spans="1:13" x14ac:dyDescent="0.2">
      <c r="A94" s="64">
        <f t="shared" ca="1" si="16"/>
        <v>39904</v>
      </c>
      <c r="B94" s="64">
        <f t="shared" ca="1" si="17"/>
        <v>39933</v>
      </c>
      <c r="C94" s="58">
        <f ca="1">VLOOKUP(A94,[1]!Int,IF(A94&lt;Nuevo_Int_Ca,3,IF(Comercial_Ca="x",3,IF(Consumo_Ca="X",4,IF(Microcréd_Ca="X",5)))))</f>
        <v>0.20280000000000001</v>
      </c>
      <c r="D94" s="63">
        <f t="shared" ca="1" si="19"/>
        <v>2.2379225919199275E-2</v>
      </c>
      <c r="E94" s="97">
        <f t="shared" ca="1" si="18"/>
        <v>2.2379225919199275E-2</v>
      </c>
      <c r="F94" s="47"/>
      <c r="G94" s="92">
        <f t="shared" ca="1" si="14"/>
        <v>11</v>
      </c>
      <c r="H94" s="6">
        <f t="shared" ca="1" si="11"/>
        <v>30</v>
      </c>
      <c r="I94" s="23">
        <f t="shared" ca="1" si="13"/>
        <v>0.24617148511119205</v>
      </c>
      <c r="J94" s="47"/>
      <c r="K94" s="113"/>
      <c r="L94" s="82">
        <f t="shared" ca="1" si="15"/>
        <v>17.573506932361322</v>
      </c>
      <c r="M94" s="82">
        <f t="shared" ca="1" si="12"/>
        <v>28.573506932361337</v>
      </c>
    </row>
    <row r="95" spans="1:13" x14ac:dyDescent="0.2">
      <c r="A95" s="64">
        <f t="shared" ca="1" si="16"/>
        <v>39934</v>
      </c>
      <c r="B95" s="64">
        <f t="shared" ca="1" si="17"/>
        <v>39964</v>
      </c>
      <c r="C95" s="58">
        <f ca="1">VLOOKUP(A95,[1]!Int,IF(A95&lt;Nuevo_Int_Ca,3,IF(Comercial_Ca="x",3,IF(Consumo_Ca="X",4,IF(Microcréd_Ca="X",5)))))</f>
        <v>0.20280000000000001</v>
      </c>
      <c r="D95" s="63">
        <f t="shared" ca="1" si="19"/>
        <v>2.2379225919199275E-2</v>
      </c>
      <c r="E95" s="97">
        <f t="shared" ca="1" si="18"/>
        <v>2.2379225919199275E-2</v>
      </c>
      <c r="F95" s="47"/>
      <c r="G95" s="92">
        <f t="shared" ca="1" si="14"/>
        <v>11</v>
      </c>
      <c r="H95" s="6">
        <f t="shared" ca="1" si="11"/>
        <v>30</v>
      </c>
      <c r="I95" s="23">
        <f t="shared" ca="1" si="13"/>
        <v>0.24617148511119205</v>
      </c>
      <c r="J95" s="47"/>
      <c r="K95" s="113"/>
      <c r="L95" s="82">
        <f t="shared" ca="1" si="15"/>
        <v>17.819678417472513</v>
      </c>
      <c r="M95" s="82">
        <f t="shared" ca="1" si="12"/>
        <v>28.819678417472527</v>
      </c>
    </row>
    <row r="96" spans="1:13" x14ac:dyDescent="0.2">
      <c r="A96" s="64">
        <f t="shared" ca="1" si="16"/>
        <v>39965</v>
      </c>
      <c r="B96" s="64">
        <f t="shared" ca="1" si="17"/>
        <v>39994</v>
      </c>
      <c r="C96" s="58">
        <f ca="1">VLOOKUP(A96,[1]!Int,IF(A96&lt;Nuevo_Int_Ca,3,IF(Comercial_Ca="x",3,IF(Consumo_Ca="X",4,IF(Microcréd_Ca="X",5)))))</f>
        <v>0.20280000000000001</v>
      </c>
      <c r="D96" s="63">
        <f t="shared" ca="1" si="19"/>
        <v>2.2379225919199275E-2</v>
      </c>
      <c r="E96" s="97">
        <f t="shared" ca="1" si="18"/>
        <v>2.2379225919199275E-2</v>
      </c>
      <c r="F96" s="47"/>
      <c r="G96" s="92">
        <f t="shared" ca="1" si="14"/>
        <v>11</v>
      </c>
      <c r="H96" s="6">
        <f t="shared" ca="1" si="11"/>
        <v>30</v>
      </c>
      <c r="I96" s="23">
        <f t="shared" ca="1" si="13"/>
        <v>0.24617148511119205</v>
      </c>
      <c r="J96" s="47"/>
      <c r="K96" s="113"/>
      <c r="L96" s="82">
        <f t="shared" ca="1" si="15"/>
        <v>18.065849902583704</v>
      </c>
      <c r="M96" s="82">
        <f t="shared" ca="1" si="12"/>
        <v>29.065849902583718</v>
      </c>
    </row>
    <row r="97" spans="1:13" x14ac:dyDescent="0.2">
      <c r="A97" s="64">
        <f t="shared" ca="1" si="16"/>
        <v>39995</v>
      </c>
      <c r="B97" s="64">
        <f t="shared" ca="1" si="17"/>
        <v>40025</v>
      </c>
      <c r="C97" s="58">
        <f ca="1">VLOOKUP(A97,[1]!Int,IF(A97&lt;Nuevo_Int_Ca,3,IF(Comercial_Ca="x",3,IF(Consumo_Ca="X",4,IF(Microcréd_Ca="X",5)))))</f>
        <v>0.1865</v>
      </c>
      <c r="D97" s="63">
        <f t="shared" ca="1" si="19"/>
        <v>2.0768112667255201E-2</v>
      </c>
      <c r="E97" s="97">
        <f t="shared" ca="1" si="18"/>
        <v>2.0768112667255201E-2</v>
      </c>
      <c r="F97" s="47"/>
      <c r="G97" s="92">
        <f t="shared" ca="1" si="14"/>
        <v>11</v>
      </c>
      <c r="H97" s="6">
        <f t="shared" ca="1" si="11"/>
        <v>30</v>
      </c>
      <c r="I97" s="23">
        <f t="shared" ca="1" si="13"/>
        <v>0.22844923933980721</v>
      </c>
      <c r="J97" s="47"/>
      <c r="K97" s="113"/>
      <c r="L97" s="82">
        <f t="shared" ca="1" si="15"/>
        <v>18.29429914192351</v>
      </c>
      <c r="M97" s="82">
        <f t="shared" ca="1" si="12"/>
        <v>29.294299141923524</v>
      </c>
    </row>
    <row r="98" spans="1:13" x14ac:dyDescent="0.2">
      <c r="A98" s="64">
        <f t="shared" ca="1" si="16"/>
        <v>40026</v>
      </c>
      <c r="B98" s="64">
        <f t="shared" ca="1" si="17"/>
        <v>40056</v>
      </c>
      <c r="C98" s="58">
        <f ca="1">VLOOKUP(A98,[1]!Int,IF(A98&lt;Nuevo_Int_Ca,3,IF(Comercial_Ca="x",3,IF(Consumo_Ca="X",4,IF(Microcréd_Ca="X",5)))))</f>
        <v>0.1865</v>
      </c>
      <c r="D98" s="63">
        <f t="shared" ca="1" si="19"/>
        <v>2.0768112667255201E-2</v>
      </c>
      <c r="E98" s="97">
        <f t="shared" ca="1" si="18"/>
        <v>2.0768112667255201E-2</v>
      </c>
      <c r="F98" s="47"/>
      <c r="G98" s="92">
        <f t="shared" ca="1" si="14"/>
        <v>11</v>
      </c>
      <c r="H98" s="6">
        <f t="shared" ca="1" si="11"/>
        <v>30</v>
      </c>
      <c r="I98" s="23">
        <f t="shared" ca="1" si="13"/>
        <v>0.22844923933980721</v>
      </c>
      <c r="J98" s="47"/>
      <c r="K98" s="113"/>
      <c r="L98" s="82">
        <f t="shared" ca="1" si="15"/>
        <v>18.522748381263316</v>
      </c>
      <c r="M98" s="82">
        <f t="shared" ca="1" si="12"/>
        <v>29.52274838126333</v>
      </c>
    </row>
    <row r="99" spans="1:13" x14ac:dyDescent="0.2">
      <c r="A99" s="64">
        <f t="shared" ca="1" si="16"/>
        <v>40057</v>
      </c>
      <c r="B99" s="64">
        <f t="shared" ca="1" si="17"/>
        <v>40086</v>
      </c>
      <c r="C99" s="58">
        <f ca="1">VLOOKUP(A99,[1]!Int,IF(A99&lt;Nuevo_Int_Ca,3,IF(Comercial_Ca="x",3,IF(Consumo_Ca="X",4,IF(Microcréd_Ca="X",5)))))</f>
        <v>0.1865</v>
      </c>
      <c r="D99" s="63">
        <f t="shared" ca="1" si="19"/>
        <v>2.0768112667255201E-2</v>
      </c>
      <c r="E99" s="97">
        <f t="shared" ca="1" si="18"/>
        <v>2.0768112667255201E-2</v>
      </c>
      <c r="F99" s="47"/>
      <c r="G99" s="92">
        <f t="shared" ca="1" si="14"/>
        <v>11</v>
      </c>
      <c r="H99" s="6">
        <f t="shared" ca="1" si="11"/>
        <v>30</v>
      </c>
      <c r="I99" s="23">
        <f t="shared" ca="1" si="13"/>
        <v>0.22844923933980721</v>
      </c>
      <c r="J99" s="47"/>
      <c r="K99" s="113"/>
      <c r="L99" s="82">
        <f t="shared" ca="1" si="15"/>
        <v>18.751197620603122</v>
      </c>
      <c r="M99" s="82">
        <f t="shared" ca="1" si="12"/>
        <v>29.751197620603136</v>
      </c>
    </row>
    <row r="100" spans="1:13" x14ac:dyDescent="0.2">
      <c r="A100" s="64">
        <f t="shared" ca="1" si="16"/>
        <v>40087</v>
      </c>
      <c r="B100" s="64">
        <f t="shared" ca="1" si="17"/>
        <v>40117</v>
      </c>
      <c r="C100" s="58">
        <f ca="1">VLOOKUP(A100,[1]!Int,IF(A100&lt;Nuevo_Int_Ca,3,IF(Comercial_Ca="x",3,IF(Consumo_Ca="X",4,IF(Microcréd_Ca="X",5)))))</f>
        <v>0.17280000000000001</v>
      </c>
      <c r="D100" s="63">
        <f t="shared" ca="1" si="19"/>
        <v>1.9392012318319551E-2</v>
      </c>
      <c r="E100" s="97">
        <f t="shared" ca="1" si="18"/>
        <v>1.9392012318319551E-2</v>
      </c>
      <c r="F100" s="47"/>
      <c r="G100" s="92">
        <f t="shared" ca="1" si="14"/>
        <v>11</v>
      </c>
      <c r="H100" s="6">
        <f t="shared" ca="1" si="11"/>
        <v>30</v>
      </c>
      <c r="I100" s="23">
        <f t="shared" ca="1" si="13"/>
        <v>0.21331213550151507</v>
      </c>
      <c r="J100" s="47"/>
      <c r="K100" s="113"/>
      <c r="L100" s="82">
        <f t="shared" ca="1" si="15"/>
        <v>18.964509756104636</v>
      </c>
      <c r="M100" s="82">
        <f t="shared" ca="1" si="12"/>
        <v>29.964509756104651</v>
      </c>
    </row>
    <row r="101" spans="1:13" x14ac:dyDescent="0.2">
      <c r="A101" s="64">
        <f t="shared" ca="1" si="16"/>
        <v>40118</v>
      </c>
      <c r="B101" s="64">
        <f t="shared" ca="1" si="17"/>
        <v>40147</v>
      </c>
      <c r="C101" s="58">
        <f ca="1">VLOOKUP(A101,[1]!Int,IF(A101&lt;Nuevo_Int_Ca,3,IF(Comercial_Ca="x",3,IF(Consumo_Ca="X",4,IF(Microcréd_Ca="X",5)))))</f>
        <v>0.17280000000000001</v>
      </c>
      <c r="D101" s="63">
        <f t="shared" ca="1" si="19"/>
        <v>1.9392012318319551E-2</v>
      </c>
      <c r="E101" s="97">
        <f t="shared" ca="1" si="18"/>
        <v>1.9392012318319551E-2</v>
      </c>
      <c r="F101" s="47"/>
      <c r="G101" s="92">
        <f t="shared" ca="1" si="14"/>
        <v>11</v>
      </c>
      <c r="H101" s="6">
        <f t="shared" ca="1" si="11"/>
        <v>30</v>
      </c>
      <c r="I101" s="23">
        <f t="shared" ca="1" si="13"/>
        <v>0.21331213550151507</v>
      </c>
      <c r="J101" s="47"/>
      <c r="K101" s="113"/>
      <c r="L101" s="82">
        <f t="shared" ca="1" si="15"/>
        <v>19.17782189160615</v>
      </c>
      <c r="M101" s="82">
        <f t="shared" ca="1" si="12"/>
        <v>30.177821891606165</v>
      </c>
    </row>
    <row r="102" spans="1:13" x14ac:dyDescent="0.2">
      <c r="A102" s="64">
        <f t="shared" ca="1" si="16"/>
        <v>40148</v>
      </c>
      <c r="B102" s="64">
        <f t="shared" ca="1" si="17"/>
        <v>40178</v>
      </c>
      <c r="C102" s="58">
        <f ca="1">VLOOKUP(A102,[1]!Int,IF(A102&lt;Nuevo_Int_Ca,3,IF(Comercial_Ca="x",3,IF(Consumo_Ca="X",4,IF(Microcréd_Ca="X",5)))))</f>
        <v>0.17280000000000001</v>
      </c>
      <c r="D102" s="63">
        <f t="shared" ca="1" si="19"/>
        <v>1.9392012318319551E-2</v>
      </c>
      <c r="E102" s="97">
        <f t="shared" ca="1" si="18"/>
        <v>1.9392012318319551E-2</v>
      </c>
      <c r="F102" s="47"/>
      <c r="G102" s="92">
        <f t="shared" ca="1" si="14"/>
        <v>11</v>
      </c>
      <c r="H102" s="6">
        <f t="shared" ca="1" si="11"/>
        <v>30</v>
      </c>
      <c r="I102" s="23">
        <f t="shared" ca="1" si="13"/>
        <v>0.21331213550151507</v>
      </c>
      <c r="J102" s="47"/>
      <c r="K102" s="113"/>
      <c r="L102" s="82">
        <f t="shared" ca="1" si="15"/>
        <v>19.391134027107665</v>
      </c>
      <c r="M102" s="82">
        <f t="shared" ca="1" si="12"/>
        <v>30.391134027107679</v>
      </c>
    </row>
    <row r="103" spans="1:13" x14ac:dyDescent="0.2">
      <c r="A103" s="64">
        <f t="shared" ca="1" si="16"/>
        <v>40179</v>
      </c>
      <c r="B103" s="64">
        <f t="shared" ca="1" si="17"/>
        <v>40209</v>
      </c>
      <c r="C103" s="58">
        <f ca="1">VLOOKUP(A103,[1]!Int,IF(A103&lt;Nuevo_Int_Ca,3,IF(Comercial_Ca="x",3,IF(Consumo_Ca="X",4,IF(Microcréd_Ca="X",5)))))</f>
        <v>0.16139999999999999</v>
      </c>
      <c r="D103" s="63">
        <f t="shared" ca="1" si="19"/>
        <v>1.8231152792165028E-2</v>
      </c>
      <c r="E103" s="97">
        <f t="shared" ca="1" si="18"/>
        <v>1.8231152792165028E-2</v>
      </c>
      <c r="F103" s="47"/>
      <c r="G103" s="92">
        <f t="shared" ca="1" si="14"/>
        <v>11</v>
      </c>
      <c r="H103" s="6">
        <f t="shared" ca="1" si="11"/>
        <v>30</v>
      </c>
      <c r="I103" s="23">
        <f t="shared" ca="1" si="13"/>
        <v>0.20054268071381531</v>
      </c>
      <c r="J103" s="47"/>
      <c r="K103" s="113"/>
      <c r="L103" s="82">
        <f t="shared" ca="1" si="15"/>
        <v>19.591676707821481</v>
      </c>
      <c r="M103" s="82">
        <f t="shared" ca="1" si="12"/>
        <v>30.591676707821495</v>
      </c>
    </row>
    <row r="104" spans="1:13" x14ac:dyDescent="0.2">
      <c r="A104" s="64">
        <f t="shared" ca="1" si="16"/>
        <v>40210</v>
      </c>
      <c r="B104" s="64">
        <f t="shared" ca="1" si="17"/>
        <v>40237</v>
      </c>
      <c r="C104" s="58">
        <f ca="1">VLOOKUP(A104,[1]!Int,IF(A104&lt;Nuevo_Int_Ca,3,IF(Comercial_Ca="x",3,IF(Consumo_Ca="X",4,IF(Microcréd_Ca="X",5)))))</f>
        <v>0.16139999999999999</v>
      </c>
      <c r="D104" s="63">
        <f t="shared" ca="1" si="19"/>
        <v>1.8231152792165028E-2</v>
      </c>
      <c r="E104" s="97">
        <f t="shared" ca="1" si="18"/>
        <v>1.8231152792165028E-2</v>
      </c>
      <c r="F104" s="47"/>
      <c r="G104" s="92">
        <f t="shared" ca="1" si="14"/>
        <v>11</v>
      </c>
      <c r="H104" s="6">
        <f t="shared" ca="1" si="11"/>
        <v>30</v>
      </c>
      <c r="I104" s="23">
        <f t="shared" ca="1" si="13"/>
        <v>0.20054268071381531</v>
      </c>
      <c r="J104" s="47"/>
      <c r="K104" s="113"/>
      <c r="L104" s="82">
        <f t="shared" ca="1" si="15"/>
        <v>19.792219388535297</v>
      </c>
      <c r="M104" s="82">
        <f t="shared" ca="1" si="12"/>
        <v>30.792219388535312</v>
      </c>
    </row>
    <row r="105" spans="1:13" x14ac:dyDescent="0.2">
      <c r="A105" s="64">
        <f t="shared" ca="1" si="16"/>
        <v>40238</v>
      </c>
      <c r="B105" s="64">
        <f t="shared" ca="1" si="17"/>
        <v>40268</v>
      </c>
      <c r="C105" s="58">
        <f ca="1">VLOOKUP(A105,[1]!Int,IF(A105&lt;Nuevo_Int_Ca,3,IF(Comercial_Ca="x",3,IF(Consumo_Ca="X",4,IF(Microcréd_Ca="X",5)))))</f>
        <v>0.16139999999999999</v>
      </c>
      <c r="D105" s="63">
        <f t="shared" ca="1" si="19"/>
        <v>1.8231152792165028E-2</v>
      </c>
      <c r="E105" s="97">
        <f t="shared" ca="1" si="18"/>
        <v>1.8231152792165028E-2</v>
      </c>
      <c r="F105" s="47"/>
      <c r="G105" s="92">
        <f t="shared" ca="1" si="14"/>
        <v>11</v>
      </c>
      <c r="H105" s="6">
        <f t="shared" ca="1" si="11"/>
        <v>30</v>
      </c>
      <c r="I105" s="23">
        <f t="shared" ca="1" si="13"/>
        <v>0.20054268071381531</v>
      </c>
      <c r="J105" s="47"/>
      <c r="K105" s="113"/>
      <c r="L105" s="82">
        <f t="shared" ca="1" si="15"/>
        <v>19.992762069249114</v>
      </c>
      <c r="M105" s="82">
        <f t="shared" ca="1" si="12"/>
        <v>30.992762069249128</v>
      </c>
    </row>
    <row r="106" spans="1:13" x14ac:dyDescent="0.2">
      <c r="A106" s="64">
        <f t="shared" ca="1" si="16"/>
        <v>40269</v>
      </c>
      <c r="B106" s="64">
        <f t="shared" ca="1" si="17"/>
        <v>40298</v>
      </c>
      <c r="C106" s="58">
        <f ca="1">VLOOKUP(A106,[1]!Int,IF(A106&lt;Nuevo_Int_Ca,3,IF(Comercial_Ca="x",3,IF(Consumo_Ca="X",4,IF(Microcréd_Ca="X",5)))))</f>
        <v>0.15310000000000001</v>
      </c>
      <c r="D106" s="63">
        <f t="shared" ca="1" si="19"/>
        <v>1.7376713266464616E-2</v>
      </c>
      <c r="E106" s="97">
        <f t="shared" ca="1" si="18"/>
        <v>1.7376713266464616E-2</v>
      </c>
      <c r="F106" s="47"/>
      <c r="G106" s="92">
        <f t="shared" ca="1" si="14"/>
        <v>11</v>
      </c>
      <c r="H106" s="6">
        <f t="shared" ca="1" si="11"/>
        <v>30</v>
      </c>
      <c r="I106" s="23">
        <f t="shared" ca="1" si="13"/>
        <v>0.19114384593111078</v>
      </c>
      <c r="J106" s="47"/>
      <c r="K106" s="113"/>
      <c r="L106" s="82">
        <f t="shared" ca="1" si="15"/>
        <v>20.183905915180226</v>
      </c>
      <c r="M106" s="82">
        <f t="shared" ca="1" si="12"/>
        <v>31.18390591518024</v>
      </c>
    </row>
    <row r="107" spans="1:13" x14ac:dyDescent="0.2">
      <c r="A107" s="64">
        <f t="shared" ca="1" si="16"/>
        <v>40299</v>
      </c>
      <c r="B107" s="64">
        <f t="shared" ca="1" si="17"/>
        <v>40329</v>
      </c>
      <c r="C107" s="58">
        <f ca="1">VLOOKUP(A107,[1]!Int,IF(A107&lt;Nuevo_Int_Ca,3,IF(Comercial_Ca="x",3,IF(Consumo_Ca="X",4,IF(Microcréd_Ca="X",5)))))</f>
        <v>0.15310000000000001</v>
      </c>
      <c r="D107" s="63">
        <f t="shared" ca="1" si="19"/>
        <v>1.7376713266464616E-2</v>
      </c>
      <c r="E107" s="97">
        <f t="shared" ca="1" si="18"/>
        <v>1.7376713266464616E-2</v>
      </c>
      <c r="F107" s="47"/>
      <c r="G107" s="92">
        <f t="shared" ca="1" si="14"/>
        <v>11</v>
      </c>
      <c r="H107" s="6">
        <f t="shared" ca="1" si="11"/>
        <v>30</v>
      </c>
      <c r="I107" s="23">
        <f t="shared" ca="1" si="13"/>
        <v>0.19114384593111078</v>
      </c>
      <c r="J107" s="47"/>
      <c r="K107" s="113"/>
      <c r="L107" s="82">
        <f t="shared" ca="1" si="15"/>
        <v>20.375049761111338</v>
      </c>
      <c r="M107" s="82">
        <f t="shared" ca="1" si="12"/>
        <v>31.375049761111352</v>
      </c>
    </row>
    <row r="108" spans="1:13" x14ac:dyDescent="0.2">
      <c r="A108" s="64">
        <f t="shared" ca="1" si="16"/>
        <v>40330</v>
      </c>
      <c r="B108" s="64">
        <f t="shared" ca="1" si="17"/>
        <v>40359</v>
      </c>
      <c r="C108" s="58">
        <f ca="1">VLOOKUP(A108,[1]!Int,IF(A108&lt;Nuevo_Int_Ca,3,IF(Comercial_Ca="x",3,IF(Consumo_Ca="X",4,IF(Microcréd_Ca="X",5)))))</f>
        <v>0.15310000000000001</v>
      </c>
      <c r="D108" s="63">
        <f t="shared" ca="1" si="19"/>
        <v>1.7376713266464616E-2</v>
      </c>
      <c r="E108" s="97">
        <f t="shared" ca="1" si="18"/>
        <v>1.7376713266464616E-2</v>
      </c>
      <c r="F108" s="47"/>
      <c r="G108" s="92">
        <f t="shared" ca="1" si="14"/>
        <v>11</v>
      </c>
      <c r="H108" s="6">
        <f t="shared" ca="1" si="11"/>
        <v>30</v>
      </c>
      <c r="I108" s="23">
        <f t="shared" ca="1" si="13"/>
        <v>0.19114384593111078</v>
      </c>
      <c r="J108" s="47"/>
      <c r="K108" s="113"/>
      <c r="L108" s="82">
        <f t="shared" ca="1" si="15"/>
        <v>20.56619360704245</v>
      </c>
      <c r="M108" s="82">
        <f t="shared" ca="1" si="12"/>
        <v>31.566193607042464</v>
      </c>
    </row>
    <row r="109" spans="1:13" x14ac:dyDescent="0.2">
      <c r="A109" s="64">
        <f t="shared" ca="1" si="16"/>
        <v>40360</v>
      </c>
      <c r="B109" s="64">
        <f t="shared" ca="1" si="17"/>
        <v>40390</v>
      </c>
      <c r="C109" s="58">
        <f ca="1">VLOOKUP(A109,[1]!Int,IF(A109&lt;Nuevo_Int_Ca,3,IF(Comercial_Ca="x",3,IF(Consumo_Ca="X",4,IF(Microcréd_Ca="X",5)))))</f>
        <v>0.14940000000000001</v>
      </c>
      <c r="D109" s="63">
        <f t="shared" ca="1" si="19"/>
        <v>1.6993260304198232E-2</v>
      </c>
      <c r="E109" s="97">
        <f t="shared" ca="1" si="18"/>
        <v>1.6993260304198232E-2</v>
      </c>
      <c r="F109" s="47"/>
      <c r="G109" s="92">
        <f t="shared" ca="1" si="14"/>
        <v>11</v>
      </c>
      <c r="H109" s="6">
        <f t="shared" ca="1" si="11"/>
        <v>30</v>
      </c>
      <c r="I109" s="23">
        <f t="shared" ca="1" si="13"/>
        <v>0.18692586334618055</v>
      </c>
      <c r="J109" s="47"/>
      <c r="K109" s="113"/>
      <c r="L109" s="82">
        <f t="shared" ca="1" si="15"/>
        <v>20.753119470388629</v>
      </c>
      <c r="M109" s="82">
        <f t="shared" ca="1" si="12"/>
        <v>31.753119470388643</v>
      </c>
    </row>
    <row r="110" spans="1:13" x14ac:dyDescent="0.2">
      <c r="A110" s="64">
        <f t="shared" ca="1" si="16"/>
        <v>40391</v>
      </c>
      <c r="B110" s="64">
        <f t="shared" ca="1" si="17"/>
        <v>40421</v>
      </c>
      <c r="C110" s="58">
        <f ca="1">VLOOKUP(A110,[1]!Int,IF(A110&lt;Nuevo_Int_Ca,3,IF(Comercial_Ca="x",3,IF(Consumo_Ca="X",4,IF(Microcréd_Ca="X",5)))))</f>
        <v>0.14940000000000001</v>
      </c>
      <c r="D110" s="63">
        <f t="shared" ca="1" si="19"/>
        <v>1.6993260304198232E-2</v>
      </c>
      <c r="E110" s="97">
        <f t="shared" ca="1" si="18"/>
        <v>1.6993260304198232E-2</v>
      </c>
      <c r="F110" s="47"/>
      <c r="G110" s="92">
        <f t="shared" ca="1" si="14"/>
        <v>11</v>
      </c>
      <c r="H110" s="6">
        <f t="shared" ca="1" si="11"/>
        <v>30</v>
      </c>
      <c r="I110" s="23">
        <f t="shared" ca="1" si="13"/>
        <v>0.18692586334618055</v>
      </c>
      <c r="J110" s="47"/>
      <c r="K110" s="113"/>
      <c r="L110" s="82">
        <f t="shared" ca="1" si="15"/>
        <v>20.940045333734808</v>
      </c>
      <c r="M110" s="82">
        <f t="shared" ca="1" si="12"/>
        <v>31.940045333734822</v>
      </c>
    </row>
    <row r="111" spans="1:13" x14ac:dyDescent="0.2">
      <c r="A111" s="64">
        <f t="shared" ca="1" si="16"/>
        <v>40422</v>
      </c>
      <c r="B111" s="64">
        <f t="shared" ca="1" si="17"/>
        <v>40451</v>
      </c>
      <c r="C111" s="58">
        <f ca="1">VLOOKUP(A111,[1]!Int,IF(A111&lt;Nuevo_Int_Ca,3,IF(Comercial_Ca="x",3,IF(Consumo_Ca="X",4,IF(Microcréd_Ca="X",5)))))</f>
        <v>0.14940000000000001</v>
      </c>
      <c r="D111" s="63">
        <f t="shared" ca="1" si="19"/>
        <v>1.6993260304198232E-2</v>
      </c>
      <c r="E111" s="97">
        <f t="shared" ca="1" si="18"/>
        <v>1.6993260304198232E-2</v>
      </c>
      <c r="F111" s="47"/>
      <c r="G111" s="92">
        <f t="shared" ca="1" si="14"/>
        <v>11</v>
      </c>
      <c r="H111" s="6">
        <f t="shared" ca="1" si="11"/>
        <v>30</v>
      </c>
      <c r="I111" s="23">
        <f t="shared" ca="1" si="13"/>
        <v>0.18692586334618055</v>
      </c>
      <c r="J111" s="47"/>
      <c r="K111" s="113"/>
      <c r="L111" s="82">
        <f t="shared" ca="1" si="15"/>
        <v>21.126971197080987</v>
      </c>
      <c r="M111" s="82">
        <f t="shared" ca="1" si="12"/>
        <v>32.126971197081005</v>
      </c>
    </row>
    <row r="112" spans="1:13" x14ac:dyDescent="0.2">
      <c r="A112" s="64">
        <f t="shared" ca="1" si="16"/>
        <v>40452</v>
      </c>
      <c r="B112" s="64">
        <f t="shared" ca="1" si="17"/>
        <v>40482</v>
      </c>
      <c r="C112" s="58">
        <f ca="1">VLOOKUP(A112,[1]!Int,IF(A112&lt;Nuevo_Int_Ca,3,IF(Comercial_Ca="x",3,IF(Consumo_Ca="X",4,IF(Microcréd_Ca="X",5)))))</f>
        <v>0.1421</v>
      </c>
      <c r="D112" s="63">
        <f t="shared" ca="1" si="19"/>
        <v>1.6232021011618469E-2</v>
      </c>
      <c r="E112" s="97">
        <f t="shared" ca="1" si="18"/>
        <v>1.6232021011618469E-2</v>
      </c>
      <c r="F112" s="47"/>
      <c r="G112" s="92">
        <f t="shared" ca="1" si="14"/>
        <v>11</v>
      </c>
      <c r="H112" s="6">
        <f t="shared" ca="1" si="11"/>
        <v>30</v>
      </c>
      <c r="I112" s="23">
        <f t="shared" ca="1" si="13"/>
        <v>0.17855223112780316</v>
      </c>
      <c r="J112" s="47"/>
      <c r="K112" s="113"/>
      <c r="L112" s="82">
        <f t="shared" ca="1" si="15"/>
        <v>21.30552342820879</v>
      </c>
      <c r="M112" s="82">
        <f t="shared" ca="1" si="12"/>
        <v>32.305523428208808</v>
      </c>
    </row>
    <row r="113" spans="1:13" x14ac:dyDescent="0.2">
      <c r="A113" s="64">
        <f t="shared" ca="1" si="16"/>
        <v>40483</v>
      </c>
      <c r="B113" s="64">
        <f t="shared" ca="1" si="17"/>
        <v>40512</v>
      </c>
      <c r="C113" s="58">
        <f ca="1">VLOOKUP(A113,[1]!Int,IF(A113&lt;Nuevo_Int_Ca,3,IF(Comercial_Ca="x",3,IF(Consumo_Ca="X",4,IF(Microcréd_Ca="X",5)))))</f>
        <v>0.1421</v>
      </c>
      <c r="D113" s="63">
        <f t="shared" ca="1" si="19"/>
        <v>1.6232021011618469E-2</v>
      </c>
      <c r="E113" s="97">
        <f t="shared" ca="1" si="18"/>
        <v>1.6232021011618469E-2</v>
      </c>
      <c r="F113" s="47"/>
      <c r="G113" s="92">
        <f t="shared" ca="1" si="14"/>
        <v>11</v>
      </c>
      <c r="H113" s="6">
        <f t="shared" ref="H113:H144" ca="1" si="20">IF(Colm_Des&gt;Mora_Fin,"",IF(A113="","",DAYS360(A113,B113+(1))))</f>
        <v>30</v>
      </c>
      <c r="I113" s="23">
        <f t="shared" ca="1" si="13"/>
        <v>0.17855223112780316</v>
      </c>
      <c r="J113" s="47"/>
      <c r="K113" s="113"/>
      <c r="L113" s="82">
        <f t="shared" ca="1" si="15"/>
        <v>21.484075659336593</v>
      </c>
      <c r="M113" s="82">
        <f t="shared" ref="M113:M144" ca="1" si="21">SUM(M112,F113,I113)-J113</f>
        <v>32.484075659336611</v>
      </c>
    </row>
    <row r="114" spans="1:13" x14ac:dyDescent="0.2">
      <c r="A114" s="64">
        <f t="shared" ca="1" si="16"/>
        <v>40513</v>
      </c>
      <c r="B114" s="64">
        <f t="shared" ca="1" si="17"/>
        <v>40543</v>
      </c>
      <c r="C114" s="58">
        <f ca="1">VLOOKUP(A114,[1]!Int,IF(A114&lt;Nuevo_Int_Ca,3,IF(Comercial_Ca="x",3,IF(Consumo_Ca="X",4,IF(Microcréd_Ca="X",5)))))</f>
        <v>0.1421</v>
      </c>
      <c r="D114" s="63">
        <f t="shared" ca="1" si="19"/>
        <v>1.6232021011618469E-2</v>
      </c>
      <c r="E114" s="97">
        <f t="shared" ca="1" si="18"/>
        <v>1.6232021011618469E-2</v>
      </c>
      <c r="F114" s="47"/>
      <c r="G114" s="92">
        <f t="shared" ca="1" si="14"/>
        <v>11</v>
      </c>
      <c r="H114" s="6">
        <f t="shared" ca="1" si="20"/>
        <v>30</v>
      </c>
      <c r="I114" s="23">
        <f t="shared" ca="1" si="13"/>
        <v>0.17855223112780316</v>
      </c>
      <c r="J114" s="47"/>
      <c r="K114" s="113"/>
      <c r="L114" s="82">
        <f t="shared" ca="1" si="15"/>
        <v>21.662627890464396</v>
      </c>
      <c r="M114" s="82">
        <f t="shared" ca="1" si="21"/>
        <v>32.662627890464414</v>
      </c>
    </row>
    <row r="115" spans="1:13" x14ac:dyDescent="0.2">
      <c r="A115" s="64">
        <f t="shared" ca="1" si="16"/>
        <v>40544</v>
      </c>
      <c r="B115" s="64">
        <f t="shared" ca="1" si="17"/>
        <v>40574</v>
      </c>
      <c r="C115" s="58">
        <f ca="1">VLOOKUP(A115,[1]!Int,IF(A115&lt;Nuevo_Int_Ca,3,IF(Comercial_Ca="x",3,IF(Consumo_Ca="X",4,IF(Microcréd_Ca="X",5)))))</f>
        <v>0.15609999999999999</v>
      </c>
      <c r="D115" s="63">
        <f t="shared" ca="1" si="19"/>
        <v>1.7686458185695697E-2</v>
      </c>
      <c r="E115" s="97">
        <f t="shared" ca="1" si="18"/>
        <v>1.7686458185695697E-2</v>
      </c>
      <c r="F115" s="47"/>
      <c r="G115" s="92">
        <f t="shared" ca="1" si="14"/>
        <v>11</v>
      </c>
      <c r="H115" s="6">
        <f t="shared" ca="1" si="20"/>
        <v>30</v>
      </c>
      <c r="I115" s="23">
        <f t="shared" ca="1" si="13"/>
        <v>0.19455104004265267</v>
      </c>
      <c r="J115" s="47"/>
      <c r="K115" s="113"/>
      <c r="L115" s="82">
        <f t="shared" ca="1" si="15"/>
        <v>21.85717893050705</v>
      </c>
      <c r="M115" s="82">
        <f t="shared" ca="1" si="21"/>
        <v>32.857178930507068</v>
      </c>
    </row>
    <row r="116" spans="1:13" x14ac:dyDescent="0.2">
      <c r="A116" s="64">
        <f t="shared" ca="1" si="16"/>
        <v>40575</v>
      </c>
      <c r="B116" s="64">
        <f t="shared" ca="1" si="17"/>
        <v>40602</v>
      </c>
      <c r="C116" s="58">
        <f ca="1">VLOOKUP(A116,[1]!Int,IF(A116&lt;Nuevo_Int_Ca,3,IF(Comercial_Ca="x",3,IF(Consumo_Ca="X",4,IF(Microcréd_Ca="X",5)))))</f>
        <v>0.15609999999999999</v>
      </c>
      <c r="D116" s="63">
        <f t="shared" ca="1" si="19"/>
        <v>1.7686458185695697E-2</v>
      </c>
      <c r="E116" s="97">
        <f t="shared" ca="1" si="18"/>
        <v>1.7686458185695697E-2</v>
      </c>
      <c r="F116" s="47"/>
      <c r="G116" s="92">
        <f t="shared" ca="1" si="14"/>
        <v>11</v>
      </c>
      <c r="H116" s="6">
        <f t="shared" ca="1" si="20"/>
        <v>30</v>
      </c>
      <c r="I116" s="23">
        <f t="shared" ca="1" si="13"/>
        <v>0.19455104004265267</v>
      </c>
      <c r="J116" s="47"/>
      <c r="K116" s="113"/>
      <c r="L116" s="82">
        <f t="shared" ca="1" si="15"/>
        <v>22.051729970549705</v>
      </c>
      <c r="M116" s="82">
        <f t="shared" ca="1" si="21"/>
        <v>33.051729970549722</v>
      </c>
    </row>
    <row r="117" spans="1:13" x14ac:dyDescent="0.2">
      <c r="A117" s="64">
        <f t="shared" ca="1" si="16"/>
        <v>40603</v>
      </c>
      <c r="B117" s="64">
        <f t="shared" ca="1" si="17"/>
        <v>40633</v>
      </c>
      <c r="C117" s="58">
        <f ca="1">VLOOKUP(A117,[1]!Int,IF(A117&lt;Nuevo_Int_Ca,3,IF(Comercial_Ca="x",3,IF(Consumo_Ca="X",4,IF(Microcréd_Ca="X",5)))))</f>
        <v>0.15609999999999999</v>
      </c>
      <c r="D117" s="63">
        <f t="shared" ca="1" si="19"/>
        <v>1.7686458185695697E-2</v>
      </c>
      <c r="E117" s="97">
        <f t="shared" ca="1" si="18"/>
        <v>1.7686458185695697E-2</v>
      </c>
      <c r="F117" s="47"/>
      <c r="G117" s="92">
        <f t="shared" ca="1" si="14"/>
        <v>11</v>
      </c>
      <c r="H117" s="6">
        <f t="shared" ca="1" si="20"/>
        <v>30</v>
      </c>
      <c r="I117" s="23">
        <f t="shared" ca="1" si="13"/>
        <v>0.19455104004265267</v>
      </c>
      <c r="J117" s="47"/>
      <c r="K117" s="113"/>
      <c r="L117" s="82">
        <f t="shared" ca="1" si="15"/>
        <v>22.246281010592359</v>
      </c>
      <c r="M117" s="82">
        <f t="shared" ca="1" si="21"/>
        <v>33.246281010592377</v>
      </c>
    </row>
    <row r="118" spans="1:13" x14ac:dyDescent="0.2">
      <c r="A118" s="64">
        <f t="shared" ca="1" si="16"/>
        <v>40634</v>
      </c>
      <c r="B118" s="64">
        <f t="shared" ca="1" si="17"/>
        <v>40663</v>
      </c>
      <c r="C118" s="58">
        <f ca="1">VLOOKUP(A118,[1]!Int,IF(A118&lt;Nuevo_Int_Ca,3,IF(Comercial_Ca="x",3,IF(Consumo_Ca="X",4,IF(Microcréd_Ca="X",5)))))</f>
        <v>0.1769</v>
      </c>
      <c r="D118" s="63">
        <f t="shared" ca="1" si="19"/>
        <v>1.9805983531357541E-2</v>
      </c>
      <c r="E118" s="97">
        <f t="shared" ca="1" si="18"/>
        <v>1.9805983531357541E-2</v>
      </c>
      <c r="F118" s="47"/>
      <c r="G118" s="92">
        <f t="shared" ca="1" si="14"/>
        <v>11</v>
      </c>
      <c r="H118" s="6">
        <f t="shared" ca="1" si="20"/>
        <v>30</v>
      </c>
      <c r="I118" s="23">
        <f t="shared" ca="1" si="13"/>
        <v>0.21786581884493295</v>
      </c>
      <c r="J118" s="47"/>
      <c r="K118" s="113"/>
      <c r="L118" s="82">
        <f t="shared" ca="1" si="15"/>
        <v>22.46414682943729</v>
      </c>
      <c r="M118" s="82">
        <f t="shared" ca="1" si="21"/>
        <v>33.464146829437311</v>
      </c>
    </row>
    <row r="119" spans="1:13" x14ac:dyDescent="0.2">
      <c r="A119" s="64">
        <f t="shared" ca="1" si="16"/>
        <v>40664</v>
      </c>
      <c r="B119" s="64">
        <f t="shared" ca="1" si="17"/>
        <v>40694</v>
      </c>
      <c r="C119" s="58">
        <f ca="1">VLOOKUP(A119,[1]!Int,IF(A119&lt;Nuevo_Int_Ca,3,IF(Comercial_Ca="x",3,IF(Consumo_Ca="X",4,IF(Microcréd_Ca="X",5)))))</f>
        <v>0.1769</v>
      </c>
      <c r="D119" s="63">
        <f t="shared" ca="1" si="19"/>
        <v>1.9805983531357541E-2</v>
      </c>
      <c r="E119" s="97">
        <f t="shared" ca="1" si="18"/>
        <v>1.9805983531357541E-2</v>
      </c>
      <c r="F119" s="47"/>
      <c r="G119" s="92">
        <f t="shared" ca="1" si="14"/>
        <v>11</v>
      </c>
      <c r="H119" s="6">
        <f t="shared" ca="1" si="20"/>
        <v>30</v>
      </c>
      <c r="I119" s="23">
        <f t="shared" ca="1" si="13"/>
        <v>0.21786581884493295</v>
      </c>
      <c r="J119" s="47"/>
      <c r="K119" s="113"/>
      <c r="L119" s="82">
        <f t="shared" ca="1" si="15"/>
        <v>22.682012648282225</v>
      </c>
      <c r="M119" s="82">
        <f t="shared" ca="1" si="21"/>
        <v>33.682012648282246</v>
      </c>
    </row>
    <row r="120" spans="1:13" x14ac:dyDescent="0.2">
      <c r="A120" s="64">
        <f t="shared" ca="1" si="16"/>
        <v>40695</v>
      </c>
      <c r="B120" s="64">
        <f t="shared" ca="1" si="17"/>
        <v>40724</v>
      </c>
      <c r="C120" s="58">
        <f ca="1">VLOOKUP(A120,[1]!Int,IF(A120&lt;Nuevo_Int_Ca,3,IF(Comercial_Ca="x",3,IF(Consumo_Ca="X",4,IF(Microcréd_Ca="X",5)))))</f>
        <v>0.1769</v>
      </c>
      <c r="D120" s="63">
        <f t="shared" ca="1" si="19"/>
        <v>1.9805983531357541E-2</v>
      </c>
      <c r="E120" s="97">
        <f t="shared" ca="1" si="18"/>
        <v>1.9805983531357541E-2</v>
      </c>
      <c r="F120" s="47"/>
      <c r="G120" s="92">
        <f t="shared" ca="1" si="14"/>
        <v>11</v>
      </c>
      <c r="H120" s="6">
        <f t="shared" ca="1" si="20"/>
        <v>30</v>
      </c>
      <c r="I120" s="23">
        <f t="shared" ca="1" si="13"/>
        <v>0.21786581884493295</v>
      </c>
      <c r="J120" s="47"/>
      <c r="K120" s="113"/>
      <c r="L120" s="82">
        <f t="shared" ca="1" si="15"/>
        <v>22.899878467127159</v>
      </c>
      <c r="M120" s="82">
        <f t="shared" ca="1" si="21"/>
        <v>33.899878467127181</v>
      </c>
    </row>
    <row r="121" spans="1:13" x14ac:dyDescent="0.2">
      <c r="A121" s="64">
        <f t="shared" ca="1" si="16"/>
        <v>40725</v>
      </c>
      <c r="B121" s="64">
        <f t="shared" ca="1" si="17"/>
        <v>40755</v>
      </c>
      <c r="C121" s="58">
        <f ca="1">VLOOKUP(A121,[1]!Int,IF(A121&lt;Nuevo_Int_Ca,3,IF(Comercial_Ca="x",3,IF(Consumo_Ca="X",4,IF(Microcréd_Ca="X",5)))))</f>
        <v>0.18629999999999999</v>
      </c>
      <c r="D121" s="63">
        <f t="shared" ca="1" si="19"/>
        <v>2.0748169752558221E-2</v>
      </c>
      <c r="E121" s="97">
        <f t="shared" ca="1" si="18"/>
        <v>2.0748169752558221E-2</v>
      </c>
      <c r="F121" s="47"/>
      <c r="G121" s="92">
        <f t="shared" ca="1" si="14"/>
        <v>11</v>
      </c>
      <c r="H121" s="6">
        <f t="shared" ca="1" si="20"/>
        <v>30</v>
      </c>
      <c r="I121" s="23">
        <f t="shared" ca="1" si="13"/>
        <v>0.22822986727814043</v>
      </c>
      <c r="J121" s="47"/>
      <c r="K121" s="113"/>
      <c r="L121" s="82">
        <f t="shared" ca="1" si="15"/>
        <v>23.128108334405301</v>
      </c>
      <c r="M121" s="82">
        <f t="shared" ca="1" si="21"/>
        <v>34.128108334405319</v>
      </c>
    </row>
    <row r="122" spans="1:13" x14ac:dyDescent="0.2">
      <c r="A122" s="64">
        <f t="shared" ca="1" si="16"/>
        <v>40756</v>
      </c>
      <c r="B122" s="64">
        <f t="shared" ca="1" si="17"/>
        <v>40786</v>
      </c>
      <c r="C122" s="58">
        <f ca="1">VLOOKUP(A122,[1]!Int,IF(A122&lt;Nuevo_Int_Ca,3,IF(Comercial_Ca="x",3,IF(Consumo_Ca="X",4,IF(Microcréd_Ca="X",5)))))</f>
        <v>0.18629999999999999</v>
      </c>
      <c r="D122" s="63">
        <f t="shared" ca="1" si="19"/>
        <v>2.0748169752558221E-2</v>
      </c>
      <c r="E122" s="97">
        <f t="shared" ca="1" si="18"/>
        <v>2.0748169752558221E-2</v>
      </c>
      <c r="F122" s="47"/>
      <c r="G122" s="92">
        <f t="shared" ca="1" si="14"/>
        <v>11</v>
      </c>
      <c r="H122" s="6">
        <f t="shared" ca="1" si="20"/>
        <v>30</v>
      </c>
      <c r="I122" s="23">
        <f t="shared" ref="I122:I173" ca="1" si="22">IF(Colm_Des&gt;Mora_Fin,"0",IF(A122="","0",IF(G122&lt;0,"0",((G122*E122)/30)*H122)))</f>
        <v>0.22822986727814043</v>
      </c>
      <c r="J122" s="47"/>
      <c r="K122" s="113"/>
      <c r="L122" s="82">
        <f t="shared" ca="1" si="15"/>
        <v>23.356338201683442</v>
      </c>
      <c r="M122" s="82">
        <f t="shared" ca="1" si="21"/>
        <v>34.356338201683457</v>
      </c>
    </row>
    <row r="123" spans="1:13" x14ac:dyDescent="0.2">
      <c r="A123" s="64">
        <f t="shared" ca="1" si="16"/>
        <v>40787</v>
      </c>
      <c r="B123" s="64">
        <f t="shared" ca="1" si="17"/>
        <v>40816</v>
      </c>
      <c r="C123" s="58">
        <f ca="1">VLOOKUP(A123,[1]!Int,IF(A123&lt;Nuevo_Int_Ca,3,IF(Comercial_Ca="x",3,IF(Consumo_Ca="X",4,IF(Microcréd_Ca="X",5)))))</f>
        <v>0.18629999999999999</v>
      </c>
      <c r="D123" s="63">
        <f t="shared" ca="1" si="19"/>
        <v>2.0748169752558221E-2</v>
      </c>
      <c r="E123" s="97">
        <f t="shared" ca="1" si="18"/>
        <v>2.0748169752558221E-2</v>
      </c>
      <c r="F123" s="47"/>
      <c r="G123" s="92">
        <f t="shared" ca="1" si="14"/>
        <v>11</v>
      </c>
      <c r="H123" s="6">
        <f t="shared" ca="1" si="20"/>
        <v>30</v>
      </c>
      <c r="I123" s="23">
        <f ca="1">IF(Colm_Des&gt;Mora_Fin,"0",IF(A123="","0",IF(G123&lt;0,"0",((G123*E123)/30)*H123)))</f>
        <v>0.22822986727814043</v>
      </c>
      <c r="J123" s="47"/>
      <c r="K123" s="113"/>
      <c r="L123" s="82">
        <f t="shared" ca="1" si="15"/>
        <v>23.584568068961584</v>
      </c>
      <c r="M123" s="82">
        <f t="shared" ca="1" si="21"/>
        <v>34.584568068961595</v>
      </c>
    </row>
    <row r="124" spans="1:13" x14ac:dyDescent="0.2">
      <c r="A124" s="64">
        <f t="shared" ca="1" si="16"/>
        <v>40817</v>
      </c>
      <c r="B124" s="64">
        <f t="shared" ca="1" si="17"/>
        <v>40847</v>
      </c>
      <c r="C124" s="58">
        <f ca="1">VLOOKUP(A124,[1]!Int,IF(A124&lt;Nuevo_Int_Ca,3,IF(Comercial_Ca="x",3,IF(Consumo_Ca="X",4,IF(Microcréd_Ca="X",5)))))</f>
        <v>0.19389999999999999</v>
      </c>
      <c r="D124" s="63">
        <f t="shared" ca="1" si="19"/>
        <v>2.1503004304595841E-2</v>
      </c>
      <c r="E124" s="97">
        <f t="shared" ca="1" si="18"/>
        <v>2.1503004304595841E-2</v>
      </c>
      <c r="F124" s="47"/>
      <c r="G124" s="92">
        <f t="shared" ca="1" si="14"/>
        <v>11</v>
      </c>
      <c r="H124" s="6">
        <f t="shared" ca="1" si="20"/>
        <v>30</v>
      </c>
      <c r="I124" s="23">
        <f t="shared" ca="1" si="22"/>
        <v>0.23653304735055425</v>
      </c>
      <c r="J124" s="47"/>
      <c r="K124" s="113"/>
      <c r="L124" s="82">
        <f t="shared" ca="1" si="15"/>
        <v>23.821101116312139</v>
      </c>
      <c r="M124" s="82">
        <f t="shared" ca="1" si="21"/>
        <v>34.82110111631215</v>
      </c>
    </row>
    <row r="125" spans="1:13" x14ac:dyDescent="0.2">
      <c r="A125" s="64">
        <f t="shared" ca="1" si="16"/>
        <v>40848</v>
      </c>
      <c r="B125" s="64">
        <f t="shared" ca="1" si="17"/>
        <v>40877</v>
      </c>
      <c r="C125" s="58">
        <f ca="1">VLOOKUP(A125,[1]!Int,IF(A125&lt;Nuevo_Int_Ca,3,IF(Comercial_Ca="x",3,IF(Consumo_Ca="X",4,IF(Microcréd_Ca="X",5)))))</f>
        <v>0.19389999999999999</v>
      </c>
      <c r="D125" s="63">
        <f t="shared" ca="1" si="19"/>
        <v>2.1503004304595841E-2</v>
      </c>
      <c r="E125" s="97">
        <f t="shared" ca="1" si="18"/>
        <v>2.1503004304595841E-2</v>
      </c>
      <c r="F125" s="47"/>
      <c r="G125" s="92">
        <f t="shared" ca="1" si="14"/>
        <v>11</v>
      </c>
      <c r="H125" s="6">
        <f t="shared" ca="1" si="20"/>
        <v>30</v>
      </c>
      <c r="I125" s="23">
        <f t="shared" ca="1" si="22"/>
        <v>0.23653304735055425</v>
      </c>
      <c r="J125" s="47"/>
      <c r="K125" s="113"/>
      <c r="L125" s="82">
        <f t="shared" ca="1" si="15"/>
        <v>24.057634163662694</v>
      </c>
      <c r="M125" s="82">
        <f t="shared" ca="1" si="21"/>
        <v>35.057634163662705</v>
      </c>
    </row>
    <row r="126" spans="1:13" x14ac:dyDescent="0.2">
      <c r="A126" s="64">
        <f t="shared" ca="1" si="16"/>
        <v>40878</v>
      </c>
      <c r="B126" s="64">
        <f t="shared" ca="1" si="17"/>
        <v>40908</v>
      </c>
      <c r="C126" s="58">
        <f ca="1">VLOOKUP(A126,[1]!Int,IF(A126&lt;Nuevo_Int_Ca,3,IF(Comercial_Ca="x",3,IF(Consumo_Ca="X",4,IF(Microcréd_Ca="X",5)))))</f>
        <v>0.19389999999999999</v>
      </c>
      <c r="D126" s="63">
        <f t="shared" ca="1" si="19"/>
        <v>2.1503004304595841E-2</v>
      </c>
      <c r="E126" s="97">
        <f t="shared" ca="1" si="18"/>
        <v>2.1503004304595841E-2</v>
      </c>
      <c r="F126" s="47"/>
      <c r="G126" s="92">
        <f t="shared" ca="1" si="14"/>
        <v>11</v>
      </c>
      <c r="H126" s="6">
        <f t="shared" ca="1" si="20"/>
        <v>30</v>
      </c>
      <c r="I126" s="23">
        <f t="shared" ca="1" si="22"/>
        <v>0.23653304735055425</v>
      </c>
      <c r="J126" s="47"/>
      <c r="K126" s="113"/>
      <c r="L126" s="82">
        <f t="shared" ca="1" si="15"/>
        <v>24.294167211013249</v>
      </c>
      <c r="M126" s="82">
        <f t="shared" ca="1" si="21"/>
        <v>35.29416721101326</v>
      </c>
    </row>
    <row r="127" spans="1:13" x14ac:dyDescent="0.2">
      <c r="A127" s="64">
        <f t="shared" ca="1" si="16"/>
        <v>40909</v>
      </c>
      <c r="B127" s="64">
        <f t="shared" ca="1" si="17"/>
        <v>40939</v>
      </c>
      <c r="C127" s="58">
        <f ca="1">VLOOKUP(A127,[1]!Int,IF(A127&lt;Nuevo_Int_Ca,3,IF(Comercial_Ca="x",3,IF(Consumo_Ca="X",4,IF(Microcréd_Ca="X",5)))))</f>
        <v>0.19919999999999999</v>
      </c>
      <c r="D127" s="63">
        <f t="shared" ca="1" si="19"/>
        <v>2.2025793890954715E-2</v>
      </c>
      <c r="E127" s="97">
        <f t="shared" ca="1" si="18"/>
        <v>2.2025793890954715E-2</v>
      </c>
      <c r="F127" s="47"/>
      <c r="G127" s="92">
        <f t="shared" ca="1" si="14"/>
        <v>11</v>
      </c>
      <c r="H127" s="6">
        <f t="shared" ca="1" si="20"/>
        <v>30</v>
      </c>
      <c r="I127" s="23">
        <f t="shared" ca="1" si="22"/>
        <v>0.24228373280050186</v>
      </c>
      <c r="J127" s="47"/>
      <c r="K127" s="113"/>
      <c r="L127" s="82">
        <f t="shared" ca="1" si="15"/>
        <v>24.536450943813751</v>
      </c>
      <c r="M127" s="82">
        <f t="shared" ca="1" si="21"/>
        <v>35.536450943813762</v>
      </c>
    </row>
    <row r="128" spans="1:13" x14ac:dyDescent="0.2">
      <c r="A128" s="64">
        <f t="shared" ca="1" si="16"/>
        <v>40940</v>
      </c>
      <c r="B128" s="64">
        <f t="shared" ca="1" si="17"/>
        <v>40968</v>
      </c>
      <c r="C128" s="58">
        <f ca="1">VLOOKUP(A128,[1]!Int,IF(A128&lt;Nuevo_Int_Ca,3,IF(Comercial_Ca="x",3,IF(Consumo_Ca="X",4,IF(Microcréd_Ca="X",5)))))</f>
        <v>0.19919999999999999</v>
      </c>
      <c r="D128" s="63">
        <f t="shared" ca="1" si="19"/>
        <v>2.2025793890954715E-2</v>
      </c>
      <c r="E128" s="97">
        <f t="shared" ca="1" si="18"/>
        <v>2.2025793890954715E-2</v>
      </c>
      <c r="F128" s="47"/>
      <c r="G128" s="92">
        <f t="shared" ca="1" si="14"/>
        <v>11</v>
      </c>
      <c r="H128" s="6">
        <f t="shared" ca="1" si="20"/>
        <v>30</v>
      </c>
      <c r="I128" s="23">
        <f t="shared" ca="1" si="22"/>
        <v>0.24228373280050186</v>
      </c>
      <c r="J128" s="47"/>
      <c r="K128" s="113"/>
      <c r="L128" s="82">
        <f t="shared" ca="1" si="15"/>
        <v>24.778734676614253</v>
      </c>
      <c r="M128" s="82">
        <f t="shared" ca="1" si="21"/>
        <v>35.778734676614263</v>
      </c>
    </row>
    <row r="129" spans="1:13" x14ac:dyDescent="0.2">
      <c r="A129" s="64">
        <f t="shared" ca="1" si="16"/>
        <v>40969</v>
      </c>
      <c r="B129" s="64">
        <f t="shared" ca="1" si="17"/>
        <v>40999</v>
      </c>
      <c r="C129" s="58">
        <f ca="1">VLOOKUP(A129,[1]!Int,IF(A129&lt;Nuevo_Int_Ca,3,IF(Comercial_Ca="x",3,IF(Consumo_Ca="X",4,IF(Microcréd_Ca="X",5)))))</f>
        <v>0.19919999999999999</v>
      </c>
      <c r="D129" s="63">
        <f t="shared" ca="1" si="19"/>
        <v>2.2025793890954715E-2</v>
      </c>
      <c r="E129" s="97">
        <f t="shared" ca="1" si="18"/>
        <v>2.2025793890954715E-2</v>
      </c>
      <c r="F129" s="47"/>
      <c r="G129" s="92">
        <f t="shared" ca="1" si="14"/>
        <v>11</v>
      </c>
      <c r="H129" s="6">
        <f t="shared" ca="1" si="20"/>
        <v>30</v>
      </c>
      <c r="I129" s="23">
        <f t="shared" ca="1" si="22"/>
        <v>0.24228373280050186</v>
      </c>
      <c r="J129" s="47"/>
      <c r="K129" s="113"/>
      <c r="L129" s="82">
        <f t="shared" ca="1" si="15"/>
        <v>25.021018409414754</v>
      </c>
      <c r="M129" s="82">
        <f t="shared" ca="1" si="21"/>
        <v>36.021018409414765</v>
      </c>
    </row>
    <row r="130" spans="1:13" x14ac:dyDescent="0.2">
      <c r="A130" s="64">
        <f t="shared" ca="1" si="16"/>
        <v>41000</v>
      </c>
      <c r="B130" s="64">
        <f t="shared" ca="1" si="17"/>
        <v>41029</v>
      </c>
      <c r="C130" s="58">
        <f ca="1">VLOOKUP(A130,[1]!Int,IF(A130&lt;Nuevo_Int_Ca,3,IF(Comercial_Ca="x",3,IF(Consumo_Ca="X",4,IF(Microcréd_Ca="X",5)))))</f>
        <v>0.20519999999999999</v>
      </c>
      <c r="D130" s="63">
        <f t="shared" ca="1" si="19"/>
        <v>2.261410278917575E-2</v>
      </c>
      <c r="E130" s="97">
        <f t="shared" ca="1" si="18"/>
        <v>2.261410278917575E-2</v>
      </c>
      <c r="F130" s="47"/>
      <c r="G130" s="92">
        <f t="shared" ca="1" si="14"/>
        <v>11</v>
      </c>
      <c r="H130" s="6">
        <f t="shared" ca="1" si="20"/>
        <v>30</v>
      </c>
      <c r="I130" s="23">
        <f t="shared" ca="1" si="22"/>
        <v>0.24875513068093327</v>
      </c>
      <c r="J130" s="47"/>
      <c r="K130" s="113"/>
      <c r="L130" s="82">
        <f t="shared" ca="1" si="15"/>
        <v>25.269773540095688</v>
      </c>
      <c r="M130" s="82">
        <f t="shared" ca="1" si="21"/>
        <v>36.269773540095699</v>
      </c>
    </row>
    <row r="131" spans="1:13" x14ac:dyDescent="0.2">
      <c r="A131" s="64">
        <f t="shared" ca="1" si="16"/>
        <v>41030</v>
      </c>
      <c r="B131" s="64">
        <f t="shared" ca="1" si="17"/>
        <v>41060</v>
      </c>
      <c r="C131" s="58">
        <f ca="1">VLOOKUP(A131,[1]!Int,IF(A131&lt;Nuevo_Int_Ca,3,IF(Comercial_Ca="x",3,IF(Consumo_Ca="X",4,IF(Microcréd_Ca="X",5)))))</f>
        <v>0.20519999999999999</v>
      </c>
      <c r="D131" s="63">
        <f t="shared" ca="1" si="19"/>
        <v>2.261410278917575E-2</v>
      </c>
      <c r="E131" s="97">
        <f t="shared" ca="1" si="18"/>
        <v>2.261410278917575E-2</v>
      </c>
      <c r="F131" s="47"/>
      <c r="G131" s="92">
        <f t="shared" ca="1" si="14"/>
        <v>11</v>
      </c>
      <c r="H131" s="6">
        <f t="shared" ca="1" si="20"/>
        <v>30</v>
      </c>
      <c r="I131" s="23">
        <f t="shared" ca="1" si="22"/>
        <v>0.24875513068093327</v>
      </c>
      <c r="J131" s="47"/>
      <c r="K131" s="113"/>
      <c r="L131" s="82">
        <f t="shared" ca="1" si="15"/>
        <v>25.518528670776622</v>
      </c>
      <c r="M131" s="82">
        <f t="shared" ca="1" si="21"/>
        <v>36.518528670776632</v>
      </c>
    </row>
    <row r="132" spans="1:13" x14ac:dyDescent="0.2">
      <c r="A132" s="64">
        <f t="shared" ca="1" si="16"/>
        <v>41061</v>
      </c>
      <c r="B132" s="64">
        <f t="shared" ca="1" si="17"/>
        <v>41090</v>
      </c>
      <c r="C132" s="58">
        <f ca="1">VLOOKUP(A132,[1]!Int,IF(A132&lt;Nuevo_Int_Ca,3,IF(Comercial_Ca="x",3,IF(Consumo_Ca="X",4,IF(Microcréd_Ca="X",5)))))</f>
        <v>0.20519999999999999</v>
      </c>
      <c r="D132" s="63">
        <f t="shared" ca="1" si="19"/>
        <v>2.261410278917575E-2</v>
      </c>
      <c r="E132" s="97">
        <f t="shared" ca="1" si="18"/>
        <v>2.261410278917575E-2</v>
      </c>
      <c r="F132" s="47"/>
      <c r="G132" s="92">
        <f t="shared" ca="1" si="14"/>
        <v>11</v>
      </c>
      <c r="H132" s="6">
        <f t="shared" ca="1" si="20"/>
        <v>30</v>
      </c>
      <c r="I132" s="23">
        <f t="shared" ca="1" si="22"/>
        <v>0.24875513068093327</v>
      </c>
      <c r="J132" s="47"/>
      <c r="K132" s="113"/>
      <c r="L132" s="82">
        <f t="shared" ca="1" si="15"/>
        <v>25.767283801457555</v>
      </c>
      <c r="M132" s="82">
        <f t="shared" ca="1" si="21"/>
        <v>36.767283801457566</v>
      </c>
    </row>
    <row r="133" spans="1:13" x14ac:dyDescent="0.2">
      <c r="A133" s="64">
        <f t="shared" ca="1" si="16"/>
        <v>41091</v>
      </c>
      <c r="B133" s="64">
        <f t="shared" ca="1" si="17"/>
        <v>41121</v>
      </c>
      <c r="C133" s="58">
        <f ca="1">VLOOKUP(A133,[1]!Int,IF(A133&lt;Nuevo_Int_Ca,3,IF(Comercial_Ca="x",3,IF(Consumo_Ca="X",4,IF(Microcréd_Ca="X",5)))))</f>
        <v>0.20860000000000001</v>
      </c>
      <c r="D133" s="63">
        <f t="shared" ca="1" si="19"/>
        <v>2.2945832503501462E-2</v>
      </c>
      <c r="E133" s="97">
        <f t="shared" ca="1" si="18"/>
        <v>2.2945832503501462E-2</v>
      </c>
      <c r="F133" s="47"/>
      <c r="G133" s="92">
        <f t="shared" ca="1" si="14"/>
        <v>11</v>
      </c>
      <c r="H133" s="6">
        <f t="shared" ca="1" si="20"/>
        <v>30</v>
      </c>
      <c r="I133" s="23">
        <f t="shared" ca="1" si="22"/>
        <v>0.25240415753851608</v>
      </c>
      <c r="J133" s="47"/>
      <c r="K133" s="113"/>
      <c r="L133" s="82">
        <f t="shared" ca="1" si="15"/>
        <v>26.019687958996073</v>
      </c>
      <c r="M133" s="82">
        <f t="shared" ca="1" si="21"/>
        <v>37.01968795899608</v>
      </c>
    </row>
    <row r="134" spans="1:13" x14ac:dyDescent="0.2">
      <c r="A134" s="64">
        <f t="shared" ca="1" si="16"/>
        <v>41122</v>
      </c>
      <c r="B134" s="64">
        <f t="shared" ca="1" si="17"/>
        <v>41152</v>
      </c>
      <c r="C134" s="58">
        <f ca="1">VLOOKUP(A134,[1]!Int,IF(A134&lt;Nuevo_Int_Ca,3,IF(Comercial_Ca="x",3,IF(Consumo_Ca="X",4,IF(Microcréd_Ca="X",5)))))</f>
        <v>0.20860000000000001</v>
      </c>
      <c r="D134" s="63">
        <f t="shared" ca="1" si="19"/>
        <v>2.2945832503501462E-2</v>
      </c>
      <c r="E134" s="97">
        <f t="shared" ca="1" si="18"/>
        <v>2.2945832503501462E-2</v>
      </c>
      <c r="F134" s="47"/>
      <c r="G134" s="92">
        <f t="shared" ca="1" si="14"/>
        <v>11</v>
      </c>
      <c r="H134" s="6">
        <f t="shared" ca="1" si="20"/>
        <v>30</v>
      </c>
      <c r="I134" s="23">
        <f t="shared" ca="1" si="22"/>
        <v>0.25240415753851608</v>
      </c>
      <c r="J134" s="47"/>
      <c r="K134" s="113"/>
      <c r="L134" s="82">
        <f t="shared" ca="1" si="15"/>
        <v>26.272092116534591</v>
      </c>
      <c r="M134" s="82">
        <f t="shared" ca="1" si="21"/>
        <v>37.272092116534594</v>
      </c>
    </row>
    <row r="135" spans="1:13" x14ac:dyDescent="0.2">
      <c r="A135" s="64">
        <f t="shared" ca="1" si="16"/>
        <v>41153</v>
      </c>
      <c r="B135" s="64">
        <f t="shared" ca="1" si="17"/>
        <v>41182</v>
      </c>
      <c r="C135" s="58">
        <f ca="1">VLOOKUP(A135,[1]!Int,IF(A135&lt;Nuevo_Int_Ca,3,IF(Comercial_Ca="x",3,IF(Consumo_Ca="X",4,IF(Microcréd_Ca="X",5)))))</f>
        <v>0.20860000000000001</v>
      </c>
      <c r="D135" s="63">
        <f t="shared" ca="1" si="19"/>
        <v>2.2945832503501462E-2</v>
      </c>
      <c r="E135" s="97">
        <f t="shared" ca="1" si="18"/>
        <v>2.2945832503501462E-2</v>
      </c>
      <c r="F135" s="47"/>
      <c r="G135" s="92">
        <f t="shared" ca="1" si="14"/>
        <v>11</v>
      </c>
      <c r="H135" s="6">
        <f t="shared" ca="1" si="20"/>
        <v>30</v>
      </c>
      <c r="I135" s="23">
        <f t="shared" ca="1" si="22"/>
        <v>0.25240415753851608</v>
      </c>
      <c r="J135" s="47"/>
      <c r="K135" s="113"/>
      <c r="L135" s="82">
        <f t="shared" ca="1" si="15"/>
        <v>26.524496274073108</v>
      </c>
      <c r="M135" s="82">
        <f t="shared" ca="1" si="21"/>
        <v>37.524496274073108</v>
      </c>
    </row>
    <row r="136" spans="1:13" x14ac:dyDescent="0.2">
      <c r="A136" s="64">
        <f t="shared" ca="1" si="16"/>
        <v>41183</v>
      </c>
      <c r="B136" s="64">
        <f t="shared" ca="1" si="17"/>
        <v>41213</v>
      </c>
      <c r="C136" s="58">
        <f ca="1">VLOOKUP(A136,[1]!Int,IF(A136&lt;Nuevo_Int_Ca,3,IF(Comercial_Ca="x",3,IF(Consumo_Ca="X",4,IF(Microcréd_Ca="X",5)))))</f>
        <v>0.2089</v>
      </c>
      <c r="D136" s="63">
        <f t="shared" ca="1" si="19"/>
        <v>2.2975046033702595E-2</v>
      </c>
      <c r="E136" s="97">
        <f t="shared" ca="1" si="18"/>
        <v>2.2975046033702595E-2</v>
      </c>
      <c r="F136" s="47"/>
      <c r="G136" s="92">
        <f t="shared" ca="1" si="14"/>
        <v>11</v>
      </c>
      <c r="H136" s="6">
        <f t="shared" ca="1" si="20"/>
        <v>30</v>
      </c>
      <c r="I136" s="23">
        <f t="shared" ca="1" si="22"/>
        <v>0.25272550637072855</v>
      </c>
      <c r="J136" s="47"/>
      <c r="K136" s="113"/>
      <c r="L136" s="82">
        <f t="shared" ca="1" si="15"/>
        <v>26.777221780443838</v>
      </c>
      <c r="M136" s="82">
        <f t="shared" ca="1" si="21"/>
        <v>37.777221780443838</v>
      </c>
    </row>
    <row r="137" spans="1:13" x14ac:dyDescent="0.2">
      <c r="A137" s="64">
        <f t="shared" ca="1" si="16"/>
        <v>41214</v>
      </c>
      <c r="B137" s="64">
        <f t="shared" ca="1" si="17"/>
        <v>41243</v>
      </c>
      <c r="C137" s="58">
        <f ca="1">VLOOKUP(A137,[1]!Int,IF(A137&lt;Nuevo_Int_Ca,3,IF(Comercial_Ca="x",3,IF(Consumo_Ca="X",4,IF(Microcréd_Ca="X",5)))))</f>
        <v>0.2089</v>
      </c>
      <c r="D137" s="63">
        <f t="shared" ca="1" si="19"/>
        <v>2.2975046033702595E-2</v>
      </c>
      <c r="E137" s="97">
        <f t="shared" ca="1" si="18"/>
        <v>2.2975046033702595E-2</v>
      </c>
      <c r="F137" s="47"/>
      <c r="G137" s="92">
        <f t="shared" ca="1" si="14"/>
        <v>11</v>
      </c>
      <c r="H137" s="6">
        <f t="shared" ca="1" si="20"/>
        <v>30</v>
      </c>
      <c r="I137" s="23">
        <f t="shared" ca="1" si="22"/>
        <v>0.25272550637072855</v>
      </c>
      <c r="J137" s="47"/>
      <c r="K137" s="113"/>
      <c r="L137" s="82">
        <f t="shared" ca="1" si="15"/>
        <v>27.029947286814568</v>
      </c>
      <c r="M137" s="82">
        <f t="shared" ca="1" si="21"/>
        <v>38.029947286814568</v>
      </c>
    </row>
    <row r="138" spans="1:13" x14ac:dyDescent="0.2">
      <c r="A138" s="64">
        <f t="shared" ca="1" si="16"/>
        <v>41244</v>
      </c>
      <c r="B138" s="64">
        <f t="shared" ca="1" si="17"/>
        <v>41274</v>
      </c>
      <c r="C138" s="58">
        <f ca="1">VLOOKUP(A138,[1]!Int,IF(A138&lt;Nuevo_Int_Ca,3,IF(Comercial_Ca="x",3,IF(Consumo_Ca="X",4,IF(Microcréd_Ca="X",5)))))</f>
        <v>0.2089</v>
      </c>
      <c r="D138" s="63">
        <f t="shared" ca="1" si="19"/>
        <v>2.2975046033702595E-2</v>
      </c>
      <c r="E138" s="97">
        <f t="shared" ca="1" si="18"/>
        <v>2.2975046033702595E-2</v>
      </c>
      <c r="F138" s="47"/>
      <c r="G138" s="92">
        <f t="shared" ca="1" si="14"/>
        <v>11</v>
      </c>
      <c r="H138" s="6">
        <f t="shared" ca="1" si="20"/>
        <v>30</v>
      </c>
      <c r="I138" s="23">
        <f t="shared" ca="1" si="22"/>
        <v>0.25272550637072855</v>
      </c>
      <c r="J138" s="47"/>
      <c r="K138" s="113"/>
      <c r="L138" s="82">
        <f t="shared" ca="1" si="15"/>
        <v>27.282672793185299</v>
      </c>
      <c r="M138" s="82">
        <f t="shared" ca="1" si="21"/>
        <v>38.282672793185299</v>
      </c>
    </row>
    <row r="139" spans="1:13" x14ac:dyDescent="0.2">
      <c r="A139" s="64">
        <f t="shared" ca="1" si="16"/>
        <v>41275</v>
      </c>
      <c r="B139" s="64">
        <f t="shared" ca="1" si="17"/>
        <v>41305</v>
      </c>
      <c r="C139" s="58">
        <f ca="1">VLOOKUP(A139,[1]!Int,IF(A139&lt;Nuevo_Int_Ca,3,IF(Comercial_Ca="x",3,IF(Consumo_Ca="X",4,IF(Microcréd_Ca="X",5)))))</f>
        <v>0.20749999999999999</v>
      </c>
      <c r="D139" s="63">
        <f t="shared" ca="1" si="19"/>
        <v>2.2838637639847281E-2</v>
      </c>
      <c r="E139" s="97">
        <f t="shared" ca="1" si="18"/>
        <v>2.2838637639847281E-2</v>
      </c>
      <c r="F139" s="47"/>
      <c r="G139" s="92">
        <f t="shared" ca="1" si="14"/>
        <v>11</v>
      </c>
      <c r="H139" s="6">
        <f t="shared" ca="1" si="20"/>
        <v>30</v>
      </c>
      <c r="I139" s="23">
        <f t="shared" ca="1" si="22"/>
        <v>0.25122501403832009</v>
      </c>
      <c r="J139" s="47"/>
      <c r="K139" s="113"/>
      <c r="L139" s="82">
        <f t="shared" ca="1" si="15"/>
        <v>27.533897807223617</v>
      </c>
      <c r="M139" s="82">
        <f t="shared" ca="1" si="21"/>
        <v>38.533897807223617</v>
      </c>
    </row>
    <row r="140" spans="1:13" x14ac:dyDescent="0.2">
      <c r="A140" s="64">
        <f t="shared" ca="1" si="16"/>
        <v>41306</v>
      </c>
      <c r="B140" s="64">
        <f t="shared" ca="1" si="17"/>
        <v>41333</v>
      </c>
      <c r="C140" s="58">
        <f ca="1">VLOOKUP(A140,[1]!Int,IF(A140&lt;Nuevo_Int_Ca,3,IF(Comercial_Ca="x",3,IF(Consumo_Ca="X",4,IF(Microcréd_Ca="X",5)))))</f>
        <v>0.20749999999999999</v>
      </c>
      <c r="D140" s="63">
        <f t="shared" ca="1" si="19"/>
        <v>2.2838637639847281E-2</v>
      </c>
      <c r="E140" s="97">
        <f t="shared" ca="1" si="18"/>
        <v>2.2838637639847281E-2</v>
      </c>
      <c r="F140" s="47"/>
      <c r="G140" s="92">
        <f t="shared" ca="1" si="14"/>
        <v>11</v>
      </c>
      <c r="H140" s="6">
        <f t="shared" ca="1" si="20"/>
        <v>30</v>
      </c>
      <c r="I140" s="23">
        <f t="shared" ca="1" si="22"/>
        <v>0.25122501403832009</v>
      </c>
      <c r="J140" s="47"/>
      <c r="K140" s="113"/>
      <c r="L140" s="82">
        <f t="shared" ca="1" si="15"/>
        <v>27.785122821261936</v>
      </c>
      <c r="M140" s="82">
        <f t="shared" ca="1" si="21"/>
        <v>38.785122821261936</v>
      </c>
    </row>
    <row r="141" spans="1:13" x14ac:dyDescent="0.2">
      <c r="A141" s="64">
        <f t="shared" ca="1" si="16"/>
        <v>41334</v>
      </c>
      <c r="B141" s="64">
        <f t="shared" ca="1" si="17"/>
        <v>41364</v>
      </c>
      <c r="C141" s="58">
        <f ca="1">VLOOKUP(A141,[1]!Int,IF(A141&lt;Nuevo_Int_Ca,3,IF(Comercial_Ca="x",3,IF(Consumo_Ca="X",4,IF(Microcréd_Ca="X",5)))))</f>
        <v>0.20749999999999999</v>
      </c>
      <c r="D141" s="63">
        <f t="shared" ca="1" si="19"/>
        <v>2.2838637639847281E-2</v>
      </c>
      <c r="E141" s="97">
        <f t="shared" ca="1" si="18"/>
        <v>2.2838637639847281E-2</v>
      </c>
      <c r="F141" s="47"/>
      <c r="G141" s="92">
        <f t="shared" ca="1" si="14"/>
        <v>11</v>
      </c>
      <c r="H141" s="6">
        <f t="shared" ca="1" si="20"/>
        <v>30</v>
      </c>
      <c r="I141" s="23">
        <f t="shared" ca="1" si="22"/>
        <v>0.25122501403832009</v>
      </c>
      <c r="J141" s="47"/>
      <c r="K141" s="113"/>
      <c r="L141" s="82">
        <f t="shared" ca="1" si="15"/>
        <v>28.036347835300255</v>
      </c>
      <c r="M141" s="82">
        <f t="shared" ca="1" si="21"/>
        <v>39.036347835300255</v>
      </c>
    </row>
    <row r="142" spans="1:13" x14ac:dyDescent="0.2">
      <c r="A142" s="64">
        <f t="shared" ca="1" si="16"/>
        <v>41365</v>
      </c>
      <c r="B142" s="64">
        <f t="shared" ca="1" si="17"/>
        <v>41394</v>
      </c>
      <c r="C142" s="58">
        <f ca="1">VLOOKUP(A142,[1]!Int,IF(A142&lt;Nuevo_Int_Ca,3,IF(Comercial_Ca="x",3,IF(Consumo_Ca="X",4,IF(Microcréd_Ca="X",5)))))</f>
        <v>0.20830000000000001</v>
      </c>
      <c r="D142" s="63">
        <f t="shared" ca="1" si="19"/>
        <v>2.2916609793260045E-2</v>
      </c>
      <c r="E142" s="97">
        <f t="shared" ca="1" si="18"/>
        <v>2.2916609793260045E-2</v>
      </c>
      <c r="F142" s="47"/>
      <c r="G142" s="92">
        <f t="shared" ca="1" si="14"/>
        <v>11</v>
      </c>
      <c r="H142" s="6">
        <f t="shared" ca="1" si="20"/>
        <v>30</v>
      </c>
      <c r="I142" s="23">
        <f t="shared" ca="1" si="22"/>
        <v>0.2520827077258605</v>
      </c>
      <c r="J142" s="47"/>
      <c r="K142" s="113"/>
      <c r="L142" s="82">
        <f t="shared" ca="1" si="15"/>
        <v>28.288430543026116</v>
      </c>
      <c r="M142" s="82">
        <f t="shared" ca="1" si="21"/>
        <v>39.288430543026116</v>
      </c>
    </row>
    <row r="143" spans="1:13" x14ac:dyDescent="0.2">
      <c r="A143" s="64">
        <f t="shared" ca="1" si="16"/>
        <v>41395</v>
      </c>
      <c r="B143" s="64">
        <f t="shared" ca="1" si="17"/>
        <v>41425</v>
      </c>
      <c r="C143" s="58">
        <f ca="1">VLOOKUP(A143,[1]!Int,IF(A143&lt;Nuevo_Int_Ca,3,IF(Comercial_Ca="x",3,IF(Consumo_Ca="X",4,IF(Microcréd_Ca="X",5)))))</f>
        <v>0.20830000000000001</v>
      </c>
      <c r="D143" s="63">
        <f t="shared" ca="1" si="19"/>
        <v>2.2916609793260045E-2</v>
      </c>
      <c r="E143" s="97">
        <f t="shared" ca="1" si="18"/>
        <v>2.2916609793260045E-2</v>
      </c>
      <c r="F143" s="47"/>
      <c r="G143" s="92">
        <f t="shared" ca="1" si="14"/>
        <v>11</v>
      </c>
      <c r="H143" s="6">
        <f t="shared" ca="1" si="20"/>
        <v>30</v>
      </c>
      <c r="I143" s="23">
        <f t="shared" ca="1" si="22"/>
        <v>0.2520827077258605</v>
      </c>
      <c r="J143" s="47"/>
      <c r="K143" s="113"/>
      <c r="L143" s="82">
        <f t="shared" ca="1" si="15"/>
        <v>28.540513250751978</v>
      </c>
      <c r="M143" s="82">
        <f t="shared" ca="1" si="21"/>
        <v>39.540513250751978</v>
      </c>
    </row>
    <row r="144" spans="1:13" x14ac:dyDescent="0.2">
      <c r="A144" s="64">
        <f t="shared" ca="1" si="16"/>
        <v>41426</v>
      </c>
      <c r="B144" s="64">
        <f t="shared" ca="1" si="17"/>
        <v>41455</v>
      </c>
      <c r="C144" s="58">
        <f ca="1">VLOOKUP(A144,[1]!Int,IF(A144&lt;Nuevo_Int_Ca,3,IF(Comercial_Ca="x",3,IF(Consumo_Ca="X",4,IF(Microcréd_Ca="X",5)))))</f>
        <v>0.20830000000000001</v>
      </c>
      <c r="D144" s="63">
        <f t="shared" ca="1" si="19"/>
        <v>2.2916609793260045E-2</v>
      </c>
      <c r="E144" s="97">
        <f t="shared" ca="1" si="18"/>
        <v>2.2916609793260045E-2</v>
      </c>
      <c r="F144" s="47"/>
      <c r="G144" s="92">
        <f t="shared" ca="1" si="14"/>
        <v>11</v>
      </c>
      <c r="H144" s="6">
        <f t="shared" ca="1" si="20"/>
        <v>30</v>
      </c>
      <c r="I144" s="23">
        <f t="shared" ca="1" si="22"/>
        <v>0.2520827077258605</v>
      </c>
      <c r="J144" s="47"/>
      <c r="K144" s="113"/>
      <c r="L144" s="82">
        <f t="shared" ca="1" si="15"/>
        <v>28.79259595847784</v>
      </c>
      <c r="M144" s="82">
        <f t="shared" ca="1" si="21"/>
        <v>39.79259595847784</v>
      </c>
    </row>
    <row r="145" spans="1:13" x14ac:dyDescent="0.2">
      <c r="A145" s="64">
        <f t="shared" ca="1" si="16"/>
        <v>41456</v>
      </c>
      <c r="B145" s="64">
        <f t="shared" ca="1" si="17"/>
        <v>41486</v>
      </c>
      <c r="C145" s="58">
        <f ca="1">VLOOKUP(A145,[1]!Int,IF(A145&lt;Nuevo_Int_Ca,3,IF(Comercial_Ca="x",3,IF(Consumo_Ca="X",4,IF(Microcréd_Ca="X",5)))))</f>
        <v>0.2034</v>
      </c>
      <c r="D145" s="63">
        <f t="shared" ca="1" si="19"/>
        <v>2.2438000800601765E-2</v>
      </c>
      <c r="E145" s="97">
        <f t="shared" ca="1" si="18"/>
        <v>2.2438000800601765E-2</v>
      </c>
      <c r="F145" s="47"/>
      <c r="G145" s="92">
        <f t="shared" ca="1" si="14"/>
        <v>11</v>
      </c>
      <c r="H145" s="6">
        <f t="shared" ref="H145:H173" ca="1" si="23">IF(Colm_Des&gt;Mora_Fin,"",IF(A145="","",DAYS360(A145,B145+(1))))</f>
        <v>30</v>
      </c>
      <c r="I145" s="23">
        <f t="shared" ca="1" si="22"/>
        <v>0.24681800880661939</v>
      </c>
      <c r="J145" s="47"/>
      <c r="K145" s="113"/>
      <c r="L145" s="82">
        <f t="shared" ca="1" si="15"/>
        <v>29.03941396728446</v>
      </c>
      <c r="M145" s="82">
        <f t="shared" ref="M145:M165" ca="1" si="24">SUM(M144,F145,I145)-J145</f>
        <v>40.03941396728446</v>
      </c>
    </row>
    <row r="146" spans="1:13" x14ac:dyDescent="0.2">
      <c r="A146" s="64">
        <f t="shared" ca="1" si="16"/>
        <v>41487</v>
      </c>
      <c r="B146" s="64">
        <f t="shared" ca="1" si="17"/>
        <v>41517</v>
      </c>
      <c r="C146" s="58">
        <f ca="1">VLOOKUP(A146,[1]!Int,IF(A146&lt;Nuevo_Int_Ca,3,IF(Comercial_Ca="x",3,IF(Consumo_Ca="X",4,IF(Microcréd_Ca="X",5)))))</f>
        <v>0.2034</v>
      </c>
      <c r="D146" s="63">
        <f t="shared" ca="1" si="19"/>
        <v>2.2438000800601765E-2</v>
      </c>
      <c r="E146" s="97">
        <f t="shared" ca="1" si="18"/>
        <v>2.2438000800601765E-2</v>
      </c>
      <c r="F146" s="47"/>
      <c r="G146" s="92">
        <f t="shared" ca="1" si="14"/>
        <v>11</v>
      </c>
      <c r="H146" s="6">
        <f t="shared" ca="1" si="23"/>
        <v>30</v>
      </c>
      <c r="I146" s="23">
        <f t="shared" ca="1" si="22"/>
        <v>0.24681800880661939</v>
      </c>
      <c r="J146" s="47"/>
      <c r="K146" s="113"/>
      <c r="L146" s="82">
        <f t="shared" ca="1" si="15"/>
        <v>29.286231976091081</v>
      </c>
      <c r="M146" s="82">
        <f t="shared" ca="1" si="24"/>
        <v>40.286231976091081</v>
      </c>
    </row>
    <row r="147" spans="1:13" x14ac:dyDescent="0.2">
      <c r="A147" s="64">
        <f t="shared" ca="1" si="16"/>
        <v>41518</v>
      </c>
      <c r="B147" s="64">
        <f t="shared" ca="1" si="17"/>
        <v>41547</v>
      </c>
      <c r="C147" s="58">
        <f ca="1">VLOOKUP(A147,[1]!Int,IF(A147&lt;Nuevo_Int_Ca,3,IF(Comercial_Ca="x",3,IF(Consumo_Ca="X",4,IF(Microcréd_Ca="X",5)))))</f>
        <v>0.2034</v>
      </c>
      <c r="D147" s="63">
        <f t="shared" ca="1" si="19"/>
        <v>2.2438000800601765E-2</v>
      </c>
      <c r="E147" s="97">
        <f t="shared" ca="1" si="18"/>
        <v>2.2438000800601765E-2</v>
      </c>
      <c r="F147" s="47"/>
      <c r="G147" s="92">
        <f t="shared" ref="G147:G173" ca="1" si="25">MIN(G146,M146)+F147</f>
        <v>11</v>
      </c>
      <c r="H147" s="6">
        <f t="shared" ca="1" si="23"/>
        <v>30</v>
      </c>
      <c r="I147" s="23">
        <f t="shared" ca="1" si="22"/>
        <v>0.24681800880661939</v>
      </c>
      <c r="J147" s="47"/>
      <c r="K147" s="113"/>
      <c r="L147" s="82">
        <f t="shared" ref="L147:L173" ca="1" si="26">IF(L146&lt;0,I147-J147,L146+I147-J147)</f>
        <v>29.533049984897701</v>
      </c>
      <c r="M147" s="82">
        <f t="shared" ca="1" si="24"/>
        <v>40.533049984897701</v>
      </c>
    </row>
    <row r="148" spans="1:13" x14ac:dyDescent="0.2">
      <c r="A148" s="64">
        <f t="shared" ref="A148:A173" ca="1" si="27">DATE(YEAR(B147),MONTH(B147),DAY(B147)+1)</f>
        <v>41548</v>
      </c>
      <c r="B148" s="64">
        <f t="shared" ref="B148:B173" ca="1" si="28">IF(AND(A148&gt;=Primar_Ca,A148&lt;=Catmar_Ca),DATE(YEAR(A148),MONTH(A148),14),IF(AND(A148&gt;=Nuevo_Int_Ca,A148&lt;=Sgn_Int_Ca),DATE(YEAR(A148),MONTH(A148),4),IF(A148=DATE(YEAR(Mora_Fin),MONTH(Mora_Fin),DAY(1)),DATE(YEAR(Mora_Fin),MONTH(Mora_Fin),DAY(Mora_Fin)),DATE(YEAR(A148),MONTH(A148)+1,))))</f>
        <v>41578</v>
      </c>
      <c r="C148" s="58">
        <f ca="1">VLOOKUP(A148,[1]!Int,IF(A148&lt;Nuevo_Int_Ca,3,IF(Comercial_Ca="x",3,IF(Consumo_Ca="X",4,IF(Microcréd_Ca="X",5)))))</f>
        <v>0.19850000000000001</v>
      </c>
      <c r="D148" s="63">
        <f t="shared" ca="1" si="19"/>
        <v>2.1956914610111067E-2</v>
      </c>
      <c r="E148" s="97">
        <f t="shared" ref="E148:E173" ca="1" si="29">IF(A148="","",IF(B148&lt;=G$6,MIN(D$8,D148),MIN(D$11,D148)))</f>
        <v>2.1956914610111067E-2</v>
      </c>
      <c r="F148" s="47"/>
      <c r="G148" s="92">
        <f t="shared" ca="1" si="25"/>
        <v>11</v>
      </c>
      <c r="H148" s="6">
        <f t="shared" ca="1" si="23"/>
        <v>30</v>
      </c>
      <c r="I148" s="23">
        <f t="shared" ca="1" si="22"/>
        <v>0.24152606071122174</v>
      </c>
      <c r="J148" s="47"/>
      <c r="K148" s="113"/>
      <c r="L148" s="82">
        <f t="shared" ca="1" si="26"/>
        <v>29.774576045608924</v>
      </c>
      <c r="M148" s="82">
        <f t="shared" ca="1" si="24"/>
        <v>40.774576045608924</v>
      </c>
    </row>
    <row r="149" spans="1:13" x14ac:dyDescent="0.2">
      <c r="A149" s="64">
        <f t="shared" ca="1" si="27"/>
        <v>41579</v>
      </c>
      <c r="B149" s="64">
        <f t="shared" ca="1" si="28"/>
        <v>41608</v>
      </c>
      <c r="C149" s="58">
        <f ca="1">VLOOKUP(A149,[1]!Int,IF(A149&lt;Nuevo_Int_Ca,3,IF(Comercial_Ca="x",3,IF(Consumo_Ca="X",4,IF(Microcréd_Ca="X",5)))))</f>
        <v>0.19850000000000001</v>
      </c>
      <c r="D149" s="63">
        <f t="shared" ref="D149:D173" ca="1" si="30">IF(A149="","",(POWER((1+(C149*D$17)),(1/12)))-1)</f>
        <v>2.1956914610111067E-2</v>
      </c>
      <c r="E149" s="97">
        <f t="shared" ca="1" si="29"/>
        <v>2.1956914610111067E-2</v>
      </c>
      <c r="F149" s="47"/>
      <c r="G149" s="92">
        <f t="shared" ca="1" si="25"/>
        <v>11</v>
      </c>
      <c r="H149" s="6">
        <f t="shared" ca="1" si="23"/>
        <v>30</v>
      </c>
      <c r="I149" s="23">
        <f t="shared" ca="1" si="22"/>
        <v>0.24152606071122174</v>
      </c>
      <c r="J149" s="47"/>
      <c r="K149" s="113"/>
      <c r="L149" s="82">
        <f t="shared" ca="1" si="26"/>
        <v>30.016102106320147</v>
      </c>
      <c r="M149" s="82">
        <f t="shared" ca="1" si="24"/>
        <v>41.016102106320147</v>
      </c>
    </row>
    <row r="150" spans="1:13" x14ac:dyDescent="0.2">
      <c r="A150" s="64">
        <f t="shared" ca="1" si="27"/>
        <v>41609</v>
      </c>
      <c r="B150" s="64">
        <f t="shared" ca="1" si="28"/>
        <v>41639</v>
      </c>
      <c r="C150" s="58">
        <f ca="1">VLOOKUP(A150,[1]!Int,IF(A150&lt;Nuevo_Int_Ca,3,IF(Comercial_Ca="x",3,IF(Consumo_Ca="X",4,IF(Microcréd_Ca="X",5)))))</f>
        <v>0.19850000000000001</v>
      </c>
      <c r="D150" s="63">
        <f t="shared" ca="1" si="30"/>
        <v>2.1956914610111067E-2</v>
      </c>
      <c r="E150" s="97">
        <f t="shared" ca="1" si="29"/>
        <v>2.1956914610111067E-2</v>
      </c>
      <c r="F150" s="47"/>
      <c r="G150" s="92">
        <f t="shared" ca="1" si="25"/>
        <v>11</v>
      </c>
      <c r="H150" s="6">
        <f t="shared" ca="1" si="23"/>
        <v>30</v>
      </c>
      <c r="I150" s="23">
        <f t="shared" ca="1" si="22"/>
        <v>0.24152606071122174</v>
      </c>
      <c r="J150" s="47"/>
      <c r="K150" s="113"/>
      <c r="L150" s="82">
        <f t="shared" ca="1" si="26"/>
        <v>30.25762816703137</v>
      </c>
      <c r="M150" s="82">
        <f t="shared" ca="1" si="24"/>
        <v>41.25762816703137</v>
      </c>
    </row>
    <row r="151" spans="1:13" x14ac:dyDescent="0.2">
      <c r="A151" s="64">
        <f t="shared" ca="1" si="27"/>
        <v>41640</v>
      </c>
      <c r="B151" s="64">
        <f t="shared" ca="1" si="28"/>
        <v>41670</v>
      </c>
      <c r="C151" s="58">
        <f ca="1">VLOOKUP(A151,[1]!Int,IF(A151&lt;Nuevo_Int_Ca,3,IF(Comercial_Ca="x",3,IF(Consumo_Ca="X",4,IF(Microcréd_Ca="X",5)))))</f>
        <v>0.19650000000000001</v>
      </c>
      <c r="D151" s="63">
        <f t="shared" ca="1" si="30"/>
        <v>2.1759834797641986E-2</v>
      </c>
      <c r="E151" s="97">
        <f t="shared" ca="1" si="29"/>
        <v>2.1759834797641986E-2</v>
      </c>
      <c r="F151" s="47"/>
      <c r="G151" s="92">
        <f t="shared" ca="1" si="25"/>
        <v>11</v>
      </c>
      <c r="H151" s="6">
        <f t="shared" ca="1" si="23"/>
        <v>30</v>
      </c>
      <c r="I151" s="23">
        <f t="shared" ca="1" si="22"/>
        <v>0.23935818277406185</v>
      </c>
      <c r="J151" s="47"/>
      <c r="K151" s="113"/>
      <c r="L151" s="82">
        <f t="shared" ca="1" si="26"/>
        <v>30.496986349805432</v>
      </c>
      <c r="M151" s="82">
        <f t="shared" ca="1" si="24"/>
        <v>41.496986349805432</v>
      </c>
    </row>
    <row r="152" spans="1:13" x14ac:dyDescent="0.2">
      <c r="A152" s="64">
        <f t="shared" ca="1" si="27"/>
        <v>41671</v>
      </c>
      <c r="B152" s="64">
        <f t="shared" ca="1" si="28"/>
        <v>41698</v>
      </c>
      <c r="C152" s="58">
        <f ca="1">VLOOKUP(A152,[1]!Int,IF(A152&lt;Nuevo_Int_Ca,3,IF(Comercial_Ca="x",3,IF(Consumo_Ca="X",4,IF(Microcréd_Ca="X",5)))))</f>
        <v>0.19650000000000001</v>
      </c>
      <c r="D152" s="63">
        <f t="shared" ca="1" si="30"/>
        <v>2.1759834797641986E-2</v>
      </c>
      <c r="E152" s="97">
        <f t="shared" ca="1" si="29"/>
        <v>2.1759834797641986E-2</v>
      </c>
      <c r="F152" s="47"/>
      <c r="G152" s="92">
        <f t="shared" ca="1" si="25"/>
        <v>11</v>
      </c>
      <c r="H152" s="6">
        <f t="shared" ca="1" si="23"/>
        <v>30</v>
      </c>
      <c r="I152" s="23">
        <f t="shared" ca="1" si="22"/>
        <v>0.23935818277406185</v>
      </c>
      <c r="J152" s="47"/>
      <c r="K152" s="113"/>
      <c r="L152" s="82">
        <f t="shared" ca="1" si="26"/>
        <v>30.736344532579494</v>
      </c>
      <c r="M152" s="82">
        <f t="shared" ca="1" si="24"/>
        <v>41.736344532579494</v>
      </c>
    </row>
    <row r="153" spans="1:13" x14ac:dyDescent="0.2">
      <c r="A153" s="64">
        <f t="shared" ca="1" si="27"/>
        <v>41699</v>
      </c>
      <c r="B153" s="64">
        <f t="shared" ca="1" si="28"/>
        <v>41729</v>
      </c>
      <c r="C153" s="58">
        <f ca="1">VLOOKUP(A153,[1]!Int,IF(A153&lt;Nuevo_Int_Ca,3,IF(Comercial_Ca="x",3,IF(Consumo_Ca="X",4,IF(Microcréd_Ca="X",5)))))</f>
        <v>0.19650000000000001</v>
      </c>
      <c r="D153" s="63">
        <f t="shared" ca="1" si="30"/>
        <v>2.1759834797641986E-2</v>
      </c>
      <c r="E153" s="97">
        <f t="shared" ca="1" si="29"/>
        <v>2.1759834797641986E-2</v>
      </c>
      <c r="F153" s="47"/>
      <c r="G153" s="92">
        <f t="shared" ca="1" si="25"/>
        <v>11</v>
      </c>
      <c r="H153" s="6">
        <f t="shared" ca="1" si="23"/>
        <v>30</v>
      </c>
      <c r="I153" s="23">
        <f t="shared" ca="1" si="22"/>
        <v>0.23935818277406185</v>
      </c>
      <c r="J153" s="47"/>
      <c r="K153" s="113"/>
      <c r="L153" s="82">
        <f t="shared" ca="1" si="26"/>
        <v>30.975702715353556</v>
      </c>
      <c r="M153" s="82">
        <f t="shared" ca="1" si="24"/>
        <v>41.975702715353556</v>
      </c>
    </row>
    <row r="154" spans="1:13" x14ac:dyDescent="0.2">
      <c r="A154" s="64">
        <f t="shared" ca="1" si="27"/>
        <v>41730</v>
      </c>
      <c r="B154" s="64">
        <f t="shared" ca="1" si="28"/>
        <v>41759</v>
      </c>
      <c r="C154" s="58">
        <f ca="1">VLOOKUP(A154,[1]!Int,IF(A154&lt;Nuevo_Int_Ca,3,IF(Comercial_Ca="x",3,IF(Consumo_Ca="X",4,IF(Microcréd_Ca="X",5)))))</f>
        <v>0.19650000000000001</v>
      </c>
      <c r="D154" s="63">
        <f t="shared" ca="1" si="30"/>
        <v>2.1759834797641986E-2</v>
      </c>
      <c r="E154" s="97">
        <f t="shared" ca="1" si="29"/>
        <v>2.1759834797641986E-2</v>
      </c>
      <c r="F154" s="47"/>
      <c r="G154" s="92">
        <f t="shared" ca="1" si="25"/>
        <v>11</v>
      </c>
      <c r="H154" s="6">
        <f t="shared" ca="1" si="23"/>
        <v>30</v>
      </c>
      <c r="I154" s="23">
        <f t="shared" ca="1" si="22"/>
        <v>0.23935818277406185</v>
      </c>
      <c r="J154" s="47"/>
      <c r="K154" s="113"/>
      <c r="L154" s="82">
        <f t="shared" ca="1" si="26"/>
        <v>31.215060898127618</v>
      </c>
      <c r="M154" s="82">
        <f t="shared" ca="1" si="24"/>
        <v>42.215060898127618</v>
      </c>
    </row>
    <row r="155" spans="1:13" x14ac:dyDescent="0.2">
      <c r="A155" s="64">
        <f t="shared" ca="1" si="27"/>
        <v>41760</v>
      </c>
      <c r="B155" s="64">
        <f t="shared" ca="1" si="28"/>
        <v>41790</v>
      </c>
      <c r="C155" s="58">
        <f ca="1">VLOOKUP(A155,[1]!Int,IF(A155&lt;Nuevo_Int_Ca,3,IF(Comercial_Ca="x",3,IF(Consumo_Ca="X",4,IF(Microcréd_Ca="X",5)))))</f>
        <v>0.19650000000000001</v>
      </c>
      <c r="D155" s="63">
        <f t="shared" ca="1" si="30"/>
        <v>2.1759834797641986E-2</v>
      </c>
      <c r="E155" s="97">
        <f t="shared" ca="1" si="29"/>
        <v>2.1759834797641986E-2</v>
      </c>
      <c r="F155" s="47"/>
      <c r="G155" s="92">
        <f t="shared" ca="1" si="25"/>
        <v>11</v>
      </c>
      <c r="H155" s="6">
        <f t="shared" ca="1" si="23"/>
        <v>30</v>
      </c>
      <c r="I155" s="23">
        <f t="shared" ca="1" si="22"/>
        <v>0.23935818277406185</v>
      </c>
      <c r="J155" s="47"/>
      <c r="K155" s="113"/>
      <c r="L155" s="82">
        <f t="shared" ca="1" si="26"/>
        <v>31.45441908090168</v>
      </c>
      <c r="M155" s="82">
        <f t="shared" ca="1" si="24"/>
        <v>42.45441908090168</v>
      </c>
    </row>
    <row r="156" spans="1:13" x14ac:dyDescent="0.2">
      <c r="A156" s="64">
        <f t="shared" ca="1" si="27"/>
        <v>41791</v>
      </c>
      <c r="B156" s="64">
        <f t="shared" ca="1" si="28"/>
        <v>41820</v>
      </c>
      <c r="C156" s="58">
        <f ca="1">VLOOKUP(A156,[1]!Int,IF(A156&lt;Nuevo_Int_Ca,3,IF(Comercial_Ca="x",3,IF(Consumo_Ca="X",4,IF(Microcréd_Ca="X",5)))))</f>
        <v>0.19650000000000001</v>
      </c>
      <c r="D156" s="63">
        <f t="shared" ca="1" si="30"/>
        <v>2.1759834797641986E-2</v>
      </c>
      <c r="E156" s="97">
        <f t="shared" ca="1" si="29"/>
        <v>2.1759834797641986E-2</v>
      </c>
      <c r="F156" s="47"/>
      <c r="G156" s="92">
        <f t="shared" ca="1" si="25"/>
        <v>11</v>
      </c>
      <c r="H156" s="6">
        <f t="shared" ca="1" si="23"/>
        <v>30</v>
      </c>
      <c r="I156" s="23">
        <f t="shared" ca="1" si="22"/>
        <v>0.23935818277406185</v>
      </c>
      <c r="J156" s="47"/>
      <c r="K156" s="113"/>
      <c r="L156" s="82">
        <f t="shared" ca="1" si="26"/>
        <v>31.693777263675742</v>
      </c>
      <c r="M156" s="82">
        <f t="shared" ca="1" si="24"/>
        <v>42.693777263675742</v>
      </c>
    </row>
    <row r="157" spans="1:13" x14ac:dyDescent="0.2">
      <c r="A157" s="64">
        <f t="shared" ca="1" si="27"/>
        <v>41821</v>
      </c>
      <c r="B157" s="64">
        <f t="shared" ca="1" si="28"/>
        <v>41851</v>
      </c>
      <c r="C157" s="58">
        <f ca="1">VLOOKUP(A157,[1]!Int,IF(A157&lt;Nuevo_Int_Ca,3,IF(Comercial_Ca="x",3,IF(Consumo_Ca="X",4,IF(Microcréd_Ca="X",5)))))</f>
        <v>0.19650000000000001</v>
      </c>
      <c r="D157" s="63">
        <f t="shared" ca="1" si="30"/>
        <v>2.1759834797641986E-2</v>
      </c>
      <c r="E157" s="97">
        <f t="shared" ca="1" si="29"/>
        <v>2.1759834797641986E-2</v>
      </c>
      <c r="F157" s="47"/>
      <c r="G157" s="92">
        <f t="shared" ca="1" si="25"/>
        <v>11</v>
      </c>
      <c r="H157" s="6">
        <f t="shared" ca="1" si="23"/>
        <v>30</v>
      </c>
      <c r="I157" s="23">
        <f t="shared" ca="1" si="22"/>
        <v>0.23935818277406185</v>
      </c>
      <c r="J157" s="47"/>
      <c r="K157" s="113"/>
      <c r="L157" s="82">
        <f t="shared" ca="1" si="26"/>
        <v>31.933135446449803</v>
      </c>
      <c r="M157" s="82">
        <f t="shared" ca="1" si="24"/>
        <v>42.933135446449803</v>
      </c>
    </row>
    <row r="158" spans="1:13" x14ac:dyDescent="0.2">
      <c r="A158" s="64">
        <f t="shared" ca="1" si="27"/>
        <v>41852</v>
      </c>
      <c r="B158" s="64">
        <f t="shared" ca="1" si="28"/>
        <v>41882</v>
      </c>
      <c r="C158" s="58">
        <f ca="1">VLOOKUP(A158,[1]!Int,IF(A158&lt;Nuevo_Int_Ca,3,IF(Comercial_Ca="x",3,IF(Consumo_Ca="X",4,IF(Microcréd_Ca="X",5)))))</f>
        <v>0.19650000000000001</v>
      </c>
      <c r="D158" s="63">
        <f t="shared" ca="1" si="30"/>
        <v>2.1759834797641986E-2</v>
      </c>
      <c r="E158" s="97">
        <f t="shared" ca="1" si="29"/>
        <v>2.1759834797641986E-2</v>
      </c>
      <c r="F158" s="47"/>
      <c r="G158" s="92">
        <f t="shared" ca="1" si="25"/>
        <v>11</v>
      </c>
      <c r="H158" s="6">
        <f t="shared" ca="1" si="23"/>
        <v>30</v>
      </c>
      <c r="I158" s="23">
        <f t="shared" ca="1" si="22"/>
        <v>0.23935818277406185</v>
      </c>
      <c r="J158" s="47"/>
      <c r="K158" s="113"/>
      <c r="L158" s="82">
        <f t="shared" ca="1" si="26"/>
        <v>32.172493629223865</v>
      </c>
      <c r="M158" s="82">
        <f t="shared" ca="1" si="24"/>
        <v>43.172493629223865</v>
      </c>
    </row>
    <row r="159" spans="1:13" x14ac:dyDescent="0.2">
      <c r="A159" s="64">
        <f t="shared" ca="1" si="27"/>
        <v>41883</v>
      </c>
      <c r="B159" s="64">
        <f t="shared" ca="1" si="28"/>
        <v>41912</v>
      </c>
      <c r="C159" s="58">
        <f ca="1">VLOOKUP(A159,[1]!Int,IF(A159&lt;Nuevo_Int_Ca,3,IF(Comercial_Ca="x",3,IF(Consumo_Ca="X",4,IF(Microcréd_Ca="X",5)))))</f>
        <v>0.19650000000000001</v>
      </c>
      <c r="D159" s="63">
        <f t="shared" ca="1" si="30"/>
        <v>2.1759834797641986E-2</v>
      </c>
      <c r="E159" s="97">
        <f t="shared" ca="1" si="29"/>
        <v>2.1759834797641986E-2</v>
      </c>
      <c r="F159" s="47"/>
      <c r="G159" s="92">
        <f t="shared" ca="1" si="25"/>
        <v>11</v>
      </c>
      <c r="H159" s="6">
        <f t="shared" ca="1" si="23"/>
        <v>30</v>
      </c>
      <c r="I159" s="23">
        <f t="shared" ca="1" si="22"/>
        <v>0.23935818277406185</v>
      </c>
      <c r="J159" s="47"/>
      <c r="K159" s="113"/>
      <c r="L159" s="82">
        <f t="shared" ca="1" si="26"/>
        <v>32.411851811997927</v>
      </c>
      <c r="M159" s="82">
        <f t="shared" ca="1" si="24"/>
        <v>43.411851811997927</v>
      </c>
    </row>
    <row r="160" spans="1:13" x14ac:dyDescent="0.2">
      <c r="A160" s="64">
        <f t="shared" ca="1" si="27"/>
        <v>41913</v>
      </c>
      <c r="B160" s="64">
        <f t="shared" ca="1" si="28"/>
        <v>41943</v>
      </c>
      <c r="C160" s="58">
        <f ca="1">VLOOKUP(A160,[1]!Int,IF(A160&lt;Nuevo_Int_Ca,3,IF(Comercial_Ca="x",3,IF(Consumo_Ca="X",4,IF(Microcréd_Ca="X",5)))))</f>
        <v>0.19650000000000001</v>
      </c>
      <c r="D160" s="63">
        <f t="shared" ca="1" si="30"/>
        <v>2.1759834797641986E-2</v>
      </c>
      <c r="E160" s="97">
        <f t="shared" ca="1" si="29"/>
        <v>2.1759834797641986E-2</v>
      </c>
      <c r="F160" s="47"/>
      <c r="G160" s="92">
        <f t="shared" ca="1" si="25"/>
        <v>11</v>
      </c>
      <c r="H160" s="6">
        <f t="shared" ca="1" si="23"/>
        <v>30</v>
      </c>
      <c r="I160" s="23">
        <f t="shared" ca="1" si="22"/>
        <v>0.23935818277406185</v>
      </c>
      <c r="J160" s="47"/>
      <c r="K160" s="113"/>
      <c r="L160" s="82">
        <f t="shared" ca="1" si="26"/>
        <v>32.651209994771989</v>
      </c>
      <c r="M160" s="82">
        <f t="shared" ca="1" si="24"/>
        <v>43.651209994771989</v>
      </c>
    </row>
    <row r="161" spans="1:13" x14ac:dyDescent="0.2">
      <c r="A161" s="64">
        <f t="shared" ca="1" si="27"/>
        <v>41944</v>
      </c>
      <c r="B161" s="64">
        <f t="shared" ca="1" si="28"/>
        <v>41973</v>
      </c>
      <c r="C161" s="58">
        <f ca="1">VLOOKUP(A161,[1]!Int,IF(A161&lt;Nuevo_Int_Ca,3,IF(Comercial_Ca="x",3,IF(Consumo_Ca="X",4,IF(Microcréd_Ca="X",5)))))</f>
        <v>0.19650000000000001</v>
      </c>
      <c r="D161" s="63">
        <f t="shared" ca="1" si="30"/>
        <v>2.1759834797641986E-2</v>
      </c>
      <c r="E161" s="97">
        <f t="shared" ca="1" si="29"/>
        <v>2.1759834797641986E-2</v>
      </c>
      <c r="F161" s="47"/>
      <c r="G161" s="92">
        <f t="shared" ca="1" si="25"/>
        <v>11</v>
      </c>
      <c r="H161" s="6">
        <f t="shared" ca="1" si="23"/>
        <v>30</v>
      </c>
      <c r="I161" s="23">
        <f t="shared" ca="1" si="22"/>
        <v>0.23935818277406185</v>
      </c>
      <c r="J161" s="47"/>
      <c r="K161" s="113"/>
      <c r="L161" s="82">
        <f t="shared" ca="1" si="26"/>
        <v>32.890568177546051</v>
      </c>
      <c r="M161" s="82">
        <f t="shared" ca="1" si="24"/>
        <v>43.890568177546051</v>
      </c>
    </row>
    <row r="162" spans="1:13" x14ac:dyDescent="0.2">
      <c r="A162" s="64">
        <f t="shared" ca="1" si="27"/>
        <v>41974</v>
      </c>
      <c r="B162" s="64">
        <f t="shared" ca="1" si="28"/>
        <v>42004</v>
      </c>
      <c r="C162" s="58">
        <f ca="1">VLOOKUP(A162,[1]!Int,IF(A162&lt;Nuevo_Int_Ca,3,IF(Comercial_Ca="x",3,IF(Consumo_Ca="X",4,IF(Microcréd_Ca="X",5)))))</f>
        <v>0.19650000000000001</v>
      </c>
      <c r="D162" s="63">
        <f t="shared" ca="1" si="30"/>
        <v>2.1759834797641986E-2</v>
      </c>
      <c r="E162" s="97">
        <f t="shared" ca="1" si="29"/>
        <v>2.1759834797641986E-2</v>
      </c>
      <c r="F162" s="47"/>
      <c r="G162" s="92">
        <f t="shared" ca="1" si="25"/>
        <v>11</v>
      </c>
      <c r="H162" s="6">
        <f t="shared" ca="1" si="23"/>
        <v>30</v>
      </c>
      <c r="I162" s="23">
        <f t="shared" ca="1" si="22"/>
        <v>0.23935818277406185</v>
      </c>
      <c r="J162" s="47"/>
      <c r="K162" s="113"/>
      <c r="L162" s="82">
        <f t="shared" ca="1" si="26"/>
        <v>33.129926360320113</v>
      </c>
      <c r="M162" s="82">
        <f t="shared" ca="1" si="24"/>
        <v>44.129926360320113</v>
      </c>
    </row>
    <row r="163" spans="1:13" x14ac:dyDescent="0.2">
      <c r="A163" s="64">
        <f t="shared" ca="1" si="27"/>
        <v>42005</v>
      </c>
      <c r="B163" s="64">
        <f t="shared" ca="1" si="28"/>
        <v>42035</v>
      </c>
      <c r="C163" s="58">
        <f ca="1">VLOOKUP(A163,[1]!Int,IF(A163&lt;Nuevo_Int_Ca,3,IF(Comercial_Ca="x",3,IF(Consumo_Ca="X",4,IF(Microcréd_Ca="X",5)))))</f>
        <v>0.19650000000000001</v>
      </c>
      <c r="D163" s="63">
        <f t="shared" ca="1" si="30"/>
        <v>2.1759834797641986E-2</v>
      </c>
      <c r="E163" s="97">
        <f t="shared" ca="1" si="29"/>
        <v>2.1759834797641986E-2</v>
      </c>
      <c r="F163" s="47"/>
      <c r="G163" s="92">
        <f t="shared" ca="1" si="25"/>
        <v>11</v>
      </c>
      <c r="H163" s="6">
        <f t="shared" ca="1" si="23"/>
        <v>30</v>
      </c>
      <c r="I163" s="23">
        <f t="shared" ca="1" si="22"/>
        <v>0.23935818277406185</v>
      </c>
      <c r="J163" s="47"/>
      <c r="K163" s="113"/>
      <c r="L163" s="82">
        <f t="shared" ca="1" si="26"/>
        <v>33.369284543094174</v>
      </c>
      <c r="M163" s="82">
        <f t="shared" ca="1" si="24"/>
        <v>44.369284543094174</v>
      </c>
    </row>
    <row r="164" spans="1:13" x14ac:dyDescent="0.2">
      <c r="A164" s="64">
        <f t="shared" ca="1" si="27"/>
        <v>42036</v>
      </c>
      <c r="B164" s="64">
        <f t="shared" ca="1" si="28"/>
        <v>42063</v>
      </c>
      <c r="C164" s="58">
        <f ca="1">VLOOKUP(A164,[1]!Int,IF(A164&lt;Nuevo_Int_Ca,3,IF(Comercial_Ca="x",3,IF(Consumo_Ca="X",4,IF(Microcréd_Ca="X",5)))))</f>
        <v>0.19650000000000001</v>
      </c>
      <c r="D164" s="63">
        <f t="shared" ca="1" si="30"/>
        <v>2.1759834797641986E-2</v>
      </c>
      <c r="E164" s="97">
        <f t="shared" ca="1" si="29"/>
        <v>2.1759834797641986E-2</v>
      </c>
      <c r="F164" s="47"/>
      <c r="G164" s="92">
        <f t="shared" ca="1" si="25"/>
        <v>11</v>
      </c>
      <c r="H164" s="6">
        <f t="shared" ca="1" si="23"/>
        <v>30</v>
      </c>
      <c r="I164" s="23">
        <f t="shared" ca="1" si="22"/>
        <v>0.23935818277406185</v>
      </c>
      <c r="J164" s="47"/>
      <c r="K164" s="113"/>
      <c r="L164" s="82">
        <f t="shared" ca="1" si="26"/>
        <v>33.608642725868236</v>
      </c>
      <c r="M164" s="82">
        <f t="shared" ca="1" si="24"/>
        <v>44.608642725868236</v>
      </c>
    </row>
    <row r="165" spans="1:13" x14ac:dyDescent="0.2">
      <c r="A165" s="64">
        <f t="shared" ca="1" si="27"/>
        <v>42064</v>
      </c>
      <c r="B165" s="64">
        <f t="shared" ca="1" si="28"/>
        <v>42094</v>
      </c>
      <c r="C165" s="58">
        <f ca="1">VLOOKUP(A165,[1]!Int,IF(A165&lt;Nuevo_Int_Ca,3,IF(Comercial_Ca="x",3,IF(Consumo_Ca="X",4,IF(Microcréd_Ca="X",5)))))</f>
        <v>0.19650000000000001</v>
      </c>
      <c r="D165" s="63">
        <f t="shared" ca="1" si="30"/>
        <v>2.1759834797641986E-2</v>
      </c>
      <c r="E165" s="97">
        <f t="shared" ca="1" si="29"/>
        <v>2.1759834797641986E-2</v>
      </c>
      <c r="F165" s="47"/>
      <c r="G165" s="92">
        <f t="shared" ca="1" si="25"/>
        <v>11</v>
      </c>
      <c r="H165" s="6">
        <f t="shared" ca="1" si="23"/>
        <v>30</v>
      </c>
      <c r="I165" s="23">
        <f t="shared" ca="1" si="22"/>
        <v>0.23935818277406185</v>
      </c>
      <c r="J165" s="47"/>
      <c r="K165" s="113"/>
      <c r="L165" s="82">
        <f t="shared" ca="1" si="26"/>
        <v>33.848000908642298</v>
      </c>
      <c r="M165" s="82">
        <f t="shared" ca="1" si="24"/>
        <v>44.848000908642298</v>
      </c>
    </row>
    <row r="166" spans="1:13" x14ac:dyDescent="0.2">
      <c r="A166" s="64">
        <f t="shared" ca="1" si="27"/>
        <v>42095</v>
      </c>
      <c r="B166" s="64">
        <f t="shared" ca="1" si="28"/>
        <v>42124</v>
      </c>
      <c r="C166" s="58">
        <f ca="1">VLOOKUP(A166,[1]!Int,IF(A166&lt;Nuevo_Int_Ca,3,IF(Comercial_Ca="x",3,IF(Consumo_Ca="X",4,IF(Microcréd_Ca="X",5)))))</f>
        <v>0.19650000000000001</v>
      </c>
      <c r="D166" s="63">
        <f t="shared" ca="1" si="30"/>
        <v>2.1759834797641986E-2</v>
      </c>
      <c r="E166" s="97">
        <f t="shared" ca="1" si="29"/>
        <v>2.1759834797641986E-2</v>
      </c>
      <c r="F166" s="47"/>
      <c r="G166" s="92">
        <f t="shared" ca="1" si="25"/>
        <v>11</v>
      </c>
      <c r="H166" s="6">
        <f t="shared" ca="1" si="23"/>
        <v>30</v>
      </c>
      <c r="I166" s="23">
        <f t="shared" ca="1" si="22"/>
        <v>0.23935818277406185</v>
      </c>
      <c r="J166" s="47"/>
      <c r="K166" s="113"/>
      <c r="L166" s="82">
        <f t="shared" ca="1" si="26"/>
        <v>34.08735909141636</v>
      </c>
      <c r="M166" s="82">
        <f t="shared" ref="M166:M173" ca="1" si="31">SUM(M165,F166,I166)-J166</f>
        <v>45.08735909141636</v>
      </c>
    </row>
    <row r="167" spans="1:13" x14ac:dyDescent="0.2">
      <c r="A167" s="64">
        <f t="shared" ca="1" si="27"/>
        <v>42125</v>
      </c>
      <c r="B167" s="64">
        <f t="shared" ca="1" si="28"/>
        <v>42155</v>
      </c>
      <c r="C167" s="58">
        <f ca="1">VLOOKUP(A167,[1]!Int,IF(A167&lt;Nuevo_Int_Ca,3,IF(Comercial_Ca="x",3,IF(Consumo_Ca="X",4,IF(Microcréd_Ca="X",5)))))</f>
        <v>0.19650000000000001</v>
      </c>
      <c r="D167" s="63">
        <f t="shared" ca="1" si="30"/>
        <v>2.1759834797641986E-2</v>
      </c>
      <c r="E167" s="97">
        <f t="shared" ca="1" si="29"/>
        <v>2.1759834797641986E-2</v>
      </c>
      <c r="F167" s="47"/>
      <c r="G167" s="92">
        <f t="shared" ca="1" si="25"/>
        <v>11</v>
      </c>
      <c r="H167" s="6">
        <f t="shared" ca="1" si="23"/>
        <v>30</v>
      </c>
      <c r="I167" s="23">
        <f t="shared" ca="1" si="22"/>
        <v>0.23935818277406185</v>
      </c>
      <c r="J167" s="47"/>
      <c r="K167" s="113"/>
      <c r="L167" s="82">
        <f t="shared" ca="1" si="26"/>
        <v>34.326717274190422</v>
      </c>
      <c r="M167" s="82">
        <f t="shared" ca="1" si="31"/>
        <v>45.326717274190422</v>
      </c>
    </row>
    <row r="168" spans="1:13" x14ac:dyDescent="0.2">
      <c r="A168" s="64">
        <f t="shared" ca="1" si="27"/>
        <v>42156</v>
      </c>
      <c r="B168" s="64">
        <f t="shared" ca="1" si="28"/>
        <v>42185</v>
      </c>
      <c r="C168" s="58">
        <f ca="1">VLOOKUP(A168,[1]!Int,IF(A168&lt;Nuevo_Int_Ca,3,IF(Comercial_Ca="x",3,IF(Consumo_Ca="X",4,IF(Microcréd_Ca="X",5)))))</f>
        <v>0.19650000000000001</v>
      </c>
      <c r="D168" s="63">
        <f t="shared" ca="1" si="30"/>
        <v>2.1759834797641986E-2</v>
      </c>
      <c r="E168" s="97">
        <f t="shared" ca="1" si="29"/>
        <v>2.1759834797641986E-2</v>
      </c>
      <c r="F168" s="47"/>
      <c r="G168" s="92">
        <f t="shared" ca="1" si="25"/>
        <v>11</v>
      </c>
      <c r="H168" s="6">
        <f t="shared" ca="1" si="23"/>
        <v>30</v>
      </c>
      <c r="I168" s="23">
        <f t="shared" ca="1" si="22"/>
        <v>0.23935818277406185</v>
      </c>
      <c r="J168" s="47"/>
      <c r="K168" s="113"/>
      <c r="L168" s="82">
        <f t="shared" ca="1" si="26"/>
        <v>34.566075456964484</v>
      </c>
      <c r="M168" s="82">
        <f t="shared" ca="1" si="31"/>
        <v>45.566075456964484</v>
      </c>
    </row>
    <row r="169" spans="1:13" x14ac:dyDescent="0.2">
      <c r="A169" s="64">
        <f t="shared" ca="1" si="27"/>
        <v>42186</v>
      </c>
      <c r="B169" s="64">
        <f t="shared" ca="1" si="28"/>
        <v>42216</v>
      </c>
      <c r="C169" s="58">
        <f ca="1">VLOOKUP(A169,[1]!Int,IF(A169&lt;Nuevo_Int_Ca,3,IF(Comercial_Ca="x",3,IF(Consumo_Ca="X",4,IF(Microcréd_Ca="X",5)))))</f>
        <v>0.19650000000000001</v>
      </c>
      <c r="D169" s="63">
        <f t="shared" ca="1" si="30"/>
        <v>2.1759834797641986E-2</v>
      </c>
      <c r="E169" s="97">
        <f t="shared" ca="1" si="29"/>
        <v>2.1759834797641986E-2</v>
      </c>
      <c r="F169" s="47"/>
      <c r="G169" s="92">
        <f t="shared" ca="1" si="25"/>
        <v>11</v>
      </c>
      <c r="H169" s="6">
        <f t="shared" ca="1" si="23"/>
        <v>30</v>
      </c>
      <c r="I169" s="23">
        <f t="shared" ca="1" si="22"/>
        <v>0.23935818277406185</v>
      </c>
      <c r="J169" s="47"/>
      <c r="K169" s="113"/>
      <c r="L169" s="82">
        <f t="shared" ca="1" si="26"/>
        <v>34.805433639738546</v>
      </c>
      <c r="M169" s="82">
        <f t="shared" ca="1" si="31"/>
        <v>45.805433639738546</v>
      </c>
    </row>
    <row r="170" spans="1:13" x14ac:dyDescent="0.2">
      <c r="A170" s="64">
        <f t="shared" ca="1" si="27"/>
        <v>42217</v>
      </c>
      <c r="B170" s="64">
        <f t="shared" ca="1" si="28"/>
        <v>42247</v>
      </c>
      <c r="C170" s="58">
        <f ca="1">VLOOKUP(A170,[1]!Int,IF(A170&lt;Nuevo_Int_Ca,3,IF(Comercial_Ca="x",3,IF(Consumo_Ca="X",4,IF(Microcréd_Ca="X",5)))))</f>
        <v>0.19650000000000001</v>
      </c>
      <c r="D170" s="63">
        <f t="shared" ca="1" si="30"/>
        <v>2.1759834797641986E-2</v>
      </c>
      <c r="E170" s="97">
        <f t="shared" ca="1" si="29"/>
        <v>2.1759834797641986E-2</v>
      </c>
      <c r="F170" s="47"/>
      <c r="G170" s="92">
        <f t="shared" ca="1" si="25"/>
        <v>11</v>
      </c>
      <c r="H170" s="6">
        <f t="shared" ca="1" si="23"/>
        <v>30</v>
      </c>
      <c r="I170" s="23">
        <f t="shared" ca="1" si="22"/>
        <v>0.23935818277406185</v>
      </c>
      <c r="J170" s="47"/>
      <c r="K170" s="113"/>
      <c r="L170" s="82">
        <f t="shared" ca="1" si="26"/>
        <v>35.044791822512607</v>
      </c>
      <c r="M170" s="82">
        <f t="shared" ca="1" si="31"/>
        <v>46.044791822512607</v>
      </c>
    </row>
    <row r="171" spans="1:13" x14ac:dyDescent="0.2">
      <c r="A171" s="64">
        <f t="shared" ca="1" si="27"/>
        <v>42248</v>
      </c>
      <c r="B171" s="64">
        <f t="shared" ca="1" si="28"/>
        <v>42277</v>
      </c>
      <c r="C171" s="58">
        <f ca="1">VLOOKUP(A171,[1]!Int,IF(A171&lt;Nuevo_Int_Ca,3,IF(Comercial_Ca="x",3,IF(Consumo_Ca="X",4,IF(Microcréd_Ca="X",5)))))</f>
        <v>0.19650000000000001</v>
      </c>
      <c r="D171" s="63">
        <f t="shared" ca="1" si="30"/>
        <v>2.1759834797641986E-2</v>
      </c>
      <c r="E171" s="97">
        <f t="shared" ca="1" si="29"/>
        <v>2.1759834797641986E-2</v>
      </c>
      <c r="F171" s="47"/>
      <c r="G171" s="92">
        <f t="shared" ca="1" si="25"/>
        <v>11</v>
      </c>
      <c r="H171" s="6">
        <f t="shared" ca="1" si="23"/>
        <v>30</v>
      </c>
      <c r="I171" s="23">
        <f t="shared" ca="1" si="22"/>
        <v>0.23935818277406185</v>
      </c>
      <c r="J171" s="47"/>
      <c r="K171" s="113"/>
      <c r="L171" s="82">
        <f t="shared" ca="1" si="26"/>
        <v>35.284150005286669</v>
      </c>
      <c r="M171" s="82">
        <f t="shared" ca="1" si="31"/>
        <v>46.284150005286669</v>
      </c>
    </row>
    <row r="172" spans="1:13" x14ac:dyDescent="0.2">
      <c r="A172" s="64">
        <f t="shared" ca="1" si="27"/>
        <v>42278</v>
      </c>
      <c r="B172" s="64">
        <f t="shared" ca="1" si="28"/>
        <v>42308</v>
      </c>
      <c r="C172" s="58">
        <f ca="1">VLOOKUP(A172,[1]!Int,IF(A172&lt;Nuevo_Int_Ca,3,IF(Comercial_Ca="x",3,IF(Consumo_Ca="X",4,IF(Microcréd_Ca="X",5)))))</f>
        <v>0.19650000000000001</v>
      </c>
      <c r="D172" s="63">
        <f t="shared" ca="1" si="30"/>
        <v>2.1759834797641986E-2</v>
      </c>
      <c r="E172" s="97">
        <f t="shared" ca="1" si="29"/>
        <v>2.1759834797641986E-2</v>
      </c>
      <c r="F172" s="47"/>
      <c r="G172" s="92">
        <f t="shared" ca="1" si="25"/>
        <v>11</v>
      </c>
      <c r="H172" s="6">
        <f t="shared" ca="1" si="23"/>
        <v>30</v>
      </c>
      <c r="I172" s="23">
        <f t="shared" ca="1" si="22"/>
        <v>0.23935818277406185</v>
      </c>
      <c r="J172" s="47"/>
      <c r="K172" s="113"/>
      <c r="L172" s="82">
        <f t="shared" ca="1" si="26"/>
        <v>35.523508188060731</v>
      </c>
      <c r="M172" s="82">
        <f t="shared" ca="1" si="31"/>
        <v>46.523508188060731</v>
      </c>
    </row>
    <row r="173" spans="1:13" x14ac:dyDescent="0.2">
      <c r="A173" s="64">
        <f t="shared" ca="1" si="27"/>
        <v>42309</v>
      </c>
      <c r="B173" s="64">
        <f t="shared" ca="1" si="28"/>
        <v>42338</v>
      </c>
      <c r="C173" s="58">
        <f ca="1">VLOOKUP(A173,[1]!Int,IF(A173&lt;Nuevo_Int_Ca,3,IF(Comercial_Ca="x",3,IF(Consumo_Ca="X",4,IF(Microcréd_Ca="X",5)))))</f>
        <v>0.19650000000000001</v>
      </c>
      <c r="D173" s="63">
        <f t="shared" ca="1" si="30"/>
        <v>2.1759834797641986E-2</v>
      </c>
      <c r="E173" s="97">
        <f t="shared" ca="1" si="29"/>
        <v>2.1759834797641986E-2</v>
      </c>
      <c r="F173" s="47"/>
      <c r="G173" s="92">
        <f t="shared" ca="1" si="25"/>
        <v>11</v>
      </c>
      <c r="H173" s="6">
        <f t="shared" ca="1" si="23"/>
        <v>30</v>
      </c>
      <c r="I173" s="23">
        <f t="shared" ca="1" si="22"/>
        <v>0.23935818277406185</v>
      </c>
      <c r="J173" s="47"/>
      <c r="K173" s="113"/>
      <c r="L173" s="82">
        <f t="shared" ca="1" si="26"/>
        <v>35.762866370834793</v>
      </c>
      <c r="M173" s="82">
        <f t="shared" ca="1" si="31"/>
        <v>46.762866370834793</v>
      </c>
    </row>
    <row r="174" spans="1:13" x14ac:dyDescent="0.2">
      <c r="A174" s="71"/>
      <c r="B174" s="71"/>
      <c r="C174" s="71"/>
      <c r="D174" s="71"/>
      <c r="E174" s="71"/>
      <c r="F174" s="71"/>
      <c r="G174" s="71"/>
      <c r="H174" s="116"/>
      <c r="I174" s="118">
        <f ca="1">SUM(I18:I173)</f>
        <v>35.762866370834793</v>
      </c>
      <c r="J174" s="83">
        <f>SUM(J18:J173)</f>
        <v>0</v>
      </c>
      <c r="K174" s="114"/>
      <c r="L174" s="83">
        <f ca="1">IF(L173&lt;0,0,L173)</f>
        <v>35.762866370834793</v>
      </c>
      <c r="M174" s="84">
        <f ca="1">M173</f>
        <v>46.762866370834793</v>
      </c>
    </row>
    <row r="175" spans="1:13" x14ac:dyDescent="0.2">
      <c r="H175" s="85"/>
      <c r="I175" s="86"/>
      <c r="J175" s="87"/>
      <c r="L175" s="87"/>
      <c r="M175" s="88"/>
    </row>
    <row r="176" spans="1:13" x14ac:dyDescent="0.2">
      <c r="A176" s="7"/>
      <c r="B176" s="7"/>
      <c r="C176" s="7"/>
      <c r="D176" s="7"/>
      <c r="E176" s="38"/>
      <c r="F176" s="53"/>
      <c r="G176" s="54"/>
      <c r="H176" s="89"/>
      <c r="I176" s="89"/>
      <c r="J176" s="85"/>
      <c r="K176" s="111"/>
      <c r="L176" s="88"/>
      <c r="M176" s="88"/>
    </row>
    <row r="177" spans="1:13" x14ac:dyDescent="0.2">
      <c r="A177" s="7"/>
      <c r="B177" s="7"/>
      <c r="C177" s="7"/>
      <c r="D177" s="5"/>
      <c r="E177" s="37"/>
      <c r="F177" s="53"/>
      <c r="H177" s="85"/>
      <c r="I177" s="90"/>
      <c r="J177" s="156" t="s">
        <v>32</v>
      </c>
      <c r="K177" s="156"/>
      <c r="L177" s="156"/>
      <c r="M177" s="100">
        <f ca="1">M174-L174</f>
        <v>11</v>
      </c>
    </row>
    <row r="178" spans="1:13" x14ac:dyDescent="0.2">
      <c r="H178" s="85"/>
      <c r="I178" s="90"/>
      <c r="J178" s="156" t="s">
        <v>33</v>
      </c>
      <c r="K178" s="156"/>
      <c r="L178" s="156"/>
      <c r="M178" s="100">
        <f ca="1">M174-M177</f>
        <v>35.762866370834793</v>
      </c>
    </row>
    <row r="179" spans="1:13" ht="15.75" x14ac:dyDescent="0.25">
      <c r="H179" s="85"/>
      <c r="I179" s="156" t="str">
        <f ca="1">IF(M179&lt;0,"SALDO EN FAVOR DEL DEMANDADO",IF(M178=0,"TOTAL SALDO DE CAPITAL ADEUDADO","TOTAL CAPITAL MÁS INTERESES ADEUDADOS"))</f>
        <v>TOTAL CAPITAL MÁS INTERESES ADEUDADOS</v>
      </c>
      <c r="J179" s="156"/>
      <c r="K179" s="156"/>
      <c r="L179" s="157"/>
      <c r="M179" s="91">
        <f ca="1">SUM(M177:M178)</f>
        <v>46.762866370834793</v>
      </c>
    </row>
  </sheetData>
  <mergeCells count="18">
    <mergeCell ref="A9:C9"/>
    <mergeCell ref="A10:C10"/>
    <mergeCell ref="A4:G4"/>
    <mergeCell ref="A1:M1"/>
    <mergeCell ref="J177:L177"/>
    <mergeCell ref="J178:L178"/>
    <mergeCell ref="I179:L179"/>
    <mergeCell ref="A2:M2"/>
    <mergeCell ref="A3:M3"/>
    <mergeCell ref="A6:C6"/>
    <mergeCell ref="A7:C7"/>
    <mergeCell ref="A15:B15"/>
    <mergeCell ref="J16:K16"/>
    <mergeCell ref="A12:E12"/>
    <mergeCell ref="A13:E13"/>
    <mergeCell ref="A8:C8"/>
    <mergeCell ref="A11:C11"/>
    <mergeCell ref="G15:M15"/>
  </mergeCells>
  <phoneticPr fontId="0" type="noConversion"/>
  <conditionalFormatting sqref="A18:M173">
    <cfRule type="expression" dxfId="2" priority="1" stopIfTrue="1">
      <formula>IF(ROW(A18)&gt;Last_Row,TRUE, FALSE)</formula>
    </cfRule>
    <cfRule type="expression" dxfId="1" priority="2" stopIfTrue="1">
      <formula>IF(ROW(A18)=Last_Row,TRUE, FALSE)</formula>
    </cfRule>
    <cfRule type="expression" dxfId="0" priority="3" stopIfTrue="1">
      <formula>IF(ROW(A18)&lt;Last_Row,TRUE, FALSE)</formula>
    </cfRule>
  </conditionalFormatting>
  <printOptions horizontalCentered="1"/>
  <pageMargins left="0.19685039370078741" right="0.19685039370078741" top="1.3779527559055118" bottom="1.3779527559055118" header="0" footer="0.39370078740157483"/>
  <pageSetup paperSize="256" scale="85" orientation="landscape" r:id="rId1"/>
  <headerFooter alignWithMargins="0">
    <oddFooter>&amp;C&amp;P</oddFooter>
  </headerFooter>
  <ignoredErrors>
    <ignoredError sqref="M174" unlockedFormula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26</vt:i4>
      </vt:variant>
    </vt:vector>
  </HeadingPairs>
  <TitlesOfParts>
    <vt:vector size="28" baseType="lpstr">
      <vt:lpstr>Sin Abonos</vt:lpstr>
      <vt:lpstr>Con Abonos</vt:lpstr>
      <vt:lpstr>Catmar_Ca</vt:lpstr>
      <vt:lpstr>Catmar_Sa</vt:lpstr>
      <vt:lpstr>Colm_De</vt:lpstr>
      <vt:lpstr>Colm_Des</vt:lpstr>
      <vt:lpstr>Colm_Has</vt:lpstr>
      <vt:lpstr>Colm_Hasta</vt:lpstr>
      <vt:lpstr>Comercial_Ca</vt:lpstr>
      <vt:lpstr>Comercial_Sa</vt:lpstr>
      <vt:lpstr>Consumo_Ca</vt:lpstr>
      <vt:lpstr>Consumo_Sa</vt:lpstr>
      <vt:lpstr>días_Ca</vt:lpstr>
      <vt:lpstr>Días_Sa</vt:lpstr>
      <vt:lpstr>Fecha_De</vt:lpstr>
      <vt:lpstr>Fecha_Fin</vt:lpstr>
      <vt:lpstr>Fecha_Hasta</vt:lpstr>
      <vt:lpstr>Fecha_Pri</vt:lpstr>
      <vt:lpstr>Microcréd_Ca</vt:lpstr>
      <vt:lpstr>Microcréd_Sa</vt:lpstr>
      <vt:lpstr>Mora_Fin</vt:lpstr>
      <vt:lpstr>Mora_Final</vt:lpstr>
      <vt:lpstr>Nuevo_Int_Ca</vt:lpstr>
      <vt:lpstr>Nuevo_Int_Sa</vt:lpstr>
      <vt:lpstr>Primar_Ca</vt:lpstr>
      <vt:lpstr>Primar_Sa</vt:lpstr>
      <vt:lpstr>Sgn_Int_Ca</vt:lpstr>
      <vt:lpstr>SgN_Int_Sa</vt:lpstr>
    </vt:vector>
  </TitlesOfParts>
  <Manager>RAML</Manager>
  <Company>RAML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RAML</dc:creator>
  <cp:keywords/>
  <dc:description/>
  <cp:lastModifiedBy>Oscar David Sánchez Giraldo</cp:lastModifiedBy>
  <cp:revision/>
  <cp:lastPrinted>2021-04-20T22:22:32Z</cp:lastPrinted>
  <dcterms:created xsi:type="dcterms:W3CDTF">2000-07-13T13:07:03Z</dcterms:created>
  <dcterms:modified xsi:type="dcterms:W3CDTF">2021-04-20T22:25:10Z</dcterms:modified>
  <cp:category/>
  <cp:contentStatus/>
</cp:coreProperties>
</file>