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01"/>
  <workbookPr autoCompressPictures="0"/>
  <xr:revisionPtr revIDLastSave="0" documentId="8_{BE7B79ED-0F66-4328-9E33-D7601179C7EA}" xr6:coauthVersionLast="47" xr6:coauthVersionMax="47" xr10:uidLastSave="{00000000-0000-0000-0000-000000000000}"/>
  <bookViews>
    <workbookView xWindow="0" yWindow="0" windowWidth="25600" windowHeight="16060" firstSheet="163" activeTab="163" xr2:uid="{00000000-000D-0000-FFFF-FFFF00000000}"/>
  </bookViews>
  <sheets>
    <sheet name="TABLA INTERESES" sheetId="1" r:id="rId1"/>
    <sheet name="CASA 38 31-05-2018" sheetId="3" r:id="rId2"/>
    <sheet name="CASA 38 30-06-2018 " sheetId="4" r:id="rId3"/>
    <sheet name="CASA 38 31-07-2018" sheetId="5" r:id="rId4"/>
    <sheet name="CASA 38 31-08-2018" sheetId="87" r:id="rId5"/>
    <sheet name="CASA 38 30-09-2018" sheetId="88" r:id="rId6"/>
    <sheet name="CASA 38 31-10-2018" sheetId="89" r:id="rId7"/>
    <sheet name="CASA 38 30-11-2018" sheetId="90" r:id="rId8"/>
    <sheet name="CASA 38 31-12-2018" sheetId="91" r:id="rId9"/>
    <sheet name="CASA 38 31-01-2019" sheetId="92" r:id="rId10"/>
    <sheet name="CASA 38 28-02-2019" sheetId="93" r:id="rId11"/>
    <sheet name="CASA 38 31-03-2019" sheetId="94" r:id="rId12"/>
    <sheet name="CASA 38 30-04-2019" sheetId="95" r:id="rId13"/>
    <sheet name="CASA 38 31-05-2019" sheetId="96" r:id="rId14"/>
    <sheet name="CASA 38 30-06-2019" sheetId="97" r:id="rId15"/>
    <sheet name="CASA 38 31-07-2019" sheetId="98" r:id="rId16"/>
    <sheet name="CASA 39 31-05-2018" sheetId="6" r:id="rId17"/>
    <sheet name="CASA 39 30-06-2018" sheetId="8" r:id="rId18"/>
    <sheet name="CASA 39 31-07-2018" sheetId="9" r:id="rId19"/>
    <sheet name="CASA 40 31-05-2018" sheetId="10" r:id="rId20"/>
    <sheet name="CASA 40 30-06-2018" sheetId="11" r:id="rId21"/>
    <sheet name="CASA 40 31-07-2018" sheetId="12" r:id="rId22"/>
    <sheet name="CASA 40 31-08-2018" sheetId="13" r:id="rId23"/>
    <sheet name="CASA 40 30-09-2018" sheetId="99" r:id="rId24"/>
    <sheet name="CASA 40 31-10-2018" sheetId="100" r:id="rId25"/>
    <sheet name="CASA 40 30-11-2018" sheetId="101" r:id="rId26"/>
    <sheet name="CASA 40 31-12-2018" sheetId="102" r:id="rId27"/>
    <sheet name="CASA 40 31-01-2019" sheetId="103" r:id="rId28"/>
    <sheet name="CASA 40 28-02-2019" sheetId="104" r:id="rId29"/>
    <sheet name="CASA 40 31-03-2019" sheetId="105" r:id="rId30"/>
    <sheet name="CASA 40 30-04-2019" sheetId="106" r:id="rId31"/>
    <sheet name="CASA 41 31-05-2018" sheetId="14" r:id="rId32"/>
    <sheet name="CASA 42 31-05-2018" sheetId="15" r:id="rId33"/>
    <sheet name="CASA 42 30-06-2018" sheetId="107" r:id="rId34"/>
    <sheet name="CASA 42 31-07-2018" sheetId="108" r:id="rId35"/>
    <sheet name="CASA 42 31-08-2018" sheetId="109" r:id="rId36"/>
    <sheet name="CASA 42 30-09-2018" sheetId="110" r:id="rId37"/>
    <sheet name="CASA 42 31-10-2018" sheetId="111" r:id="rId38"/>
    <sheet name="CASA 50 31-05-2018 " sheetId="16" r:id="rId39"/>
    <sheet name="CASA 50 30-06-2018 " sheetId="17" r:id="rId40"/>
    <sheet name="CASA 50 31-07-2018 " sheetId="18" r:id="rId41"/>
    <sheet name="CASA 50 31-08-2018 " sheetId="19" r:id="rId42"/>
    <sheet name="CASA 50 30-09-2018" sheetId="112" r:id="rId43"/>
    <sheet name="CASA 50 31-10-2018" sheetId="113" r:id="rId44"/>
    <sheet name="CASA 50 30-11-2018" sheetId="114" r:id="rId45"/>
    <sheet name="CASA 50 31-12-2018" sheetId="115" r:id="rId46"/>
    <sheet name="CASA 50 31-01-2019" sheetId="116" r:id="rId47"/>
    <sheet name="CASA 50 28-02-2019" sheetId="117" r:id="rId48"/>
    <sheet name="CASA 50 31-03-2019" sheetId="118" r:id="rId49"/>
    <sheet name="CASA 50 30-04-2019" sheetId="119" r:id="rId50"/>
    <sheet name="CASA 50 31-05-2019" sheetId="120" r:id="rId51"/>
    <sheet name="CASA 50 30-06-2019" sheetId="121" r:id="rId52"/>
    <sheet name="CASA 50 31-07-2019" sheetId="122" r:id="rId53"/>
    <sheet name="CASA 51 31-05-2018 " sheetId="20" r:id="rId54"/>
    <sheet name="CASA 51 30-06-2018 " sheetId="21" r:id="rId55"/>
    <sheet name="CASA 51 31-07-2018" sheetId="22" r:id="rId56"/>
    <sheet name="CASA 51 31-08-2018" sheetId="124" r:id="rId57"/>
    <sheet name="CASA 51 30-09-2018" sheetId="125" r:id="rId58"/>
    <sheet name="CASA 51 31-10-2018" sheetId="126" r:id="rId59"/>
    <sheet name="CASA 51 30-11-2018" sheetId="127" r:id="rId60"/>
    <sheet name="CASA 51 31-12-2018" sheetId="128" r:id="rId61"/>
    <sheet name="CASA 51 31-01-2019" sheetId="129" r:id="rId62"/>
    <sheet name="CASA 51 28-02-2019" sheetId="130" r:id="rId63"/>
    <sheet name="CASA 51 31-03-2019" sheetId="131" r:id="rId64"/>
    <sheet name="CASA 52 31-05-2018" sheetId="24" r:id="rId65"/>
    <sheet name="CASA 52 30-06-2018" sheetId="25" r:id="rId66"/>
    <sheet name="CASA 52 31-07-2018" sheetId="132" r:id="rId67"/>
    <sheet name="CASA 52 31-08-2018" sheetId="133" r:id="rId68"/>
    <sheet name="CASA 52 30-09-2018" sheetId="134" r:id="rId69"/>
    <sheet name="CASA 52 31-10-2018" sheetId="135" r:id="rId70"/>
    <sheet name="CASA 52 30-11-2018" sheetId="136" r:id="rId71"/>
    <sheet name="CASA 52 31-12-2018" sheetId="137" r:id="rId72"/>
    <sheet name="CASA 52 31-01-2019" sheetId="138" r:id="rId73"/>
    <sheet name="CASA 52 28-02-2019" sheetId="139" r:id="rId74"/>
    <sheet name="CASA 52 31-03-2019" sheetId="140" r:id="rId75"/>
    <sheet name="CASA 52 30-04-2019" sheetId="141" r:id="rId76"/>
    <sheet name="CASA 52 31-05-2019" sheetId="142" r:id="rId77"/>
    <sheet name="CASA 52 30-06-2019" sheetId="143" r:id="rId78"/>
    <sheet name="CASA 52 31-07-2019" sheetId="144" r:id="rId79"/>
    <sheet name="CASA 53 31-05-2018" sheetId="26" r:id="rId80"/>
    <sheet name="CASA 53 30-06-2018" sheetId="27" r:id="rId81"/>
    <sheet name="CASA 53 31-07-2018" sheetId="145" r:id="rId82"/>
    <sheet name="CASA 53 31-08-2018" sheetId="146" r:id="rId83"/>
    <sheet name="CASA 53 30-09-2018" sheetId="147" r:id="rId84"/>
    <sheet name="CASA 53 31-10-2018" sheetId="148" r:id="rId85"/>
    <sheet name="CASA 53 30-11-2018" sheetId="149" r:id="rId86"/>
    <sheet name="CASA 53 31-12-2018" sheetId="150" r:id="rId87"/>
    <sheet name="CASA 53 31-01-2019" sheetId="151" r:id="rId88"/>
    <sheet name="CASA 53 28-02-2019" sheetId="152" r:id="rId89"/>
    <sheet name="CASA 53 31-03-2019" sheetId="153" r:id="rId90"/>
    <sheet name="CASA 53 30-04-2019" sheetId="154" r:id="rId91"/>
    <sheet name="CASA 53 31-05-2019" sheetId="155" r:id="rId92"/>
    <sheet name="CASA 53 30-06-2019" sheetId="156" r:id="rId93"/>
    <sheet name="CASA 53 31-07-2019" sheetId="157" r:id="rId94"/>
    <sheet name="CASA 54 31-05-2018" sheetId="28" r:id="rId95"/>
    <sheet name="CASA 54 30-06-2018 " sheetId="29" r:id="rId96"/>
    <sheet name="CASA 54  31-07-2018" sheetId="30" r:id="rId97"/>
    <sheet name="CASA 54  31-08-2018" sheetId="31" r:id="rId98"/>
    <sheet name="CASA 54  30-09-2018" sheetId="32" r:id="rId99"/>
    <sheet name="CASA 54  31-10-2018" sheetId="33" r:id="rId100"/>
    <sheet name="CASA 54  30-11-2018" sheetId="158" r:id="rId101"/>
    <sheet name="CASA 54  31-12-2018" sheetId="159" r:id="rId102"/>
    <sheet name="CASA 54  31-01-2019" sheetId="160" r:id="rId103"/>
    <sheet name="CASA 54  28-02-2019" sheetId="161" r:id="rId104"/>
    <sheet name="CASA 54  31-03-2019" sheetId="162" r:id="rId105"/>
    <sheet name="CASA 54  30-04-2019" sheetId="163" r:id="rId106"/>
    <sheet name="CASA 54  31-05-2019" sheetId="164" r:id="rId107"/>
    <sheet name="CASA 54  30-06-2019" sheetId="165" r:id="rId108"/>
    <sheet name="CASA 54  31-07-2019" sheetId="166" r:id="rId109"/>
    <sheet name="CASA 55  31-05-2018" sheetId="34" r:id="rId110"/>
    <sheet name="CASA 55  30-06-2018" sheetId="35" r:id="rId111"/>
    <sheet name="CASA 55  31-07-2018" sheetId="36" r:id="rId112"/>
    <sheet name="CASA 55  31-08-2018" sheetId="37" r:id="rId113"/>
    <sheet name="CASA 55  30-09-2018" sheetId="38" r:id="rId114"/>
    <sheet name="CASA 55  31-10-2018" sheetId="39" r:id="rId115"/>
    <sheet name="CASA 55  30-11-2018" sheetId="40" r:id="rId116"/>
    <sheet name="CASA 55  31-12-2018" sheetId="41" r:id="rId117"/>
    <sheet name="CASA 55  31-01-2019" sheetId="42" r:id="rId118"/>
    <sheet name="CASA 55  28-02-2019" sheetId="43" r:id="rId119"/>
    <sheet name="CASA 55  31-03-2019" sheetId="44" r:id="rId120"/>
    <sheet name="CASA 55  30-04-2019" sheetId="45" r:id="rId121"/>
    <sheet name="CASA 55  31-05-2019" sheetId="46" r:id="rId122"/>
    <sheet name="CASA 55  30-06-2019" sheetId="47" r:id="rId123"/>
    <sheet name="CASA 55  31-07-2019" sheetId="48" r:id="rId124"/>
    <sheet name="CASA 56 31-05-2018" sheetId="49" r:id="rId125"/>
    <sheet name="CASA 56 30-06-2018" sheetId="50" r:id="rId126"/>
    <sheet name="CASA 56 31-07-2018" sheetId="51" r:id="rId127"/>
    <sheet name="CASA 56 31-08-2018" sheetId="52" r:id="rId128"/>
    <sheet name="CASA 56 30-09-2018 " sheetId="53" r:id="rId129"/>
    <sheet name="CASA 56 31-10-2018" sheetId="54" r:id="rId130"/>
    <sheet name="CASA 56 30-11-2018" sheetId="55" r:id="rId131"/>
    <sheet name="CASA 56 31-12-2018" sheetId="56" r:id="rId132"/>
    <sheet name="CASA 56 31-01-2019" sheetId="57" r:id="rId133"/>
    <sheet name="CASA 56  28-02-2019" sheetId="58" r:id="rId134"/>
    <sheet name="CASA 56  31-03-2019" sheetId="167" r:id="rId135"/>
    <sheet name="CASA 56  30-04-2019" sheetId="168" r:id="rId136"/>
    <sheet name="CASA 56  31-05-2019" sheetId="169" r:id="rId137"/>
    <sheet name="CASA 56  30-06-2019" sheetId="170" r:id="rId138"/>
    <sheet name="CASA 56  31-07-2019" sheetId="171" r:id="rId139"/>
    <sheet name="CASA 57 31-05-2018" sheetId="59" r:id="rId140"/>
    <sheet name="CASA 57 30-06-2018" sheetId="61" r:id="rId141"/>
    <sheet name="CASA 57 31-07-2018" sheetId="60" r:id="rId142"/>
    <sheet name="CASA 57 31-08-2018" sheetId="62" r:id="rId143"/>
    <sheet name="CASA 57 30-09-2018" sheetId="63" r:id="rId144"/>
    <sheet name="CASA 57 31-10-2018" sheetId="64" r:id="rId145"/>
    <sheet name="CASA 57 30-11-2018" sheetId="65" r:id="rId146"/>
    <sheet name="CASA 57 31-12-2018" sheetId="66" r:id="rId147"/>
    <sheet name="CASA 57 31-01-2019" sheetId="67" r:id="rId148"/>
    <sheet name="CASA 57  28-02-2019" sheetId="68" r:id="rId149"/>
    <sheet name="CASA 57  31-03-2019" sheetId="69" r:id="rId150"/>
    <sheet name="CASA 57  30-04-2019" sheetId="70" r:id="rId151"/>
    <sheet name="CASA 57  31-05-2019" sheetId="172" r:id="rId152"/>
    <sheet name="CASA 57  30-06-2019" sheetId="173" r:id="rId153"/>
    <sheet name="CASA 57  31-07-2019" sheetId="174" r:id="rId154"/>
    <sheet name="CASA 58 31-05-2018" sheetId="71" r:id="rId155"/>
    <sheet name="CASA 58  30-06-2018" sheetId="72" r:id="rId156"/>
    <sheet name="CASA 58   31-07-2018" sheetId="73" r:id="rId157"/>
    <sheet name="CASA 58  31-08-2018" sheetId="74" r:id="rId158"/>
    <sheet name="CASA 77  31-05-2018" sheetId="81" r:id="rId159"/>
    <sheet name="CASA 77  30-06-2018" sheetId="82" r:id="rId160"/>
    <sheet name="CASA 79  31-05-2018" sheetId="86" r:id="rId161"/>
    <sheet name="CASA 79  30-06-2018" sheetId="175" r:id="rId162"/>
    <sheet name="CASA 79  31-07-2018" sheetId="176" r:id="rId163"/>
    <sheet name="RESUMEN" sheetId="2" r:id="rId16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9" i="2" l="1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C19" i="2"/>
  <c r="A19" i="2"/>
  <c r="C24" i="2" s="1"/>
  <c r="D10" i="176"/>
  <c r="E10" i="176"/>
  <c r="G10" i="176"/>
  <c r="F10" i="176"/>
  <c r="D11" i="176"/>
  <c r="E11" i="176"/>
  <c r="G11" i="176"/>
  <c r="F11" i="176"/>
  <c r="D12" i="176"/>
  <c r="E12" i="176"/>
  <c r="G12" i="176"/>
  <c r="F12" i="176"/>
  <c r="D13" i="176"/>
  <c r="E13" i="176"/>
  <c r="G13" i="176"/>
  <c r="F13" i="176"/>
  <c r="D14" i="176"/>
  <c r="E14" i="176"/>
  <c r="G14" i="176"/>
  <c r="F14" i="176"/>
  <c r="D15" i="176"/>
  <c r="E15" i="176"/>
  <c r="G15" i="176"/>
  <c r="F15" i="176"/>
  <c r="D16" i="176"/>
  <c r="E16" i="176"/>
  <c r="G16" i="176"/>
  <c r="F16" i="176"/>
  <c r="D17" i="176"/>
  <c r="E17" i="176"/>
  <c r="G17" i="176"/>
  <c r="F17" i="176"/>
  <c r="D18" i="176"/>
  <c r="E18" i="176"/>
  <c r="G18" i="176"/>
  <c r="F18" i="176"/>
  <c r="D19" i="176"/>
  <c r="E19" i="176"/>
  <c r="G19" i="176"/>
  <c r="F19" i="176"/>
  <c r="D20" i="176"/>
  <c r="E20" i="176"/>
  <c r="G20" i="176"/>
  <c r="F20" i="176"/>
  <c r="D21" i="176"/>
  <c r="E21" i="176"/>
  <c r="G21" i="176"/>
  <c r="F21" i="176"/>
  <c r="D22" i="176"/>
  <c r="E22" i="176"/>
  <c r="G22" i="176"/>
  <c r="F22" i="176"/>
  <c r="D23" i="176"/>
  <c r="E23" i="176"/>
  <c r="G23" i="176"/>
  <c r="F23" i="176"/>
  <c r="D24" i="176"/>
  <c r="E24" i="176"/>
  <c r="G24" i="176"/>
  <c r="F24" i="176"/>
  <c r="D25" i="176"/>
  <c r="E25" i="176"/>
  <c r="G25" i="176"/>
  <c r="F25" i="176"/>
  <c r="D26" i="176"/>
  <c r="E26" i="176"/>
  <c r="G26" i="176"/>
  <c r="F26" i="176"/>
  <c r="D27" i="176"/>
  <c r="E27" i="176"/>
  <c r="G27" i="176"/>
  <c r="F27" i="176"/>
  <c r="D28" i="176"/>
  <c r="E28" i="176"/>
  <c r="G28" i="176"/>
  <c r="F28" i="176"/>
  <c r="D29" i="176"/>
  <c r="E29" i="176"/>
  <c r="G29" i="176"/>
  <c r="F29" i="176"/>
  <c r="D30" i="176"/>
  <c r="E30" i="176"/>
  <c r="G30" i="176"/>
  <c r="F30" i="176"/>
  <c r="D31" i="176"/>
  <c r="E31" i="176"/>
  <c r="G31" i="176"/>
  <c r="F31" i="176"/>
  <c r="D32" i="176"/>
  <c r="E32" i="176"/>
  <c r="G32" i="176"/>
  <c r="F32" i="176"/>
  <c r="D33" i="176"/>
  <c r="E33" i="176"/>
  <c r="G33" i="176"/>
  <c r="F33" i="176"/>
  <c r="D34" i="176"/>
  <c r="E34" i="176"/>
  <c r="G34" i="176"/>
  <c r="F34" i="176"/>
  <c r="D35" i="176"/>
  <c r="E35" i="176"/>
  <c r="G35" i="176"/>
  <c r="F35" i="176"/>
  <c r="D36" i="176"/>
  <c r="E36" i="176"/>
  <c r="G36" i="176"/>
  <c r="F36" i="176"/>
  <c r="D37" i="176"/>
  <c r="E37" i="176"/>
  <c r="G37" i="176"/>
  <c r="F37" i="176"/>
  <c r="F40" i="176"/>
  <c r="G40" i="176"/>
  <c r="G41" i="176"/>
  <c r="G42" i="176"/>
  <c r="G44" i="176"/>
  <c r="D10" i="175"/>
  <c r="E10" i="175"/>
  <c r="G10" i="175"/>
  <c r="F10" i="175"/>
  <c r="D11" i="175"/>
  <c r="E11" i="175"/>
  <c r="G11" i="175"/>
  <c r="F11" i="175"/>
  <c r="D12" i="175"/>
  <c r="E12" i="175"/>
  <c r="G12" i="175"/>
  <c r="F12" i="175"/>
  <c r="D13" i="175"/>
  <c r="E13" i="175"/>
  <c r="G13" i="175"/>
  <c r="F13" i="175"/>
  <c r="D14" i="175"/>
  <c r="E14" i="175"/>
  <c r="G14" i="175"/>
  <c r="F14" i="175"/>
  <c r="D15" i="175"/>
  <c r="E15" i="175"/>
  <c r="G15" i="175"/>
  <c r="F15" i="175"/>
  <c r="D16" i="175"/>
  <c r="E16" i="175"/>
  <c r="G16" i="175"/>
  <c r="F16" i="175"/>
  <c r="D17" i="175"/>
  <c r="E17" i="175"/>
  <c r="G17" i="175"/>
  <c r="F17" i="175"/>
  <c r="D18" i="175"/>
  <c r="E18" i="175"/>
  <c r="G18" i="175"/>
  <c r="F18" i="175"/>
  <c r="D19" i="175"/>
  <c r="E19" i="175"/>
  <c r="G19" i="175"/>
  <c r="F19" i="175"/>
  <c r="D20" i="175"/>
  <c r="E20" i="175"/>
  <c r="G20" i="175"/>
  <c r="F20" i="175"/>
  <c r="D21" i="175"/>
  <c r="E21" i="175"/>
  <c r="G21" i="175"/>
  <c r="F21" i="175"/>
  <c r="D22" i="175"/>
  <c r="E22" i="175"/>
  <c r="G22" i="175"/>
  <c r="F22" i="175"/>
  <c r="D23" i="175"/>
  <c r="E23" i="175"/>
  <c r="G23" i="175"/>
  <c r="F23" i="175"/>
  <c r="D24" i="175"/>
  <c r="E24" i="175"/>
  <c r="G24" i="175"/>
  <c r="F24" i="175"/>
  <c r="D25" i="175"/>
  <c r="E25" i="175"/>
  <c r="G25" i="175"/>
  <c r="F25" i="175"/>
  <c r="D26" i="175"/>
  <c r="E26" i="175"/>
  <c r="G26" i="175"/>
  <c r="F26" i="175"/>
  <c r="D27" i="175"/>
  <c r="E27" i="175"/>
  <c r="G27" i="175"/>
  <c r="F27" i="175"/>
  <c r="D28" i="175"/>
  <c r="E28" i="175"/>
  <c r="G28" i="175"/>
  <c r="F28" i="175"/>
  <c r="D29" i="175"/>
  <c r="E29" i="175"/>
  <c r="G29" i="175"/>
  <c r="F29" i="175"/>
  <c r="D30" i="175"/>
  <c r="E30" i="175"/>
  <c r="G30" i="175"/>
  <c r="F30" i="175"/>
  <c r="D31" i="175"/>
  <c r="E31" i="175"/>
  <c r="G31" i="175"/>
  <c r="F31" i="175"/>
  <c r="D32" i="175"/>
  <c r="E32" i="175"/>
  <c r="G32" i="175"/>
  <c r="F32" i="175"/>
  <c r="D33" i="175"/>
  <c r="E33" i="175"/>
  <c r="G33" i="175"/>
  <c r="F33" i="175"/>
  <c r="D34" i="175"/>
  <c r="E34" i="175"/>
  <c r="G34" i="175"/>
  <c r="F34" i="175"/>
  <c r="D35" i="175"/>
  <c r="E35" i="175"/>
  <c r="G35" i="175"/>
  <c r="F35" i="175"/>
  <c r="D36" i="175"/>
  <c r="E36" i="175"/>
  <c r="G36" i="175"/>
  <c r="F36" i="175"/>
  <c r="D37" i="175"/>
  <c r="E37" i="175"/>
  <c r="G37" i="175"/>
  <c r="F37" i="175"/>
  <c r="F40" i="175"/>
  <c r="G40" i="175"/>
  <c r="G41" i="175"/>
  <c r="G42" i="175"/>
  <c r="G44" i="175"/>
  <c r="D10" i="174"/>
  <c r="E10" i="174"/>
  <c r="G10" i="174"/>
  <c r="F10" i="174"/>
  <c r="D11" i="174"/>
  <c r="E11" i="174"/>
  <c r="G11" i="174"/>
  <c r="F11" i="174"/>
  <c r="D12" i="174"/>
  <c r="E12" i="174"/>
  <c r="G12" i="174"/>
  <c r="F12" i="174"/>
  <c r="D13" i="174"/>
  <c r="E13" i="174"/>
  <c r="G13" i="174"/>
  <c r="F13" i="174"/>
  <c r="D14" i="174"/>
  <c r="E14" i="174"/>
  <c r="G14" i="174"/>
  <c r="F14" i="174"/>
  <c r="D15" i="174"/>
  <c r="E15" i="174"/>
  <c r="G15" i="174"/>
  <c r="F15" i="174"/>
  <c r="D16" i="174"/>
  <c r="E16" i="174"/>
  <c r="G16" i="174"/>
  <c r="F16" i="174"/>
  <c r="D17" i="174"/>
  <c r="E17" i="174"/>
  <c r="G17" i="174"/>
  <c r="F17" i="174"/>
  <c r="D18" i="174"/>
  <c r="E18" i="174"/>
  <c r="G18" i="174"/>
  <c r="F18" i="174"/>
  <c r="D19" i="174"/>
  <c r="E19" i="174"/>
  <c r="G19" i="174"/>
  <c r="F19" i="174"/>
  <c r="D20" i="174"/>
  <c r="E20" i="174"/>
  <c r="G20" i="174"/>
  <c r="F20" i="174"/>
  <c r="D21" i="174"/>
  <c r="E21" i="174"/>
  <c r="G21" i="174"/>
  <c r="F21" i="174"/>
  <c r="D22" i="174"/>
  <c r="E22" i="174"/>
  <c r="G22" i="174"/>
  <c r="F22" i="174"/>
  <c r="D23" i="174"/>
  <c r="E23" i="174"/>
  <c r="G23" i="174"/>
  <c r="F23" i="174"/>
  <c r="D24" i="174"/>
  <c r="E24" i="174"/>
  <c r="G24" i="174"/>
  <c r="F24" i="174"/>
  <c r="F27" i="174"/>
  <c r="G27" i="174"/>
  <c r="G28" i="174"/>
  <c r="G29" i="174"/>
  <c r="G31" i="174"/>
  <c r="D10" i="173"/>
  <c r="E10" i="173"/>
  <c r="G10" i="173"/>
  <c r="F10" i="173"/>
  <c r="D11" i="173"/>
  <c r="E11" i="173"/>
  <c r="G11" i="173"/>
  <c r="F11" i="173"/>
  <c r="D12" i="173"/>
  <c r="E12" i="173"/>
  <c r="G12" i="173"/>
  <c r="F12" i="173"/>
  <c r="D13" i="173"/>
  <c r="E13" i="173"/>
  <c r="G13" i="173"/>
  <c r="F13" i="173"/>
  <c r="D14" i="173"/>
  <c r="E14" i="173"/>
  <c r="G14" i="173"/>
  <c r="F14" i="173"/>
  <c r="D15" i="173"/>
  <c r="E15" i="173"/>
  <c r="G15" i="173"/>
  <c r="F15" i="173"/>
  <c r="D16" i="173"/>
  <c r="E16" i="173"/>
  <c r="G16" i="173"/>
  <c r="F16" i="173"/>
  <c r="D17" i="173"/>
  <c r="E17" i="173"/>
  <c r="G17" i="173"/>
  <c r="F17" i="173"/>
  <c r="D18" i="173"/>
  <c r="E18" i="173"/>
  <c r="G18" i="173"/>
  <c r="F18" i="173"/>
  <c r="D19" i="173"/>
  <c r="E19" i="173"/>
  <c r="G19" i="173"/>
  <c r="F19" i="173"/>
  <c r="D20" i="173"/>
  <c r="E20" i="173"/>
  <c r="G20" i="173"/>
  <c r="F20" i="173"/>
  <c r="D21" i="173"/>
  <c r="E21" i="173"/>
  <c r="G21" i="173"/>
  <c r="F21" i="173"/>
  <c r="D22" i="173"/>
  <c r="E22" i="173"/>
  <c r="G22" i="173"/>
  <c r="F22" i="173"/>
  <c r="D23" i="173"/>
  <c r="E23" i="173"/>
  <c r="G23" i="173"/>
  <c r="F23" i="173"/>
  <c r="D24" i="173"/>
  <c r="E24" i="173"/>
  <c r="G24" i="173"/>
  <c r="F24" i="173"/>
  <c r="D25" i="173"/>
  <c r="E25" i="173"/>
  <c r="G25" i="173"/>
  <c r="F25" i="173"/>
  <c r="F28" i="173"/>
  <c r="G28" i="173"/>
  <c r="G29" i="173"/>
  <c r="G30" i="173"/>
  <c r="G32" i="173"/>
  <c r="D10" i="172"/>
  <c r="E10" i="172"/>
  <c r="G10" i="172"/>
  <c r="F10" i="172"/>
  <c r="D11" i="172"/>
  <c r="E11" i="172"/>
  <c r="G11" i="172"/>
  <c r="F11" i="172"/>
  <c r="D12" i="172"/>
  <c r="E12" i="172"/>
  <c r="G12" i="172"/>
  <c r="F12" i="172"/>
  <c r="D13" i="172"/>
  <c r="E13" i="172"/>
  <c r="G13" i="172"/>
  <c r="F13" i="172"/>
  <c r="D14" i="172"/>
  <c r="E14" i="172"/>
  <c r="G14" i="172"/>
  <c r="F14" i="172"/>
  <c r="D15" i="172"/>
  <c r="E15" i="172"/>
  <c r="G15" i="172"/>
  <c r="F15" i="172"/>
  <c r="D16" i="172"/>
  <c r="E16" i="172"/>
  <c r="G16" i="172"/>
  <c r="F16" i="172"/>
  <c r="D17" i="172"/>
  <c r="E17" i="172"/>
  <c r="G17" i="172"/>
  <c r="F17" i="172"/>
  <c r="D18" i="172"/>
  <c r="E18" i="172"/>
  <c r="G18" i="172"/>
  <c r="F18" i="172"/>
  <c r="D19" i="172"/>
  <c r="E19" i="172"/>
  <c r="G19" i="172"/>
  <c r="F19" i="172"/>
  <c r="D20" i="172"/>
  <c r="E20" i="172"/>
  <c r="G20" i="172"/>
  <c r="F20" i="172"/>
  <c r="D21" i="172"/>
  <c r="E21" i="172"/>
  <c r="G21" i="172"/>
  <c r="F21" i="172"/>
  <c r="D22" i="172"/>
  <c r="E22" i="172"/>
  <c r="G22" i="172"/>
  <c r="F22" i="172"/>
  <c r="D23" i="172"/>
  <c r="E23" i="172"/>
  <c r="G23" i="172"/>
  <c r="F23" i="172"/>
  <c r="D24" i="172"/>
  <c r="E24" i="172"/>
  <c r="G24" i="172"/>
  <c r="F24" i="172"/>
  <c r="D25" i="172"/>
  <c r="E25" i="172"/>
  <c r="G25" i="172"/>
  <c r="F25" i="172"/>
  <c r="D26" i="172"/>
  <c r="E26" i="172"/>
  <c r="G26" i="172"/>
  <c r="F26" i="172"/>
  <c r="F29" i="172"/>
  <c r="G29" i="172"/>
  <c r="G30" i="172"/>
  <c r="G31" i="172"/>
  <c r="G33" i="172"/>
  <c r="D10" i="171"/>
  <c r="E10" i="171"/>
  <c r="G10" i="171"/>
  <c r="F10" i="171"/>
  <c r="D11" i="171"/>
  <c r="E11" i="171"/>
  <c r="G11" i="171"/>
  <c r="F11" i="171"/>
  <c r="D12" i="171"/>
  <c r="E12" i="171"/>
  <c r="G12" i="171"/>
  <c r="F12" i="171"/>
  <c r="D13" i="171"/>
  <c r="E13" i="171"/>
  <c r="G13" i="171"/>
  <c r="F13" i="171"/>
  <c r="D14" i="171"/>
  <c r="E14" i="171"/>
  <c r="G14" i="171"/>
  <c r="F14" i="171"/>
  <c r="D15" i="171"/>
  <c r="E15" i="171"/>
  <c r="G15" i="171"/>
  <c r="F15" i="171"/>
  <c r="D16" i="171"/>
  <c r="E16" i="171"/>
  <c r="G16" i="171"/>
  <c r="F16" i="171"/>
  <c r="D17" i="171"/>
  <c r="E17" i="171"/>
  <c r="G17" i="171"/>
  <c r="F17" i="171"/>
  <c r="D18" i="171"/>
  <c r="E18" i="171"/>
  <c r="G18" i="171"/>
  <c r="F18" i="171"/>
  <c r="D19" i="171"/>
  <c r="E19" i="171"/>
  <c r="G19" i="171"/>
  <c r="F19" i="171"/>
  <c r="D20" i="171"/>
  <c r="E20" i="171"/>
  <c r="G20" i="171"/>
  <c r="F20" i="171"/>
  <c r="D21" i="171"/>
  <c r="E21" i="171"/>
  <c r="G21" i="171"/>
  <c r="F21" i="171"/>
  <c r="D22" i="171"/>
  <c r="E22" i="171"/>
  <c r="G22" i="171"/>
  <c r="F22" i="171"/>
  <c r="D23" i="171"/>
  <c r="E23" i="171"/>
  <c r="G23" i="171"/>
  <c r="F23" i="171"/>
  <c r="D24" i="171"/>
  <c r="E24" i="171"/>
  <c r="G24" i="171"/>
  <c r="F24" i="171"/>
  <c r="F27" i="171"/>
  <c r="G27" i="171"/>
  <c r="G28" i="171"/>
  <c r="G29" i="171"/>
  <c r="G31" i="171"/>
  <c r="D10" i="170"/>
  <c r="E10" i="170"/>
  <c r="G10" i="170"/>
  <c r="F10" i="170"/>
  <c r="D11" i="170"/>
  <c r="E11" i="170"/>
  <c r="G11" i="170"/>
  <c r="F11" i="170"/>
  <c r="D12" i="170"/>
  <c r="E12" i="170"/>
  <c r="G12" i="170"/>
  <c r="F12" i="170"/>
  <c r="D13" i="170"/>
  <c r="E13" i="170"/>
  <c r="G13" i="170"/>
  <c r="F13" i="170"/>
  <c r="D14" i="170"/>
  <c r="E14" i="170"/>
  <c r="G14" i="170"/>
  <c r="F14" i="170"/>
  <c r="D15" i="170"/>
  <c r="E15" i="170"/>
  <c r="G15" i="170"/>
  <c r="F15" i="170"/>
  <c r="D16" i="170"/>
  <c r="E16" i="170"/>
  <c r="G16" i="170"/>
  <c r="F16" i="170"/>
  <c r="D17" i="170"/>
  <c r="E17" i="170"/>
  <c r="G17" i="170"/>
  <c r="F17" i="170"/>
  <c r="D18" i="170"/>
  <c r="E18" i="170"/>
  <c r="G18" i="170"/>
  <c r="F18" i="170"/>
  <c r="D19" i="170"/>
  <c r="E19" i="170"/>
  <c r="G19" i="170"/>
  <c r="F19" i="170"/>
  <c r="D20" i="170"/>
  <c r="E20" i="170"/>
  <c r="G20" i="170"/>
  <c r="F20" i="170"/>
  <c r="D21" i="170"/>
  <c r="E21" i="170"/>
  <c r="G21" i="170"/>
  <c r="F21" i="170"/>
  <c r="D22" i="170"/>
  <c r="E22" i="170"/>
  <c r="G22" i="170"/>
  <c r="F22" i="170"/>
  <c r="D23" i="170"/>
  <c r="E23" i="170"/>
  <c r="G23" i="170"/>
  <c r="F23" i="170"/>
  <c r="D24" i="170"/>
  <c r="E24" i="170"/>
  <c r="G24" i="170"/>
  <c r="F24" i="170"/>
  <c r="D25" i="170"/>
  <c r="E25" i="170"/>
  <c r="G25" i="170"/>
  <c r="F25" i="170"/>
  <c r="F28" i="170"/>
  <c r="G28" i="170"/>
  <c r="G29" i="170"/>
  <c r="G30" i="170"/>
  <c r="G32" i="170"/>
  <c r="D10" i="169"/>
  <c r="E10" i="169"/>
  <c r="G10" i="169"/>
  <c r="F10" i="169"/>
  <c r="D11" i="169"/>
  <c r="E11" i="169"/>
  <c r="G11" i="169"/>
  <c r="F11" i="169"/>
  <c r="D12" i="169"/>
  <c r="E12" i="169"/>
  <c r="G12" i="169"/>
  <c r="F12" i="169"/>
  <c r="D13" i="169"/>
  <c r="E13" i="169"/>
  <c r="G13" i="169"/>
  <c r="F13" i="169"/>
  <c r="D14" i="169"/>
  <c r="E14" i="169"/>
  <c r="G14" i="169"/>
  <c r="F14" i="169"/>
  <c r="D15" i="169"/>
  <c r="E15" i="169"/>
  <c r="G15" i="169"/>
  <c r="F15" i="169"/>
  <c r="D16" i="169"/>
  <c r="E16" i="169"/>
  <c r="G16" i="169"/>
  <c r="F16" i="169"/>
  <c r="D17" i="169"/>
  <c r="E17" i="169"/>
  <c r="G17" i="169"/>
  <c r="F17" i="169"/>
  <c r="D18" i="169"/>
  <c r="E18" i="169"/>
  <c r="G18" i="169"/>
  <c r="F18" i="169"/>
  <c r="D19" i="169"/>
  <c r="E19" i="169"/>
  <c r="G19" i="169"/>
  <c r="F19" i="169"/>
  <c r="D20" i="169"/>
  <c r="E20" i="169"/>
  <c r="G20" i="169"/>
  <c r="F20" i="169"/>
  <c r="D21" i="169"/>
  <c r="E21" i="169"/>
  <c r="G21" i="169"/>
  <c r="F21" i="169"/>
  <c r="D22" i="169"/>
  <c r="E22" i="169"/>
  <c r="G22" i="169"/>
  <c r="F22" i="169"/>
  <c r="D23" i="169"/>
  <c r="E23" i="169"/>
  <c r="G23" i="169"/>
  <c r="F23" i="169"/>
  <c r="D24" i="169"/>
  <c r="E24" i="169"/>
  <c r="G24" i="169"/>
  <c r="F24" i="169"/>
  <c r="D25" i="169"/>
  <c r="E25" i="169"/>
  <c r="G25" i="169"/>
  <c r="F25" i="169"/>
  <c r="D26" i="169"/>
  <c r="E26" i="169"/>
  <c r="G26" i="169"/>
  <c r="F26" i="169"/>
  <c r="F29" i="169"/>
  <c r="G29" i="169"/>
  <c r="G30" i="169"/>
  <c r="G31" i="169"/>
  <c r="G33" i="169"/>
  <c r="D10" i="168"/>
  <c r="E10" i="168"/>
  <c r="G10" i="168"/>
  <c r="F10" i="168"/>
  <c r="D11" i="168"/>
  <c r="E11" i="168"/>
  <c r="G11" i="168"/>
  <c r="F11" i="168"/>
  <c r="D12" i="168"/>
  <c r="E12" i="168"/>
  <c r="G12" i="168"/>
  <c r="F12" i="168"/>
  <c r="D13" i="168"/>
  <c r="E13" i="168"/>
  <c r="G13" i="168"/>
  <c r="F13" i="168"/>
  <c r="D14" i="168"/>
  <c r="E14" i="168"/>
  <c r="G14" i="168"/>
  <c r="F14" i="168"/>
  <c r="D15" i="168"/>
  <c r="E15" i="168"/>
  <c r="G15" i="168"/>
  <c r="F15" i="168"/>
  <c r="D16" i="168"/>
  <c r="E16" i="168"/>
  <c r="G16" i="168"/>
  <c r="F16" i="168"/>
  <c r="D17" i="168"/>
  <c r="E17" i="168"/>
  <c r="G17" i="168"/>
  <c r="F17" i="168"/>
  <c r="D18" i="168"/>
  <c r="E18" i="168"/>
  <c r="G18" i="168"/>
  <c r="F18" i="168"/>
  <c r="D19" i="168"/>
  <c r="E19" i="168"/>
  <c r="G19" i="168"/>
  <c r="F19" i="168"/>
  <c r="D20" i="168"/>
  <c r="E20" i="168"/>
  <c r="G20" i="168"/>
  <c r="F20" i="168"/>
  <c r="D21" i="168"/>
  <c r="E21" i="168"/>
  <c r="G21" i="168"/>
  <c r="F21" i="168"/>
  <c r="D22" i="168"/>
  <c r="E22" i="168"/>
  <c r="G22" i="168"/>
  <c r="F22" i="168"/>
  <c r="D23" i="168"/>
  <c r="E23" i="168"/>
  <c r="G23" i="168"/>
  <c r="F23" i="168"/>
  <c r="D24" i="168"/>
  <c r="E24" i="168"/>
  <c r="G24" i="168"/>
  <c r="F24" i="168"/>
  <c r="D25" i="168"/>
  <c r="E25" i="168"/>
  <c r="G25" i="168"/>
  <c r="F25" i="168"/>
  <c r="D26" i="168"/>
  <c r="E26" i="168"/>
  <c r="G26" i="168"/>
  <c r="F26" i="168"/>
  <c r="D27" i="168"/>
  <c r="E27" i="168"/>
  <c r="G27" i="168"/>
  <c r="F27" i="168"/>
  <c r="F30" i="168"/>
  <c r="G30" i="168"/>
  <c r="G31" i="168"/>
  <c r="G32" i="168"/>
  <c r="G34" i="168"/>
  <c r="D10" i="167"/>
  <c r="E10" i="167"/>
  <c r="G10" i="167"/>
  <c r="F10" i="167"/>
  <c r="D11" i="167"/>
  <c r="E11" i="167"/>
  <c r="G11" i="167"/>
  <c r="F11" i="167"/>
  <c r="D12" i="167"/>
  <c r="E12" i="167"/>
  <c r="G12" i="167"/>
  <c r="F12" i="167"/>
  <c r="D13" i="167"/>
  <c r="E13" i="167"/>
  <c r="G13" i="167"/>
  <c r="F13" i="167"/>
  <c r="D14" i="167"/>
  <c r="E14" i="167"/>
  <c r="G14" i="167"/>
  <c r="F14" i="167"/>
  <c r="D15" i="167"/>
  <c r="E15" i="167"/>
  <c r="G15" i="167"/>
  <c r="F15" i="167"/>
  <c r="D16" i="167"/>
  <c r="E16" i="167"/>
  <c r="G16" i="167"/>
  <c r="F16" i="167"/>
  <c r="D17" i="167"/>
  <c r="E17" i="167"/>
  <c r="G17" i="167"/>
  <c r="F17" i="167"/>
  <c r="D18" i="167"/>
  <c r="E18" i="167"/>
  <c r="G18" i="167"/>
  <c r="F18" i="167"/>
  <c r="D19" i="167"/>
  <c r="E19" i="167"/>
  <c r="G19" i="167"/>
  <c r="F19" i="167"/>
  <c r="D20" i="167"/>
  <c r="E20" i="167"/>
  <c r="G20" i="167"/>
  <c r="F20" i="167"/>
  <c r="D21" i="167"/>
  <c r="E21" i="167"/>
  <c r="G21" i="167"/>
  <c r="F21" i="167"/>
  <c r="D22" i="167"/>
  <c r="E22" i="167"/>
  <c r="G22" i="167"/>
  <c r="F22" i="167"/>
  <c r="D23" i="167"/>
  <c r="E23" i="167"/>
  <c r="G23" i="167"/>
  <c r="F23" i="167"/>
  <c r="D24" i="167"/>
  <c r="E24" i="167"/>
  <c r="G24" i="167"/>
  <c r="F24" i="167"/>
  <c r="D25" i="167"/>
  <c r="E25" i="167"/>
  <c r="G25" i="167"/>
  <c r="F25" i="167"/>
  <c r="D26" i="167"/>
  <c r="E26" i="167"/>
  <c r="G26" i="167"/>
  <c r="F26" i="167"/>
  <c r="D27" i="167"/>
  <c r="E27" i="167"/>
  <c r="G27" i="167"/>
  <c r="F27" i="167"/>
  <c r="D28" i="167"/>
  <c r="E28" i="167"/>
  <c r="G28" i="167"/>
  <c r="F28" i="167"/>
  <c r="F31" i="167"/>
  <c r="G31" i="167"/>
  <c r="G32" i="167"/>
  <c r="G33" i="167"/>
  <c r="G35" i="167"/>
  <c r="D10" i="166"/>
  <c r="E10" i="166"/>
  <c r="G10" i="166"/>
  <c r="F10" i="166"/>
  <c r="D11" i="166"/>
  <c r="E11" i="166"/>
  <c r="G11" i="166"/>
  <c r="F11" i="166"/>
  <c r="D12" i="166"/>
  <c r="E12" i="166"/>
  <c r="G12" i="166"/>
  <c r="F12" i="166"/>
  <c r="D13" i="166"/>
  <c r="E13" i="166"/>
  <c r="G13" i="166"/>
  <c r="F13" i="166"/>
  <c r="D14" i="166"/>
  <c r="E14" i="166"/>
  <c r="G14" i="166"/>
  <c r="F14" i="166"/>
  <c r="D15" i="166"/>
  <c r="E15" i="166"/>
  <c r="G15" i="166"/>
  <c r="F15" i="166"/>
  <c r="D16" i="166"/>
  <c r="E16" i="166"/>
  <c r="G16" i="166"/>
  <c r="F16" i="166"/>
  <c r="D17" i="166"/>
  <c r="E17" i="166"/>
  <c r="G17" i="166"/>
  <c r="F17" i="166"/>
  <c r="D18" i="166"/>
  <c r="E18" i="166"/>
  <c r="G18" i="166"/>
  <c r="F18" i="166"/>
  <c r="D19" i="166"/>
  <c r="E19" i="166"/>
  <c r="G19" i="166"/>
  <c r="F19" i="166"/>
  <c r="D20" i="166"/>
  <c r="E20" i="166"/>
  <c r="G20" i="166"/>
  <c r="F20" i="166"/>
  <c r="D21" i="166"/>
  <c r="E21" i="166"/>
  <c r="G21" i="166"/>
  <c r="F21" i="166"/>
  <c r="D22" i="166"/>
  <c r="E22" i="166"/>
  <c r="G22" i="166"/>
  <c r="F22" i="166"/>
  <c r="D23" i="166"/>
  <c r="E23" i="166"/>
  <c r="G23" i="166"/>
  <c r="F23" i="166"/>
  <c r="D24" i="166"/>
  <c r="E24" i="166"/>
  <c r="G24" i="166"/>
  <c r="F24" i="166"/>
  <c r="F27" i="166"/>
  <c r="G27" i="166"/>
  <c r="G28" i="166"/>
  <c r="G29" i="166"/>
  <c r="G31" i="166"/>
  <c r="D10" i="165"/>
  <c r="E10" i="165"/>
  <c r="G10" i="165"/>
  <c r="F10" i="165"/>
  <c r="D11" i="165"/>
  <c r="E11" i="165"/>
  <c r="G11" i="165"/>
  <c r="F11" i="165"/>
  <c r="D12" i="165"/>
  <c r="E12" i="165"/>
  <c r="G12" i="165"/>
  <c r="F12" i="165"/>
  <c r="D13" i="165"/>
  <c r="E13" i="165"/>
  <c r="G13" i="165"/>
  <c r="F13" i="165"/>
  <c r="D14" i="165"/>
  <c r="E14" i="165"/>
  <c r="G14" i="165"/>
  <c r="F14" i="165"/>
  <c r="D15" i="165"/>
  <c r="E15" i="165"/>
  <c r="G15" i="165"/>
  <c r="F15" i="165"/>
  <c r="D16" i="165"/>
  <c r="E16" i="165"/>
  <c r="G16" i="165"/>
  <c r="F16" i="165"/>
  <c r="D17" i="165"/>
  <c r="E17" i="165"/>
  <c r="G17" i="165"/>
  <c r="F17" i="165"/>
  <c r="D18" i="165"/>
  <c r="E18" i="165"/>
  <c r="G18" i="165"/>
  <c r="F18" i="165"/>
  <c r="D19" i="165"/>
  <c r="E19" i="165"/>
  <c r="G19" i="165"/>
  <c r="F19" i="165"/>
  <c r="D20" i="165"/>
  <c r="E20" i="165"/>
  <c r="G20" i="165"/>
  <c r="F20" i="165"/>
  <c r="D21" i="165"/>
  <c r="E21" i="165"/>
  <c r="G21" i="165"/>
  <c r="F21" i="165"/>
  <c r="D22" i="165"/>
  <c r="E22" i="165"/>
  <c r="G22" i="165"/>
  <c r="F22" i="165"/>
  <c r="D23" i="165"/>
  <c r="E23" i="165"/>
  <c r="G23" i="165"/>
  <c r="F23" i="165"/>
  <c r="D24" i="165"/>
  <c r="E24" i="165"/>
  <c r="G24" i="165"/>
  <c r="F24" i="165"/>
  <c r="D25" i="165"/>
  <c r="E25" i="165"/>
  <c r="G25" i="165"/>
  <c r="F25" i="165"/>
  <c r="F28" i="165"/>
  <c r="G28" i="165"/>
  <c r="G29" i="165"/>
  <c r="G30" i="165"/>
  <c r="G32" i="165"/>
  <c r="D10" i="164"/>
  <c r="E10" i="164"/>
  <c r="G10" i="164"/>
  <c r="F10" i="164"/>
  <c r="D11" i="164"/>
  <c r="E11" i="164"/>
  <c r="G11" i="164"/>
  <c r="F11" i="164"/>
  <c r="D12" i="164"/>
  <c r="E12" i="164"/>
  <c r="G12" i="164"/>
  <c r="F12" i="164"/>
  <c r="D13" i="164"/>
  <c r="E13" i="164"/>
  <c r="G13" i="164"/>
  <c r="F13" i="164"/>
  <c r="D14" i="164"/>
  <c r="E14" i="164"/>
  <c r="G14" i="164"/>
  <c r="F14" i="164"/>
  <c r="D15" i="164"/>
  <c r="E15" i="164"/>
  <c r="G15" i="164"/>
  <c r="F15" i="164"/>
  <c r="D16" i="164"/>
  <c r="E16" i="164"/>
  <c r="G16" i="164"/>
  <c r="F16" i="164"/>
  <c r="D17" i="164"/>
  <c r="E17" i="164"/>
  <c r="G17" i="164"/>
  <c r="F17" i="164"/>
  <c r="D18" i="164"/>
  <c r="E18" i="164"/>
  <c r="G18" i="164"/>
  <c r="F18" i="164"/>
  <c r="D19" i="164"/>
  <c r="E19" i="164"/>
  <c r="G19" i="164"/>
  <c r="F19" i="164"/>
  <c r="D20" i="164"/>
  <c r="E20" i="164"/>
  <c r="G20" i="164"/>
  <c r="F20" i="164"/>
  <c r="D21" i="164"/>
  <c r="E21" i="164"/>
  <c r="G21" i="164"/>
  <c r="F21" i="164"/>
  <c r="D22" i="164"/>
  <c r="E22" i="164"/>
  <c r="G22" i="164"/>
  <c r="F22" i="164"/>
  <c r="D23" i="164"/>
  <c r="E23" i="164"/>
  <c r="G23" i="164"/>
  <c r="F23" i="164"/>
  <c r="D24" i="164"/>
  <c r="E24" i="164"/>
  <c r="G24" i="164"/>
  <c r="F24" i="164"/>
  <c r="D25" i="164"/>
  <c r="E25" i="164"/>
  <c r="G25" i="164"/>
  <c r="F25" i="164"/>
  <c r="D26" i="164"/>
  <c r="E26" i="164"/>
  <c r="G26" i="164"/>
  <c r="F26" i="164"/>
  <c r="F29" i="164"/>
  <c r="G29" i="164"/>
  <c r="G30" i="164"/>
  <c r="G31" i="164"/>
  <c r="G33" i="164"/>
  <c r="D10" i="163"/>
  <c r="E10" i="163"/>
  <c r="G10" i="163"/>
  <c r="F10" i="163"/>
  <c r="D11" i="163"/>
  <c r="E11" i="163"/>
  <c r="G11" i="163"/>
  <c r="F11" i="163"/>
  <c r="D12" i="163"/>
  <c r="E12" i="163"/>
  <c r="G12" i="163"/>
  <c r="F12" i="163"/>
  <c r="D13" i="163"/>
  <c r="E13" i="163"/>
  <c r="G13" i="163"/>
  <c r="F13" i="163"/>
  <c r="D14" i="163"/>
  <c r="E14" i="163"/>
  <c r="G14" i="163"/>
  <c r="F14" i="163"/>
  <c r="D15" i="163"/>
  <c r="E15" i="163"/>
  <c r="G15" i="163"/>
  <c r="F15" i="163"/>
  <c r="D16" i="163"/>
  <c r="E16" i="163"/>
  <c r="G16" i="163"/>
  <c r="F16" i="163"/>
  <c r="D17" i="163"/>
  <c r="E17" i="163"/>
  <c r="G17" i="163"/>
  <c r="F17" i="163"/>
  <c r="D18" i="163"/>
  <c r="E18" i="163"/>
  <c r="G18" i="163"/>
  <c r="F18" i="163"/>
  <c r="D19" i="163"/>
  <c r="E19" i="163"/>
  <c r="G19" i="163"/>
  <c r="F19" i="163"/>
  <c r="D20" i="163"/>
  <c r="E20" i="163"/>
  <c r="G20" i="163"/>
  <c r="F20" i="163"/>
  <c r="D21" i="163"/>
  <c r="E21" i="163"/>
  <c r="G21" i="163"/>
  <c r="F21" i="163"/>
  <c r="D22" i="163"/>
  <c r="E22" i="163"/>
  <c r="G22" i="163"/>
  <c r="F22" i="163"/>
  <c r="D23" i="163"/>
  <c r="E23" i="163"/>
  <c r="G23" i="163"/>
  <c r="F23" i="163"/>
  <c r="D24" i="163"/>
  <c r="E24" i="163"/>
  <c r="G24" i="163"/>
  <c r="F24" i="163"/>
  <c r="D25" i="163"/>
  <c r="E25" i="163"/>
  <c r="G25" i="163"/>
  <c r="F25" i="163"/>
  <c r="D26" i="163"/>
  <c r="E26" i="163"/>
  <c r="G26" i="163"/>
  <c r="F26" i="163"/>
  <c r="D27" i="163"/>
  <c r="E27" i="163"/>
  <c r="G27" i="163"/>
  <c r="F27" i="163"/>
  <c r="F30" i="163"/>
  <c r="G30" i="163"/>
  <c r="G31" i="163"/>
  <c r="G32" i="163"/>
  <c r="G34" i="163"/>
  <c r="D10" i="162"/>
  <c r="E10" i="162"/>
  <c r="G10" i="162"/>
  <c r="F10" i="162"/>
  <c r="D11" i="162"/>
  <c r="E11" i="162"/>
  <c r="G11" i="162"/>
  <c r="F11" i="162"/>
  <c r="D12" i="162"/>
  <c r="E12" i="162"/>
  <c r="G12" i="162"/>
  <c r="F12" i="162"/>
  <c r="D13" i="162"/>
  <c r="E13" i="162"/>
  <c r="G13" i="162"/>
  <c r="F13" i="162"/>
  <c r="D14" i="162"/>
  <c r="E14" i="162"/>
  <c r="G14" i="162"/>
  <c r="F14" i="162"/>
  <c r="D15" i="162"/>
  <c r="E15" i="162"/>
  <c r="G15" i="162"/>
  <c r="F15" i="162"/>
  <c r="D16" i="162"/>
  <c r="E16" i="162"/>
  <c r="G16" i="162"/>
  <c r="F16" i="162"/>
  <c r="D17" i="162"/>
  <c r="E17" i="162"/>
  <c r="G17" i="162"/>
  <c r="F17" i="162"/>
  <c r="D18" i="162"/>
  <c r="E18" i="162"/>
  <c r="G18" i="162"/>
  <c r="F18" i="162"/>
  <c r="D19" i="162"/>
  <c r="E19" i="162"/>
  <c r="G19" i="162"/>
  <c r="F19" i="162"/>
  <c r="D20" i="162"/>
  <c r="E20" i="162"/>
  <c r="G20" i="162"/>
  <c r="F20" i="162"/>
  <c r="D21" i="162"/>
  <c r="E21" i="162"/>
  <c r="G21" i="162"/>
  <c r="F21" i="162"/>
  <c r="D22" i="162"/>
  <c r="E22" i="162"/>
  <c r="G22" i="162"/>
  <c r="F22" i="162"/>
  <c r="D23" i="162"/>
  <c r="E23" i="162"/>
  <c r="G23" i="162"/>
  <c r="F23" i="162"/>
  <c r="D24" i="162"/>
  <c r="E24" i="162"/>
  <c r="G24" i="162"/>
  <c r="F24" i="162"/>
  <c r="D25" i="162"/>
  <c r="E25" i="162"/>
  <c r="G25" i="162"/>
  <c r="F25" i="162"/>
  <c r="D26" i="162"/>
  <c r="E26" i="162"/>
  <c r="G26" i="162"/>
  <c r="F26" i="162"/>
  <c r="D27" i="162"/>
  <c r="E27" i="162"/>
  <c r="G27" i="162"/>
  <c r="F27" i="162"/>
  <c r="D28" i="162"/>
  <c r="E28" i="162"/>
  <c r="G28" i="162"/>
  <c r="F28" i="162"/>
  <c r="F31" i="162"/>
  <c r="G31" i="162"/>
  <c r="G32" i="162"/>
  <c r="G33" i="162"/>
  <c r="G35" i="162"/>
  <c r="D10" i="161"/>
  <c r="E10" i="161"/>
  <c r="G10" i="161"/>
  <c r="F10" i="161"/>
  <c r="D11" i="161"/>
  <c r="E11" i="161"/>
  <c r="G11" i="161"/>
  <c r="F11" i="161"/>
  <c r="D12" i="161"/>
  <c r="E12" i="161"/>
  <c r="G12" i="161"/>
  <c r="F12" i="161"/>
  <c r="D13" i="161"/>
  <c r="E13" i="161"/>
  <c r="G13" i="161"/>
  <c r="F13" i="161"/>
  <c r="D14" i="161"/>
  <c r="E14" i="161"/>
  <c r="G14" i="161"/>
  <c r="F14" i="161"/>
  <c r="D15" i="161"/>
  <c r="E15" i="161"/>
  <c r="G15" i="161"/>
  <c r="F15" i="161"/>
  <c r="D16" i="161"/>
  <c r="E16" i="161"/>
  <c r="G16" i="161"/>
  <c r="F16" i="161"/>
  <c r="D17" i="161"/>
  <c r="E17" i="161"/>
  <c r="G17" i="161"/>
  <c r="F17" i="161"/>
  <c r="D18" i="161"/>
  <c r="E18" i="161"/>
  <c r="G18" i="161"/>
  <c r="F18" i="161"/>
  <c r="D19" i="161"/>
  <c r="E19" i="161"/>
  <c r="G19" i="161"/>
  <c r="F19" i="161"/>
  <c r="D20" i="161"/>
  <c r="E20" i="161"/>
  <c r="G20" i="161"/>
  <c r="F20" i="161"/>
  <c r="D21" i="161"/>
  <c r="E21" i="161"/>
  <c r="G21" i="161"/>
  <c r="F21" i="161"/>
  <c r="D22" i="161"/>
  <c r="E22" i="161"/>
  <c r="G22" i="161"/>
  <c r="F22" i="161"/>
  <c r="D23" i="161"/>
  <c r="E23" i="161"/>
  <c r="G23" i="161"/>
  <c r="F23" i="161"/>
  <c r="D24" i="161"/>
  <c r="E24" i="161"/>
  <c r="G24" i="161"/>
  <c r="F24" i="161"/>
  <c r="D25" i="161"/>
  <c r="E25" i="161"/>
  <c r="G25" i="161"/>
  <c r="F25" i="161"/>
  <c r="D26" i="161"/>
  <c r="E26" i="161"/>
  <c r="G26" i="161"/>
  <c r="F26" i="161"/>
  <c r="D27" i="161"/>
  <c r="E27" i="161"/>
  <c r="G27" i="161"/>
  <c r="F27" i="161"/>
  <c r="D28" i="161"/>
  <c r="E28" i="161"/>
  <c r="G28" i="161"/>
  <c r="F28" i="161"/>
  <c r="D29" i="161"/>
  <c r="E29" i="161"/>
  <c r="G29" i="161"/>
  <c r="F29" i="161"/>
  <c r="F32" i="161"/>
  <c r="G32" i="161"/>
  <c r="G33" i="161"/>
  <c r="G34" i="161"/>
  <c r="G36" i="161"/>
  <c r="D10" i="160"/>
  <c r="E10" i="160"/>
  <c r="G10" i="160"/>
  <c r="F10" i="160"/>
  <c r="D11" i="160"/>
  <c r="E11" i="160"/>
  <c r="G11" i="160"/>
  <c r="F11" i="160"/>
  <c r="D12" i="160"/>
  <c r="E12" i="160"/>
  <c r="G12" i="160"/>
  <c r="F12" i="160"/>
  <c r="D13" i="160"/>
  <c r="E13" i="160"/>
  <c r="G13" i="160"/>
  <c r="F13" i="160"/>
  <c r="D14" i="160"/>
  <c r="E14" i="160"/>
  <c r="G14" i="160"/>
  <c r="F14" i="160"/>
  <c r="D15" i="160"/>
  <c r="E15" i="160"/>
  <c r="G15" i="160"/>
  <c r="F15" i="160"/>
  <c r="D16" i="160"/>
  <c r="E16" i="160"/>
  <c r="G16" i="160"/>
  <c r="F16" i="160"/>
  <c r="D17" i="160"/>
  <c r="E17" i="160"/>
  <c r="G17" i="160"/>
  <c r="F17" i="160"/>
  <c r="D18" i="160"/>
  <c r="E18" i="160"/>
  <c r="G18" i="160"/>
  <c r="F18" i="160"/>
  <c r="D19" i="160"/>
  <c r="E19" i="160"/>
  <c r="G19" i="160"/>
  <c r="F19" i="160"/>
  <c r="D20" i="160"/>
  <c r="E20" i="160"/>
  <c r="G20" i="160"/>
  <c r="F20" i="160"/>
  <c r="D21" i="160"/>
  <c r="E21" i="160"/>
  <c r="G21" i="160"/>
  <c r="F21" i="160"/>
  <c r="D22" i="160"/>
  <c r="E22" i="160"/>
  <c r="G22" i="160"/>
  <c r="F22" i="160"/>
  <c r="D23" i="160"/>
  <c r="E23" i="160"/>
  <c r="G23" i="160"/>
  <c r="F23" i="160"/>
  <c r="D24" i="160"/>
  <c r="E24" i="160"/>
  <c r="G24" i="160"/>
  <c r="F24" i="160"/>
  <c r="D25" i="160"/>
  <c r="E25" i="160"/>
  <c r="G25" i="160"/>
  <c r="F25" i="160"/>
  <c r="D26" i="160"/>
  <c r="E26" i="160"/>
  <c r="G26" i="160"/>
  <c r="F26" i="160"/>
  <c r="D27" i="160"/>
  <c r="E27" i="160"/>
  <c r="G27" i="160"/>
  <c r="F27" i="160"/>
  <c r="D28" i="160"/>
  <c r="E28" i="160"/>
  <c r="G28" i="160"/>
  <c r="F28" i="160"/>
  <c r="D29" i="160"/>
  <c r="E29" i="160"/>
  <c r="G29" i="160"/>
  <c r="F29" i="160"/>
  <c r="D30" i="160"/>
  <c r="E30" i="160"/>
  <c r="G30" i="160"/>
  <c r="F30" i="160"/>
  <c r="F33" i="160"/>
  <c r="G33" i="160"/>
  <c r="G34" i="160"/>
  <c r="G35" i="160"/>
  <c r="G37" i="160"/>
  <c r="D10" i="159"/>
  <c r="E10" i="159"/>
  <c r="G10" i="159"/>
  <c r="F10" i="159"/>
  <c r="D11" i="159"/>
  <c r="E11" i="159"/>
  <c r="G11" i="159"/>
  <c r="F11" i="159"/>
  <c r="D12" i="159"/>
  <c r="E12" i="159"/>
  <c r="G12" i="159"/>
  <c r="F12" i="159"/>
  <c r="D13" i="159"/>
  <c r="E13" i="159"/>
  <c r="G13" i="159"/>
  <c r="F13" i="159"/>
  <c r="D14" i="159"/>
  <c r="E14" i="159"/>
  <c r="G14" i="159"/>
  <c r="F14" i="159"/>
  <c r="D15" i="159"/>
  <c r="E15" i="159"/>
  <c r="G15" i="159"/>
  <c r="F15" i="159"/>
  <c r="D16" i="159"/>
  <c r="E16" i="159"/>
  <c r="G16" i="159"/>
  <c r="F16" i="159"/>
  <c r="D17" i="159"/>
  <c r="E17" i="159"/>
  <c r="G17" i="159"/>
  <c r="F17" i="159"/>
  <c r="D18" i="159"/>
  <c r="E18" i="159"/>
  <c r="G18" i="159"/>
  <c r="F18" i="159"/>
  <c r="D19" i="159"/>
  <c r="E19" i="159"/>
  <c r="G19" i="159"/>
  <c r="F19" i="159"/>
  <c r="D20" i="159"/>
  <c r="E20" i="159"/>
  <c r="G20" i="159"/>
  <c r="F20" i="159"/>
  <c r="D21" i="159"/>
  <c r="E21" i="159"/>
  <c r="G21" i="159"/>
  <c r="F21" i="159"/>
  <c r="D22" i="159"/>
  <c r="E22" i="159"/>
  <c r="G22" i="159"/>
  <c r="F22" i="159"/>
  <c r="D23" i="159"/>
  <c r="E23" i="159"/>
  <c r="G23" i="159"/>
  <c r="F23" i="159"/>
  <c r="D24" i="159"/>
  <c r="E24" i="159"/>
  <c r="G24" i="159"/>
  <c r="F24" i="159"/>
  <c r="D25" i="159"/>
  <c r="E25" i="159"/>
  <c r="G25" i="159"/>
  <c r="F25" i="159"/>
  <c r="D26" i="159"/>
  <c r="E26" i="159"/>
  <c r="G26" i="159"/>
  <c r="F26" i="159"/>
  <c r="D27" i="159"/>
  <c r="E27" i="159"/>
  <c r="G27" i="159"/>
  <c r="F27" i="159"/>
  <c r="D28" i="159"/>
  <c r="E28" i="159"/>
  <c r="G28" i="159"/>
  <c r="F28" i="159"/>
  <c r="D29" i="159"/>
  <c r="E29" i="159"/>
  <c r="G29" i="159"/>
  <c r="F29" i="159"/>
  <c r="D30" i="159"/>
  <c r="E30" i="159"/>
  <c r="G30" i="159"/>
  <c r="F30" i="159"/>
  <c r="D31" i="159"/>
  <c r="E31" i="159"/>
  <c r="G31" i="159"/>
  <c r="F31" i="159"/>
  <c r="F34" i="159"/>
  <c r="G34" i="159"/>
  <c r="G35" i="159"/>
  <c r="G36" i="159"/>
  <c r="G38" i="159"/>
  <c r="D10" i="158"/>
  <c r="E10" i="158"/>
  <c r="G10" i="158"/>
  <c r="F10" i="158"/>
  <c r="D11" i="158"/>
  <c r="E11" i="158"/>
  <c r="G11" i="158"/>
  <c r="F11" i="158"/>
  <c r="D12" i="158"/>
  <c r="E12" i="158"/>
  <c r="G12" i="158"/>
  <c r="F12" i="158"/>
  <c r="D13" i="158"/>
  <c r="E13" i="158"/>
  <c r="G13" i="158"/>
  <c r="F13" i="158"/>
  <c r="D14" i="158"/>
  <c r="E14" i="158"/>
  <c r="G14" i="158"/>
  <c r="F14" i="158"/>
  <c r="D15" i="158"/>
  <c r="E15" i="158"/>
  <c r="G15" i="158"/>
  <c r="F15" i="158"/>
  <c r="D16" i="158"/>
  <c r="E16" i="158"/>
  <c r="G16" i="158"/>
  <c r="F16" i="158"/>
  <c r="D17" i="158"/>
  <c r="E17" i="158"/>
  <c r="G17" i="158"/>
  <c r="F17" i="158"/>
  <c r="D18" i="158"/>
  <c r="E18" i="158"/>
  <c r="G18" i="158"/>
  <c r="F18" i="158"/>
  <c r="D19" i="158"/>
  <c r="E19" i="158"/>
  <c r="G19" i="158"/>
  <c r="F19" i="158"/>
  <c r="D20" i="158"/>
  <c r="E20" i="158"/>
  <c r="G20" i="158"/>
  <c r="F20" i="158"/>
  <c r="D21" i="158"/>
  <c r="E21" i="158"/>
  <c r="G21" i="158"/>
  <c r="F21" i="158"/>
  <c r="D22" i="158"/>
  <c r="E22" i="158"/>
  <c r="G22" i="158"/>
  <c r="F22" i="158"/>
  <c r="D23" i="158"/>
  <c r="E23" i="158"/>
  <c r="G23" i="158"/>
  <c r="F23" i="158"/>
  <c r="D24" i="158"/>
  <c r="E24" i="158"/>
  <c r="G24" i="158"/>
  <c r="F24" i="158"/>
  <c r="D25" i="158"/>
  <c r="E25" i="158"/>
  <c r="G25" i="158"/>
  <c r="F25" i="158"/>
  <c r="D26" i="158"/>
  <c r="E26" i="158"/>
  <c r="G26" i="158"/>
  <c r="F26" i="158"/>
  <c r="D27" i="158"/>
  <c r="E27" i="158"/>
  <c r="G27" i="158"/>
  <c r="F27" i="158"/>
  <c r="D28" i="158"/>
  <c r="E28" i="158"/>
  <c r="G28" i="158"/>
  <c r="F28" i="158"/>
  <c r="D29" i="158"/>
  <c r="E29" i="158"/>
  <c r="G29" i="158"/>
  <c r="F29" i="158"/>
  <c r="D30" i="158"/>
  <c r="E30" i="158"/>
  <c r="G30" i="158"/>
  <c r="F30" i="158"/>
  <c r="D31" i="158"/>
  <c r="E31" i="158"/>
  <c r="G31" i="158"/>
  <c r="F31" i="158"/>
  <c r="D32" i="158"/>
  <c r="E32" i="158"/>
  <c r="G32" i="158"/>
  <c r="F32" i="158"/>
  <c r="F35" i="158"/>
  <c r="G35" i="158"/>
  <c r="G36" i="158"/>
  <c r="G37" i="158"/>
  <c r="G39" i="158"/>
  <c r="D10" i="157"/>
  <c r="E10" i="157"/>
  <c r="G10" i="157"/>
  <c r="F10" i="157"/>
  <c r="D11" i="157"/>
  <c r="E11" i="157"/>
  <c r="G11" i="157"/>
  <c r="F11" i="157"/>
  <c r="D12" i="157"/>
  <c r="E12" i="157"/>
  <c r="G12" i="157"/>
  <c r="F12" i="157"/>
  <c r="D13" i="157"/>
  <c r="E13" i="157"/>
  <c r="G13" i="157"/>
  <c r="F13" i="157"/>
  <c r="D14" i="157"/>
  <c r="E14" i="157"/>
  <c r="G14" i="157"/>
  <c r="F14" i="157"/>
  <c r="D15" i="157"/>
  <c r="E15" i="157"/>
  <c r="G15" i="157"/>
  <c r="F15" i="157"/>
  <c r="D16" i="157"/>
  <c r="E16" i="157"/>
  <c r="G16" i="157"/>
  <c r="F16" i="157"/>
  <c r="D17" i="157"/>
  <c r="E17" i="157"/>
  <c r="G17" i="157"/>
  <c r="F17" i="157"/>
  <c r="D18" i="157"/>
  <c r="E18" i="157"/>
  <c r="G18" i="157"/>
  <c r="F18" i="157"/>
  <c r="D19" i="157"/>
  <c r="E19" i="157"/>
  <c r="G19" i="157"/>
  <c r="F19" i="157"/>
  <c r="D20" i="157"/>
  <c r="E20" i="157"/>
  <c r="G20" i="157"/>
  <c r="F20" i="157"/>
  <c r="D21" i="157"/>
  <c r="E21" i="157"/>
  <c r="G21" i="157"/>
  <c r="F21" i="157"/>
  <c r="D22" i="157"/>
  <c r="E22" i="157"/>
  <c r="G22" i="157"/>
  <c r="F22" i="157"/>
  <c r="D23" i="157"/>
  <c r="E23" i="157"/>
  <c r="G23" i="157"/>
  <c r="F23" i="157"/>
  <c r="D24" i="157"/>
  <c r="E24" i="157"/>
  <c r="G24" i="157"/>
  <c r="F24" i="157"/>
  <c r="F27" i="157"/>
  <c r="G27" i="157"/>
  <c r="G28" i="157"/>
  <c r="G29" i="157"/>
  <c r="G31" i="157"/>
  <c r="D10" i="156"/>
  <c r="E10" i="156"/>
  <c r="G10" i="156"/>
  <c r="F10" i="156"/>
  <c r="D11" i="156"/>
  <c r="E11" i="156"/>
  <c r="G11" i="156"/>
  <c r="F11" i="156"/>
  <c r="D12" i="156"/>
  <c r="E12" i="156"/>
  <c r="G12" i="156"/>
  <c r="F12" i="156"/>
  <c r="D13" i="156"/>
  <c r="E13" i="156"/>
  <c r="G13" i="156"/>
  <c r="F13" i="156"/>
  <c r="D14" i="156"/>
  <c r="E14" i="156"/>
  <c r="G14" i="156"/>
  <c r="F14" i="156"/>
  <c r="D15" i="156"/>
  <c r="E15" i="156"/>
  <c r="G15" i="156"/>
  <c r="F15" i="156"/>
  <c r="D16" i="156"/>
  <c r="E16" i="156"/>
  <c r="G16" i="156"/>
  <c r="F16" i="156"/>
  <c r="D17" i="156"/>
  <c r="E17" i="156"/>
  <c r="G17" i="156"/>
  <c r="F17" i="156"/>
  <c r="D18" i="156"/>
  <c r="E18" i="156"/>
  <c r="G18" i="156"/>
  <c r="F18" i="156"/>
  <c r="D19" i="156"/>
  <c r="E19" i="156"/>
  <c r="G19" i="156"/>
  <c r="F19" i="156"/>
  <c r="D20" i="156"/>
  <c r="E20" i="156"/>
  <c r="G20" i="156"/>
  <c r="F20" i="156"/>
  <c r="D21" i="156"/>
  <c r="E21" i="156"/>
  <c r="G21" i="156"/>
  <c r="F21" i="156"/>
  <c r="D22" i="156"/>
  <c r="E22" i="156"/>
  <c r="G22" i="156"/>
  <c r="F22" i="156"/>
  <c r="D23" i="156"/>
  <c r="E23" i="156"/>
  <c r="G23" i="156"/>
  <c r="F23" i="156"/>
  <c r="D24" i="156"/>
  <c r="E24" i="156"/>
  <c r="G24" i="156"/>
  <c r="F24" i="156"/>
  <c r="D25" i="156"/>
  <c r="E25" i="156"/>
  <c r="G25" i="156"/>
  <c r="F25" i="156"/>
  <c r="F28" i="156"/>
  <c r="G28" i="156"/>
  <c r="G29" i="156"/>
  <c r="G30" i="156"/>
  <c r="G32" i="156"/>
  <c r="D10" i="155"/>
  <c r="E10" i="155"/>
  <c r="G10" i="155"/>
  <c r="F10" i="155"/>
  <c r="D11" i="155"/>
  <c r="E11" i="155"/>
  <c r="G11" i="155"/>
  <c r="F11" i="155"/>
  <c r="D12" i="155"/>
  <c r="E12" i="155"/>
  <c r="G12" i="155"/>
  <c r="F12" i="155"/>
  <c r="D13" i="155"/>
  <c r="E13" i="155"/>
  <c r="G13" i="155"/>
  <c r="F13" i="155"/>
  <c r="D14" i="155"/>
  <c r="E14" i="155"/>
  <c r="G14" i="155"/>
  <c r="F14" i="155"/>
  <c r="D15" i="155"/>
  <c r="E15" i="155"/>
  <c r="G15" i="155"/>
  <c r="F15" i="155"/>
  <c r="D16" i="155"/>
  <c r="E16" i="155"/>
  <c r="G16" i="155"/>
  <c r="F16" i="155"/>
  <c r="D17" i="155"/>
  <c r="E17" i="155"/>
  <c r="G17" i="155"/>
  <c r="F17" i="155"/>
  <c r="D18" i="155"/>
  <c r="E18" i="155"/>
  <c r="G18" i="155"/>
  <c r="F18" i="155"/>
  <c r="D19" i="155"/>
  <c r="E19" i="155"/>
  <c r="G19" i="155"/>
  <c r="F19" i="155"/>
  <c r="D20" i="155"/>
  <c r="E20" i="155"/>
  <c r="G20" i="155"/>
  <c r="F20" i="155"/>
  <c r="D21" i="155"/>
  <c r="E21" i="155"/>
  <c r="G21" i="155"/>
  <c r="F21" i="155"/>
  <c r="D22" i="155"/>
  <c r="E22" i="155"/>
  <c r="G22" i="155"/>
  <c r="F22" i="155"/>
  <c r="D23" i="155"/>
  <c r="E23" i="155"/>
  <c r="G23" i="155"/>
  <c r="F23" i="155"/>
  <c r="D24" i="155"/>
  <c r="E24" i="155"/>
  <c r="G24" i="155"/>
  <c r="F24" i="155"/>
  <c r="D25" i="155"/>
  <c r="E25" i="155"/>
  <c r="G25" i="155"/>
  <c r="F25" i="155"/>
  <c r="D26" i="155"/>
  <c r="E26" i="155"/>
  <c r="G26" i="155"/>
  <c r="F26" i="155"/>
  <c r="F29" i="155"/>
  <c r="G29" i="155"/>
  <c r="G30" i="155"/>
  <c r="G31" i="155"/>
  <c r="G33" i="155"/>
  <c r="D10" i="154"/>
  <c r="E10" i="154"/>
  <c r="G10" i="154"/>
  <c r="F10" i="154"/>
  <c r="D11" i="154"/>
  <c r="E11" i="154"/>
  <c r="G11" i="154"/>
  <c r="F11" i="154"/>
  <c r="D12" i="154"/>
  <c r="E12" i="154"/>
  <c r="G12" i="154"/>
  <c r="F12" i="154"/>
  <c r="D13" i="154"/>
  <c r="E13" i="154"/>
  <c r="G13" i="154"/>
  <c r="F13" i="154"/>
  <c r="D14" i="154"/>
  <c r="E14" i="154"/>
  <c r="G14" i="154"/>
  <c r="F14" i="154"/>
  <c r="D15" i="154"/>
  <c r="E15" i="154"/>
  <c r="G15" i="154"/>
  <c r="F15" i="154"/>
  <c r="D16" i="154"/>
  <c r="E16" i="154"/>
  <c r="G16" i="154"/>
  <c r="F16" i="154"/>
  <c r="D17" i="154"/>
  <c r="E17" i="154"/>
  <c r="G17" i="154"/>
  <c r="F17" i="154"/>
  <c r="D18" i="154"/>
  <c r="E18" i="154"/>
  <c r="G18" i="154"/>
  <c r="F18" i="154"/>
  <c r="D19" i="154"/>
  <c r="E19" i="154"/>
  <c r="G19" i="154"/>
  <c r="F19" i="154"/>
  <c r="D20" i="154"/>
  <c r="E20" i="154"/>
  <c r="G20" i="154"/>
  <c r="F20" i="154"/>
  <c r="D21" i="154"/>
  <c r="E21" i="154"/>
  <c r="G21" i="154"/>
  <c r="F21" i="154"/>
  <c r="D22" i="154"/>
  <c r="E22" i="154"/>
  <c r="G22" i="154"/>
  <c r="F22" i="154"/>
  <c r="D23" i="154"/>
  <c r="E23" i="154"/>
  <c r="G23" i="154"/>
  <c r="F23" i="154"/>
  <c r="D24" i="154"/>
  <c r="E24" i="154"/>
  <c r="G24" i="154"/>
  <c r="F24" i="154"/>
  <c r="D25" i="154"/>
  <c r="E25" i="154"/>
  <c r="G25" i="154"/>
  <c r="F25" i="154"/>
  <c r="D26" i="154"/>
  <c r="E26" i="154"/>
  <c r="G26" i="154"/>
  <c r="F26" i="154"/>
  <c r="D27" i="154"/>
  <c r="E27" i="154"/>
  <c r="G27" i="154"/>
  <c r="F27" i="154"/>
  <c r="F30" i="154"/>
  <c r="G30" i="154"/>
  <c r="G31" i="154"/>
  <c r="G32" i="154"/>
  <c r="G34" i="154"/>
  <c r="D10" i="153"/>
  <c r="E10" i="153"/>
  <c r="G10" i="153"/>
  <c r="F10" i="153"/>
  <c r="D11" i="153"/>
  <c r="E11" i="153"/>
  <c r="G11" i="153"/>
  <c r="F11" i="153"/>
  <c r="D12" i="153"/>
  <c r="E12" i="153"/>
  <c r="G12" i="153"/>
  <c r="F12" i="153"/>
  <c r="D13" i="153"/>
  <c r="E13" i="153"/>
  <c r="G13" i="153"/>
  <c r="F13" i="153"/>
  <c r="D14" i="153"/>
  <c r="E14" i="153"/>
  <c r="G14" i="153"/>
  <c r="F14" i="153"/>
  <c r="D15" i="153"/>
  <c r="E15" i="153"/>
  <c r="G15" i="153"/>
  <c r="F15" i="153"/>
  <c r="D16" i="153"/>
  <c r="E16" i="153"/>
  <c r="G16" i="153"/>
  <c r="F16" i="153"/>
  <c r="D17" i="153"/>
  <c r="E17" i="153"/>
  <c r="G17" i="153"/>
  <c r="F17" i="153"/>
  <c r="D18" i="153"/>
  <c r="E18" i="153"/>
  <c r="G18" i="153"/>
  <c r="F18" i="153"/>
  <c r="D19" i="153"/>
  <c r="E19" i="153"/>
  <c r="G19" i="153"/>
  <c r="F19" i="153"/>
  <c r="D20" i="153"/>
  <c r="E20" i="153"/>
  <c r="G20" i="153"/>
  <c r="F20" i="153"/>
  <c r="D21" i="153"/>
  <c r="E21" i="153"/>
  <c r="G21" i="153"/>
  <c r="F21" i="153"/>
  <c r="D22" i="153"/>
  <c r="E22" i="153"/>
  <c r="G22" i="153"/>
  <c r="F22" i="153"/>
  <c r="D23" i="153"/>
  <c r="E23" i="153"/>
  <c r="G23" i="153"/>
  <c r="F23" i="153"/>
  <c r="D24" i="153"/>
  <c r="E24" i="153"/>
  <c r="G24" i="153"/>
  <c r="F24" i="153"/>
  <c r="D25" i="153"/>
  <c r="E25" i="153"/>
  <c r="G25" i="153"/>
  <c r="F25" i="153"/>
  <c r="D26" i="153"/>
  <c r="E26" i="153"/>
  <c r="G26" i="153"/>
  <c r="F26" i="153"/>
  <c r="D27" i="153"/>
  <c r="E27" i="153"/>
  <c r="G27" i="153"/>
  <c r="F27" i="153"/>
  <c r="D28" i="153"/>
  <c r="E28" i="153"/>
  <c r="G28" i="153"/>
  <c r="F28" i="153"/>
  <c r="F31" i="153"/>
  <c r="G31" i="153"/>
  <c r="G32" i="153"/>
  <c r="G33" i="153"/>
  <c r="G35" i="153"/>
  <c r="D10" i="152"/>
  <c r="E10" i="152"/>
  <c r="G10" i="152"/>
  <c r="F10" i="152"/>
  <c r="D11" i="152"/>
  <c r="E11" i="152"/>
  <c r="G11" i="152"/>
  <c r="F11" i="152"/>
  <c r="D12" i="152"/>
  <c r="E12" i="152"/>
  <c r="G12" i="152"/>
  <c r="F12" i="152"/>
  <c r="D13" i="152"/>
  <c r="E13" i="152"/>
  <c r="G13" i="152"/>
  <c r="F13" i="152"/>
  <c r="D14" i="152"/>
  <c r="E14" i="152"/>
  <c r="G14" i="152"/>
  <c r="F14" i="152"/>
  <c r="D15" i="152"/>
  <c r="E15" i="152"/>
  <c r="G15" i="152"/>
  <c r="F15" i="152"/>
  <c r="D16" i="152"/>
  <c r="E16" i="152"/>
  <c r="G16" i="152"/>
  <c r="F16" i="152"/>
  <c r="D17" i="152"/>
  <c r="E17" i="152"/>
  <c r="G17" i="152"/>
  <c r="F17" i="152"/>
  <c r="D18" i="152"/>
  <c r="E18" i="152"/>
  <c r="G18" i="152"/>
  <c r="F18" i="152"/>
  <c r="D19" i="152"/>
  <c r="E19" i="152"/>
  <c r="G19" i="152"/>
  <c r="F19" i="152"/>
  <c r="D20" i="152"/>
  <c r="E20" i="152"/>
  <c r="G20" i="152"/>
  <c r="F20" i="152"/>
  <c r="D21" i="152"/>
  <c r="E21" i="152"/>
  <c r="G21" i="152"/>
  <c r="F21" i="152"/>
  <c r="D22" i="152"/>
  <c r="E22" i="152"/>
  <c r="G22" i="152"/>
  <c r="F22" i="152"/>
  <c r="D23" i="152"/>
  <c r="E23" i="152"/>
  <c r="G23" i="152"/>
  <c r="F23" i="152"/>
  <c r="D24" i="152"/>
  <c r="E24" i="152"/>
  <c r="G24" i="152"/>
  <c r="F24" i="152"/>
  <c r="D25" i="152"/>
  <c r="E25" i="152"/>
  <c r="G25" i="152"/>
  <c r="F25" i="152"/>
  <c r="D26" i="152"/>
  <c r="E26" i="152"/>
  <c r="G26" i="152"/>
  <c r="F26" i="152"/>
  <c r="D27" i="152"/>
  <c r="E27" i="152"/>
  <c r="G27" i="152"/>
  <c r="F27" i="152"/>
  <c r="D28" i="152"/>
  <c r="E28" i="152"/>
  <c r="G28" i="152"/>
  <c r="F28" i="152"/>
  <c r="D29" i="152"/>
  <c r="E29" i="152"/>
  <c r="G29" i="152"/>
  <c r="F29" i="152"/>
  <c r="F32" i="152"/>
  <c r="G32" i="152"/>
  <c r="G33" i="152"/>
  <c r="G34" i="152"/>
  <c r="G36" i="152"/>
  <c r="D10" i="151"/>
  <c r="E10" i="151"/>
  <c r="G10" i="151"/>
  <c r="F10" i="151"/>
  <c r="D11" i="151"/>
  <c r="E11" i="151"/>
  <c r="G11" i="151"/>
  <c r="F11" i="151"/>
  <c r="D12" i="151"/>
  <c r="E12" i="151"/>
  <c r="G12" i="151"/>
  <c r="F12" i="151"/>
  <c r="D13" i="151"/>
  <c r="E13" i="151"/>
  <c r="G13" i="151"/>
  <c r="F13" i="151"/>
  <c r="D14" i="151"/>
  <c r="E14" i="151"/>
  <c r="G14" i="151"/>
  <c r="F14" i="151"/>
  <c r="D15" i="151"/>
  <c r="E15" i="151"/>
  <c r="G15" i="151"/>
  <c r="F15" i="151"/>
  <c r="D16" i="151"/>
  <c r="E16" i="151"/>
  <c r="G16" i="151"/>
  <c r="F16" i="151"/>
  <c r="D17" i="151"/>
  <c r="E17" i="151"/>
  <c r="G17" i="151"/>
  <c r="F17" i="151"/>
  <c r="D18" i="151"/>
  <c r="E18" i="151"/>
  <c r="G18" i="151"/>
  <c r="F18" i="151"/>
  <c r="D19" i="151"/>
  <c r="E19" i="151"/>
  <c r="G19" i="151"/>
  <c r="F19" i="151"/>
  <c r="D20" i="151"/>
  <c r="E20" i="151"/>
  <c r="G20" i="151"/>
  <c r="F20" i="151"/>
  <c r="D21" i="151"/>
  <c r="E21" i="151"/>
  <c r="G21" i="151"/>
  <c r="F21" i="151"/>
  <c r="D22" i="151"/>
  <c r="E22" i="151"/>
  <c r="G22" i="151"/>
  <c r="F22" i="151"/>
  <c r="D23" i="151"/>
  <c r="E23" i="151"/>
  <c r="G23" i="151"/>
  <c r="F23" i="151"/>
  <c r="D24" i="151"/>
  <c r="E24" i="151"/>
  <c r="G24" i="151"/>
  <c r="F24" i="151"/>
  <c r="D25" i="151"/>
  <c r="E25" i="151"/>
  <c r="G25" i="151"/>
  <c r="F25" i="151"/>
  <c r="D26" i="151"/>
  <c r="E26" i="151"/>
  <c r="G26" i="151"/>
  <c r="F26" i="151"/>
  <c r="D27" i="151"/>
  <c r="E27" i="151"/>
  <c r="G27" i="151"/>
  <c r="F27" i="151"/>
  <c r="D28" i="151"/>
  <c r="E28" i="151"/>
  <c r="G28" i="151"/>
  <c r="F28" i="151"/>
  <c r="D29" i="151"/>
  <c r="E29" i="151"/>
  <c r="G29" i="151"/>
  <c r="F29" i="151"/>
  <c r="D30" i="151"/>
  <c r="E30" i="151"/>
  <c r="G30" i="151"/>
  <c r="F30" i="151"/>
  <c r="F33" i="151"/>
  <c r="G33" i="151"/>
  <c r="G34" i="151"/>
  <c r="G35" i="151"/>
  <c r="G37" i="151"/>
  <c r="D10" i="150"/>
  <c r="E10" i="150"/>
  <c r="G10" i="150"/>
  <c r="F10" i="150"/>
  <c r="D11" i="150"/>
  <c r="E11" i="150"/>
  <c r="G11" i="150"/>
  <c r="F11" i="150"/>
  <c r="D12" i="150"/>
  <c r="E12" i="150"/>
  <c r="G12" i="150"/>
  <c r="F12" i="150"/>
  <c r="D13" i="150"/>
  <c r="E13" i="150"/>
  <c r="G13" i="150"/>
  <c r="F13" i="150"/>
  <c r="D14" i="150"/>
  <c r="E14" i="150"/>
  <c r="G14" i="150"/>
  <c r="F14" i="150"/>
  <c r="D15" i="150"/>
  <c r="E15" i="150"/>
  <c r="G15" i="150"/>
  <c r="F15" i="150"/>
  <c r="D16" i="150"/>
  <c r="E16" i="150"/>
  <c r="G16" i="150"/>
  <c r="F16" i="150"/>
  <c r="D17" i="150"/>
  <c r="E17" i="150"/>
  <c r="G17" i="150"/>
  <c r="F17" i="150"/>
  <c r="D18" i="150"/>
  <c r="E18" i="150"/>
  <c r="G18" i="150"/>
  <c r="F18" i="150"/>
  <c r="D19" i="150"/>
  <c r="E19" i="150"/>
  <c r="G19" i="150"/>
  <c r="F19" i="150"/>
  <c r="D20" i="150"/>
  <c r="E20" i="150"/>
  <c r="G20" i="150"/>
  <c r="F20" i="150"/>
  <c r="D21" i="150"/>
  <c r="E21" i="150"/>
  <c r="G21" i="150"/>
  <c r="F21" i="150"/>
  <c r="D22" i="150"/>
  <c r="E22" i="150"/>
  <c r="G22" i="150"/>
  <c r="F22" i="150"/>
  <c r="D23" i="150"/>
  <c r="E23" i="150"/>
  <c r="G23" i="150"/>
  <c r="F23" i="150"/>
  <c r="D24" i="150"/>
  <c r="E24" i="150"/>
  <c r="G24" i="150"/>
  <c r="F24" i="150"/>
  <c r="D25" i="150"/>
  <c r="E25" i="150"/>
  <c r="G25" i="150"/>
  <c r="F25" i="150"/>
  <c r="D26" i="150"/>
  <c r="E26" i="150"/>
  <c r="G26" i="150"/>
  <c r="F26" i="150"/>
  <c r="D27" i="150"/>
  <c r="E27" i="150"/>
  <c r="G27" i="150"/>
  <c r="F27" i="150"/>
  <c r="D28" i="150"/>
  <c r="E28" i="150"/>
  <c r="G28" i="150"/>
  <c r="F28" i="150"/>
  <c r="D29" i="150"/>
  <c r="E29" i="150"/>
  <c r="G29" i="150"/>
  <c r="F29" i="150"/>
  <c r="D30" i="150"/>
  <c r="E30" i="150"/>
  <c r="G30" i="150"/>
  <c r="F30" i="150"/>
  <c r="D31" i="150"/>
  <c r="E31" i="150"/>
  <c r="G31" i="150"/>
  <c r="F31" i="150"/>
  <c r="F34" i="150"/>
  <c r="G34" i="150"/>
  <c r="G35" i="150"/>
  <c r="G36" i="150"/>
  <c r="G38" i="150"/>
  <c r="D10" i="149"/>
  <c r="E10" i="149"/>
  <c r="G10" i="149"/>
  <c r="F10" i="149"/>
  <c r="D11" i="149"/>
  <c r="E11" i="149"/>
  <c r="G11" i="149"/>
  <c r="F11" i="149"/>
  <c r="D12" i="149"/>
  <c r="E12" i="149"/>
  <c r="G12" i="149"/>
  <c r="F12" i="149"/>
  <c r="D13" i="149"/>
  <c r="E13" i="149"/>
  <c r="G13" i="149"/>
  <c r="F13" i="149"/>
  <c r="D14" i="149"/>
  <c r="E14" i="149"/>
  <c r="G14" i="149"/>
  <c r="F14" i="149"/>
  <c r="D15" i="149"/>
  <c r="E15" i="149"/>
  <c r="G15" i="149"/>
  <c r="F15" i="149"/>
  <c r="D16" i="149"/>
  <c r="E16" i="149"/>
  <c r="G16" i="149"/>
  <c r="F16" i="149"/>
  <c r="D17" i="149"/>
  <c r="E17" i="149"/>
  <c r="G17" i="149"/>
  <c r="F17" i="149"/>
  <c r="D18" i="149"/>
  <c r="E18" i="149"/>
  <c r="G18" i="149"/>
  <c r="F18" i="149"/>
  <c r="D19" i="149"/>
  <c r="E19" i="149"/>
  <c r="G19" i="149"/>
  <c r="F19" i="149"/>
  <c r="D20" i="149"/>
  <c r="E20" i="149"/>
  <c r="G20" i="149"/>
  <c r="F20" i="149"/>
  <c r="D21" i="149"/>
  <c r="E21" i="149"/>
  <c r="G21" i="149"/>
  <c r="F21" i="149"/>
  <c r="D22" i="149"/>
  <c r="E22" i="149"/>
  <c r="G22" i="149"/>
  <c r="F22" i="149"/>
  <c r="D23" i="149"/>
  <c r="E23" i="149"/>
  <c r="G23" i="149"/>
  <c r="F23" i="149"/>
  <c r="D24" i="149"/>
  <c r="E24" i="149"/>
  <c r="G24" i="149"/>
  <c r="F24" i="149"/>
  <c r="D25" i="149"/>
  <c r="E25" i="149"/>
  <c r="G25" i="149"/>
  <c r="F25" i="149"/>
  <c r="D26" i="149"/>
  <c r="E26" i="149"/>
  <c r="G26" i="149"/>
  <c r="F26" i="149"/>
  <c r="D27" i="149"/>
  <c r="E27" i="149"/>
  <c r="G27" i="149"/>
  <c r="F27" i="149"/>
  <c r="D28" i="149"/>
  <c r="E28" i="149"/>
  <c r="G28" i="149"/>
  <c r="F28" i="149"/>
  <c r="D29" i="149"/>
  <c r="E29" i="149"/>
  <c r="G29" i="149"/>
  <c r="F29" i="149"/>
  <c r="D30" i="149"/>
  <c r="E30" i="149"/>
  <c r="G30" i="149"/>
  <c r="F30" i="149"/>
  <c r="D31" i="149"/>
  <c r="E31" i="149"/>
  <c r="G31" i="149"/>
  <c r="F31" i="149"/>
  <c r="D32" i="149"/>
  <c r="E32" i="149"/>
  <c r="G32" i="149"/>
  <c r="F32" i="149"/>
  <c r="F35" i="149"/>
  <c r="G35" i="149"/>
  <c r="G36" i="149"/>
  <c r="G37" i="149"/>
  <c r="G39" i="149"/>
  <c r="D10" i="148"/>
  <c r="E10" i="148"/>
  <c r="G10" i="148"/>
  <c r="F10" i="148"/>
  <c r="D11" i="148"/>
  <c r="E11" i="148"/>
  <c r="G11" i="148"/>
  <c r="F11" i="148"/>
  <c r="D12" i="148"/>
  <c r="E12" i="148"/>
  <c r="G12" i="148"/>
  <c r="F12" i="148"/>
  <c r="D13" i="148"/>
  <c r="E13" i="148"/>
  <c r="G13" i="148"/>
  <c r="F13" i="148"/>
  <c r="D14" i="148"/>
  <c r="E14" i="148"/>
  <c r="G14" i="148"/>
  <c r="F14" i="148"/>
  <c r="D15" i="148"/>
  <c r="E15" i="148"/>
  <c r="G15" i="148"/>
  <c r="F15" i="148"/>
  <c r="D16" i="148"/>
  <c r="E16" i="148"/>
  <c r="G16" i="148"/>
  <c r="F16" i="148"/>
  <c r="D17" i="148"/>
  <c r="E17" i="148"/>
  <c r="G17" i="148"/>
  <c r="F17" i="148"/>
  <c r="D18" i="148"/>
  <c r="E18" i="148"/>
  <c r="G18" i="148"/>
  <c r="F18" i="148"/>
  <c r="D19" i="148"/>
  <c r="E19" i="148"/>
  <c r="G19" i="148"/>
  <c r="F19" i="148"/>
  <c r="D20" i="148"/>
  <c r="E20" i="148"/>
  <c r="G20" i="148"/>
  <c r="F20" i="148"/>
  <c r="D21" i="148"/>
  <c r="E21" i="148"/>
  <c r="G21" i="148"/>
  <c r="F21" i="148"/>
  <c r="D22" i="148"/>
  <c r="E22" i="148"/>
  <c r="G22" i="148"/>
  <c r="F22" i="148"/>
  <c r="D23" i="148"/>
  <c r="E23" i="148"/>
  <c r="G23" i="148"/>
  <c r="F23" i="148"/>
  <c r="D24" i="148"/>
  <c r="E24" i="148"/>
  <c r="G24" i="148"/>
  <c r="F24" i="148"/>
  <c r="D25" i="148"/>
  <c r="E25" i="148"/>
  <c r="G25" i="148"/>
  <c r="F25" i="148"/>
  <c r="D26" i="148"/>
  <c r="E26" i="148"/>
  <c r="G26" i="148"/>
  <c r="F26" i="148"/>
  <c r="D27" i="148"/>
  <c r="E27" i="148"/>
  <c r="G27" i="148"/>
  <c r="F27" i="148"/>
  <c r="D28" i="148"/>
  <c r="E28" i="148"/>
  <c r="G28" i="148"/>
  <c r="F28" i="148"/>
  <c r="D29" i="148"/>
  <c r="E29" i="148"/>
  <c r="G29" i="148"/>
  <c r="F29" i="148"/>
  <c r="D30" i="148"/>
  <c r="E30" i="148"/>
  <c r="G30" i="148"/>
  <c r="F30" i="148"/>
  <c r="D31" i="148"/>
  <c r="E31" i="148"/>
  <c r="G31" i="148"/>
  <c r="F31" i="148"/>
  <c r="D32" i="148"/>
  <c r="E32" i="148"/>
  <c r="G32" i="148"/>
  <c r="F32" i="148"/>
  <c r="D33" i="148"/>
  <c r="E33" i="148"/>
  <c r="G33" i="148"/>
  <c r="F33" i="148"/>
  <c r="F36" i="148"/>
  <c r="G36" i="148"/>
  <c r="G37" i="148"/>
  <c r="G38" i="148"/>
  <c r="G40" i="148"/>
  <c r="D10" i="147"/>
  <c r="E10" i="147"/>
  <c r="G10" i="147"/>
  <c r="F10" i="147"/>
  <c r="D11" i="147"/>
  <c r="E11" i="147"/>
  <c r="G11" i="147"/>
  <c r="F11" i="147"/>
  <c r="D12" i="147"/>
  <c r="E12" i="147"/>
  <c r="G12" i="147"/>
  <c r="F12" i="147"/>
  <c r="D13" i="147"/>
  <c r="E13" i="147"/>
  <c r="G13" i="147"/>
  <c r="F13" i="147"/>
  <c r="D14" i="147"/>
  <c r="E14" i="147"/>
  <c r="G14" i="147"/>
  <c r="F14" i="147"/>
  <c r="D15" i="147"/>
  <c r="E15" i="147"/>
  <c r="G15" i="147"/>
  <c r="F15" i="147"/>
  <c r="D16" i="147"/>
  <c r="E16" i="147"/>
  <c r="G16" i="147"/>
  <c r="F16" i="147"/>
  <c r="D17" i="147"/>
  <c r="E17" i="147"/>
  <c r="G17" i="147"/>
  <c r="F17" i="147"/>
  <c r="D18" i="147"/>
  <c r="E18" i="147"/>
  <c r="G18" i="147"/>
  <c r="F18" i="147"/>
  <c r="D19" i="147"/>
  <c r="E19" i="147"/>
  <c r="G19" i="147"/>
  <c r="F19" i="147"/>
  <c r="D20" i="147"/>
  <c r="E20" i="147"/>
  <c r="G20" i="147"/>
  <c r="F20" i="147"/>
  <c r="D21" i="147"/>
  <c r="E21" i="147"/>
  <c r="G21" i="147"/>
  <c r="F21" i="147"/>
  <c r="D22" i="147"/>
  <c r="E22" i="147"/>
  <c r="G22" i="147"/>
  <c r="F22" i="147"/>
  <c r="D23" i="147"/>
  <c r="E23" i="147"/>
  <c r="G23" i="147"/>
  <c r="F23" i="147"/>
  <c r="D24" i="147"/>
  <c r="E24" i="147"/>
  <c r="G24" i="147"/>
  <c r="F24" i="147"/>
  <c r="D25" i="147"/>
  <c r="E25" i="147"/>
  <c r="G25" i="147"/>
  <c r="F25" i="147"/>
  <c r="D26" i="147"/>
  <c r="E26" i="147"/>
  <c r="G26" i="147"/>
  <c r="F26" i="147"/>
  <c r="D27" i="147"/>
  <c r="E27" i="147"/>
  <c r="G27" i="147"/>
  <c r="F27" i="147"/>
  <c r="D28" i="147"/>
  <c r="E28" i="147"/>
  <c r="G28" i="147"/>
  <c r="F28" i="147"/>
  <c r="D29" i="147"/>
  <c r="E29" i="147"/>
  <c r="G29" i="147"/>
  <c r="F29" i="147"/>
  <c r="D30" i="147"/>
  <c r="E30" i="147"/>
  <c r="G30" i="147"/>
  <c r="F30" i="147"/>
  <c r="D31" i="147"/>
  <c r="E31" i="147"/>
  <c r="G31" i="147"/>
  <c r="F31" i="147"/>
  <c r="D32" i="147"/>
  <c r="E32" i="147"/>
  <c r="G32" i="147"/>
  <c r="F32" i="147"/>
  <c r="D33" i="147"/>
  <c r="E33" i="147"/>
  <c r="G33" i="147"/>
  <c r="F33" i="147"/>
  <c r="D34" i="147"/>
  <c r="E34" i="147"/>
  <c r="G34" i="147"/>
  <c r="F34" i="147"/>
  <c r="F37" i="147"/>
  <c r="G37" i="147"/>
  <c r="G38" i="147"/>
  <c r="G39" i="147"/>
  <c r="G41" i="147"/>
  <c r="D10" i="146"/>
  <c r="E10" i="146"/>
  <c r="G10" i="146"/>
  <c r="F10" i="146"/>
  <c r="D11" i="146"/>
  <c r="E11" i="146"/>
  <c r="G11" i="146"/>
  <c r="F11" i="146"/>
  <c r="D12" i="146"/>
  <c r="E12" i="146"/>
  <c r="G12" i="146"/>
  <c r="F12" i="146"/>
  <c r="D13" i="146"/>
  <c r="E13" i="146"/>
  <c r="G13" i="146"/>
  <c r="F13" i="146"/>
  <c r="D14" i="146"/>
  <c r="E14" i="146"/>
  <c r="G14" i="146"/>
  <c r="F14" i="146"/>
  <c r="D15" i="146"/>
  <c r="E15" i="146"/>
  <c r="G15" i="146"/>
  <c r="F15" i="146"/>
  <c r="D16" i="146"/>
  <c r="E16" i="146"/>
  <c r="G16" i="146"/>
  <c r="F16" i="146"/>
  <c r="D17" i="146"/>
  <c r="E17" i="146"/>
  <c r="G17" i="146"/>
  <c r="F17" i="146"/>
  <c r="D18" i="146"/>
  <c r="E18" i="146"/>
  <c r="G18" i="146"/>
  <c r="F18" i="146"/>
  <c r="D19" i="146"/>
  <c r="E19" i="146"/>
  <c r="G19" i="146"/>
  <c r="F19" i="146"/>
  <c r="D20" i="146"/>
  <c r="E20" i="146"/>
  <c r="G20" i="146"/>
  <c r="F20" i="146"/>
  <c r="D21" i="146"/>
  <c r="E21" i="146"/>
  <c r="G21" i="146"/>
  <c r="F21" i="146"/>
  <c r="D22" i="146"/>
  <c r="E22" i="146"/>
  <c r="G22" i="146"/>
  <c r="F22" i="146"/>
  <c r="D23" i="146"/>
  <c r="E23" i="146"/>
  <c r="G23" i="146"/>
  <c r="F23" i="146"/>
  <c r="D24" i="146"/>
  <c r="E24" i="146"/>
  <c r="G24" i="146"/>
  <c r="F24" i="146"/>
  <c r="D25" i="146"/>
  <c r="E25" i="146"/>
  <c r="G25" i="146"/>
  <c r="F25" i="146"/>
  <c r="D26" i="146"/>
  <c r="E26" i="146"/>
  <c r="G26" i="146"/>
  <c r="F26" i="146"/>
  <c r="D27" i="146"/>
  <c r="E27" i="146"/>
  <c r="G27" i="146"/>
  <c r="F27" i="146"/>
  <c r="D28" i="146"/>
  <c r="E28" i="146"/>
  <c r="G28" i="146"/>
  <c r="F28" i="146"/>
  <c r="D29" i="146"/>
  <c r="E29" i="146"/>
  <c r="G29" i="146"/>
  <c r="F29" i="146"/>
  <c r="D30" i="146"/>
  <c r="E30" i="146"/>
  <c r="G30" i="146"/>
  <c r="F30" i="146"/>
  <c r="D31" i="146"/>
  <c r="E31" i="146"/>
  <c r="G31" i="146"/>
  <c r="F31" i="146"/>
  <c r="D32" i="146"/>
  <c r="E32" i="146"/>
  <c r="G32" i="146"/>
  <c r="F32" i="146"/>
  <c r="D33" i="146"/>
  <c r="E33" i="146"/>
  <c r="G33" i="146"/>
  <c r="F33" i="146"/>
  <c r="D34" i="146"/>
  <c r="E34" i="146"/>
  <c r="G34" i="146"/>
  <c r="F34" i="146"/>
  <c r="D35" i="146"/>
  <c r="E35" i="146"/>
  <c r="G35" i="146"/>
  <c r="F35" i="146"/>
  <c r="F38" i="146"/>
  <c r="G38" i="146"/>
  <c r="G39" i="146"/>
  <c r="G40" i="146"/>
  <c r="G42" i="146"/>
  <c r="D10" i="145"/>
  <c r="E10" i="145"/>
  <c r="G10" i="145"/>
  <c r="F10" i="145"/>
  <c r="D11" i="145"/>
  <c r="E11" i="145"/>
  <c r="G11" i="145"/>
  <c r="F11" i="145"/>
  <c r="D12" i="145"/>
  <c r="E12" i="145"/>
  <c r="G12" i="145"/>
  <c r="F12" i="145"/>
  <c r="D13" i="145"/>
  <c r="E13" i="145"/>
  <c r="G13" i="145"/>
  <c r="F13" i="145"/>
  <c r="D14" i="145"/>
  <c r="E14" i="145"/>
  <c r="G14" i="145"/>
  <c r="F14" i="145"/>
  <c r="D15" i="145"/>
  <c r="E15" i="145"/>
  <c r="G15" i="145"/>
  <c r="F15" i="145"/>
  <c r="D16" i="145"/>
  <c r="E16" i="145"/>
  <c r="G16" i="145"/>
  <c r="F16" i="145"/>
  <c r="D17" i="145"/>
  <c r="E17" i="145"/>
  <c r="G17" i="145"/>
  <c r="F17" i="145"/>
  <c r="D18" i="145"/>
  <c r="E18" i="145"/>
  <c r="G18" i="145"/>
  <c r="F18" i="145"/>
  <c r="D19" i="145"/>
  <c r="E19" i="145"/>
  <c r="G19" i="145"/>
  <c r="F19" i="145"/>
  <c r="D20" i="145"/>
  <c r="E20" i="145"/>
  <c r="G20" i="145"/>
  <c r="F20" i="145"/>
  <c r="D21" i="145"/>
  <c r="E21" i="145"/>
  <c r="G21" i="145"/>
  <c r="F21" i="145"/>
  <c r="D22" i="145"/>
  <c r="E22" i="145"/>
  <c r="G22" i="145"/>
  <c r="F22" i="145"/>
  <c r="D23" i="145"/>
  <c r="E23" i="145"/>
  <c r="G23" i="145"/>
  <c r="F23" i="145"/>
  <c r="D24" i="145"/>
  <c r="E24" i="145"/>
  <c r="G24" i="145"/>
  <c r="F24" i="145"/>
  <c r="D25" i="145"/>
  <c r="E25" i="145"/>
  <c r="G25" i="145"/>
  <c r="F25" i="145"/>
  <c r="D26" i="145"/>
  <c r="E26" i="145"/>
  <c r="G26" i="145"/>
  <c r="F26" i="145"/>
  <c r="D27" i="145"/>
  <c r="E27" i="145"/>
  <c r="G27" i="145"/>
  <c r="F27" i="145"/>
  <c r="D28" i="145"/>
  <c r="E28" i="145"/>
  <c r="G28" i="145"/>
  <c r="F28" i="145"/>
  <c r="D29" i="145"/>
  <c r="E29" i="145"/>
  <c r="G29" i="145"/>
  <c r="F29" i="145"/>
  <c r="D30" i="145"/>
  <c r="E30" i="145"/>
  <c r="G30" i="145"/>
  <c r="F30" i="145"/>
  <c r="D31" i="145"/>
  <c r="E31" i="145"/>
  <c r="G31" i="145"/>
  <c r="F31" i="145"/>
  <c r="D32" i="145"/>
  <c r="E32" i="145"/>
  <c r="G32" i="145"/>
  <c r="F32" i="145"/>
  <c r="D33" i="145"/>
  <c r="E33" i="145"/>
  <c r="G33" i="145"/>
  <c r="F33" i="145"/>
  <c r="D34" i="145"/>
  <c r="E34" i="145"/>
  <c r="G34" i="145"/>
  <c r="F34" i="145"/>
  <c r="D35" i="145"/>
  <c r="E35" i="145"/>
  <c r="G35" i="145"/>
  <c r="F35" i="145"/>
  <c r="D36" i="145"/>
  <c r="E36" i="145"/>
  <c r="G36" i="145"/>
  <c r="F36" i="145"/>
  <c r="F39" i="145"/>
  <c r="G39" i="145"/>
  <c r="G40" i="145"/>
  <c r="G41" i="145"/>
  <c r="G43" i="145"/>
  <c r="D10" i="144"/>
  <c r="E10" i="144"/>
  <c r="G10" i="144"/>
  <c r="F10" i="144"/>
  <c r="D11" i="144"/>
  <c r="E11" i="144"/>
  <c r="G11" i="144"/>
  <c r="F11" i="144"/>
  <c r="D12" i="144"/>
  <c r="E12" i="144"/>
  <c r="G12" i="144"/>
  <c r="F12" i="144"/>
  <c r="D13" i="144"/>
  <c r="E13" i="144"/>
  <c r="G13" i="144"/>
  <c r="F13" i="144"/>
  <c r="D14" i="144"/>
  <c r="E14" i="144"/>
  <c r="G14" i="144"/>
  <c r="F14" i="144"/>
  <c r="D15" i="144"/>
  <c r="E15" i="144"/>
  <c r="G15" i="144"/>
  <c r="F15" i="144"/>
  <c r="D16" i="144"/>
  <c r="E16" i="144"/>
  <c r="G16" i="144"/>
  <c r="F16" i="144"/>
  <c r="D17" i="144"/>
  <c r="E17" i="144"/>
  <c r="G17" i="144"/>
  <c r="F17" i="144"/>
  <c r="D18" i="144"/>
  <c r="E18" i="144"/>
  <c r="G18" i="144"/>
  <c r="F18" i="144"/>
  <c r="D19" i="144"/>
  <c r="E19" i="144"/>
  <c r="G19" i="144"/>
  <c r="F19" i="144"/>
  <c r="D20" i="144"/>
  <c r="E20" i="144"/>
  <c r="G20" i="144"/>
  <c r="F20" i="144"/>
  <c r="D21" i="144"/>
  <c r="E21" i="144"/>
  <c r="G21" i="144"/>
  <c r="F21" i="144"/>
  <c r="D22" i="144"/>
  <c r="E22" i="144"/>
  <c r="G22" i="144"/>
  <c r="F22" i="144"/>
  <c r="D23" i="144"/>
  <c r="E23" i="144"/>
  <c r="G23" i="144"/>
  <c r="F23" i="144"/>
  <c r="D24" i="144"/>
  <c r="E24" i="144"/>
  <c r="G24" i="144"/>
  <c r="F24" i="144"/>
  <c r="F27" i="144"/>
  <c r="G27" i="144"/>
  <c r="G28" i="144"/>
  <c r="G29" i="144"/>
  <c r="G31" i="144"/>
  <c r="D10" i="143"/>
  <c r="E10" i="143"/>
  <c r="G10" i="143"/>
  <c r="F10" i="143"/>
  <c r="D11" i="143"/>
  <c r="E11" i="143"/>
  <c r="G11" i="143"/>
  <c r="F11" i="143"/>
  <c r="D12" i="143"/>
  <c r="E12" i="143"/>
  <c r="G12" i="143"/>
  <c r="F12" i="143"/>
  <c r="D13" i="143"/>
  <c r="E13" i="143"/>
  <c r="G13" i="143"/>
  <c r="F13" i="143"/>
  <c r="D14" i="143"/>
  <c r="E14" i="143"/>
  <c r="G14" i="143"/>
  <c r="F14" i="143"/>
  <c r="D15" i="143"/>
  <c r="E15" i="143"/>
  <c r="G15" i="143"/>
  <c r="F15" i="143"/>
  <c r="D16" i="143"/>
  <c r="E16" i="143"/>
  <c r="G16" i="143"/>
  <c r="F16" i="143"/>
  <c r="D17" i="143"/>
  <c r="E17" i="143"/>
  <c r="G17" i="143"/>
  <c r="F17" i="143"/>
  <c r="D18" i="143"/>
  <c r="E18" i="143"/>
  <c r="G18" i="143"/>
  <c r="F18" i="143"/>
  <c r="D19" i="143"/>
  <c r="E19" i="143"/>
  <c r="G19" i="143"/>
  <c r="F19" i="143"/>
  <c r="D20" i="143"/>
  <c r="E20" i="143"/>
  <c r="G20" i="143"/>
  <c r="F20" i="143"/>
  <c r="D21" i="143"/>
  <c r="E21" i="143"/>
  <c r="G21" i="143"/>
  <c r="F21" i="143"/>
  <c r="D22" i="143"/>
  <c r="E22" i="143"/>
  <c r="G22" i="143"/>
  <c r="F22" i="143"/>
  <c r="D23" i="143"/>
  <c r="E23" i="143"/>
  <c r="G23" i="143"/>
  <c r="F23" i="143"/>
  <c r="D24" i="143"/>
  <c r="E24" i="143"/>
  <c r="G24" i="143"/>
  <c r="F24" i="143"/>
  <c r="D25" i="143"/>
  <c r="E25" i="143"/>
  <c r="G25" i="143"/>
  <c r="F25" i="143"/>
  <c r="F28" i="143"/>
  <c r="G28" i="143"/>
  <c r="G29" i="143"/>
  <c r="G30" i="143"/>
  <c r="G32" i="143"/>
  <c r="D10" i="142"/>
  <c r="E10" i="142"/>
  <c r="G10" i="142"/>
  <c r="F10" i="142"/>
  <c r="D11" i="142"/>
  <c r="E11" i="142"/>
  <c r="G11" i="142"/>
  <c r="F11" i="142"/>
  <c r="D12" i="142"/>
  <c r="E12" i="142"/>
  <c r="G12" i="142"/>
  <c r="F12" i="142"/>
  <c r="D13" i="142"/>
  <c r="E13" i="142"/>
  <c r="G13" i="142"/>
  <c r="F13" i="142"/>
  <c r="D14" i="142"/>
  <c r="E14" i="142"/>
  <c r="G14" i="142"/>
  <c r="F14" i="142"/>
  <c r="D15" i="142"/>
  <c r="E15" i="142"/>
  <c r="G15" i="142"/>
  <c r="F15" i="142"/>
  <c r="D16" i="142"/>
  <c r="E16" i="142"/>
  <c r="G16" i="142"/>
  <c r="F16" i="142"/>
  <c r="D17" i="142"/>
  <c r="E17" i="142"/>
  <c r="G17" i="142"/>
  <c r="F17" i="142"/>
  <c r="D18" i="142"/>
  <c r="E18" i="142"/>
  <c r="G18" i="142"/>
  <c r="F18" i="142"/>
  <c r="D19" i="142"/>
  <c r="E19" i="142"/>
  <c r="G19" i="142"/>
  <c r="F19" i="142"/>
  <c r="D20" i="142"/>
  <c r="E20" i="142"/>
  <c r="G20" i="142"/>
  <c r="F20" i="142"/>
  <c r="D21" i="142"/>
  <c r="E21" i="142"/>
  <c r="G21" i="142"/>
  <c r="F21" i="142"/>
  <c r="D22" i="142"/>
  <c r="E22" i="142"/>
  <c r="G22" i="142"/>
  <c r="F22" i="142"/>
  <c r="D23" i="142"/>
  <c r="E23" i="142"/>
  <c r="G23" i="142"/>
  <c r="F23" i="142"/>
  <c r="D24" i="142"/>
  <c r="E24" i="142"/>
  <c r="G24" i="142"/>
  <c r="F24" i="142"/>
  <c r="D25" i="142"/>
  <c r="E25" i="142"/>
  <c r="G25" i="142"/>
  <c r="F25" i="142"/>
  <c r="D26" i="142"/>
  <c r="E26" i="142"/>
  <c r="G26" i="142"/>
  <c r="F26" i="142"/>
  <c r="F29" i="142"/>
  <c r="G29" i="142"/>
  <c r="G30" i="142"/>
  <c r="G31" i="142"/>
  <c r="G33" i="142"/>
  <c r="D10" i="141"/>
  <c r="E10" i="141"/>
  <c r="G10" i="141"/>
  <c r="F10" i="141"/>
  <c r="D11" i="141"/>
  <c r="E11" i="141"/>
  <c r="G11" i="141"/>
  <c r="F11" i="141"/>
  <c r="D12" i="141"/>
  <c r="E12" i="141"/>
  <c r="G12" i="141"/>
  <c r="F12" i="141"/>
  <c r="D13" i="141"/>
  <c r="E13" i="141"/>
  <c r="G13" i="141"/>
  <c r="F13" i="141"/>
  <c r="D14" i="141"/>
  <c r="E14" i="141"/>
  <c r="G14" i="141"/>
  <c r="F14" i="141"/>
  <c r="D15" i="141"/>
  <c r="E15" i="141"/>
  <c r="G15" i="141"/>
  <c r="F15" i="141"/>
  <c r="D16" i="141"/>
  <c r="E16" i="141"/>
  <c r="G16" i="141"/>
  <c r="F16" i="141"/>
  <c r="D17" i="141"/>
  <c r="E17" i="141"/>
  <c r="G17" i="141"/>
  <c r="F17" i="141"/>
  <c r="D18" i="141"/>
  <c r="E18" i="141"/>
  <c r="G18" i="141"/>
  <c r="F18" i="141"/>
  <c r="D19" i="141"/>
  <c r="E19" i="141"/>
  <c r="G19" i="141"/>
  <c r="F19" i="141"/>
  <c r="D20" i="141"/>
  <c r="E20" i="141"/>
  <c r="G20" i="141"/>
  <c r="F20" i="141"/>
  <c r="D21" i="141"/>
  <c r="E21" i="141"/>
  <c r="G21" i="141"/>
  <c r="F21" i="141"/>
  <c r="D22" i="141"/>
  <c r="E22" i="141"/>
  <c r="G22" i="141"/>
  <c r="F22" i="141"/>
  <c r="D23" i="141"/>
  <c r="E23" i="141"/>
  <c r="G23" i="141"/>
  <c r="F23" i="141"/>
  <c r="D24" i="141"/>
  <c r="E24" i="141"/>
  <c r="G24" i="141"/>
  <c r="F24" i="141"/>
  <c r="D25" i="141"/>
  <c r="E25" i="141"/>
  <c r="G25" i="141"/>
  <c r="F25" i="141"/>
  <c r="D26" i="141"/>
  <c r="E26" i="141"/>
  <c r="G26" i="141"/>
  <c r="F26" i="141"/>
  <c r="D27" i="141"/>
  <c r="E27" i="141"/>
  <c r="G27" i="141"/>
  <c r="F27" i="141"/>
  <c r="F30" i="141"/>
  <c r="G30" i="141"/>
  <c r="G31" i="141"/>
  <c r="G32" i="141"/>
  <c r="G34" i="141"/>
  <c r="D10" i="140"/>
  <c r="E10" i="140"/>
  <c r="G10" i="140"/>
  <c r="F10" i="140"/>
  <c r="D11" i="140"/>
  <c r="E11" i="140"/>
  <c r="G11" i="140"/>
  <c r="F11" i="140"/>
  <c r="D12" i="140"/>
  <c r="E12" i="140"/>
  <c r="G12" i="140"/>
  <c r="F12" i="140"/>
  <c r="D13" i="140"/>
  <c r="E13" i="140"/>
  <c r="G13" i="140"/>
  <c r="F13" i="140"/>
  <c r="D14" i="140"/>
  <c r="E14" i="140"/>
  <c r="G14" i="140"/>
  <c r="F14" i="140"/>
  <c r="D15" i="140"/>
  <c r="E15" i="140"/>
  <c r="G15" i="140"/>
  <c r="F15" i="140"/>
  <c r="D16" i="140"/>
  <c r="E16" i="140"/>
  <c r="G16" i="140"/>
  <c r="F16" i="140"/>
  <c r="D17" i="140"/>
  <c r="E17" i="140"/>
  <c r="G17" i="140"/>
  <c r="F17" i="140"/>
  <c r="D18" i="140"/>
  <c r="E18" i="140"/>
  <c r="G18" i="140"/>
  <c r="F18" i="140"/>
  <c r="D19" i="140"/>
  <c r="E19" i="140"/>
  <c r="G19" i="140"/>
  <c r="F19" i="140"/>
  <c r="D20" i="140"/>
  <c r="E20" i="140"/>
  <c r="G20" i="140"/>
  <c r="F20" i="140"/>
  <c r="D21" i="140"/>
  <c r="E21" i="140"/>
  <c r="G21" i="140"/>
  <c r="F21" i="140"/>
  <c r="D22" i="140"/>
  <c r="E22" i="140"/>
  <c r="G22" i="140"/>
  <c r="F22" i="140"/>
  <c r="D23" i="140"/>
  <c r="E23" i="140"/>
  <c r="G23" i="140"/>
  <c r="F23" i="140"/>
  <c r="D24" i="140"/>
  <c r="E24" i="140"/>
  <c r="G24" i="140"/>
  <c r="F24" i="140"/>
  <c r="D25" i="140"/>
  <c r="E25" i="140"/>
  <c r="G25" i="140"/>
  <c r="F25" i="140"/>
  <c r="D26" i="140"/>
  <c r="E26" i="140"/>
  <c r="G26" i="140"/>
  <c r="F26" i="140"/>
  <c r="D27" i="140"/>
  <c r="E27" i="140"/>
  <c r="G27" i="140"/>
  <c r="F27" i="140"/>
  <c r="D28" i="140"/>
  <c r="E28" i="140"/>
  <c r="G28" i="140"/>
  <c r="F28" i="140"/>
  <c r="F31" i="140"/>
  <c r="G31" i="140"/>
  <c r="G32" i="140"/>
  <c r="G33" i="140"/>
  <c r="G35" i="140"/>
  <c r="D10" i="139"/>
  <c r="E10" i="139"/>
  <c r="G10" i="139"/>
  <c r="F10" i="139"/>
  <c r="D11" i="139"/>
  <c r="E11" i="139"/>
  <c r="G11" i="139"/>
  <c r="F11" i="139"/>
  <c r="D12" i="139"/>
  <c r="E12" i="139"/>
  <c r="G12" i="139"/>
  <c r="F12" i="139"/>
  <c r="D13" i="139"/>
  <c r="E13" i="139"/>
  <c r="G13" i="139"/>
  <c r="F13" i="139"/>
  <c r="D14" i="139"/>
  <c r="E14" i="139"/>
  <c r="G14" i="139"/>
  <c r="F14" i="139"/>
  <c r="D15" i="139"/>
  <c r="E15" i="139"/>
  <c r="G15" i="139"/>
  <c r="F15" i="139"/>
  <c r="D16" i="139"/>
  <c r="E16" i="139"/>
  <c r="G16" i="139"/>
  <c r="F16" i="139"/>
  <c r="D17" i="139"/>
  <c r="E17" i="139"/>
  <c r="G17" i="139"/>
  <c r="F17" i="139"/>
  <c r="D18" i="139"/>
  <c r="E18" i="139"/>
  <c r="G18" i="139"/>
  <c r="F18" i="139"/>
  <c r="D19" i="139"/>
  <c r="E19" i="139"/>
  <c r="G19" i="139"/>
  <c r="F19" i="139"/>
  <c r="D20" i="139"/>
  <c r="E20" i="139"/>
  <c r="G20" i="139"/>
  <c r="F20" i="139"/>
  <c r="D21" i="139"/>
  <c r="E21" i="139"/>
  <c r="G21" i="139"/>
  <c r="F21" i="139"/>
  <c r="D22" i="139"/>
  <c r="E22" i="139"/>
  <c r="G22" i="139"/>
  <c r="F22" i="139"/>
  <c r="D23" i="139"/>
  <c r="E23" i="139"/>
  <c r="G23" i="139"/>
  <c r="F23" i="139"/>
  <c r="D24" i="139"/>
  <c r="E24" i="139"/>
  <c r="G24" i="139"/>
  <c r="F24" i="139"/>
  <c r="D25" i="139"/>
  <c r="E25" i="139"/>
  <c r="G25" i="139"/>
  <c r="F25" i="139"/>
  <c r="D26" i="139"/>
  <c r="E26" i="139"/>
  <c r="G26" i="139"/>
  <c r="F26" i="139"/>
  <c r="D27" i="139"/>
  <c r="E27" i="139"/>
  <c r="G27" i="139"/>
  <c r="F27" i="139"/>
  <c r="D28" i="139"/>
  <c r="E28" i="139"/>
  <c r="G28" i="139"/>
  <c r="F28" i="139"/>
  <c r="D29" i="139"/>
  <c r="E29" i="139"/>
  <c r="G29" i="139"/>
  <c r="F29" i="139"/>
  <c r="F32" i="139"/>
  <c r="G32" i="139"/>
  <c r="G33" i="139"/>
  <c r="G34" i="139"/>
  <c r="G36" i="139"/>
  <c r="D10" i="138"/>
  <c r="E10" i="138"/>
  <c r="G10" i="138"/>
  <c r="F10" i="138"/>
  <c r="D11" i="138"/>
  <c r="E11" i="138"/>
  <c r="G11" i="138"/>
  <c r="F11" i="138"/>
  <c r="D12" i="138"/>
  <c r="E12" i="138"/>
  <c r="G12" i="138"/>
  <c r="F12" i="138"/>
  <c r="D13" i="138"/>
  <c r="E13" i="138"/>
  <c r="G13" i="138"/>
  <c r="F13" i="138"/>
  <c r="D14" i="138"/>
  <c r="E14" i="138"/>
  <c r="G14" i="138"/>
  <c r="F14" i="138"/>
  <c r="D15" i="138"/>
  <c r="E15" i="138"/>
  <c r="G15" i="138"/>
  <c r="F15" i="138"/>
  <c r="D16" i="138"/>
  <c r="E16" i="138"/>
  <c r="G16" i="138"/>
  <c r="F16" i="138"/>
  <c r="D17" i="138"/>
  <c r="E17" i="138"/>
  <c r="G17" i="138"/>
  <c r="F17" i="138"/>
  <c r="D18" i="138"/>
  <c r="E18" i="138"/>
  <c r="G18" i="138"/>
  <c r="F18" i="138"/>
  <c r="D19" i="138"/>
  <c r="E19" i="138"/>
  <c r="G19" i="138"/>
  <c r="F19" i="138"/>
  <c r="D20" i="138"/>
  <c r="E20" i="138"/>
  <c r="G20" i="138"/>
  <c r="F20" i="138"/>
  <c r="D21" i="138"/>
  <c r="E21" i="138"/>
  <c r="G21" i="138"/>
  <c r="F21" i="138"/>
  <c r="D22" i="138"/>
  <c r="E22" i="138"/>
  <c r="G22" i="138"/>
  <c r="F22" i="138"/>
  <c r="D23" i="138"/>
  <c r="E23" i="138"/>
  <c r="G23" i="138"/>
  <c r="F23" i="138"/>
  <c r="D24" i="138"/>
  <c r="E24" i="138"/>
  <c r="G24" i="138"/>
  <c r="F24" i="138"/>
  <c r="D25" i="138"/>
  <c r="E25" i="138"/>
  <c r="G25" i="138"/>
  <c r="F25" i="138"/>
  <c r="D26" i="138"/>
  <c r="E26" i="138"/>
  <c r="G26" i="138"/>
  <c r="F26" i="138"/>
  <c r="D27" i="138"/>
  <c r="E27" i="138"/>
  <c r="G27" i="138"/>
  <c r="F27" i="138"/>
  <c r="D28" i="138"/>
  <c r="E28" i="138"/>
  <c r="G28" i="138"/>
  <c r="F28" i="138"/>
  <c r="D29" i="138"/>
  <c r="E29" i="138"/>
  <c r="G29" i="138"/>
  <c r="F29" i="138"/>
  <c r="D30" i="138"/>
  <c r="E30" i="138"/>
  <c r="G30" i="138"/>
  <c r="F30" i="138"/>
  <c r="F33" i="138"/>
  <c r="G33" i="138"/>
  <c r="G34" i="138"/>
  <c r="G35" i="138"/>
  <c r="G37" i="138"/>
  <c r="D10" i="137"/>
  <c r="E10" i="137"/>
  <c r="G10" i="137"/>
  <c r="F10" i="137"/>
  <c r="D11" i="137"/>
  <c r="E11" i="137"/>
  <c r="G11" i="137"/>
  <c r="F11" i="137"/>
  <c r="D12" i="137"/>
  <c r="E12" i="137"/>
  <c r="G12" i="137"/>
  <c r="F12" i="137"/>
  <c r="D13" i="137"/>
  <c r="E13" i="137"/>
  <c r="G13" i="137"/>
  <c r="F13" i="137"/>
  <c r="D14" i="137"/>
  <c r="E14" i="137"/>
  <c r="G14" i="137"/>
  <c r="F14" i="137"/>
  <c r="D15" i="137"/>
  <c r="E15" i="137"/>
  <c r="G15" i="137"/>
  <c r="F15" i="137"/>
  <c r="D16" i="137"/>
  <c r="E16" i="137"/>
  <c r="G16" i="137"/>
  <c r="F16" i="137"/>
  <c r="D17" i="137"/>
  <c r="E17" i="137"/>
  <c r="G17" i="137"/>
  <c r="F17" i="137"/>
  <c r="D18" i="137"/>
  <c r="E18" i="137"/>
  <c r="G18" i="137"/>
  <c r="F18" i="137"/>
  <c r="D19" i="137"/>
  <c r="E19" i="137"/>
  <c r="G19" i="137"/>
  <c r="F19" i="137"/>
  <c r="D20" i="137"/>
  <c r="E20" i="137"/>
  <c r="G20" i="137"/>
  <c r="F20" i="137"/>
  <c r="D21" i="137"/>
  <c r="E21" i="137"/>
  <c r="G21" i="137"/>
  <c r="F21" i="137"/>
  <c r="D22" i="137"/>
  <c r="E22" i="137"/>
  <c r="G22" i="137"/>
  <c r="F22" i="137"/>
  <c r="D23" i="137"/>
  <c r="E23" i="137"/>
  <c r="G23" i="137"/>
  <c r="F23" i="137"/>
  <c r="D24" i="137"/>
  <c r="E24" i="137"/>
  <c r="G24" i="137"/>
  <c r="F24" i="137"/>
  <c r="D25" i="137"/>
  <c r="E25" i="137"/>
  <c r="G25" i="137"/>
  <c r="F25" i="137"/>
  <c r="D26" i="137"/>
  <c r="E26" i="137"/>
  <c r="G26" i="137"/>
  <c r="F26" i="137"/>
  <c r="D27" i="137"/>
  <c r="E27" i="137"/>
  <c r="G27" i="137"/>
  <c r="F27" i="137"/>
  <c r="D28" i="137"/>
  <c r="E28" i="137"/>
  <c r="G28" i="137"/>
  <c r="F28" i="137"/>
  <c r="D29" i="137"/>
  <c r="E29" i="137"/>
  <c r="G29" i="137"/>
  <c r="F29" i="137"/>
  <c r="D30" i="137"/>
  <c r="E30" i="137"/>
  <c r="G30" i="137"/>
  <c r="F30" i="137"/>
  <c r="D31" i="137"/>
  <c r="E31" i="137"/>
  <c r="G31" i="137"/>
  <c r="F31" i="137"/>
  <c r="F34" i="137"/>
  <c r="G34" i="137"/>
  <c r="G35" i="137"/>
  <c r="G36" i="137"/>
  <c r="G38" i="137"/>
  <c r="D10" i="136"/>
  <c r="E10" i="136"/>
  <c r="G10" i="136"/>
  <c r="F10" i="136"/>
  <c r="D11" i="136"/>
  <c r="E11" i="136"/>
  <c r="G11" i="136"/>
  <c r="F11" i="136"/>
  <c r="D12" i="136"/>
  <c r="E12" i="136"/>
  <c r="G12" i="136"/>
  <c r="F12" i="136"/>
  <c r="D13" i="136"/>
  <c r="E13" i="136"/>
  <c r="G13" i="136"/>
  <c r="F13" i="136"/>
  <c r="D14" i="136"/>
  <c r="E14" i="136"/>
  <c r="G14" i="136"/>
  <c r="F14" i="136"/>
  <c r="D15" i="136"/>
  <c r="E15" i="136"/>
  <c r="G15" i="136"/>
  <c r="F15" i="136"/>
  <c r="D16" i="136"/>
  <c r="E16" i="136"/>
  <c r="G16" i="136"/>
  <c r="F16" i="136"/>
  <c r="D17" i="136"/>
  <c r="E17" i="136"/>
  <c r="G17" i="136"/>
  <c r="F17" i="136"/>
  <c r="D18" i="136"/>
  <c r="E18" i="136"/>
  <c r="G18" i="136"/>
  <c r="F18" i="136"/>
  <c r="D19" i="136"/>
  <c r="E19" i="136"/>
  <c r="G19" i="136"/>
  <c r="F19" i="136"/>
  <c r="D20" i="136"/>
  <c r="E20" i="136"/>
  <c r="G20" i="136"/>
  <c r="F20" i="136"/>
  <c r="D21" i="136"/>
  <c r="E21" i="136"/>
  <c r="G21" i="136"/>
  <c r="F21" i="136"/>
  <c r="D22" i="136"/>
  <c r="E22" i="136"/>
  <c r="G22" i="136"/>
  <c r="F22" i="136"/>
  <c r="D23" i="136"/>
  <c r="E23" i="136"/>
  <c r="G23" i="136"/>
  <c r="F23" i="136"/>
  <c r="D24" i="136"/>
  <c r="E24" i="136"/>
  <c r="G24" i="136"/>
  <c r="F24" i="136"/>
  <c r="D25" i="136"/>
  <c r="E25" i="136"/>
  <c r="G25" i="136"/>
  <c r="F25" i="136"/>
  <c r="D26" i="136"/>
  <c r="E26" i="136"/>
  <c r="G26" i="136"/>
  <c r="F26" i="136"/>
  <c r="D27" i="136"/>
  <c r="E27" i="136"/>
  <c r="G27" i="136"/>
  <c r="F27" i="136"/>
  <c r="D28" i="136"/>
  <c r="E28" i="136"/>
  <c r="G28" i="136"/>
  <c r="F28" i="136"/>
  <c r="D29" i="136"/>
  <c r="E29" i="136"/>
  <c r="G29" i="136"/>
  <c r="F29" i="136"/>
  <c r="D30" i="136"/>
  <c r="E30" i="136"/>
  <c r="G30" i="136"/>
  <c r="F30" i="136"/>
  <c r="D31" i="136"/>
  <c r="E31" i="136"/>
  <c r="G31" i="136"/>
  <c r="F31" i="136"/>
  <c r="D32" i="136"/>
  <c r="E32" i="136"/>
  <c r="G32" i="136"/>
  <c r="F32" i="136"/>
  <c r="F35" i="136"/>
  <c r="G35" i="136"/>
  <c r="G36" i="136"/>
  <c r="G37" i="136"/>
  <c r="G39" i="136"/>
  <c r="D10" i="135"/>
  <c r="E10" i="135"/>
  <c r="G10" i="135"/>
  <c r="F10" i="135"/>
  <c r="D11" i="135"/>
  <c r="E11" i="135"/>
  <c r="G11" i="135"/>
  <c r="F11" i="135"/>
  <c r="D12" i="135"/>
  <c r="E12" i="135"/>
  <c r="G12" i="135"/>
  <c r="F12" i="135"/>
  <c r="D13" i="135"/>
  <c r="E13" i="135"/>
  <c r="G13" i="135"/>
  <c r="F13" i="135"/>
  <c r="D14" i="135"/>
  <c r="E14" i="135"/>
  <c r="G14" i="135"/>
  <c r="F14" i="135"/>
  <c r="D15" i="135"/>
  <c r="E15" i="135"/>
  <c r="G15" i="135"/>
  <c r="F15" i="135"/>
  <c r="D16" i="135"/>
  <c r="E16" i="135"/>
  <c r="G16" i="135"/>
  <c r="F16" i="135"/>
  <c r="D17" i="135"/>
  <c r="E17" i="135"/>
  <c r="G17" i="135"/>
  <c r="F17" i="135"/>
  <c r="D18" i="135"/>
  <c r="E18" i="135"/>
  <c r="G18" i="135"/>
  <c r="F18" i="135"/>
  <c r="D19" i="135"/>
  <c r="E19" i="135"/>
  <c r="G19" i="135"/>
  <c r="F19" i="135"/>
  <c r="D20" i="135"/>
  <c r="E20" i="135"/>
  <c r="G20" i="135"/>
  <c r="F20" i="135"/>
  <c r="D21" i="135"/>
  <c r="E21" i="135"/>
  <c r="G21" i="135"/>
  <c r="F21" i="135"/>
  <c r="D22" i="135"/>
  <c r="E22" i="135"/>
  <c r="G22" i="135"/>
  <c r="F22" i="135"/>
  <c r="D23" i="135"/>
  <c r="E23" i="135"/>
  <c r="G23" i="135"/>
  <c r="F23" i="135"/>
  <c r="D24" i="135"/>
  <c r="E24" i="135"/>
  <c r="G24" i="135"/>
  <c r="F24" i="135"/>
  <c r="D25" i="135"/>
  <c r="E25" i="135"/>
  <c r="G25" i="135"/>
  <c r="F25" i="135"/>
  <c r="D26" i="135"/>
  <c r="E26" i="135"/>
  <c r="G26" i="135"/>
  <c r="F26" i="135"/>
  <c r="D27" i="135"/>
  <c r="E27" i="135"/>
  <c r="G27" i="135"/>
  <c r="F27" i="135"/>
  <c r="D28" i="135"/>
  <c r="E28" i="135"/>
  <c r="G28" i="135"/>
  <c r="F28" i="135"/>
  <c r="D29" i="135"/>
  <c r="E29" i="135"/>
  <c r="G29" i="135"/>
  <c r="F29" i="135"/>
  <c r="D30" i="135"/>
  <c r="E30" i="135"/>
  <c r="G30" i="135"/>
  <c r="F30" i="135"/>
  <c r="D31" i="135"/>
  <c r="E31" i="135"/>
  <c r="G31" i="135"/>
  <c r="F31" i="135"/>
  <c r="D32" i="135"/>
  <c r="E32" i="135"/>
  <c r="G32" i="135"/>
  <c r="F32" i="135"/>
  <c r="D33" i="135"/>
  <c r="E33" i="135"/>
  <c r="G33" i="135"/>
  <c r="F33" i="135"/>
  <c r="F36" i="135"/>
  <c r="G36" i="135"/>
  <c r="G37" i="135"/>
  <c r="G38" i="135"/>
  <c r="G40" i="135"/>
  <c r="D10" i="134"/>
  <c r="E10" i="134"/>
  <c r="G10" i="134"/>
  <c r="F10" i="134"/>
  <c r="D11" i="134"/>
  <c r="E11" i="134"/>
  <c r="G11" i="134"/>
  <c r="F11" i="134"/>
  <c r="D12" i="134"/>
  <c r="E12" i="134"/>
  <c r="G12" i="134"/>
  <c r="F12" i="134"/>
  <c r="D13" i="134"/>
  <c r="E13" i="134"/>
  <c r="G13" i="134"/>
  <c r="F13" i="134"/>
  <c r="D14" i="134"/>
  <c r="E14" i="134"/>
  <c r="G14" i="134"/>
  <c r="F14" i="134"/>
  <c r="D15" i="134"/>
  <c r="E15" i="134"/>
  <c r="G15" i="134"/>
  <c r="F15" i="134"/>
  <c r="D16" i="134"/>
  <c r="E16" i="134"/>
  <c r="G16" i="134"/>
  <c r="F16" i="134"/>
  <c r="D17" i="134"/>
  <c r="E17" i="134"/>
  <c r="G17" i="134"/>
  <c r="F17" i="134"/>
  <c r="D18" i="134"/>
  <c r="E18" i="134"/>
  <c r="G18" i="134"/>
  <c r="F18" i="134"/>
  <c r="D19" i="134"/>
  <c r="E19" i="134"/>
  <c r="G19" i="134"/>
  <c r="F19" i="134"/>
  <c r="D20" i="134"/>
  <c r="E20" i="134"/>
  <c r="G20" i="134"/>
  <c r="F20" i="134"/>
  <c r="D21" i="134"/>
  <c r="E21" i="134"/>
  <c r="G21" i="134"/>
  <c r="F21" i="134"/>
  <c r="D22" i="134"/>
  <c r="E22" i="134"/>
  <c r="G22" i="134"/>
  <c r="F22" i="134"/>
  <c r="D23" i="134"/>
  <c r="E23" i="134"/>
  <c r="G23" i="134"/>
  <c r="F23" i="134"/>
  <c r="D24" i="134"/>
  <c r="E24" i="134"/>
  <c r="G24" i="134"/>
  <c r="F24" i="134"/>
  <c r="D25" i="134"/>
  <c r="E25" i="134"/>
  <c r="G25" i="134"/>
  <c r="F25" i="134"/>
  <c r="D26" i="134"/>
  <c r="E26" i="134"/>
  <c r="G26" i="134"/>
  <c r="F26" i="134"/>
  <c r="D27" i="134"/>
  <c r="E27" i="134"/>
  <c r="G27" i="134"/>
  <c r="F27" i="134"/>
  <c r="D28" i="134"/>
  <c r="E28" i="134"/>
  <c r="G28" i="134"/>
  <c r="F28" i="134"/>
  <c r="D29" i="134"/>
  <c r="E29" i="134"/>
  <c r="G29" i="134"/>
  <c r="F29" i="134"/>
  <c r="D30" i="134"/>
  <c r="E30" i="134"/>
  <c r="G30" i="134"/>
  <c r="F30" i="134"/>
  <c r="D31" i="134"/>
  <c r="E31" i="134"/>
  <c r="G31" i="134"/>
  <c r="F31" i="134"/>
  <c r="D32" i="134"/>
  <c r="E32" i="134"/>
  <c r="G32" i="134"/>
  <c r="F32" i="134"/>
  <c r="D33" i="134"/>
  <c r="E33" i="134"/>
  <c r="G33" i="134"/>
  <c r="F33" i="134"/>
  <c r="D34" i="134"/>
  <c r="E34" i="134"/>
  <c r="G34" i="134"/>
  <c r="F34" i="134"/>
  <c r="F37" i="134"/>
  <c r="G37" i="134"/>
  <c r="G38" i="134"/>
  <c r="G39" i="134"/>
  <c r="G41" i="134"/>
  <c r="D10" i="133"/>
  <c r="E10" i="133"/>
  <c r="G10" i="133"/>
  <c r="F10" i="133"/>
  <c r="D11" i="133"/>
  <c r="E11" i="133"/>
  <c r="G11" i="133"/>
  <c r="F11" i="133"/>
  <c r="D12" i="133"/>
  <c r="E12" i="133"/>
  <c r="G12" i="133"/>
  <c r="F12" i="133"/>
  <c r="D13" i="133"/>
  <c r="E13" i="133"/>
  <c r="G13" i="133"/>
  <c r="F13" i="133"/>
  <c r="D14" i="133"/>
  <c r="E14" i="133"/>
  <c r="G14" i="133"/>
  <c r="F14" i="133"/>
  <c r="D15" i="133"/>
  <c r="E15" i="133"/>
  <c r="G15" i="133"/>
  <c r="F15" i="133"/>
  <c r="D16" i="133"/>
  <c r="E16" i="133"/>
  <c r="G16" i="133"/>
  <c r="F16" i="133"/>
  <c r="D17" i="133"/>
  <c r="E17" i="133"/>
  <c r="G17" i="133"/>
  <c r="F17" i="133"/>
  <c r="D18" i="133"/>
  <c r="E18" i="133"/>
  <c r="G18" i="133"/>
  <c r="F18" i="133"/>
  <c r="D19" i="133"/>
  <c r="E19" i="133"/>
  <c r="G19" i="133"/>
  <c r="F19" i="133"/>
  <c r="D20" i="133"/>
  <c r="E20" i="133"/>
  <c r="G20" i="133"/>
  <c r="F20" i="133"/>
  <c r="D21" i="133"/>
  <c r="E21" i="133"/>
  <c r="G21" i="133"/>
  <c r="F21" i="133"/>
  <c r="D22" i="133"/>
  <c r="E22" i="133"/>
  <c r="G22" i="133"/>
  <c r="F22" i="133"/>
  <c r="D23" i="133"/>
  <c r="E23" i="133"/>
  <c r="G23" i="133"/>
  <c r="F23" i="133"/>
  <c r="D24" i="133"/>
  <c r="E24" i="133"/>
  <c r="G24" i="133"/>
  <c r="F24" i="133"/>
  <c r="D25" i="133"/>
  <c r="E25" i="133"/>
  <c r="G25" i="133"/>
  <c r="F25" i="133"/>
  <c r="D26" i="133"/>
  <c r="E26" i="133"/>
  <c r="G26" i="133"/>
  <c r="F26" i="133"/>
  <c r="D27" i="133"/>
  <c r="E27" i="133"/>
  <c r="G27" i="133"/>
  <c r="F27" i="133"/>
  <c r="D28" i="133"/>
  <c r="E28" i="133"/>
  <c r="G28" i="133"/>
  <c r="F28" i="133"/>
  <c r="D29" i="133"/>
  <c r="E29" i="133"/>
  <c r="G29" i="133"/>
  <c r="F29" i="133"/>
  <c r="D30" i="133"/>
  <c r="E30" i="133"/>
  <c r="G30" i="133"/>
  <c r="F30" i="133"/>
  <c r="D31" i="133"/>
  <c r="E31" i="133"/>
  <c r="G31" i="133"/>
  <c r="F31" i="133"/>
  <c r="D32" i="133"/>
  <c r="E32" i="133"/>
  <c r="G32" i="133"/>
  <c r="F32" i="133"/>
  <c r="D33" i="133"/>
  <c r="E33" i="133"/>
  <c r="G33" i="133"/>
  <c r="F33" i="133"/>
  <c r="D34" i="133"/>
  <c r="E34" i="133"/>
  <c r="G34" i="133"/>
  <c r="F34" i="133"/>
  <c r="D35" i="133"/>
  <c r="E35" i="133"/>
  <c r="G35" i="133"/>
  <c r="F35" i="133"/>
  <c r="F38" i="133"/>
  <c r="G38" i="133"/>
  <c r="G39" i="133"/>
  <c r="G40" i="133"/>
  <c r="G42" i="133"/>
  <c r="D10" i="132"/>
  <c r="E10" i="132"/>
  <c r="G10" i="132"/>
  <c r="F10" i="132"/>
  <c r="D11" i="132"/>
  <c r="E11" i="132"/>
  <c r="G11" i="132"/>
  <c r="F11" i="132"/>
  <c r="D12" i="132"/>
  <c r="E12" i="132"/>
  <c r="G12" i="132"/>
  <c r="F12" i="132"/>
  <c r="D13" i="132"/>
  <c r="E13" i="132"/>
  <c r="G13" i="132"/>
  <c r="F13" i="132"/>
  <c r="D14" i="132"/>
  <c r="E14" i="132"/>
  <c r="G14" i="132"/>
  <c r="F14" i="132"/>
  <c r="D15" i="132"/>
  <c r="E15" i="132"/>
  <c r="G15" i="132"/>
  <c r="F15" i="132"/>
  <c r="D16" i="132"/>
  <c r="E16" i="132"/>
  <c r="G16" i="132"/>
  <c r="F16" i="132"/>
  <c r="D17" i="132"/>
  <c r="E17" i="132"/>
  <c r="G17" i="132"/>
  <c r="F17" i="132"/>
  <c r="D18" i="132"/>
  <c r="E18" i="132"/>
  <c r="G18" i="132"/>
  <c r="F18" i="132"/>
  <c r="D19" i="132"/>
  <c r="E19" i="132"/>
  <c r="G19" i="132"/>
  <c r="F19" i="132"/>
  <c r="D20" i="132"/>
  <c r="E20" i="132"/>
  <c r="G20" i="132"/>
  <c r="F20" i="132"/>
  <c r="D21" i="132"/>
  <c r="E21" i="132"/>
  <c r="G21" i="132"/>
  <c r="F21" i="132"/>
  <c r="D22" i="132"/>
  <c r="E22" i="132"/>
  <c r="G22" i="132"/>
  <c r="F22" i="132"/>
  <c r="D23" i="132"/>
  <c r="E23" i="132"/>
  <c r="G23" i="132"/>
  <c r="F23" i="132"/>
  <c r="D24" i="132"/>
  <c r="E24" i="132"/>
  <c r="G24" i="132"/>
  <c r="F24" i="132"/>
  <c r="D25" i="132"/>
  <c r="E25" i="132"/>
  <c r="G25" i="132"/>
  <c r="F25" i="132"/>
  <c r="D26" i="132"/>
  <c r="E26" i="132"/>
  <c r="G26" i="132"/>
  <c r="F26" i="132"/>
  <c r="D27" i="132"/>
  <c r="E27" i="132"/>
  <c r="G27" i="132"/>
  <c r="F27" i="132"/>
  <c r="D28" i="132"/>
  <c r="E28" i="132"/>
  <c r="G28" i="132"/>
  <c r="F28" i="132"/>
  <c r="D29" i="132"/>
  <c r="E29" i="132"/>
  <c r="G29" i="132"/>
  <c r="F29" i="132"/>
  <c r="D30" i="132"/>
  <c r="E30" i="132"/>
  <c r="G30" i="132"/>
  <c r="F30" i="132"/>
  <c r="D31" i="132"/>
  <c r="E31" i="132"/>
  <c r="G31" i="132"/>
  <c r="F31" i="132"/>
  <c r="D32" i="132"/>
  <c r="E32" i="132"/>
  <c r="G32" i="132"/>
  <c r="F32" i="132"/>
  <c r="D33" i="132"/>
  <c r="E33" i="132"/>
  <c r="G33" i="132"/>
  <c r="F33" i="132"/>
  <c r="D34" i="132"/>
  <c r="E34" i="132"/>
  <c r="G34" i="132"/>
  <c r="F34" i="132"/>
  <c r="D35" i="132"/>
  <c r="E35" i="132"/>
  <c r="G35" i="132"/>
  <c r="F35" i="132"/>
  <c r="D36" i="132"/>
  <c r="E36" i="132"/>
  <c r="G36" i="132"/>
  <c r="F36" i="132"/>
  <c r="F39" i="132"/>
  <c r="G39" i="132"/>
  <c r="G40" i="132"/>
  <c r="G41" i="132"/>
  <c r="G43" i="132"/>
  <c r="D10" i="131"/>
  <c r="E10" i="131"/>
  <c r="G10" i="131"/>
  <c r="F10" i="131"/>
  <c r="D11" i="131"/>
  <c r="E11" i="131"/>
  <c r="G11" i="131"/>
  <c r="F11" i="131"/>
  <c r="D12" i="131"/>
  <c r="E12" i="131"/>
  <c r="G12" i="131"/>
  <c r="F12" i="131"/>
  <c r="D13" i="131"/>
  <c r="E13" i="131"/>
  <c r="G13" i="131"/>
  <c r="F13" i="131"/>
  <c r="D14" i="131"/>
  <c r="E14" i="131"/>
  <c r="G14" i="131"/>
  <c r="F14" i="131"/>
  <c r="D15" i="131"/>
  <c r="E15" i="131"/>
  <c r="G15" i="131"/>
  <c r="F15" i="131"/>
  <c r="D16" i="131"/>
  <c r="E16" i="131"/>
  <c r="G16" i="131"/>
  <c r="F16" i="131"/>
  <c r="D17" i="131"/>
  <c r="E17" i="131"/>
  <c r="G17" i="131"/>
  <c r="F17" i="131"/>
  <c r="D18" i="131"/>
  <c r="E18" i="131"/>
  <c r="G18" i="131"/>
  <c r="F18" i="131"/>
  <c r="D19" i="131"/>
  <c r="E19" i="131"/>
  <c r="G19" i="131"/>
  <c r="F19" i="131"/>
  <c r="D20" i="131"/>
  <c r="E20" i="131"/>
  <c r="G20" i="131"/>
  <c r="F20" i="131"/>
  <c r="D21" i="131"/>
  <c r="E21" i="131"/>
  <c r="G21" i="131"/>
  <c r="F21" i="131"/>
  <c r="D22" i="131"/>
  <c r="E22" i="131"/>
  <c r="G22" i="131"/>
  <c r="F22" i="131"/>
  <c r="D23" i="131"/>
  <c r="E23" i="131"/>
  <c r="G23" i="131"/>
  <c r="F23" i="131"/>
  <c r="D24" i="131"/>
  <c r="E24" i="131"/>
  <c r="G24" i="131"/>
  <c r="F24" i="131"/>
  <c r="D25" i="131"/>
  <c r="E25" i="131"/>
  <c r="G25" i="131"/>
  <c r="F25" i="131"/>
  <c r="D26" i="131"/>
  <c r="E26" i="131"/>
  <c r="G26" i="131"/>
  <c r="F26" i="131"/>
  <c r="D27" i="131"/>
  <c r="E27" i="131"/>
  <c r="G27" i="131"/>
  <c r="F27" i="131"/>
  <c r="D28" i="131"/>
  <c r="E28" i="131"/>
  <c r="G28" i="131"/>
  <c r="F28" i="131"/>
  <c r="F31" i="131"/>
  <c r="G31" i="131"/>
  <c r="G32" i="131"/>
  <c r="G33" i="131"/>
  <c r="G35" i="131"/>
  <c r="D10" i="130"/>
  <c r="E10" i="130"/>
  <c r="G10" i="130"/>
  <c r="F10" i="130"/>
  <c r="D11" i="130"/>
  <c r="E11" i="130"/>
  <c r="G11" i="130"/>
  <c r="F11" i="130"/>
  <c r="D12" i="130"/>
  <c r="E12" i="130"/>
  <c r="G12" i="130"/>
  <c r="F12" i="130"/>
  <c r="D13" i="130"/>
  <c r="E13" i="130"/>
  <c r="G13" i="130"/>
  <c r="F13" i="130"/>
  <c r="D14" i="130"/>
  <c r="E14" i="130"/>
  <c r="G14" i="130"/>
  <c r="F14" i="130"/>
  <c r="D15" i="130"/>
  <c r="E15" i="130"/>
  <c r="G15" i="130"/>
  <c r="F15" i="130"/>
  <c r="D16" i="130"/>
  <c r="E16" i="130"/>
  <c r="G16" i="130"/>
  <c r="F16" i="130"/>
  <c r="D17" i="130"/>
  <c r="E17" i="130"/>
  <c r="G17" i="130"/>
  <c r="F17" i="130"/>
  <c r="D18" i="130"/>
  <c r="E18" i="130"/>
  <c r="G18" i="130"/>
  <c r="F18" i="130"/>
  <c r="D19" i="130"/>
  <c r="E19" i="130"/>
  <c r="G19" i="130"/>
  <c r="F19" i="130"/>
  <c r="D20" i="130"/>
  <c r="E20" i="130"/>
  <c r="G20" i="130"/>
  <c r="F20" i="130"/>
  <c r="D21" i="130"/>
  <c r="E21" i="130"/>
  <c r="G21" i="130"/>
  <c r="F21" i="130"/>
  <c r="D22" i="130"/>
  <c r="E22" i="130"/>
  <c r="G22" i="130"/>
  <c r="F22" i="130"/>
  <c r="D23" i="130"/>
  <c r="E23" i="130"/>
  <c r="G23" i="130"/>
  <c r="F23" i="130"/>
  <c r="D24" i="130"/>
  <c r="E24" i="130"/>
  <c r="G24" i="130"/>
  <c r="F24" i="130"/>
  <c r="D25" i="130"/>
  <c r="E25" i="130"/>
  <c r="G25" i="130"/>
  <c r="F25" i="130"/>
  <c r="D26" i="130"/>
  <c r="E26" i="130"/>
  <c r="G26" i="130"/>
  <c r="F26" i="130"/>
  <c r="D27" i="130"/>
  <c r="E27" i="130"/>
  <c r="G27" i="130"/>
  <c r="F27" i="130"/>
  <c r="D28" i="130"/>
  <c r="E28" i="130"/>
  <c r="G28" i="130"/>
  <c r="F28" i="130"/>
  <c r="D29" i="130"/>
  <c r="E29" i="130"/>
  <c r="G29" i="130"/>
  <c r="F29" i="130"/>
  <c r="F32" i="130"/>
  <c r="G32" i="130"/>
  <c r="G33" i="130"/>
  <c r="G34" i="130"/>
  <c r="G36" i="130"/>
  <c r="D10" i="129"/>
  <c r="E10" i="129"/>
  <c r="G10" i="129"/>
  <c r="F10" i="129"/>
  <c r="D11" i="129"/>
  <c r="E11" i="129"/>
  <c r="G11" i="129"/>
  <c r="F11" i="129"/>
  <c r="D12" i="129"/>
  <c r="E12" i="129"/>
  <c r="G12" i="129"/>
  <c r="F12" i="129"/>
  <c r="D13" i="129"/>
  <c r="E13" i="129"/>
  <c r="G13" i="129"/>
  <c r="F13" i="129"/>
  <c r="D14" i="129"/>
  <c r="E14" i="129"/>
  <c r="G14" i="129"/>
  <c r="F14" i="129"/>
  <c r="D15" i="129"/>
  <c r="E15" i="129"/>
  <c r="G15" i="129"/>
  <c r="F15" i="129"/>
  <c r="D16" i="129"/>
  <c r="E16" i="129"/>
  <c r="G16" i="129"/>
  <c r="F16" i="129"/>
  <c r="D17" i="129"/>
  <c r="E17" i="129"/>
  <c r="G17" i="129"/>
  <c r="F17" i="129"/>
  <c r="D18" i="129"/>
  <c r="E18" i="129"/>
  <c r="G18" i="129"/>
  <c r="F18" i="129"/>
  <c r="D19" i="129"/>
  <c r="E19" i="129"/>
  <c r="G19" i="129"/>
  <c r="F19" i="129"/>
  <c r="D20" i="129"/>
  <c r="E20" i="129"/>
  <c r="G20" i="129"/>
  <c r="F20" i="129"/>
  <c r="D21" i="129"/>
  <c r="E21" i="129"/>
  <c r="G21" i="129"/>
  <c r="F21" i="129"/>
  <c r="D22" i="129"/>
  <c r="E22" i="129"/>
  <c r="G22" i="129"/>
  <c r="F22" i="129"/>
  <c r="D23" i="129"/>
  <c r="E23" i="129"/>
  <c r="G23" i="129"/>
  <c r="F23" i="129"/>
  <c r="D24" i="129"/>
  <c r="E24" i="129"/>
  <c r="G24" i="129"/>
  <c r="F24" i="129"/>
  <c r="D25" i="129"/>
  <c r="E25" i="129"/>
  <c r="G25" i="129"/>
  <c r="F25" i="129"/>
  <c r="D26" i="129"/>
  <c r="E26" i="129"/>
  <c r="G26" i="129"/>
  <c r="F26" i="129"/>
  <c r="D27" i="129"/>
  <c r="E27" i="129"/>
  <c r="G27" i="129"/>
  <c r="F27" i="129"/>
  <c r="D28" i="129"/>
  <c r="E28" i="129"/>
  <c r="G28" i="129"/>
  <c r="F28" i="129"/>
  <c r="D29" i="129"/>
  <c r="E29" i="129"/>
  <c r="G29" i="129"/>
  <c r="F29" i="129"/>
  <c r="D30" i="129"/>
  <c r="E30" i="129"/>
  <c r="G30" i="129"/>
  <c r="F30" i="129"/>
  <c r="F33" i="129"/>
  <c r="G33" i="129"/>
  <c r="G34" i="129"/>
  <c r="G35" i="129"/>
  <c r="G37" i="129"/>
  <c r="D10" i="128"/>
  <c r="E10" i="128"/>
  <c r="G10" i="128"/>
  <c r="F10" i="128"/>
  <c r="D11" i="128"/>
  <c r="E11" i="128"/>
  <c r="G11" i="128"/>
  <c r="F11" i="128"/>
  <c r="D12" i="128"/>
  <c r="E12" i="128"/>
  <c r="G12" i="128"/>
  <c r="F12" i="128"/>
  <c r="D13" i="128"/>
  <c r="E13" i="128"/>
  <c r="G13" i="128"/>
  <c r="F13" i="128"/>
  <c r="D14" i="128"/>
  <c r="E14" i="128"/>
  <c r="G14" i="128"/>
  <c r="F14" i="128"/>
  <c r="D15" i="128"/>
  <c r="E15" i="128"/>
  <c r="G15" i="128"/>
  <c r="F15" i="128"/>
  <c r="D16" i="128"/>
  <c r="E16" i="128"/>
  <c r="G16" i="128"/>
  <c r="F16" i="128"/>
  <c r="D17" i="128"/>
  <c r="E17" i="128"/>
  <c r="G17" i="128"/>
  <c r="F17" i="128"/>
  <c r="D18" i="128"/>
  <c r="E18" i="128"/>
  <c r="G18" i="128"/>
  <c r="F18" i="128"/>
  <c r="D19" i="128"/>
  <c r="E19" i="128"/>
  <c r="G19" i="128"/>
  <c r="F19" i="128"/>
  <c r="D20" i="128"/>
  <c r="E20" i="128"/>
  <c r="G20" i="128"/>
  <c r="F20" i="128"/>
  <c r="D21" i="128"/>
  <c r="E21" i="128"/>
  <c r="G21" i="128"/>
  <c r="F21" i="128"/>
  <c r="D22" i="128"/>
  <c r="E22" i="128"/>
  <c r="G22" i="128"/>
  <c r="F22" i="128"/>
  <c r="D23" i="128"/>
  <c r="E23" i="128"/>
  <c r="G23" i="128"/>
  <c r="F23" i="128"/>
  <c r="D24" i="128"/>
  <c r="E24" i="128"/>
  <c r="G24" i="128"/>
  <c r="F24" i="128"/>
  <c r="D25" i="128"/>
  <c r="E25" i="128"/>
  <c r="G25" i="128"/>
  <c r="F25" i="128"/>
  <c r="D26" i="128"/>
  <c r="E26" i="128"/>
  <c r="G26" i="128"/>
  <c r="F26" i="128"/>
  <c r="D27" i="128"/>
  <c r="E27" i="128"/>
  <c r="G27" i="128"/>
  <c r="F27" i="128"/>
  <c r="D28" i="128"/>
  <c r="E28" i="128"/>
  <c r="G28" i="128"/>
  <c r="F28" i="128"/>
  <c r="D29" i="128"/>
  <c r="E29" i="128"/>
  <c r="G29" i="128"/>
  <c r="F29" i="128"/>
  <c r="D30" i="128"/>
  <c r="E30" i="128"/>
  <c r="G30" i="128"/>
  <c r="F30" i="128"/>
  <c r="D31" i="128"/>
  <c r="E31" i="128"/>
  <c r="G31" i="128"/>
  <c r="F31" i="128"/>
  <c r="F34" i="128"/>
  <c r="G34" i="128"/>
  <c r="G35" i="128"/>
  <c r="G36" i="128"/>
  <c r="G38" i="128"/>
  <c r="D10" i="127"/>
  <c r="E10" i="127"/>
  <c r="G10" i="127"/>
  <c r="F10" i="127"/>
  <c r="D11" i="127"/>
  <c r="E11" i="127"/>
  <c r="G11" i="127"/>
  <c r="F11" i="127"/>
  <c r="D12" i="127"/>
  <c r="E12" i="127"/>
  <c r="G12" i="127"/>
  <c r="F12" i="127"/>
  <c r="D13" i="127"/>
  <c r="E13" i="127"/>
  <c r="G13" i="127"/>
  <c r="F13" i="127"/>
  <c r="D14" i="127"/>
  <c r="E14" i="127"/>
  <c r="G14" i="127"/>
  <c r="F14" i="127"/>
  <c r="D15" i="127"/>
  <c r="E15" i="127"/>
  <c r="G15" i="127"/>
  <c r="F15" i="127"/>
  <c r="D16" i="127"/>
  <c r="E16" i="127"/>
  <c r="G16" i="127"/>
  <c r="F16" i="127"/>
  <c r="D17" i="127"/>
  <c r="E17" i="127"/>
  <c r="G17" i="127"/>
  <c r="F17" i="127"/>
  <c r="D18" i="127"/>
  <c r="E18" i="127"/>
  <c r="G18" i="127"/>
  <c r="F18" i="127"/>
  <c r="D19" i="127"/>
  <c r="E19" i="127"/>
  <c r="G19" i="127"/>
  <c r="F19" i="127"/>
  <c r="D20" i="127"/>
  <c r="E20" i="127"/>
  <c r="G20" i="127"/>
  <c r="F20" i="127"/>
  <c r="D21" i="127"/>
  <c r="E21" i="127"/>
  <c r="G21" i="127"/>
  <c r="F21" i="127"/>
  <c r="D22" i="127"/>
  <c r="E22" i="127"/>
  <c r="G22" i="127"/>
  <c r="F22" i="127"/>
  <c r="D23" i="127"/>
  <c r="E23" i="127"/>
  <c r="G23" i="127"/>
  <c r="F23" i="127"/>
  <c r="D24" i="127"/>
  <c r="E24" i="127"/>
  <c r="G24" i="127"/>
  <c r="F24" i="127"/>
  <c r="D25" i="127"/>
  <c r="E25" i="127"/>
  <c r="G25" i="127"/>
  <c r="F25" i="127"/>
  <c r="D26" i="127"/>
  <c r="E26" i="127"/>
  <c r="G26" i="127"/>
  <c r="F26" i="127"/>
  <c r="D27" i="127"/>
  <c r="E27" i="127"/>
  <c r="G27" i="127"/>
  <c r="F27" i="127"/>
  <c r="D28" i="127"/>
  <c r="E28" i="127"/>
  <c r="G28" i="127"/>
  <c r="F28" i="127"/>
  <c r="D29" i="127"/>
  <c r="E29" i="127"/>
  <c r="G29" i="127"/>
  <c r="F29" i="127"/>
  <c r="D30" i="127"/>
  <c r="E30" i="127"/>
  <c r="G30" i="127"/>
  <c r="F30" i="127"/>
  <c r="D31" i="127"/>
  <c r="E31" i="127"/>
  <c r="G31" i="127"/>
  <c r="F31" i="127"/>
  <c r="D32" i="127"/>
  <c r="E32" i="127"/>
  <c r="G32" i="127"/>
  <c r="F32" i="127"/>
  <c r="F35" i="127"/>
  <c r="G35" i="127"/>
  <c r="G36" i="127"/>
  <c r="G37" i="127"/>
  <c r="G39" i="127"/>
  <c r="D10" i="126"/>
  <c r="E10" i="126"/>
  <c r="G10" i="126"/>
  <c r="F10" i="126"/>
  <c r="D11" i="126"/>
  <c r="E11" i="126"/>
  <c r="G11" i="126"/>
  <c r="F11" i="126"/>
  <c r="D12" i="126"/>
  <c r="E12" i="126"/>
  <c r="G12" i="126"/>
  <c r="F12" i="126"/>
  <c r="D13" i="126"/>
  <c r="E13" i="126"/>
  <c r="G13" i="126"/>
  <c r="F13" i="126"/>
  <c r="D14" i="126"/>
  <c r="E14" i="126"/>
  <c r="G14" i="126"/>
  <c r="F14" i="126"/>
  <c r="D15" i="126"/>
  <c r="E15" i="126"/>
  <c r="G15" i="126"/>
  <c r="F15" i="126"/>
  <c r="D16" i="126"/>
  <c r="E16" i="126"/>
  <c r="G16" i="126"/>
  <c r="F16" i="126"/>
  <c r="D17" i="126"/>
  <c r="E17" i="126"/>
  <c r="G17" i="126"/>
  <c r="F17" i="126"/>
  <c r="D18" i="126"/>
  <c r="E18" i="126"/>
  <c r="G18" i="126"/>
  <c r="F18" i="126"/>
  <c r="D19" i="126"/>
  <c r="E19" i="126"/>
  <c r="G19" i="126"/>
  <c r="F19" i="126"/>
  <c r="D20" i="126"/>
  <c r="E20" i="126"/>
  <c r="G20" i="126"/>
  <c r="F20" i="126"/>
  <c r="D21" i="126"/>
  <c r="E21" i="126"/>
  <c r="G21" i="126"/>
  <c r="F21" i="126"/>
  <c r="D22" i="126"/>
  <c r="E22" i="126"/>
  <c r="G22" i="126"/>
  <c r="F22" i="126"/>
  <c r="D23" i="126"/>
  <c r="E23" i="126"/>
  <c r="G23" i="126"/>
  <c r="F23" i="126"/>
  <c r="D24" i="126"/>
  <c r="E24" i="126"/>
  <c r="G24" i="126"/>
  <c r="F24" i="126"/>
  <c r="D25" i="126"/>
  <c r="E25" i="126"/>
  <c r="G25" i="126"/>
  <c r="F25" i="126"/>
  <c r="D26" i="126"/>
  <c r="E26" i="126"/>
  <c r="G26" i="126"/>
  <c r="F26" i="126"/>
  <c r="D27" i="126"/>
  <c r="E27" i="126"/>
  <c r="G27" i="126"/>
  <c r="F27" i="126"/>
  <c r="D28" i="126"/>
  <c r="E28" i="126"/>
  <c r="G28" i="126"/>
  <c r="F28" i="126"/>
  <c r="D29" i="126"/>
  <c r="E29" i="126"/>
  <c r="G29" i="126"/>
  <c r="F29" i="126"/>
  <c r="D30" i="126"/>
  <c r="E30" i="126"/>
  <c r="G30" i="126"/>
  <c r="F30" i="126"/>
  <c r="D31" i="126"/>
  <c r="E31" i="126"/>
  <c r="G31" i="126"/>
  <c r="F31" i="126"/>
  <c r="D32" i="126"/>
  <c r="E32" i="126"/>
  <c r="G32" i="126"/>
  <c r="F32" i="126"/>
  <c r="D33" i="126"/>
  <c r="E33" i="126"/>
  <c r="G33" i="126"/>
  <c r="F33" i="126"/>
  <c r="F36" i="126"/>
  <c r="G36" i="126"/>
  <c r="G37" i="126"/>
  <c r="G38" i="126"/>
  <c r="G40" i="126"/>
  <c r="D10" i="125"/>
  <c r="E10" i="125"/>
  <c r="G10" i="125"/>
  <c r="F10" i="125"/>
  <c r="D11" i="125"/>
  <c r="E11" i="125"/>
  <c r="G11" i="125"/>
  <c r="F11" i="125"/>
  <c r="D12" i="125"/>
  <c r="E12" i="125"/>
  <c r="G12" i="125"/>
  <c r="F12" i="125"/>
  <c r="D13" i="125"/>
  <c r="E13" i="125"/>
  <c r="G13" i="125"/>
  <c r="F13" i="125"/>
  <c r="D14" i="125"/>
  <c r="E14" i="125"/>
  <c r="G14" i="125"/>
  <c r="F14" i="125"/>
  <c r="D15" i="125"/>
  <c r="E15" i="125"/>
  <c r="G15" i="125"/>
  <c r="F15" i="125"/>
  <c r="D16" i="125"/>
  <c r="E16" i="125"/>
  <c r="G16" i="125"/>
  <c r="F16" i="125"/>
  <c r="D17" i="125"/>
  <c r="E17" i="125"/>
  <c r="G17" i="125"/>
  <c r="F17" i="125"/>
  <c r="D18" i="125"/>
  <c r="E18" i="125"/>
  <c r="G18" i="125"/>
  <c r="F18" i="125"/>
  <c r="D19" i="125"/>
  <c r="E19" i="125"/>
  <c r="G19" i="125"/>
  <c r="F19" i="125"/>
  <c r="D20" i="125"/>
  <c r="E20" i="125"/>
  <c r="G20" i="125"/>
  <c r="F20" i="125"/>
  <c r="D21" i="125"/>
  <c r="E21" i="125"/>
  <c r="G21" i="125"/>
  <c r="F21" i="125"/>
  <c r="D22" i="125"/>
  <c r="E22" i="125"/>
  <c r="G22" i="125"/>
  <c r="F22" i="125"/>
  <c r="D23" i="125"/>
  <c r="E23" i="125"/>
  <c r="G23" i="125"/>
  <c r="F23" i="125"/>
  <c r="D24" i="125"/>
  <c r="E24" i="125"/>
  <c r="G24" i="125"/>
  <c r="F24" i="125"/>
  <c r="D25" i="125"/>
  <c r="E25" i="125"/>
  <c r="G25" i="125"/>
  <c r="F25" i="125"/>
  <c r="D26" i="125"/>
  <c r="E26" i="125"/>
  <c r="G26" i="125"/>
  <c r="F26" i="125"/>
  <c r="D27" i="125"/>
  <c r="E27" i="125"/>
  <c r="G27" i="125"/>
  <c r="F27" i="125"/>
  <c r="D28" i="125"/>
  <c r="E28" i="125"/>
  <c r="G28" i="125"/>
  <c r="F28" i="125"/>
  <c r="D29" i="125"/>
  <c r="E29" i="125"/>
  <c r="G29" i="125"/>
  <c r="F29" i="125"/>
  <c r="D30" i="125"/>
  <c r="E30" i="125"/>
  <c r="G30" i="125"/>
  <c r="F30" i="125"/>
  <c r="D31" i="125"/>
  <c r="E31" i="125"/>
  <c r="G31" i="125"/>
  <c r="F31" i="125"/>
  <c r="D32" i="125"/>
  <c r="E32" i="125"/>
  <c r="G32" i="125"/>
  <c r="F32" i="125"/>
  <c r="D33" i="125"/>
  <c r="E33" i="125"/>
  <c r="G33" i="125"/>
  <c r="F33" i="125"/>
  <c r="D34" i="125"/>
  <c r="E34" i="125"/>
  <c r="G34" i="125"/>
  <c r="F34" i="125"/>
  <c r="F37" i="125"/>
  <c r="G37" i="125"/>
  <c r="G38" i="125"/>
  <c r="G39" i="125"/>
  <c r="G41" i="125"/>
  <c r="D10" i="124"/>
  <c r="E10" i="124"/>
  <c r="G10" i="124"/>
  <c r="F10" i="124"/>
  <c r="D11" i="124"/>
  <c r="E11" i="124"/>
  <c r="G11" i="124"/>
  <c r="F11" i="124"/>
  <c r="D12" i="124"/>
  <c r="E12" i="124"/>
  <c r="G12" i="124"/>
  <c r="F12" i="124"/>
  <c r="D13" i="124"/>
  <c r="E13" i="124"/>
  <c r="G13" i="124"/>
  <c r="F13" i="124"/>
  <c r="D14" i="124"/>
  <c r="E14" i="124"/>
  <c r="G14" i="124"/>
  <c r="F14" i="124"/>
  <c r="D15" i="124"/>
  <c r="E15" i="124"/>
  <c r="G15" i="124"/>
  <c r="F15" i="124"/>
  <c r="D16" i="124"/>
  <c r="E16" i="124"/>
  <c r="G16" i="124"/>
  <c r="F16" i="124"/>
  <c r="D17" i="124"/>
  <c r="E17" i="124"/>
  <c r="G17" i="124"/>
  <c r="F17" i="124"/>
  <c r="D18" i="124"/>
  <c r="E18" i="124"/>
  <c r="G18" i="124"/>
  <c r="F18" i="124"/>
  <c r="D19" i="124"/>
  <c r="E19" i="124"/>
  <c r="G19" i="124"/>
  <c r="F19" i="124"/>
  <c r="D20" i="124"/>
  <c r="E20" i="124"/>
  <c r="G20" i="124"/>
  <c r="F20" i="124"/>
  <c r="D21" i="124"/>
  <c r="E21" i="124"/>
  <c r="G21" i="124"/>
  <c r="F21" i="124"/>
  <c r="D22" i="124"/>
  <c r="E22" i="124"/>
  <c r="G22" i="124"/>
  <c r="F22" i="124"/>
  <c r="D23" i="124"/>
  <c r="E23" i="124"/>
  <c r="G23" i="124"/>
  <c r="F23" i="124"/>
  <c r="D24" i="124"/>
  <c r="E24" i="124"/>
  <c r="G24" i="124"/>
  <c r="F24" i="124"/>
  <c r="D25" i="124"/>
  <c r="E25" i="124"/>
  <c r="G25" i="124"/>
  <c r="F25" i="124"/>
  <c r="D26" i="124"/>
  <c r="E26" i="124"/>
  <c r="G26" i="124"/>
  <c r="F26" i="124"/>
  <c r="D27" i="124"/>
  <c r="E27" i="124"/>
  <c r="G27" i="124"/>
  <c r="F27" i="124"/>
  <c r="D28" i="124"/>
  <c r="E28" i="124"/>
  <c r="G28" i="124"/>
  <c r="F28" i="124"/>
  <c r="D29" i="124"/>
  <c r="E29" i="124"/>
  <c r="G29" i="124"/>
  <c r="F29" i="124"/>
  <c r="D30" i="124"/>
  <c r="E30" i="124"/>
  <c r="G30" i="124"/>
  <c r="F30" i="124"/>
  <c r="D31" i="124"/>
  <c r="E31" i="124"/>
  <c r="G31" i="124"/>
  <c r="F31" i="124"/>
  <c r="D32" i="124"/>
  <c r="E32" i="124"/>
  <c r="G32" i="124"/>
  <c r="F32" i="124"/>
  <c r="D33" i="124"/>
  <c r="E33" i="124"/>
  <c r="G33" i="124"/>
  <c r="F33" i="124"/>
  <c r="D34" i="124"/>
  <c r="E34" i="124"/>
  <c r="G34" i="124"/>
  <c r="F34" i="124"/>
  <c r="D35" i="124"/>
  <c r="E35" i="124"/>
  <c r="G35" i="124"/>
  <c r="F35" i="124"/>
  <c r="F38" i="124"/>
  <c r="G38" i="124"/>
  <c r="G39" i="124"/>
  <c r="G40" i="124"/>
  <c r="G42" i="124"/>
  <c r="D10" i="122"/>
  <c r="E10" i="122"/>
  <c r="G10" i="122"/>
  <c r="F10" i="122"/>
  <c r="D11" i="122"/>
  <c r="E11" i="122"/>
  <c r="G11" i="122"/>
  <c r="F11" i="122"/>
  <c r="D12" i="122"/>
  <c r="E12" i="122"/>
  <c r="G12" i="122"/>
  <c r="F12" i="122"/>
  <c r="D13" i="122"/>
  <c r="E13" i="122"/>
  <c r="G13" i="122"/>
  <c r="F13" i="122"/>
  <c r="D14" i="122"/>
  <c r="E14" i="122"/>
  <c r="G14" i="122"/>
  <c r="F14" i="122"/>
  <c r="D15" i="122"/>
  <c r="E15" i="122"/>
  <c r="G15" i="122"/>
  <c r="F15" i="122"/>
  <c r="D16" i="122"/>
  <c r="E16" i="122"/>
  <c r="G16" i="122"/>
  <c r="F16" i="122"/>
  <c r="D17" i="122"/>
  <c r="E17" i="122"/>
  <c r="G17" i="122"/>
  <c r="F17" i="122"/>
  <c r="D18" i="122"/>
  <c r="E18" i="122"/>
  <c r="G18" i="122"/>
  <c r="F18" i="122"/>
  <c r="D19" i="122"/>
  <c r="E19" i="122"/>
  <c r="G19" i="122"/>
  <c r="F19" i="122"/>
  <c r="D20" i="122"/>
  <c r="E20" i="122"/>
  <c r="G20" i="122"/>
  <c r="F20" i="122"/>
  <c r="D21" i="122"/>
  <c r="E21" i="122"/>
  <c r="G21" i="122"/>
  <c r="F21" i="122"/>
  <c r="D22" i="122"/>
  <c r="E22" i="122"/>
  <c r="G22" i="122"/>
  <c r="F22" i="122"/>
  <c r="D23" i="122"/>
  <c r="E23" i="122"/>
  <c r="G23" i="122"/>
  <c r="F23" i="122"/>
  <c r="D24" i="122"/>
  <c r="E24" i="122"/>
  <c r="G24" i="122"/>
  <c r="F24" i="122"/>
  <c r="F27" i="122"/>
  <c r="G27" i="122"/>
  <c r="G28" i="122"/>
  <c r="G29" i="122"/>
  <c r="G31" i="122"/>
  <c r="D10" i="121"/>
  <c r="E10" i="121"/>
  <c r="G10" i="121"/>
  <c r="F10" i="121"/>
  <c r="D11" i="121"/>
  <c r="E11" i="121"/>
  <c r="G11" i="121"/>
  <c r="F11" i="121"/>
  <c r="D12" i="121"/>
  <c r="E12" i="121"/>
  <c r="G12" i="121"/>
  <c r="F12" i="121"/>
  <c r="D13" i="121"/>
  <c r="E13" i="121"/>
  <c r="G13" i="121"/>
  <c r="F13" i="121"/>
  <c r="D14" i="121"/>
  <c r="E14" i="121"/>
  <c r="G14" i="121"/>
  <c r="F14" i="121"/>
  <c r="D15" i="121"/>
  <c r="E15" i="121"/>
  <c r="G15" i="121"/>
  <c r="F15" i="121"/>
  <c r="D16" i="121"/>
  <c r="E16" i="121"/>
  <c r="G16" i="121"/>
  <c r="F16" i="121"/>
  <c r="D17" i="121"/>
  <c r="E17" i="121"/>
  <c r="G17" i="121"/>
  <c r="F17" i="121"/>
  <c r="D18" i="121"/>
  <c r="E18" i="121"/>
  <c r="G18" i="121"/>
  <c r="F18" i="121"/>
  <c r="D19" i="121"/>
  <c r="E19" i="121"/>
  <c r="G19" i="121"/>
  <c r="F19" i="121"/>
  <c r="D20" i="121"/>
  <c r="E20" i="121"/>
  <c r="G20" i="121"/>
  <c r="F20" i="121"/>
  <c r="D21" i="121"/>
  <c r="E21" i="121"/>
  <c r="G21" i="121"/>
  <c r="F21" i="121"/>
  <c r="D22" i="121"/>
  <c r="E22" i="121"/>
  <c r="G22" i="121"/>
  <c r="F22" i="121"/>
  <c r="D23" i="121"/>
  <c r="E23" i="121"/>
  <c r="G23" i="121"/>
  <c r="F23" i="121"/>
  <c r="D24" i="121"/>
  <c r="E24" i="121"/>
  <c r="G24" i="121"/>
  <c r="F24" i="121"/>
  <c r="D25" i="121"/>
  <c r="E25" i="121"/>
  <c r="G25" i="121"/>
  <c r="F25" i="121"/>
  <c r="F28" i="121"/>
  <c r="G28" i="121"/>
  <c r="G29" i="121"/>
  <c r="G30" i="121"/>
  <c r="G32" i="121"/>
  <c r="D10" i="120"/>
  <c r="E10" i="120"/>
  <c r="G10" i="120"/>
  <c r="F10" i="120"/>
  <c r="D11" i="120"/>
  <c r="E11" i="120"/>
  <c r="G11" i="120"/>
  <c r="F11" i="120"/>
  <c r="D12" i="120"/>
  <c r="E12" i="120"/>
  <c r="G12" i="120"/>
  <c r="F12" i="120"/>
  <c r="D13" i="120"/>
  <c r="E13" i="120"/>
  <c r="G13" i="120"/>
  <c r="F13" i="120"/>
  <c r="D14" i="120"/>
  <c r="E14" i="120"/>
  <c r="G14" i="120"/>
  <c r="F14" i="120"/>
  <c r="D15" i="120"/>
  <c r="E15" i="120"/>
  <c r="G15" i="120"/>
  <c r="F15" i="120"/>
  <c r="D16" i="120"/>
  <c r="E16" i="120"/>
  <c r="G16" i="120"/>
  <c r="F16" i="120"/>
  <c r="D17" i="120"/>
  <c r="E17" i="120"/>
  <c r="G17" i="120"/>
  <c r="F17" i="120"/>
  <c r="D18" i="120"/>
  <c r="E18" i="120"/>
  <c r="G18" i="120"/>
  <c r="F18" i="120"/>
  <c r="D19" i="120"/>
  <c r="E19" i="120"/>
  <c r="G19" i="120"/>
  <c r="F19" i="120"/>
  <c r="D20" i="120"/>
  <c r="E20" i="120"/>
  <c r="G20" i="120"/>
  <c r="F20" i="120"/>
  <c r="D21" i="120"/>
  <c r="E21" i="120"/>
  <c r="G21" i="120"/>
  <c r="F21" i="120"/>
  <c r="D22" i="120"/>
  <c r="E22" i="120"/>
  <c r="G22" i="120"/>
  <c r="F22" i="120"/>
  <c r="D23" i="120"/>
  <c r="E23" i="120"/>
  <c r="G23" i="120"/>
  <c r="F23" i="120"/>
  <c r="D24" i="120"/>
  <c r="E24" i="120"/>
  <c r="G24" i="120"/>
  <c r="F24" i="120"/>
  <c r="D25" i="120"/>
  <c r="E25" i="120"/>
  <c r="G25" i="120"/>
  <c r="F25" i="120"/>
  <c r="D26" i="120"/>
  <c r="E26" i="120"/>
  <c r="G26" i="120"/>
  <c r="F26" i="120"/>
  <c r="F29" i="120"/>
  <c r="G29" i="120"/>
  <c r="G30" i="120"/>
  <c r="G31" i="120"/>
  <c r="G33" i="120"/>
  <c r="D10" i="119"/>
  <c r="E10" i="119"/>
  <c r="G10" i="119"/>
  <c r="F10" i="119"/>
  <c r="D11" i="119"/>
  <c r="E11" i="119"/>
  <c r="G11" i="119"/>
  <c r="F11" i="119"/>
  <c r="D12" i="119"/>
  <c r="E12" i="119"/>
  <c r="G12" i="119"/>
  <c r="F12" i="119"/>
  <c r="D13" i="119"/>
  <c r="E13" i="119"/>
  <c r="G13" i="119"/>
  <c r="F13" i="119"/>
  <c r="D14" i="119"/>
  <c r="E14" i="119"/>
  <c r="G14" i="119"/>
  <c r="F14" i="119"/>
  <c r="D15" i="119"/>
  <c r="E15" i="119"/>
  <c r="G15" i="119"/>
  <c r="F15" i="119"/>
  <c r="D16" i="119"/>
  <c r="E16" i="119"/>
  <c r="G16" i="119"/>
  <c r="F16" i="119"/>
  <c r="D17" i="119"/>
  <c r="E17" i="119"/>
  <c r="G17" i="119"/>
  <c r="F17" i="119"/>
  <c r="D18" i="119"/>
  <c r="E18" i="119"/>
  <c r="G18" i="119"/>
  <c r="F18" i="119"/>
  <c r="D19" i="119"/>
  <c r="E19" i="119"/>
  <c r="G19" i="119"/>
  <c r="F19" i="119"/>
  <c r="D20" i="119"/>
  <c r="E20" i="119"/>
  <c r="G20" i="119"/>
  <c r="F20" i="119"/>
  <c r="D21" i="119"/>
  <c r="E21" i="119"/>
  <c r="G21" i="119"/>
  <c r="F21" i="119"/>
  <c r="D22" i="119"/>
  <c r="E22" i="119"/>
  <c r="G22" i="119"/>
  <c r="F22" i="119"/>
  <c r="D23" i="119"/>
  <c r="E23" i="119"/>
  <c r="G23" i="119"/>
  <c r="F23" i="119"/>
  <c r="D24" i="119"/>
  <c r="E24" i="119"/>
  <c r="G24" i="119"/>
  <c r="F24" i="119"/>
  <c r="D25" i="119"/>
  <c r="E25" i="119"/>
  <c r="G25" i="119"/>
  <c r="F25" i="119"/>
  <c r="D26" i="119"/>
  <c r="E26" i="119"/>
  <c r="G26" i="119"/>
  <c r="F26" i="119"/>
  <c r="D27" i="119"/>
  <c r="E27" i="119"/>
  <c r="G27" i="119"/>
  <c r="F27" i="119"/>
  <c r="F30" i="119"/>
  <c r="G30" i="119"/>
  <c r="G31" i="119"/>
  <c r="G32" i="119"/>
  <c r="G34" i="119"/>
  <c r="D10" i="118"/>
  <c r="E10" i="118"/>
  <c r="G10" i="118"/>
  <c r="F10" i="118"/>
  <c r="D11" i="118"/>
  <c r="E11" i="118"/>
  <c r="G11" i="118"/>
  <c r="F11" i="118"/>
  <c r="D12" i="118"/>
  <c r="E12" i="118"/>
  <c r="G12" i="118"/>
  <c r="F12" i="118"/>
  <c r="D13" i="118"/>
  <c r="E13" i="118"/>
  <c r="G13" i="118"/>
  <c r="F13" i="118"/>
  <c r="D14" i="118"/>
  <c r="E14" i="118"/>
  <c r="G14" i="118"/>
  <c r="F14" i="118"/>
  <c r="D15" i="118"/>
  <c r="E15" i="118"/>
  <c r="G15" i="118"/>
  <c r="F15" i="118"/>
  <c r="D16" i="118"/>
  <c r="E16" i="118"/>
  <c r="G16" i="118"/>
  <c r="F16" i="118"/>
  <c r="D17" i="118"/>
  <c r="E17" i="118"/>
  <c r="G17" i="118"/>
  <c r="F17" i="118"/>
  <c r="D18" i="118"/>
  <c r="E18" i="118"/>
  <c r="G18" i="118"/>
  <c r="F18" i="118"/>
  <c r="D19" i="118"/>
  <c r="E19" i="118"/>
  <c r="G19" i="118"/>
  <c r="F19" i="118"/>
  <c r="D20" i="118"/>
  <c r="E20" i="118"/>
  <c r="G20" i="118"/>
  <c r="F20" i="118"/>
  <c r="D21" i="118"/>
  <c r="E21" i="118"/>
  <c r="G21" i="118"/>
  <c r="F21" i="118"/>
  <c r="D22" i="118"/>
  <c r="E22" i="118"/>
  <c r="G22" i="118"/>
  <c r="F22" i="118"/>
  <c r="D23" i="118"/>
  <c r="E23" i="118"/>
  <c r="G23" i="118"/>
  <c r="F23" i="118"/>
  <c r="D24" i="118"/>
  <c r="E24" i="118"/>
  <c r="G24" i="118"/>
  <c r="F24" i="118"/>
  <c r="D25" i="118"/>
  <c r="E25" i="118"/>
  <c r="G25" i="118"/>
  <c r="F25" i="118"/>
  <c r="D26" i="118"/>
  <c r="E26" i="118"/>
  <c r="G26" i="118"/>
  <c r="F26" i="118"/>
  <c r="D27" i="118"/>
  <c r="E27" i="118"/>
  <c r="G27" i="118"/>
  <c r="F27" i="118"/>
  <c r="D28" i="118"/>
  <c r="E28" i="118"/>
  <c r="G28" i="118"/>
  <c r="F28" i="118"/>
  <c r="F31" i="118"/>
  <c r="G31" i="118"/>
  <c r="G32" i="118"/>
  <c r="G33" i="118"/>
  <c r="G35" i="118"/>
  <c r="D10" i="117"/>
  <c r="E10" i="117"/>
  <c r="G10" i="117"/>
  <c r="F10" i="117"/>
  <c r="D11" i="117"/>
  <c r="E11" i="117"/>
  <c r="G11" i="117"/>
  <c r="F11" i="117"/>
  <c r="D12" i="117"/>
  <c r="E12" i="117"/>
  <c r="G12" i="117"/>
  <c r="F12" i="117"/>
  <c r="D13" i="117"/>
  <c r="E13" i="117"/>
  <c r="G13" i="117"/>
  <c r="F13" i="117"/>
  <c r="D14" i="117"/>
  <c r="E14" i="117"/>
  <c r="G14" i="117"/>
  <c r="F14" i="117"/>
  <c r="D15" i="117"/>
  <c r="E15" i="117"/>
  <c r="G15" i="117"/>
  <c r="F15" i="117"/>
  <c r="D16" i="117"/>
  <c r="E16" i="117"/>
  <c r="G16" i="117"/>
  <c r="F16" i="117"/>
  <c r="D17" i="117"/>
  <c r="E17" i="117"/>
  <c r="G17" i="117"/>
  <c r="F17" i="117"/>
  <c r="D18" i="117"/>
  <c r="E18" i="117"/>
  <c r="G18" i="117"/>
  <c r="F18" i="117"/>
  <c r="D19" i="117"/>
  <c r="E19" i="117"/>
  <c r="G19" i="117"/>
  <c r="F19" i="117"/>
  <c r="D20" i="117"/>
  <c r="E20" i="117"/>
  <c r="G20" i="117"/>
  <c r="F20" i="117"/>
  <c r="D21" i="117"/>
  <c r="E21" i="117"/>
  <c r="G21" i="117"/>
  <c r="F21" i="117"/>
  <c r="D22" i="117"/>
  <c r="E22" i="117"/>
  <c r="G22" i="117"/>
  <c r="F22" i="117"/>
  <c r="D23" i="117"/>
  <c r="E23" i="117"/>
  <c r="G23" i="117"/>
  <c r="F23" i="117"/>
  <c r="D24" i="117"/>
  <c r="E24" i="117"/>
  <c r="G24" i="117"/>
  <c r="F24" i="117"/>
  <c r="D25" i="117"/>
  <c r="E25" i="117"/>
  <c r="G25" i="117"/>
  <c r="F25" i="117"/>
  <c r="D26" i="117"/>
  <c r="E26" i="117"/>
  <c r="G26" i="117"/>
  <c r="F26" i="117"/>
  <c r="D27" i="117"/>
  <c r="E27" i="117"/>
  <c r="G27" i="117"/>
  <c r="F27" i="117"/>
  <c r="D28" i="117"/>
  <c r="E28" i="117"/>
  <c r="G28" i="117"/>
  <c r="F28" i="117"/>
  <c r="D29" i="117"/>
  <c r="E29" i="117"/>
  <c r="G29" i="117"/>
  <c r="F29" i="117"/>
  <c r="F32" i="117"/>
  <c r="G32" i="117"/>
  <c r="G33" i="117"/>
  <c r="G34" i="117"/>
  <c r="G36" i="117"/>
  <c r="D10" i="116"/>
  <c r="E10" i="116"/>
  <c r="G10" i="116"/>
  <c r="F10" i="116"/>
  <c r="D11" i="116"/>
  <c r="E11" i="116"/>
  <c r="G11" i="116"/>
  <c r="F11" i="116"/>
  <c r="D12" i="116"/>
  <c r="E12" i="116"/>
  <c r="G12" i="116"/>
  <c r="F12" i="116"/>
  <c r="D13" i="116"/>
  <c r="E13" i="116"/>
  <c r="G13" i="116"/>
  <c r="F13" i="116"/>
  <c r="D14" i="116"/>
  <c r="E14" i="116"/>
  <c r="G14" i="116"/>
  <c r="F14" i="116"/>
  <c r="D15" i="116"/>
  <c r="E15" i="116"/>
  <c r="G15" i="116"/>
  <c r="F15" i="116"/>
  <c r="D16" i="116"/>
  <c r="E16" i="116"/>
  <c r="G16" i="116"/>
  <c r="F16" i="116"/>
  <c r="D17" i="116"/>
  <c r="E17" i="116"/>
  <c r="G17" i="116"/>
  <c r="F17" i="116"/>
  <c r="D18" i="116"/>
  <c r="E18" i="116"/>
  <c r="G18" i="116"/>
  <c r="F18" i="116"/>
  <c r="D19" i="116"/>
  <c r="E19" i="116"/>
  <c r="G19" i="116"/>
  <c r="F19" i="116"/>
  <c r="D20" i="116"/>
  <c r="E20" i="116"/>
  <c r="G20" i="116"/>
  <c r="F20" i="116"/>
  <c r="D21" i="116"/>
  <c r="E21" i="116"/>
  <c r="G21" i="116"/>
  <c r="F21" i="116"/>
  <c r="D22" i="116"/>
  <c r="E22" i="116"/>
  <c r="G22" i="116"/>
  <c r="F22" i="116"/>
  <c r="D23" i="116"/>
  <c r="E23" i="116"/>
  <c r="G23" i="116"/>
  <c r="F23" i="116"/>
  <c r="D24" i="116"/>
  <c r="E24" i="116"/>
  <c r="G24" i="116"/>
  <c r="F24" i="116"/>
  <c r="D25" i="116"/>
  <c r="E25" i="116"/>
  <c r="G25" i="116"/>
  <c r="F25" i="116"/>
  <c r="D26" i="116"/>
  <c r="E26" i="116"/>
  <c r="G26" i="116"/>
  <c r="F26" i="116"/>
  <c r="D27" i="116"/>
  <c r="E27" i="116"/>
  <c r="G27" i="116"/>
  <c r="F27" i="116"/>
  <c r="D28" i="116"/>
  <c r="E28" i="116"/>
  <c r="G28" i="116"/>
  <c r="F28" i="116"/>
  <c r="D29" i="116"/>
  <c r="E29" i="116"/>
  <c r="G29" i="116"/>
  <c r="F29" i="116"/>
  <c r="D30" i="116"/>
  <c r="E30" i="116"/>
  <c r="G30" i="116"/>
  <c r="F30" i="116"/>
  <c r="F33" i="116"/>
  <c r="G33" i="116"/>
  <c r="G34" i="116"/>
  <c r="G35" i="116"/>
  <c r="G37" i="116"/>
  <c r="D10" i="115"/>
  <c r="E10" i="115"/>
  <c r="G10" i="115"/>
  <c r="F10" i="115"/>
  <c r="D11" i="115"/>
  <c r="E11" i="115"/>
  <c r="G11" i="115"/>
  <c r="F11" i="115"/>
  <c r="D12" i="115"/>
  <c r="E12" i="115"/>
  <c r="G12" i="115"/>
  <c r="F12" i="115"/>
  <c r="D13" i="115"/>
  <c r="E13" i="115"/>
  <c r="G13" i="115"/>
  <c r="F13" i="115"/>
  <c r="D14" i="115"/>
  <c r="E14" i="115"/>
  <c r="G14" i="115"/>
  <c r="F14" i="115"/>
  <c r="D15" i="115"/>
  <c r="E15" i="115"/>
  <c r="G15" i="115"/>
  <c r="F15" i="115"/>
  <c r="D16" i="115"/>
  <c r="E16" i="115"/>
  <c r="G16" i="115"/>
  <c r="F16" i="115"/>
  <c r="D17" i="115"/>
  <c r="E17" i="115"/>
  <c r="G17" i="115"/>
  <c r="F17" i="115"/>
  <c r="D18" i="115"/>
  <c r="E18" i="115"/>
  <c r="G18" i="115"/>
  <c r="F18" i="115"/>
  <c r="D19" i="115"/>
  <c r="E19" i="115"/>
  <c r="G19" i="115"/>
  <c r="F19" i="115"/>
  <c r="D20" i="115"/>
  <c r="E20" i="115"/>
  <c r="G20" i="115"/>
  <c r="F20" i="115"/>
  <c r="D21" i="115"/>
  <c r="E21" i="115"/>
  <c r="G21" i="115"/>
  <c r="F21" i="115"/>
  <c r="D22" i="115"/>
  <c r="E22" i="115"/>
  <c r="G22" i="115"/>
  <c r="F22" i="115"/>
  <c r="D23" i="115"/>
  <c r="E23" i="115"/>
  <c r="G23" i="115"/>
  <c r="F23" i="115"/>
  <c r="D24" i="115"/>
  <c r="E24" i="115"/>
  <c r="G24" i="115"/>
  <c r="F24" i="115"/>
  <c r="D25" i="115"/>
  <c r="E25" i="115"/>
  <c r="G25" i="115"/>
  <c r="F25" i="115"/>
  <c r="D26" i="115"/>
  <c r="E26" i="115"/>
  <c r="G26" i="115"/>
  <c r="F26" i="115"/>
  <c r="D27" i="115"/>
  <c r="E27" i="115"/>
  <c r="G27" i="115"/>
  <c r="F27" i="115"/>
  <c r="D28" i="115"/>
  <c r="E28" i="115"/>
  <c r="G28" i="115"/>
  <c r="F28" i="115"/>
  <c r="D29" i="115"/>
  <c r="E29" i="115"/>
  <c r="G29" i="115"/>
  <c r="F29" i="115"/>
  <c r="D30" i="115"/>
  <c r="E30" i="115"/>
  <c r="G30" i="115"/>
  <c r="F30" i="115"/>
  <c r="D31" i="115"/>
  <c r="E31" i="115"/>
  <c r="G31" i="115"/>
  <c r="F31" i="115"/>
  <c r="F34" i="115"/>
  <c r="G34" i="115"/>
  <c r="G35" i="115"/>
  <c r="G36" i="115"/>
  <c r="G38" i="115"/>
  <c r="D10" i="114"/>
  <c r="E10" i="114"/>
  <c r="G10" i="114"/>
  <c r="F10" i="114"/>
  <c r="D11" i="114"/>
  <c r="E11" i="114"/>
  <c r="G11" i="114"/>
  <c r="F11" i="114"/>
  <c r="D12" i="114"/>
  <c r="E12" i="114"/>
  <c r="G12" i="114"/>
  <c r="F12" i="114"/>
  <c r="D13" i="114"/>
  <c r="E13" i="114"/>
  <c r="G13" i="114"/>
  <c r="F13" i="114"/>
  <c r="D14" i="114"/>
  <c r="E14" i="114"/>
  <c r="G14" i="114"/>
  <c r="F14" i="114"/>
  <c r="D15" i="114"/>
  <c r="E15" i="114"/>
  <c r="G15" i="114"/>
  <c r="F15" i="114"/>
  <c r="D16" i="114"/>
  <c r="E16" i="114"/>
  <c r="G16" i="114"/>
  <c r="F16" i="114"/>
  <c r="D17" i="114"/>
  <c r="E17" i="114"/>
  <c r="G17" i="114"/>
  <c r="F17" i="114"/>
  <c r="D18" i="114"/>
  <c r="E18" i="114"/>
  <c r="G18" i="114"/>
  <c r="F18" i="114"/>
  <c r="D19" i="114"/>
  <c r="E19" i="114"/>
  <c r="G19" i="114"/>
  <c r="F19" i="114"/>
  <c r="D20" i="114"/>
  <c r="E20" i="114"/>
  <c r="G20" i="114"/>
  <c r="F20" i="114"/>
  <c r="D21" i="114"/>
  <c r="E21" i="114"/>
  <c r="G21" i="114"/>
  <c r="F21" i="114"/>
  <c r="D22" i="114"/>
  <c r="E22" i="114"/>
  <c r="G22" i="114"/>
  <c r="F22" i="114"/>
  <c r="D23" i="114"/>
  <c r="E23" i="114"/>
  <c r="G23" i="114"/>
  <c r="F23" i="114"/>
  <c r="D24" i="114"/>
  <c r="E24" i="114"/>
  <c r="G24" i="114"/>
  <c r="F24" i="114"/>
  <c r="D25" i="114"/>
  <c r="E25" i="114"/>
  <c r="G25" i="114"/>
  <c r="F25" i="114"/>
  <c r="D26" i="114"/>
  <c r="E26" i="114"/>
  <c r="G26" i="114"/>
  <c r="F26" i="114"/>
  <c r="D27" i="114"/>
  <c r="E27" i="114"/>
  <c r="G27" i="114"/>
  <c r="F27" i="114"/>
  <c r="D28" i="114"/>
  <c r="E28" i="114"/>
  <c r="G28" i="114"/>
  <c r="F28" i="114"/>
  <c r="D29" i="114"/>
  <c r="E29" i="114"/>
  <c r="G29" i="114"/>
  <c r="F29" i="114"/>
  <c r="D30" i="114"/>
  <c r="E30" i="114"/>
  <c r="G30" i="114"/>
  <c r="F30" i="114"/>
  <c r="D31" i="114"/>
  <c r="E31" i="114"/>
  <c r="G31" i="114"/>
  <c r="F31" i="114"/>
  <c r="D32" i="114"/>
  <c r="E32" i="114"/>
  <c r="G32" i="114"/>
  <c r="F32" i="114"/>
  <c r="F35" i="114"/>
  <c r="G35" i="114"/>
  <c r="G36" i="114"/>
  <c r="G37" i="114"/>
  <c r="G39" i="114"/>
  <c r="D10" i="113"/>
  <c r="E10" i="113"/>
  <c r="G10" i="113"/>
  <c r="F10" i="113"/>
  <c r="D11" i="113"/>
  <c r="E11" i="113"/>
  <c r="G11" i="113"/>
  <c r="F11" i="113"/>
  <c r="D12" i="113"/>
  <c r="E12" i="113"/>
  <c r="G12" i="113"/>
  <c r="F12" i="113"/>
  <c r="D13" i="113"/>
  <c r="E13" i="113"/>
  <c r="G13" i="113"/>
  <c r="F13" i="113"/>
  <c r="D14" i="113"/>
  <c r="E14" i="113"/>
  <c r="G14" i="113"/>
  <c r="F14" i="113"/>
  <c r="D15" i="113"/>
  <c r="E15" i="113"/>
  <c r="G15" i="113"/>
  <c r="F15" i="113"/>
  <c r="D16" i="113"/>
  <c r="E16" i="113"/>
  <c r="G16" i="113"/>
  <c r="F16" i="113"/>
  <c r="D17" i="113"/>
  <c r="E17" i="113"/>
  <c r="G17" i="113"/>
  <c r="F17" i="113"/>
  <c r="D18" i="113"/>
  <c r="E18" i="113"/>
  <c r="G18" i="113"/>
  <c r="F18" i="113"/>
  <c r="D19" i="113"/>
  <c r="E19" i="113"/>
  <c r="G19" i="113"/>
  <c r="F19" i="113"/>
  <c r="D20" i="113"/>
  <c r="E20" i="113"/>
  <c r="G20" i="113"/>
  <c r="F20" i="113"/>
  <c r="D21" i="113"/>
  <c r="E21" i="113"/>
  <c r="G21" i="113"/>
  <c r="F21" i="113"/>
  <c r="D22" i="113"/>
  <c r="E22" i="113"/>
  <c r="G22" i="113"/>
  <c r="F22" i="113"/>
  <c r="D23" i="113"/>
  <c r="E23" i="113"/>
  <c r="G23" i="113"/>
  <c r="F23" i="113"/>
  <c r="D24" i="113"/>
  <c r="E24" i="113"/>
  <c r="G24" i="113"/>
  <c r="F24" i="113"/>
  <c r="D25" i="113"/>
  <c r="E25" i="113"/>
  <c r="G25" i="113"/>
  <c r="F25" i="113"/>
  <c r="D26" i="113"/>
  <c r="E26" i="113"/>
  <c r="G26" i="113"/>
  <c r="F26" i="113"/>
  <c r="D27" i="113"/>
  <c r="E27" i="113"/>
  <c r="G27" i="113"/>
  <c r="F27" i="113"/>
  <c r="D28" i="113"/>
  <c r="E28" i="113"/>
  <c r="G28" i="113"/>
  <c r="F28" i="113"/>
  <c r="D29" i="113"/>
  <c r="E29" i="113"/>
  <c r="G29" i="113"/>
  <c r="F29" i="113"/>
  <c r="D30" i="113"/>
  <c r="E30" i="113"/>
  <c r="G30" i="113"/>
  <c r="F30" i="113"/>
  <c r="D31" i="113"/>
  <c r="E31" i="113"/>
  <c r="G31" i="113"/>
  <c r="F31" i="113"/>
  <c r="D32" i="113"/>
  <c r="E32" i="113"/>
  <c r="G32" i="113"/>
  <c r="F32" i="113"/>
  <c r="D33" i="113"/>
  <c r="E33" i="113"/>
  <c r="G33" i="113"/>
  <c r="F33" i="113"/>
  <c r="F36" i="113"/>
  <c r="G36" i="113"/>
  <c r="G37" i="113"/>
  <c r="G38" i="113"/>
  <c r="G40" i="113"/>
  <c r="D10" i="112"/>
  <c r="E10" i="112"/>
  <c r="G10" i="112"/>
  <c r="F10" i="112"/>
  <c r="D11" i="112"/>
  <c r="E11" i="112"/>
  <c r="G11" i="112"/>
  <c r="F11" i="112"/>
  <c r="D12" i="112"/>
  <c r="E12" i="112"/>
  <c r="G12" i="112"/>
  <c r="F12" i="112"/>
  <c r="D13" i="112"/>
  <c r="E13" i="112"/>
  <c r="G13" i="112"/>
  <c r="F13" i="112"/>
  <c r="D14" i="112"/>
  <c r="E14" i="112"/>
  <c r="G14" i="112"/>
  <c r="F14" i="112"/>
  <c r="D15" i="112"/>
  <c r="E15" i="112"/>
  <c r="G15" i="112"/>
  <c r="F15" i="112"/>
  <c r="D16" i="112"/>
  <c r="E16" i="112"/>
  <c r="G16" i="112"/>
  <c r="F16" i="112"/>
  <c r="D17" i="112"/>
  <c r="E17" i="112"/>
  <c r="G17" i="112"/>
  <c r="F17" i="112"/>
  <c r="D18" i="112"/>
  <c r="E18" i="112"/>
  <c r="G18" i="112"/>
  <c r="F18" i="112"/>
  <c r="D19" i="112"/>
  <c r="E19" i="112"/>
  <c r="G19" i="112"/>
  <c r="F19" i="112"/>
  <c r="D20" i="112"/>
  <c r="E20" i="112"/>
  <c r="G20" i="112"/>
  <c r="F20" i="112"/>
  <c r="D21" i="112"/>
  <c r="E21" i="112"/>
  <c r="G21" i="112"/>
  <c r="F21" i="112"/>
  <c r="D22" i="112"/>
  <c r="E22" i="112"/>
  <c r="G22" i="112"/>
  <c r="F22" i="112"/>
  <c r="D23" i="112"/>
  <c r="E23" i="112"/>
  <c r="G23" i="112"/>
  <c r="F23" i="112"/>
  <c r="D24" i="112"/>
  <c r="E24" i="112"/>
  <c r="G24" i="112"/>
  <c r="F24" i="112"/>
  <c r="D25" i="112"/>
  <c r="E25" i="112"/>
  <c r="G25" i="112"/>
  <c r="F25" i="112"/>
  <c r="D26" i="112"/>
  <c r="E26" i="112"/>
  <c r="G26" i="112"/>
  <c r="F26" i="112"/>
  <c r="D27" i="112"/>
  <c r="E27" i="112"/>
  <c r="G27" i="112"/>
  <c r="F27" i="112"/>
  <c r="D28" i="112"/>
  <c r="E28" i="112"/>
  <c r="G28" i="112"/>
  <c r="F28" i="112"/>
  <c r="D29" i="112"/>
  <c r="E29" i="112"/>
  <c r="G29" i="112"/>
  <c r="F29" i="112"/>
  <c r="D30" i="112"/>
  <c r="E30" i="112"/>
  <c r="G30" i="112"/>
  <c r="F30" i="112"/>
  <c r="D31" i="112"/>
  <c r="E31" i="112"/>
  <c r="G31" i="112"/>
  <c r="F31" i="112"/>
  <c r="D32" i="112"/>
  <c r="E32" i="112"/>
  <c r="G32" i="112"/>
  <c r="F32" i="112"/>
  <c r="D33" i="112"/>
  <c r="E33" i="112"/>
  <c r="G33" i="112"/>
  <c r="F33" i="112"/>
  <c r="D34" i="112"/>
  <c r="E34" i="112"/>
  <c r="G34" i="112"/>
  <c r="F34" i="112"/>
  <c r="F37" i="112"/>
  <c r="G37" i="112"/>
  <c r="G38" i="112"/>
  <c r="G39" i="112"/>
  <c r="G41" i="112"/>
  <c r="D10" i="111"/>
  <c r="E10" i="111"/>
  <c r="G10" i="111"/>
  <c r="F10" i="111"/>
  <c r="D11" i="111"/>
  <c r="E11" i="111"/>
  <c r="G11" i="111"/>
  <c r="F11" i="111"/>
  <c r="D12" i="111"/>
  <c r="E12" i="111"/>
  <c r="G12" i="111"/>
  <c r="F12" i="111"/>
  <c r="D13" i="111"/>
  <c r="E13" i="111"/>
  <c r="G13" i="111"/>
  <c r="F13" i="111"/>
  <c r="D14" i="111"/>
  <c r="E14" i="111"/>
  <c r="G14" i="111"/>
  <c r="F14" i="111"/>
  <c r="D15" i="111"/>
  <c r="E15" i="111"/>
  <c r="G15" i="111"/>
  <c r="F15" i="111"/>
  <c r="D16" i="111"/>
  <c r="E16" i="111"/>
  <c r="G16" i="111"/>
  <c r="F16" i="111"/>
  <c r="D17" i="111"/>
  <c r="E17" i="111"/>
  <c r="G17" i="111"/>
  <c r="F17" i="111"/>
  <c r="D18" i="111"/>
  <c r="E18" i="111"/>
  <c r="G18" i="111"/>
  <c r="F18" i="111"/>
  <c r="D19" i="111"/>
  <c r="E19" i="111"/>
  <c r="G19" i="111"/>
  <c r="F19" i="111"/>
  <c r="D20" i="111"/>
  <c r="E20" i="111"/>
  <c r="G20" i="111"/>
  <c r="F20" i="111"/>
  <c r="D21" i="111"/>
  <c r="E21" i="111"/>
  <c r="G21" i="111"/>
  <c r="F21" i="111"/>
  <c r="D22" i="111"/>
  <c r="E22" i="111"/>
  <c r="G22" i="111"/>
  <c r="F22" i="111"/>
  <c r="D23" i="111"/>
  <c r="E23" i="111"/>
  <c r="G23" i="111"/>
  <c r="F23" i="111"/>
  <c r="D24" i="111"/>
  <c r="E24" i="111"/>
  <c r="G24" i="111"/>
  <c r="F24" i="111"/>
  <c r="D25" i="111"/>
  <c r="E25" i="111"/>
  <c r="G25" i="111"/>
  <c r="F25" i="111"/>
  <c r="D26" i="111"/>
  <c r="E26" i="111"/>
  <c r="G26" i="111"/>
  <c r="F26" i="111"/>
  <c r="D27" i="111"/>
  <c r="E27" i="111"/>
  <c r="G27" i="111"/>
  <c r="F27" i="111"/>
  <c r="D28" i="111"/>
  <c r="E28" i="111"/>
  <c r="G28" i="111"/>
  <c r="F28" i="111"/>
  <c r="D29" i="111"/>
  <c r="E29" i="111"/>
  <c r="G29" i="111"/>
  <c r="F29" i="111"/>
  <c r="D30" i="111"/>
  <c r="E30" i="111"/>
  <c r="G30" i="111"/>
  <c r="F30" i="111"/>
  <c r="D31" i="111"/>
  <c r="E31" i="111"/>
  <c r="G31" i="111"/>
  <c r="F31" i="111"/>
  <c r="D32" i="111"/>
  <c r="E32" i="111"/>
  <c r="G32" i="111"/>
  <c r="F32" i="111"/>
  <c r="D33" i="111"/>
  <c r="E33" i="111"/>
  <c r="G33" i="111"/>
  <c r="F33" i="111"/>
  <c r="F36" i="111"/>
  <c r="G36" i="111"/>
  <c r="G37" i="111"/>
  <c r="G38" i="111"/>
  <c r="G40" i="111"/>
  <c r="D10" i="110"/>
  <c r="E10" i="110"/>
  <c r="G10" i="110"/>
  <c r="F10" i="110"/>
  <c r="D11" i="110"/>
  <c r="E11" i="110"/>
  <c r="G11" i="110"/>
  <c r="F11" i="110"/>
  <c r="D12" i="110"/>
  <c r="E12" i="110"/>
  <c r="G12" i="110"/>
  <c r="F12" i="110"/>
  <c r="D13" i="110"/>
  <c r="E13" i="110"/>
  <c r="G13" i="110"/>
  <c r="F13" i="110"/>
  <c r="D14" i="110"/>
  <c r="E14" i="110"/>
  <c r="G14" i="110"/>
  <c r="F14" i="110"/>
  <c r="D15" i="110"/>
  <c r="E15" i="110"/>
  <c r="G15" i="110"/>
  <c r="F15" i="110"/>
  <c r="D16" i="110"/>
  <c r="E16" i="110"/>
  <c r="G16" i="110"/>
  <c r="F16" i="110"/>
  <c r="D17" i="110"/>
  <c r="E17" i="110"/>
  <c r="G17" i="110"/>
  <c r="F17" i="110"/>
  <c r="D18" i="110"/>
  <c r="E18" i="110"/>
  <c r="G18" i="110"/>
  <c r="F18" i="110"/>
  <c r="D19" i="110"/>
  <c r="E19" i="110"/>
  <c r="G19" i="110"/>
  <c r="F19" i="110"/>
  <c r="D20" i="110"/>
  <c r="E20" i="110"/>
  <c r="G20" i="110"/>
  <c r="F20" i="110"/>
  <c r="D21" i="110"/>
  <c r="E21" i="110"/>
  <c r="G21" i="110"/>
  <c r="F21" i="110"/>
  <c r="D22" i="110"/>
  <c r="E22" i="110"/>
  <c r="G22" i="110"/>
  <c r="F22" i="110"/>
  <c r="D23" i="110"/>
  <c r="E23" i="110"/>
  <c r="G23" i="110"/>
  <c r="F23" i="110"/>
  <c r="D24" i="110"/>
  <c r="E24" i="110"/>
  <c r="G24" i="110"/>
  <c r="F24" i="110"/>
  <c r="D25" i="110"/>
  <c r="E25" i="110"/>
  <c r="G25" i="110"/>
  <c r="F25" i="110"/>
  <c r="D26" i="110"/>
  <c r="E26" i="110"/>
  <c r="G26" i="110"/>
  <c r="F26" i="110"/>
  <c r="D27" i="110"/>
  <c r="E27" i="110"/>
  <c r="G27" i="110"/>
  <c r="F27" i="110"/>
  <c r="D28" i="110"/>
  <c r="E28" i="110"/>
  <c r="G28" i="110"/>
  <c r="F28" i="110"/>
  <c r="D29" i="110"/>
  <c r="E29" i="110"/>
  <c r="G29" i="110"/>
  <c r="F29" i="110"/>
  <c r="D30" i="110"/>
  <c r="E30" i="110"/>
  <c r="G30" i="110"/>
  <c r="F30" i="110"/>
  <c r="D31" i="110"/>
  <c r="E31" i="110"/>
  <c r="G31" i="110"/>
  <c r="F31" i="110"/>
  <c r="D32" i="110"/>
  <c r="E32" i="110"/>
  <c r="G32" i="110"/>
  <c r="F32" i="110"/>
  <c r="D33" i="110"/>
  <c r="E33" i="110"/>
  <c r="G33" i="110"/>
  <c r="F33" i="110"/>
  <c r="D34" i="110"/>
  <c r="E34" i="110"/>
  <c r="G34" i="110"/>
  <c r="F34" i="110"/>
  <c r="F37" i="110"/>
  <c r="G37" i="110"/>
  <c r="G38" i="110"/>
  <c r="G39" i="110"/>
  <c r="G41" i="110"/>
  <c r="D10" i="109"/>
  <c r="E10" i="109"/>
  <c r="G10" i="109"/>
  <c r="F10" i="109"/>
  <c r="D11" i="109"/>
  <c r="E11" i="109"/>
  <c r="G11" i="109"/>
  <c r="F11" i="109"/>
  <c r="D12" i="109"/>
  <c r="E12" i="109"/>
  <c r="G12" i="109"/>
  <c r="F12" i="109"/>
  <c r="D13" i="109"/>
  <c r="E13" i="109"/>
  <c r="G13" i="109"/>
  <c r="F13" i="109"/>
  <c r="D14" i="109"/>
  <c r="E14" i="109"/>
  <c r="G14" i="109"/>
  <c r="F14" i="109"/>
  <c r="D15" i="109"/>
  <c r="E15" i="109"/>
  <c r="G15" i="109"/>
  <c r="F15" i="109"/>
  <c r="D16" i="109"/>
  <c r="E16" i="109"/>
  <c r="G16" i="109"/>
  <c r="F16" i="109"/>
  <c r="D17" i="109"/>
  <c r="E17" i="109"/>
  <c r="G17" i="109"/>
  <c r="F17" i="109"/>
  <c r="D18" i="109"/>
  <c r="E18" i="109"/>
  <c r="G18" i="109"/>
  <c r="F18" i="109"/>
  <c r="D19" i="109"/>
  <c r="E19" i="109"/>
  <c r="G19" i="109"/>
  <c r="F19" i="109"/>
  <c r="D20" i="109"/>
  <c r="E20" i="109"/>
  <c r="G20" i="109"/>
  <c r="F20" i="109"/>
  <c r="D21" i="109"/>
  <c r="E21" i="109"/>
  <c r="G21" i="109"/>
  <c r="F21" i="109"/>
  <c r="D22" i="109"/>
  <c r="E22" i="109"/>
  <c r="G22" i="109"/>
  <c r="F22" i="109"/>
  <c r="D23" i="109"/>
  <c r="E23" i="109"/>
  <c r="G23" i="109"/>
  <c r="F23" i="109"/>
  <c r="D24" i="109"/>
  <c r="E24" i="109"/>
  <c r="G24" i="109"/>
  <c r="F24" i="109"/>
  <c r="D25" i="109"/>
  <c r="E25" i="109"/>
  <c r="G25" i="109"/>
  <c r="F25" i="109"/>
  <c r="D26" i="109"/>
  <c r="E26" i="109"/>
  <c r="G26" i="109"/>
  <c r="F26" i="109"/>
  <c r="D27" i="109"/>
  <c r="E27" i="109"/>
  <c r="G27" i="109"/>
  <c r="F27" i="109"/>
  <c r="D28" i="109"/>
  <c r="E28" i="109"/>
  <c r="G28" i="109"/>
  <c r="F28" i="109"/>
  <c r="D29" i="109"/>
  <c r="E29" i="109"/>
  <c r="G29" i="109"/>
  <c r="F29" i="109"/>
  <c r="D30" i="109"/>
  <c r="E30" i="109"/>
  <c r="G30" i="109"/>
  <c r="F30" i="109"/>
  <c r="D31" i="109"/>
  <c r="E31" i="109"/>
  <c r="G31" i="109"/>
  <c r="F31" i="109"/>
  <c r="D32" i="109"/>
  <c r="E32" i="109"/>
  <c r="G32" i="109"/>
  <c r="F32" i="109"/>
  <c r="D33" i="109"/>
  <c r="E33" i="109"/>
  <c r="G33" i="109"/>
  <c r="F33" i="109"/>
  <c r="D34" i="109"/>
  <c r="E34" i="109"/>
  <c r="G34" i="109"/>
  <c r="F34" i="109"/>
  <c r="D35" i="109"/>
  <c r="E35" i="109"/>
  <c r="G35" i="109"/>
  <c r="F35" i="109"/>
  <c r="F38" i="109"/>
  <c r="G38" i="109"/>
  <c r="G39" i="109"/>
  <c r="G40" i="109"/>
  <c r="G42" i="109"/>
  <c r="D10" i="108"/>
  <c r="E10" i="108"/>
  <c r="G10" i="108"/>
  <c r="F10" i="108"/>
  <c r="D11" i="108"/>
  <c r="E11" i="108"/>
  <c r="G11" i="108"/>
  <c r="F11" i="108"/>
  <c r="D12" i="108"/>
  <c r="E12" i="108"/>
  <c r="G12" i="108"/>
  <c r="F12" i="108"/>
  <c r="D13" i="108"/>
  <c r="E13" i="108"/>
  <c r="G13" i="108"/>
  <c r="F13" i="108"/>
  <c r="D14" i="108"/>
  <c r="E14" i="108"/>
  <c r="G14" i="108"/>
  <c r="F14" i="108"/>
  <c r="D15" i="108"/>
  <c r="E15" i="108"/>
  <c r="G15" i="108"/>
  <c r="F15" i="108"/>
  <c r="D16" i="108"/>
  <c r="E16" i="108"/>
  <c r="G16" i="108"/>
  <c r="F16" i="108"/>
  <c r="D17" i="108"/>
  <c r="E17" i="108"/>
  <c r="G17" i="108"/>
  <c r="F17" i="108"/>
  <c r="D18" i="108"/>
  <c r="E18" i="108"/>
  <c r="G18" i="108"/>
  <c r="F18" i="108"/>
  <c r="D19" i="108"/>
  <c r="E19" i="108"/>
  <c r="G19" i="108"/>
  <c r="F19" i="108"/>
  <c r="D20" i="108"/>
  <c r="E20" i="108"/>
  <c r="G20" i="108"/>
  <c r="F20" i="108"/>
  <c r="D21" i="108"/>
  <c r="E21" i="108"/>
  <c r="G21" i="108"/>
  <c r="F21" i="108"/>
  <c r="D22" i="108"/>
  <c r="E22" i="108"/>
  <c r="G22" i="108"/>
  <c r="F22" i="108"/>
  <c r="D23" i="108"/>
  <c r="E23" i="108"/>
  <c r="G23" i="108"/>
  <c r="F23" i="108"/>
  <c r="D24" i="108"/>
  <c r="E24" i="108"/>
  <c r="G24" i="108"/>
  <c r="F24" i="108"/>
  <c r="D25" i="108"/>
  <c r="E25" i="108"/>
  <c r="G25" i="108"/>
  <c r="F25" i="108"/>
  <c r="D26" i="108"/>
  <c r="E26" i="108"/>
  <c r="G26" i="108"/>
  <c r="F26" i="108"/>
  <c r="D27" i="108"/>
  <c r="E27" i="108"/>
  <c r="G27" i="108"/>
  <c r="F27" i="108"/>
  <c r="D28" i="108"/>
  <c r="E28" i="108"/>
  <c r="G28" i="108"/>
  <c r="F28" i="108"/>
  <c r="D29" i="108"/>
  <c r="E29" i="108"/>
  <c r="G29" i="108"/>
  <c r="F29" i="108"/>
  <c r="D30" i="108"/>
  <c r="E30" i="108"/>
  <c r="G30" i="108"/>
  <c r="F30" i="108"/>
  <c r="D31" i="108"/>
  <c r="E31" i="108"/>
  <c r="G31" i="108"/>
  <c r="F31" i="108"/>
  <c r="D32" i="108"/>
  <c r="E32" i="108"/>
  <c r="G32" i="108"/>
  <c r="F32" i="108"/>
  <c r="D33" i="108"/>
  <c r="E33" i="108"/>
  <c r="G33" i="108"/>
  <c r="F33" i="108"/>
  <c r="D34" i="108"/>
  <c r="E34" i="108"/>
  <c r="G34" i="108"/>
  <c r="F34" i="108"/>
  <c r="D35" i="108"/>
  <c r="E35" i="108"/>
  <c r="G35" i="108"/>
  <c r="F35" i="108"/>
  <c r="D36" i="108"/>
  <c r="E36" i="108"/>
  <c r="G36" i="108"/>
  <c r="F36" i="108"/>
  <c r="F39" i="108"/>
  <c r="G39" i="108"/>
  <c r="G40" i="108"/>
  <c r="G41" i="108"/>
  <c r="G43" i="108"/>
  <c r="D10" i="107"/>
  <c r="E10" i="107"/>
  <c r="G10" i="107"/>
  <c r="F10" i="107"/>
  <c r="D11" i="107"/>
  <c r="E11" i="107"/>
  <c r="G11" i="107"/>
  <c r="F11" i="107"/>
  <c r="D12" i="107"/>
  <c r="E12" i="107"/>
  <c r="G12" i="107"/>
  <c r="F12" i="107"/>
  <c r="D13" i="107"/>
  <c r="E13" i="107"/>
  <c r="G13" i="107"/>
  <c r="F13" i="107"/>
  <c r="D14" i="107"/>
  <c r="E14" i="107"/>
  <c r="G14" i="107"/>
  <c r="F14" i="107"/>
  <c r="D15" i="107"/>
  <c r="E15" i="107"/>
  <c r="G15" i="107"/>
  <c r="F15" i="107"/>
  <c r="D16" i="107"/>
  <c r="E16" i="107"/>
  <c r="G16" i="107"/>
  <c r="F16" i="107"/>
  <c r="D17" i="107"/>
  <c r="E17" i="107"/>
  <c r="G17" i="107"/>
  <c r="F17" i="107"/>
  <c r="D18" i="107"/>
  <c r="E18" i="107"/>
  <c r="G18" i="107"/>
  <c r="F18" i="107"/>
  <c r="D19" i="107"/>
  <c r="E19" i="107"/>
  <c r="G19" i="107"/>
  <c r="F19" i="107"/>
  <c r="D20" i="107"/>
  <c r="E20" i="107"/>
  <c r="G20" i="107"/>
  <c r="F20" i="107"/>
  <c r="D21" i="107"/>
  <c r="E21" i="107"/>
  <c r="G21" i="107"/>
  <c r="F21" i="107"/>
  <c r="D22" i="107"/>
  <c r="E22" i="107"/>
  <c r="G22" i="107"/>
  <c r="F22" i="107"/>
  <c r="D23" i="107"/>
  <c r="E23" i="107"/>
  <c r="G23" i="107"/>
  <c r="F23" i="107"/>
  <c r="D24" i="107"/>
  <c r="E24" i="107"/>
  <c r="G24" i="107"/>
  <c r="F24" i="107"/>
  <c r="D25" i="107"/>
  <c r="E25" i="107"/>
  <c r="G25" i="107"/>
  <c r="F25" i="107"/>
  <c r="D26" i="107"/>
  <c r="E26" i="107"/>
  <c r="G26" i="107"/>
  <c r="F26" i="107"/>
  <c r="D27" i="107"/>
  <c r="E27" i="107"/>
  <c r="G27" i="107"/>
  <c r="F27" i="107"/>
  <c r="D28" i="107"/>
  <c r="E28" i="107"/>
  <c r="G28" i="107"/>
  <c r="F28" i="107"/>
  <c r="D29" i="107"/>
  <c r="E29" i="107"/>
  <c r="G29" i="107"/>
  <c r="F29" i="107"/>
  <c r="D30" i="107"/>
  <c r="E30" i="107"/>
  <c r="G30" i="107"/>
  <c r="F30" i="107"/>
  <c r="D31" i="107"/>
  <c r="E31" i="107"/>
  <c r="G31" i="107"/>
  <c r="F31" i="107"/>
  <c r="D32" i="107"/>
  <c r="E32" i="107"/>
  <c r="G32" i="107"/>
  <c r="F32" i="107"/>
  <c r="D33" i="107"/>
  <c r="E33" i="107"/>
  <c r="G33" i="107"/>
  <c r="F33" i="107"/>
  <c r="D34" i="107"/>
  <c r="E34" i="107"/>
  <c r="G34" i="107"/>
  <c r="F34" i="107"/>
  <c r="D35" i="107"/>
  <c r="E35" i="107"/>
  <c r="G35" i="107"/>
  <c r="F35" i="107"/>
  <c r="D36" i="107"/>
  <c r="E36" i="107"/>
  <c r="G36" i="107"/>
  <c r="F36" i="107"/>
  <c r="D37" i="107"/>
  <c r="E37" i="107"/>
  <c r="G37" i="107"/>
  <c r="F37" i="107"/>
  <c r="F40" i="107"/>
  <c r="G40" i="107"/>
  <c r="G41" i="107"/>
  <c r="G42" i="107"/>
  <c r="G44" i="107"/>
  <c r="D10" i="106"/>
  <c r="E10" i="106"/>
  <c r="G10" i="106"/>
  <c r="F10" i="106"/>
  <c r="D11" i="106"/>
  <c r="E11" i="106"/>
  <c r="G11" i="106"/>
  <c r="F11" i="106"/>
  <c r="D12" i="106"/>
  <c r="E12" i="106"/>
  <c r="G12" i="106"/>
  <c r="F12" i="106"/>
  <c r="D13" i="106"/>
  <c r="E13" i="106"/>
  <c r="G13" i="106"/>
  <c r="F13" i="106"/>
  <c r="D14" i="106"/>
  <c r="E14" i="106"/>
  <c r="G14" i="106"/>
  <c r="F14" i="106"/>
  <c r="D15" i="106"/>
  <c r="E15" i="106"/>
  <c r="G15" i="106"/>
  <c r="F15" i="106"/>
  <c r="D16" i="106"/>
  <c r="E16" i="106"/>
  <c r="G16" i="106"/>
  <c r="F16" i="106"/>
  <c r="D17" i="106"/>
  <c r="E17" i="106"/>
  <c r="G17" i="106"/>
  <c r="F17" i="106"/>
  <c r="D18" i="106"/>
  <c r="E18" i="106"/>
  <c r="G18" i="106"/>
  <c r="F18" i="106"/>
  <c r="D19" i="106"/>
  <c r="E19" i="106"/>
  <c r="G19" i="106"/>
  <c r="F19" i="106"/>
  <c r="D20" i="106"/>
  <c r="E20" i="106"/>
  <c r="G20" i="106"/>
  <c r="F20" i="106"/>
  <c r="D21" i="106"/>
  <c r="E21" i="106"/>
  <c r="G21" i="106"/>
  <c r="F21" i="106"/>
  <c r="D22" i="106"/>
  <c r="E22" i="106"/>
  <c r="G22" i="106"/>
  <c r="F22" i="106"/>
  <c r="D23" i="106"/>
  <c r="E23" i="106"/>
  <c r="G23" i="106"/>
  <c r="F23" i="106"/>
  <c r="D24" i="106"/>
  <c r="E24" i="106"/>
  <c r="G24" i="106"/>
  <c r="F24" i="106"/>
  <c r="D25" i="106"/>
  <c r="E25" i="106"/>
  <c r="G25" i="106"/>
  <c r="F25" i="106"/>
  <c r="D26" i="106"/>
  <c r="E26" i="106"/>
  <c r="G26" i="106"/>
  <c r="F26" i="106"/>
  <c r="D27" i="106"/>
  <c r="E27" i="106"/>
  <c r="G27" i="106"/>
  <c r="F27" i="106"/>
  <c r="F30" i="106"/>
  <c r="G30" i="106"/>
  <c r="G31" i="106"/>
  <c r="G32" i="106"/>
  <c r="G34" i="106"/>
  <c r="D10" i="105"/>
  <c r="E10" i="105"/>
  <c r="G10" i="105"/>
  <c r="F10" i="105"/>
  <c r="D11" i="105"/>
  <c r="E11" i="105"/>
  <c r="G11" i="105"/>
  <c r="F11" i="105"/>
  <c r="D12" i="105"/>
  <c r="E12" i="105"/>
  <c r="G12" i="105"/>
  <c r="F12" i="105"/>
  <c r="D13" i="105"/>
  <c r="E13" i="105"/>
  <c r="G13" i="105"/>
  <c r="F13" i="105"/>
  <c r="D14" i="105"/>
  <c r="E14" i="105"/>
  <c r="G14" i="105"/>
  <c r="F14" i="105"/>
  <c r="D15" i="105"/>
  <c r="E15" i="105"/>
  <c r="G15" i="105"/>
  <c r="F15" i="105"/>
  <c r="D16" i="105"/>
  <c r="E16" i="105"/>
  <c r="G16" i="105"/>
  <c r="F16" i="105"/>
  <c r="D17" i="105"/>
  <c r="E17" i="105"/>
  <c r="G17" i="105"/>
  <c r="F17" i="105"/>
  <c r="D18" i="105"/>
  <c r="E18" i="105"/>
  <c r="G18" i="105"/>
  <c r="F18" i="105"/>
  <c r="D19" i="105"/>
  <c r="E19" i="105"/>
  <c r="G19" i="105"/>
  <c r="F19" i="105"/>
  <c r="D20" i="105"/>
  <c r="E20" i="105"/>
  <c r="G20" i="105"/>
  <c r="F20" i="105"/>
  <c r="D21" i="105"/>
  <c r="E21" i="105"/>
  <c r="G21" i="105"/>
  <c r="F21" i="105"/>
  <c r="D22" i="105"/>
  <c r="E22" i="105"/>
  <c r="G22" i="105"/>
  <c r="F22" i="105"/>
  <c r="D23" i="105"/>
  <c r="E23" i="105"/>
  <c r="G23" i="105"/>
  <c r="F23" i="105"/>
  <c r="D24" i="105"/>
  <c r="E24" i="105"/>
  <c r="G24" i="105"/>
  <c r="F24" i="105"/>
  <c r="D25" i="105"/>
  <c r="E25" i="105"/>
  <c r="G25" i="105"/>
  <c r="F25" i="105"/>
  <c r="D26" i="105"/>
  <c r="E26" i="105"/>
  <c r="G26" i="105"/>
  <c r="F26" i="105"/>
  <c r="D27" i="105"/>
  <c r="E27" i="105"/>
  <c r="G27" i="105"/>
  <c r="F27" i="105"/>
  <c r="D28" i="105"/>
  <c r="E28" i="105"/>
  <c r="G28" i="105"/>
  <c r="F28" i="105"/>
  <c r="F31" i="105"/>
  <c r="G31" i="105"/>
  <c r="G32" i="105"/>
  <c r="G33" i="105"/>
  <c r="G35" i="105"/>
  <c r="D10" i="104"/>
  <c r="E10" i="104"/>
  <c r="G10" i="104"/>
  <c r="F10" i="104"/>
  <c r="D11" i="104"/>
  <c r="E11" i="104"/>
  <c r="G11" i="104"/>
  <c r="F11" i="104"/>
  <c r="D12" i="104"/>
  <c r="E12" i="104"/>
  <c r="G12" i="104"/>
  <c r="F12" i="104"/>
  <c r="D13" i="104"/>
  <c r="E13" i="104"/>
  <c r="G13" i="104"/>
  <c r="F13" i="104"/>
  <c r="D14" i="104"/>
  <c r="E14" i="104"/>
  <c r="G14" i="104"/>
  <c r="F14" i="104"/>
  <c r="D15" i="104"/>
  <c r="E15" i="104"/>
  <c r="G15" i="104"/>
  <c r="F15" i="104"/>
  <c r="D16" i="104"/>
  <c r="E16" i="104"/>
  <c r="G16" i="104"/>
  <c r="F16" i="104"/>
  <c r="D17" i="104"/>
  <c r="E17" i="104"/>
  <c r="G17" i="104"/>
  <c r="F17" i="104"/>
  <c r="D18" i="104"/>
  <c r="E18" i="104"/>
  <c r="G18" i="104"/>
  <c r="F18" i="104"/>
  <c r="D19" i="104"/>
  <c r="E19" i="104"/>
  <c r="G19" i="104"/>
  <c r="F19" i="104"/>
  <c r="D20" i="104"/>
  <c r="E20" i="104"/>
  <c r="G20" i="104"/>
  <c r="F20" i="104"/>
  <c r="D21" i="104"/>
  <c r="E21" i="104"/>
  <c r="G21" i="104"/>
  <c r="F21" i="104"/>
  <c r="D22" i="104"/>
  <c r="E22" i="104"/>
  <c r="G22" i="104"/>
  <c r="F22" i="104"/>
  <c r="D23" i="104"/>
  <c r="E23" i="104"/>
  <c r="G23" i="104"/>
  <c r="F23" i="104"/>
  <c r="D24" i="104"/>
  <c r="E24" i="104"/>
  <c r="G24" i="104"/>
  <c r="F24" i="104"/>
  <c r="D25" i="104"/>
  <c r="E25" i="104"/>
  <c r="G25" i="104"/>
  <c r="F25" i="104"/>
  <c r="D26" i="104"/>
  <c r="E26" i="104"/>
  <c r="G26" i="104"/>
  <c r="F26" i="104"/>
  <c r="D27" i="104"/>
  <c r="E27" i="104"/>
  <c r="G27" i="104"/>
  <c r="F27" i="104"/>
  <c r="D28" i="104"/>
  <c r="E28" i="104"/>
  <c r="G28" i="104"/>
  <c r="F28" i="104"/>
  <c r="D29" i="104"/>
  <c r="E29" i="104"/>
  <c r="G29" i="104"/>
  <c r="F29" i="104"/>
  <c r="F32" i="104"/>
  <c r="G32" i="104"/>
  <c r="G33" i="104"/>
  <c r="G34" i="104"/>
  <c r="G36" i="104"/>
  <c r="D10" i="103"/>
  <c r="E10" i="103"/>
  <c r="G10" i="103"/>
  <c r="F10" i="103"/>
  <c r="D11" i="103"/>
  <c r="E11" i="103"/>
  <c r="G11" i="103"/>
  <c r="F11" i="103"/>
  <c r="D12" i="103"/>
  <c r="E12" i="103"/>
  <c r="G12" i="103"/>
  <c r="F12" i="103"/>
  <c r="D13" i="103"/>
  <c r="E13" i="103"/>
  <c r="G13" i="103"/>
  <c r="F13" i="103"/>
  <c r="D14" i="103"/>
  <c r="E14" i="103"/>
  <c r="G14" i="103"/>
  <c r="F14" i="103"/>
  <c r="D15" i="103"/>
  <c r="E15" i="103"/>
  <c r="G15" i="103"/>
  <c r="F15" i="103"/>
  <c r="D16" i="103"/>
  <c r="E16" i="103"/>
  <c r="G16" i="103"/>
  <c r="F16" i="103"/>
  <c r="D17" i="103"/>
  <c r="E17" i="103"/>
  <c r="G17" i="103"/>
  <c r="F17" i="103"/>
  <c r="D18" i="103"/>
  <c r="E18" i="103"/>
  <c r="G18" i="103"/>
  <c r="F18" i="103"/>
  <c r="D19" i="103"/>
  <c r="E19" i="103"/>
  <c r="G19" i="103"/>
  <c r="F19" i="103"/>
  <c r="D20" i="103"/>
  <c r="E20" i="103"/>
  <c r="G20" i="103"/>
  <c r="F20" i="103"/>
  <c r="D21" i="103"/>
  <c r="E21" i="103"/>
  <c r="G21" i="103"/>
  <c r="F21" i="103"/>
  <c r="D22" i="103"/>
  <c r="E22" i="103"/>
  <c r="G22" i="103"/>
  <c r="F22" i="103"/>
  <c r="D23" i="103"/>
  <c r="E23" i="103"/>
  <c r="G23" i="103"/>
  <c r="F23" i="103"/>
  <c r="D24" i="103"/>
  <c r="E24" i="103"/>
  <c r="G24" i="103"/>
  <c r="F24" i="103"/>
  <c r="D25" i="103"/>
  <c r="E25" i="103"/>
  <c r="G25" i="103"/>
  <c r="F25" i="103"/>
  <c r="D26" i="103"/>
  <c r="E26" i="103"/>
  <c r="G26" i="103"/>
  <c r="F26" i="103"/>
  <c r="D27" i="103"/>
  <c r="E27" i="103"/>
  <c r="G27" i="103"/>
  <c r="F27" i="103"/>
  <c r="D28" i="103"/>
  <c r="E28" i="103"/>
  <c r="G28" i="103"/>
  <c r="F28" i="103"/>
  <c r="D29" i="103"/>
  <c r="E29" i="103"/>
  <c r="G29" i="103"/>
  <c r="F29" i="103"/>
  <c r="D30" i="103"/>
  <c r="E30" i="103"/>
  <c r="G30" i="103"/>
  <c r="F30" i="103"/>
  <c r="F33" i="103"/>
  <c r="G33" i="103"/>
  <c r="G34" i="103"/>
  <c r="G35" i="103"/>
  <c r="G37" i="103"/>
  <c r="D10" i="102"/>
  <c r="E10" i="102"/>
  <c r="G10" i="102"/>
  <c r="F10" i="102"/>
  <c r="D11" i="102"/>
  <c r="E11" i="102"/>
  <c r="G11" i="102"/>
  <c r="F11" i="102"/>
  <c r="D12" i="102"/>
  <c r="E12" i="102"/>
  <c r="G12" i="102"/>
  <c r="F12" i="102"/>
  <c r="D13" i="102"/>
  <c r="E13" i="102"/>
  <c r="G13" i="102"/>
  <c r="F13" i="102"/>
  <c r="D14" i="102"/>
  <c r="E14" i="102"/>
  <c r="G14" i="102"/>
  <c r="F14" i="102"/>
  <c r="D15" i="102"/>
  <c r="E15" i="102"/>
  <c r="G15" i="102"/>
  <c r="F15" i="102"/>
  <c r="D16" i="102"/>
  <c r="E16" i="102"/>
  <c r="G16" i="102"/>
  <c r="F16" i="102"/>
  <c r="D17" i="102"/>
  <c r="E17" i="102"/>
  <c r="G17" i="102"/>
  <c r="F17" i="102"/>
  <c r="D18" i="102"/>
  <c r="E18" i="102"/>
  <c r="G18" i="102"/>
  <c r="F18" i="102"/>
  <c r="D19" i="102"/>
  <c r="E19" i="102"/>
  <c r="G19" i="102"/>
  <c r="F19" i="102"/>
  <c r="D20" i="102"/>
  <c r="E20" i="102"/>
  <c r="G20" i="102"/>
  <c r="F20" i="102"/>
  <c r="D21" i="102"/>
  <c r="E21" i="102"/>
  <c r="G21" i="102"/>
  <c r="F21" i="102"/>
  <c r="D22" i="102"/>
  <c r="E22" i="102"/>
  <c r="G22" i="102"/>
  <c r="F22" i="102"/>
  <c r="D23" i="102"/>
  <c r="E23" i="102"/>
  <c r="G23" i="102"/>
  <c r="F23" i="102"/>
  <c r="D24" i="102"/>
  <c r="E24" i="102"/>
  <c r="G24" i="102"/>
  <c r="F24" i="102"/>
  <c r="D25" i="102"/>
  <c r="E25" i="102"/>
  <c r="G25" i="102"/>
  <c r="F25" i="102"/>
  <c r="D26" i="102"/>
  <c r="E26" i="102"/>
  <c r="G26" i="102"/>
  <c r="F26" i="102"/>
  <c r="D27" i="102"/>
  <c r="E27" i="102"/>
  <c r="G27" i="102"/>
  <c r="F27" i="102"/>
  <c r="D28" i="102"/>
  <c r="E28" i="102"/>
  <c r="G28" i="102"/>
  <c r="F28" i="102"/>
  <c r="D29" i="102"/>
  <c r="E29" i="102"/>
  <c r="G29" i="102"/>
  <c r="F29" i="102"/>
  <c r="D30" i="102"/>
  <c r="E30" i="102"/>
  <c r="G30" i="102"/>
  <c r="F30" i="102"/>
  <c r="D31" i="102"/>
  <c r="E31" i="102"/>
  <c r="G31" i="102"/>
  <c r="F31" i="102"/>
  <c r="F34" i="102"/>
  <c r="G34" i="102"/>
  <c r="G35" i="102"/>
  <c r="G36" i="102"/>
  <c r="G38" i="102"/>
  <c r="D10" i="101"/>
  <c r="E10" i="101"/>
  <c r="G10" i="101"/>
  <c r="F10" i="101"/>
  <c r="D11" i="101"/>
  <c r="E11" i="101"/>
  <c r="G11" i="101"/>
  <c r="F11" i="101"/>
  <c r="D12" i="101"/>
  <c r="E12" i="101"/>
  <c r="G12" i="101"/>
  <c r="F12" i="101"/>
  <c r="D13" i="101"/>
  <c r="E13" i="101"/>
  <c r="G13" i="101"/>
  <c r="F13" i="101"/>
  <c r="D14" i="101"/>
  <c r="E14" i="101"/>
  <c r="G14" i="101"/>
  <c r="F14" i="101"/>
  <c r="D15" i="101"/>
  <c r="E15" i="101"/>
  <c r="G15" i="101"/>
  <c r="F15" i="101"/>
  <c r="D16" i="101"/>
  <c r="E16" i="101"/>
  <c r="G16" i="101"/>
  <c r="F16" i="101"/>
  <c r="D17" i="101"/>
  <c r="E17" i="101"/>
  <c r="G17" i="101"/>
  <c r="F17" i="101"/>
  <c r="D18" i="101"/>
  <c r="E18" i="101"/>
  <c r="G18" i="101"/>
  <c r="F18" i="101"/>
  <c r="D19" i="101"/>
  <c r="E19" i="101"/>
  <c r="G19" i="101"/>
  <c r="F19" i="101"/>
  <c r="D20" i="101"/>
  <c r="E20" i="101"/>
  <c r="G20" i="101"/>
  <c r="F20" i="101"/>
  <c r="D21" i="101"/>
  <c r="E21" i="101"/>
  <c r="G21" i="101"/>
  <c r="F21" i="101"/>
  <c r="D22" i="101"/>
  <c r="E22" i="101"/>
  <c r="G22" i="101"/>
  <c r="F22" i="101"/>
  <c r="D23" i="101"/>
  <c r="E23" i="101"/>
  <c r="G23" i="101"/>
  <c r="F23" i="101"/>
  <c r="D24" i="101"/>
  <c r="E24" i="101"/>
  <c r="G24" i="101"/>
  <c r="F24" i="101"/>
  <c r="D25" i="101"/>
  <c r="E25" i="101"/>
  <c r="G25" i="101"/>
  <c r="F25" i="101"/>
  <c r="D26" i="101"/>
  <c r="E26" i="101"/>
  <c r="G26" i="101"/>
  <c r="F26" i="101"/>
  <c r="D27" i="101"/>
  <c r="E27" i="101"/>
  <c r="G27" i="101"/>
  <c r="F27" i="101"/>
  <c r="D28" i="101"/>
  <c r="E28" i="101"/>
  <c r="G28" i="101"/>
  <c r="F28" i="101"/>
  <c r="D29" i="101"/>
  <c r="E29" i="101"/>
  <c r="G29" i="101"/>
  <c r="F29" i="101"/>
  <c r="D30" i="101"/>
  <c r="E30" i="101"/>
  <c r="G30" i="101"/>
  <c r="F30" i="101"/>
  <c r="D31" i="101"/>
  <c r="E31" i="101"/>
  <c r="G31" i="101"/>
  <c r="F31" i="101"/>
  <c r="D32" i="101"/>
  <c r="E32" i="101"/>
  <c r="G32" i="101"/>
  <c r="F32" i="101"/>
  <c r="F35" i="101"/>
  <c r="G35" i="101"/>
  <c r="G36" i="101"/>
  <c r="G37" i="101"/>
  <c r="G39" i="101"/>
  <c r="D10" i="100"/>
  <c r="E10" i="100"/>
  <c r="G10" i="100"/>
  <c r="F10" i="100"/>
  <c r="D11" i="100"/>
  <c r="E11" i="100"/>
  <c r="G11" i="100"/>
  <c r="F11" i="100"/>
  <c r="D12" i="100"/>
  <c r="E12" i="100"/>
  <c r="G12" i="100"/>
  <c r="F12" i="100"/>
  <c r="D13" i="100"/>
  <c r="E13" i="100"/>
  <c r="G13" i="100"/>
  <c r="F13" i="100"/>
  <c r="D14" i="100"/>
  <c r="E14" i="100"/>
  <c r="G14" i="100"/>
  <c r="F14" i="100"/>
  <c r="D15" i="100"/>
  <c r="E15" i="100"/>
  <c r="G15" i="100"/>
  <c r="F15" i="100"/>
  <c r="D16" i="100"/>
  <c r="E16" i="100"/>
  <c r="G16" i="100"/>
  <c r="F16" i="100"/>
  <c r="D17" i="100"/>
  <c r="E17" i="100"/>
  <c r="G17" i="100"/>
  <c r="F17" i="100"/>
  <c r="D18" i="100"/>
  <c r="E18" i="100"/>
  <c r="G18" i="100"/>
  <c r="F18" i="100"/>
  <c r="D19" i="100"/>
  <c r="E19" i="100"/>
  <c r="G19" i="100"/>
  <c r="F19" i="100"/>
  <c r="D20" i="100"/>
  <c r="E20" i="100"/>
  <c r="G20" i="100"/>
  <c r="F20" i="100"/>
  <c r="D21" i="100"/>
  <c r="E21" i="100"/>
  <c r="G21" i="100"/>
  <c r="F21" i="100"/>
  <c r="D22" i="100"/>
  <c r="E22" i="100"/>
  <c r="G22" i="100"/>
  <c r="F22" i="100"/>
  <c r="D23" i="100"/>
  <c r="E23" i="100"/>
  <c r="G23" i="100"/>
  <c r="F23" i="100"/>
  <c r="D24" i="100"/>
  <c r="E24" i="100"/>
  <c r="G24" i="100"/>
  <c r="F24" i="100"/>
  <c r="D25" i="100"/>
  <c r="E25" i="100"/>
  <c r="G25" i="100"/>
  <c r="F25" i="100"/>
  <c r="D26" i="100"/>
  <c r="E26" i="100"/>
  <c r="G26" i="100"/>
  <c r="F26" i="100"/>
  <c r="D27" i="100"/>
  <c r="E27" i="100"/>
  <c r="G27" i="100"/>
  <c r="F27" i="100"/>
  <c r="D28" i="100"/>
  <c r="E28" i="100"/>
  <c r="G28" i="100"/>
  <c r="F28" i="100"/>
  <c r="D29" i="100"/>
  <c r="E29" i="100"/>
  <c r="G29" i="100"/>
  <c r="F29" i="100"/>
  <c r="D30" i="100"/>
  <c r="E30" i="100"/>
  <c r="G30" i="100"/>
  <c r="F30" i="100"/>
  <c r="D31" i="100"/>
  <c r="E31" i="100"/>
  <c r="G31" i="100"/>
  <c r="F31" i="100"/>
  <c r="D32" i="100"/>
  <c r="E32" i="100"/>
  <c r="G32" i="100"/>
  <c r="F32" i="100"/>
  <c r="D33" i="100"/>
  <c r="E33" i="100"/>
  <c r="G33" i="100"/>
  <c r="F33" i="100"/>
  <c r="F36" i="100"/>
  <c r="G36" i="100"/>
  <c r="G37" i="100"/>
  <c r="G38" i="100"/>
  <c r="G40" i="100"/>
  <c r="D10" i="99"/>
  <c r="E10" i="99"/>
  <c r="G10" i="99"/>
  <c r="F10" i="99"/>
  <c r="D11" i="99"/>
  <c r="E11" i="99"/>
  <c r="G11" i="99"/>
  <c r="F11" i="99"/>
  <c r="D12" i="99"/>
  <c r="E12" i="99"/>
  <c r="G12" i="99"/>
  <c r="F12" i="99"/>
  <c r="D13" i="99"/>
  <c r="E13" i="99"/>
  <c r="G13" i="99"/>
  <c r="F13" i="99"/>
  <c r="D14" i="99"/>
  <c r="E14" i="99"/>
  <c r="G14" i="99"/>
  <c r="F14" i="99"/>
  <c r="D15" i="99"/>
  <c r="E15" i="99"/>
  <c r="G15" i="99"/>
  <c r="F15" i="99"/>
  <c r="D16" i="99"/>
  <c r="E16" i="99"/>
  <c r="G16" i="99"/>
  <c r="F16" i="99"/>
  <c r="D17" i="99"/>
  <c r="E17" i="99"/>
  <c r="G17" i="99"/>
  <c r="F17" i="99"/>
  <c r="D18" i="99"/>
  <c r="E18" i="99"/>
  <c r="G18" i="99"/>
  <c r="F18" i="99"/>
  <c r="D19" i="99"/>
  <c r="E19" i="99"/>
  <c r="G19" i="99"/>
  <c r="F19" i="99"/>
  <c r="D20" i="99"/>
  <c r="E20" i="99"/>
  <c r="G20" i="99"/>
  <c r="F20" i="99"/>
  <c r="D21" i="99"/>
  <c r="E21" i="99"/>
  <c r="G21" i="99"/>
  <c r="F21" i="99"/>
  <c r="D22" i="99"/>
  <c r="E22" i="99"/>
  <c r="G22" i="99"/>
  <c r="F22" i="99"/>
  <c r="D23" i="99"/>
  <c r="E23" i="99"/>
  <c r="G23" i="99"/>
  <c r="F23" i="99"/>
  <c r="D24" i="99"/>
  <c r="E24" i="99"/>
  <c r="G24" i="99"/>
  <c r="F24" i="99"/>
  <c r="D25" i="99"/>
  <c r="E25" i="99"/>
  <c r="G25" i="99"/>
  <c r="F25" i="99"/>
  <c r="D26" i="99"/>
  <c r="E26" i="99"/>
  <c r="G26" i="99"/>
  <c r="F26" i="99"/>
  <c r="D27" i="99"/>
  <c r="E27" i="99"/>
  <c r="G27" i="99"/>
  <c r="F27" i="99"/>
  <c r="D28" i="99"/>
  <c r="E28" i="99"/>
  <c r="G28" i="99"/>
  <c r="F28" i="99"/>
  <c r="D29" i="99"/>
  <c r="E29" i="99"/>
  <c r="G29" i="99"/>
  <c r="F29" i="99"/>
  <c r="D30" i="99"/>
  <c r="E30" i="99"/>
  <c r="G30" i="99"/>
  <c r="F30" i="99"/>
  <c r="D31" i="99"/>
  <c r="E31" i="99"/>
  <c r="G31" i="99"/>
  <c r="F31" i="99"/>
  <c r="D32" i="99"/>
  <c r="E32" i="99"/>
  <c r="G32" i="99"/>
  <c r="F32" i="99"/>
  <c r="D33" i="99"/>
  <c r="E33" i="99"/>
  <c r="G33" i="99"/>
  <c r="F33" i="99"/>
  <c r="D34" i="99"/>
  <c r="E34" i="99"/>
  <c r="G34" i="99"/>
  <c r="F34" i="99"/>
  <c r="F37" i="99"/>
  <c r="G37" i="99"/>
  <c r="G38" i="99"/>
  <c r="G39" i="99"/>
  <c r="G41" i="99"/>
  <c r="D10" i="98"/>
  <c r="E10" i="98"/>
  <c r="G10" i="98"/>
  <c r="F10" i="98"/>
  <c r="D11" i="98"/>
  <c r="E11" i="98"/>
  <c r="G11" i="98"/>
  <c r="F11" i="98"/>
  <c r="D12" i="98"/>
  <c r="E12" i="98"/>
  <c r="G12" i="98"/>
  <c r="F12" i="98"/>
  <c r="D13" i="98"/>
  <c r="E13" i="98"/>
  <c r="G13" i="98"/>
  <c r="F13" i="98"/>
  <c r="D14" i="98"/>
  <c r="E14" i="98"/>
  <c r="G14" i="98"/>
  <c r="F14" i="98"/>
  <c r="D15" i="98"/>
  <c r="E15" i="98"/>
  <c r="G15" i="98"/>
  <c r="F15" i="98"/>
  <c r="D16" i="98"/>
  <c r="E16" i="98"/>
  <c r="G16" i="98"/>
  <c r="F16" i="98"/>
  <c r="D17" i="98"/>
  <c r="E17" i="98"/>
  <c r="G17" i="98"/>
  <c r="F17" i="98"/>
  <c r="D18" i="98"/>
  <c r="E18" i="98"/>
  <c r="G18" i="98"/>
  <c r="F18" i="98"/>
  <c r="D19" i="98"/>
  <c r="E19" i="98"/>
  <c r="G19" i="98"/>
  <c r="F19" i="98"/>
  <c r="D20" i="98"/>
  <c r="E20" i="98"/>
  <c r="G20" i="98"/>
  <c r="F20" i="98"/>
  <c r="D21" i="98"/>
  <c r="E21" i="98"/>
  <c r="G21" i="98"/>
  <c r="F21" i="98"/>
  <c r="D22" i="98"/>
  <c r="E22" i="98"/>
  <c r="G22" i="98"/>
  <c r="F22" i="98"/>
  <c r="D23" i="98"/>
  <c r="E23" i="98"/>
  <c r="G23" i="98"/>
  <c r="F23" i="98"/>
  <c r="D24" i="98"/>
  <c r="E24" i="98"/>
  <c r="G24" i="98"/>
  <c r="F24" i="98"/>
  <c r="F27" i="98"/>
  <c r="G27" i="98"/>
  <c r="G28" i="98"/>
  <c r="G29" i="98"/>
  <c r="G31" i="98"/>
  <c r="D10" i="97"/>
  <c r="E10" i="97"/>
  <c r="G10" i="97"/>
  <c r="F10" i="97"/>
  <c r="D11" i="97"/>
  <c r="E11" i="97"/>
  <c r="G11" i="97"/>
  <c r="F11" i="97"/>
  <c r="D12" i="97"/>
  <c r="E12" i="97"/>
  <c r="G12" i="97"/>
  <c r="F12" i="97"/>
  <c r="D13" i="97"/>
  <c r="E13" i="97"/>
  <c r="G13" i="97"/>
  <c r="F13" i="97"/>
  <c r="D14" i="97"/>
  <c r="E14" i="97"/>
  <c r="G14" i="97"/>
  <c r="F14" i="97"/>
  <c r="D15" i="97"/>
  <c r="E15" i="97"/>
  <c r="G15" i="97"/>
  <c r="F15" i="97"/>
  <c r="D16" i="97"/>
  <c r="E16" i="97"/>
  <c r="G16" i="97"/>
  <c r="F16" i="97"/>
  <c r="D17" i="97"/>
  <c r="E17" i="97"/>
  <c r="G17" i="97"/>
  <c r="F17" i="97"/>
  <c r="D18" i="97"/>
  <c r="E18" i="97"/>
  <c r="G18" i="97"/>
  <c r="F18" i="97"/>
  <c r="D19" i="97"/>
  <c r="E19" i="97"/>
  <c r="G19" i="97"/>
  <c r="F19" i="97"/>
  <c r="D20" i="97"/>
  <c r="E20" i="97"/>
  <c r="G20" i="97"/>
  <c r="F20" i="97"/>
  <c r="D21" i="97"/>
  <c r="E21" i="97"/>
  <c r="G21" i="97"/>
  <c r="F21" i="97"/>
  <c r="D22" i="97"/>
  <c r="E22" i="97"/>
  <c r="G22" i="97"/>
  <c r="F22" i="97"/>
  <c r="D23" i="97"/>
  <c r="E23" i="97"/>
  <c r="G23" i="97"/>
  <c r="F23" i="97"/>
  <c r="D24" i="97"/>
  <c r="E24" i="97"/>
  <c r="G24" i="97"/>
  <c r="F24" i="97"/>
  <c r="D25" i="97"/>
  <c r="E25" i="97"/>
  <c r="G25" i="97"/>
  <c r="F25" i="97"/>
  <c r="F28" i="97"/>
  <c r="G28" i="97"/>
  <c r="G29" i="97"/>
  <c r="G30" i="97"/>
  <c r="G32" i="97"/>
  <c r="D10" i="96"/>
  <c r="E10" i="96"/>
  <c r="G10" i="96"/>
  <c r="F10" i="96"/>
  <c r="D11" i="96"/>
  <c r="E11" i="96"/>
  <c r="G11" i="96"/>
  <c r="F11" i="96"/>
  <c r="D12" i="96"/>
  <c r="E12" i="96"/>
  <c r="G12" i="96"/>
  <c r="F12" i="96"/>
  <c r="D13" i="96"/>
  <c r="E13" i="96"/>
  <c r="G13" i="96"/>
  <c r="F13" i="96"/>
  <c r="D14" i="96"/>
  <c r="E14" i="96"/>
  <c r="G14" i="96"/>
  <c r="F14" i="96"/>
  <c r="D15" i="96"/>
  <c r="E15" i="96"/>
  <c r="G15" i="96"/>
  <c r="F15" i="96"/>
  <c r="D16" i="96"/>
  <c r="E16" i="96"/>
  <c r="G16" i="96"/>
  <c r="F16" i="96"/>
  <c r="D17" i="96"/>
  <c r="E17" i="96"/>
  <c r="G17" i="96"/>
  <c r="F17" i="96"/>
  <c r="D18" i="96"/>
  <c r="E18" i="96"/>
  <c r="G18" i="96"/>
  <c r="F18" i="96"/>
  <c r="D19" i="96"/>
  <c r="E19" i="96"/>
  <c r="G19" i="96"/>
  <c r="F19" i="96"/>
  <c r="D20" i="96"/>
  <c r="E20" i="96"/>
  <c r="G20" i="96"/>
  <c r="F20" i="96"/>
  <c r="D21" i="96"/>
  <c r="E21" i="96"/>
  <c r="G21" i="96"/>
  <c r="F21" i="96"/>
  <c r="D22" i="96"/>
  <c r="E22" i="96"/>
  <c r="G22" i="96"/>
  <c r="F22" i="96"/>
  <c r="D23" i="96"/>
  <c r="E23" i="96"/>
  <c r="G23" i="96"/>
  <c r="F23" i="96"/>
  <c r="D24" i="96"/>
  <c r="E24" i="96"/>
  <c r="G24" i="96"/>
  <c r="F24" i="96"/>
  <c r="D25" i="96"/>
  <c r="E25" i="96"/>
  <c r="G25" i="96"/>
  <c r="F25" i="96"/>
  <c r="D26" i="96"/>
  <c r="E26" i="96"/>
  <c r="G26" i="96"/>
  <c r="F26" i="96"/>
  <c r="F29" i="96"/>
  <c r="G29" i="96"/>
  <c r="G30" i="96"/>
  <c r="G31" i="96"/>
  <c r="G33" i="96"/>
  <c r="D10" i="95"/>
  <c r="E10" i="95"/>
  <c r="G10" i="95"/>
  <c r="F10" i="95"/>
  <c r="D11" i="95"/>
  <c r="E11" i="95"/>
  <c r="G11" i="95"/>
  <c r="F11" i="95"/>
  <c r="D12" i="95"/>
  <c r="E12" i="95"/>
  <c r="G12" i="95"/>
  <c r="F12" i="95"/>
  <c r="D13" i="95"/>
  <c r="E13" i="95"/>
  <c r="G13" i="95"/>
  <c r="F13" i="95"/>
  <c r="D14" i="95"/>
  <c r="E14" i="95"/>
  <c r="G14" i="95"/>
  <c r="F14" i="95"/>
  <c r="D15" i="95"/>
  <c r="E15" i="95"/>
  <c r="G15" i="95"/>
  <c r="F15" i="95"/>
  <c r="D16" i="95"/>
  <c r="E16" i="95"/>
  <c r="G16" i="95"/>
  <c r="F16" i="95"/>
  <c r="D17" i="95"/>
  <c r="E17" i="95"/>
  <c r="G17" i="95"/>
  <c r="F17" i="95"/>
  <c r="D18" i="95"/>
  <c r="E18" i="95"/>
  <c r="G18" i="95"/>
  <c r="F18" i="95"/>
  <c r="D19" i="95"/>
  <c r="E19" i="95"/>
  <c r="G19" i="95"/>
  <c r="F19" i="95"/>
  <c r="D20" i="95"/>
  <c r="E20" i="95"/>
  <c r="G20" i="95"/>
  <c r="F20" i="95"/>
  <c r="D21" i="95"/>
  <c r="E21" i="95"/>
  <c r="G21" i="95"/>
  <c r="F21" i="95"/>
  <c r="D22" i="95"/>
  <c r="E22" i="95"/>
  <c r="G22" i="95"/>
  <c r="F22" i="95"/>
  <c r="D23" i="95"/>
  <c r="E23" i="95"/>
  <c r="G23" i="95"/>
  <c r="F23" i="95"/>
  <c r="D24" i="95"/>
  <c r="E24" i="95"/>
  <c r="G24" i="95"/>
  <c r="F24" i="95"/>
  <c r="D25" i="95"/>
  <c r="E25" i="95"/>
  <c r="G25" i="95"/>
  <c r="F25" i="95"/>
  <c r="D26" i="95"/>
  <c r="E26" i="95"/>
  <c r="G26" i="95"/>
  <c r="F26" i="95"/>
  <c r="D27" i="95"/>
  <c r="E27" i="95"/>
  <c r="G27" i="95"/>
  <c r="F27" i="95"/>
  <c r="F30" i="95"/>
  <c r="G30" i="95"/>
  <c r="G31" i="95"/>
  <c r="G32" i="95"/>
  <c r="G34" i="95"/>
  <c r="D10" i="94"/>
  <c r="E10" i="94"/>
  <c r="G10" i="94"/>
  <c r="F10" i="94"/>
  <c r="D11" i="94"/>
  <c r="E11" i="94"/>
  <c r="G11" i="94"/>
  <c r="F11" i="94"/>
  <c r="D12" i="94"/>
  <c r="E12" i="94"/>
  <c r="G12" i="94"/>
  <c r="F12" i="94"/>
  <c r="D13" i="94"/>
  <c r="E13" i="94"/>
  <c r="G13" i="94"/>
  <c r="F13" i="94"/>
  <c r="D14" i="94"/>
  <c r="E14" i="94"/>
  <c r="G14" i="94"/>
  <c r="F14" i="94"/>
  <c r="D15" i="94"/>
  <c r="E15" i="94"/>
  <c r="G15" i="94"/>
  <c r="F15" i="94"/>
  <c r="D16" i="94"/>
  <c r="E16" i="94"/>
  <c r="G16" i="94"/>
  <c r="F16" i="94"/>
  <c r="D17" i="94"/>
  <c r="E17" i="94"/>
  <c r="G17" i="94"/>
  <c r="F17" i="94"/>
  <c r="D18" i="94"/>
  <c r="E18" i="94"/>
  <c r="G18" i="94"/>
  <c r="F18" i="94"/>
  <c r="D19" i="94"/>
  <c r="E19" i="94"/>
  <c r="G19" i="94"/>
  <c r="F19" i="94"/>
  <c r="D20" i="94"/>
  <c r="E20" i="94"/>
  <c r="G20" i="94"/>
  <c r="F20" i="94"/>
  <c r="D21" i="94"/>
  <c r="E21" i="94"/>
  <c r="G21" i="94"/>
  <c r="F21" i="94"/>
  <c r="D22" i="94"/>
  <c r="E22" i="94"/>
  <c r="G22" i="94"/>
  <c r="F22" i="94"/>
  <c r="D23" i="94"/>
  <c r="E23" i="94"/>
  <c r="G23" i="94"/>
  <c r="F23" i="94"/>
  <c r="D24" i="94"/>
  <c r="E24" i="94"/>
  <c r="G24" i="94"/>
  <c r="F24" i="94"/>
  <c r="D25" i="94"/>
  <c r="E25" i="94"/>
  <c r="G25" i="94"/>
  <c r="F25" i="94"/>
  <c r="D26" i="94"/>
  <c r="E26" i="94"/>
  <c r="G26" i="94"/>
  <c r="F26" i="94"/>
  <c r="D27" i="94"/>
  <c r="E27" i="94"/>
  <c r="G27" i="94"/>
  <c r="F27" i="94"/>
  <c r="D28" i="94"/>
  <c r="E28" i="94"/>
  <c r="G28" i="94"/>
  <c r="F28" i="94"/>
  <c r="F31" i="94"/>
  <c r="G31" i="94"/>
  <c r="G32" i="94"/>
  <c r="G33" i="94"/>
  <c r="G35" i="94"/>
  <c r="D10" i="93"/>
  <c r="E10" i="93"/>
  <c r="G10" i="93"/>
  <c r="F10" i="93"/>
  <c r="D11" i="93"/>
  <c r="E11" i="93"/>
  <c r="G11" i="93"/>
  <c r="F11" i="93"/>
  <c r="D12" i="93"/>
  <c r="E12" i="93"/>
  <c r="G12" i="93"/>
  <c r="F12" i="93"/>
  <c r="D13" i="93"/>
  <c r="E13" i="93"/>
  <c r="G13" i="93"/>
  <c r="F13" i="93"/>
  <c r="D14" i="93"/>
  <c r="E14" i="93"/>
  <c r="G14" i="93"/>
  <c r="F14" i="93"/>
  <c r="D15" i="93"/>
  <c r="E15" i="93"/>
  <c r="G15" i="93"/>
  <c r="F15" i="93"/>
  <c r="D16" i="93"/>
  <c r="E16" i="93"/>
  <c r="G16" i="93"/>
  <c r="F16" i="93"/>
  <c r="D17" i="93"/>
  <c r="E17" i="93"/>
  <c r="G17" i="93"/>
  <c r="F17" i="93"/>
  <c r="D18" i="93"/>
  <c r="E18" i="93"/>
  <c r="G18" i="93"/>
  <c r="F18" i="93"/>
  <c r="D19" i="93"/>
  <c r="E19" i="93"/>
  <c r="G19" i="93"/>
  <c r="F19" i="93"/>
  <c r="D20" i="93"/>
  <c r="E20" i="93"/>
  <c r="G20" i="93"/>
  <c r="F20" i="93"/>
  <c r="D21" i="93"/>
  <c r="E21" i="93"/>
  <c r="G21" i="93"/>
  <c r="F21" i="93"/>
  <c r="D22" i="93"/>
  <c r="E22" i="93"/>
  <c r="G22" i="93"/>
  <c r="F22" i="93"/>
  <c r="D23" i="93"/>
  <c r="E23" i="93"/>
  <c r="G23" i="93"/>
  <c r="F23" i="93"/>
  <c r="D24" i="93"/>
  <c r="E24" i="93"/>
  <c r="G24" i="93"/>
  <c r="F24" i="93"/>
  <c r="D25" i="93"/>
  <c r="E25" i="93"/>
  <c r="G25" i="93"/>
  <c r="F25" i="93"/>
  <c r="D26" i="93"/>
  <c r="E26" i="93"/>
  <c r="G26" i="93"/>
  <c r="F26" i="93"/>
  <c r="D27" i="93"/>
  <c r="E27" i="93"/>
  <c r="G27" i="93"/>
  <c r="F27" i="93"/>
  <c r="D28" i="93"/>
  <c r="E28" i="93"/>
  <c r="G28" i="93"/>
  <c r="F28" i="93"/>
  <c r="D29" i="93"/>
  <c r="E29" i="93"/>
  <c r="G29" i="93"/>
  <c r="F29" i="93"/>
  <c r="F32" i="93"/>
  <c r="G32" i="93"/>
  <c r="G33" i="93"/>
  <c r="G34" i="93"/>
  <c r="G36" i="93"/>
  <c r="D10" i="92"/>
  <c r="E10" i="92"/>
  <c r="G10" i="92"/>
  <c r="F10" i="92"/>
  <c r="D11" i="92"/>
  <c r="E11" i="92"/>
  <c r="G11" i="92"/>
  <c r="F11" i="92"/>
  <c r="D12" i="92"/>
  <c r="E12" i="92"/>
  <c r="G12" i="92"/>
  <c r="F12" i="92"/>
  <c r="D13" i="92"/>
  <c r="E13" i="92"/>
  <c r="G13" i="92"/>
  <c r="F13" i="92"/>
  <c r="D14" i="92"/>
  <c r="E14" i="92"/>
  <c r="G14" i="92"/>
  <c r="F14" i="92"/>
  <c r="D15" i="92"/>
  <c r="E15" i="92"/>
  <c r="G15" i="92"/>
  <c r="F15" i="92"/>
  <c r="D16" i="92"/>
  <c r="E16" i="92"/>
  <c r="G16" i="92"/>
  <c r="F16" i="92"/>
  <c r="D17" i="92"/>
  <c r="E17" i="92"/>
  <c r="G17" i="92"/>
  <c r="F17" i="92"/>
  <c r="D18" i="92"/>
  <c r="E18" i="92"/>
  <c r="G18" i="92"/>
  <c r="F18" i="92"/>
  <c r="D19" i="92"/>
  <c r="E19" i="92"/>
  <c r="G19" i="92"/>
  <c r="F19" i="92"/>
  <c r="D20" i="92"/>
  <c r="E20" i="92"/>
  <c r="G20" i="92"/>
  <c r="F20" i="92"/>
  <c r="D21" i="92"/>
  <c r="E21" i="92"/>
  <c r="G21" i="92"/>
  <c r="F21" i="92"/>
  <c r="D22" i="92"/>
  <c r="E22" i="92"/>
  <c r="G22" i="92"/>
  <c r="F22" i="92"/>
  <c r="D23" i="92"/>
  <c r="E23" i="92"/>
  <c r="G23" i="92"/>
  <c r="F23" i="92"/>
  <c r="D24" i="92"/>
  <c r="E24" i="92"/>
  <c r="G24" i="92"/>
  <c r="F24" i="92"/>
  <c r="D25" i="92"/>
  <c r="E25" i="92"/>
  <c r="G25" i="92"/>
  <c r="F25" i="92"/>
  <c r="D26" i="92"/>
  <c r="E26" i="92"/>
  <c r="G26" i="92"/>
  <c r="F26" i="92"/>
  <c r="D27" i="92"/>
  <c r="E27" i="92"/>
  <c r="G27" i="92"/>
  <c r="F27" i="92"/>
  <c r="D28" i="92"/>
  <c r="E28" i="92"/>
  <c r="G28" i="92"/>
  <c r="F28" i="92"/>
  <c r="D29" i="92"/>
  <c r="E29" i="92"/>
  <c r="G29" i="92"/>
  <c r="F29" i="92"/>
  <c r="D30" i="92"/>
  <c r="E30" i="92"/>
  <c r="G30" i="92"/>
  <c r="F30" i="92"/>
  <c r="F33" i="92"/>
  <c r="G33" i="92"/>
  <c r="G34" i="92"/>
  <c r="G35" i="92"/>
  <c r="G37" i="92"/>
  <c r="D10" i="91"/>
  <c r="E10" i="91"/>
  <c r="G10" i="91"/>
  <c r="F10" i="91"/>
  <c r="D11" i="91"/>
  <c r="E11" i="91"/>
  <c r="G11" i="91"/>
  <c r="F11" i="91"/>
  <c r="D12" i="91"/>
  <c r="E12" i="91"/>
  <c r="G12" i="91"/>
  <c r="F12" i="91"/>
  <c r="D13" i="91"/>
  <c r="E13" i="91"/>
  <c r="G13" i="91"/>
  <c r="F13" i="91"/>
  <c r="D14" i="91"/>
  <c r="E14" i="91"/>
  <c r="G14" i="91"/>
  <c r="F14" i="91"/>
  <c r="D15" i="91"/>
  <c r="E15" i="91"/>
  <c r="G15" i="91"/>
  <c r="F15" i="91"/>
  <c r="D16" i="91"/>
  <c r="E16" i="91"/>
  <c r="G16" i="91"/>
  <c r="F16" i="91"/>
  <c r="D17" i="91"/>
  <c r="E17" i="91"/>
  <c r="G17" i="91"/>
  <c r="F17" i="91"/>
  <c r="D18" i="91"/>
  <c r="E18" i="91"/>
  <c r="G18" i="91"/>
  <c r="F18" i="91"/>
  <c r="D19" i="91"/>
  <c r="E19" i="91"/>
  <c r="G19" i="91"/>
  <c r="F19" i="91"/>
  <c r="D20" i="91"/>
  <c r="E20" i="91"/>
  <c r="G20" i="91"/>
  <c r="F20" i="91"/>
  <c r="D21" i="91"/>
  <c r="E21" i="91"/>
  <c r="G21" i="91"/>
  <c r="F21" i="91"/>
  <c r="D22" i="91"/>
  <c r="E22" i="91"/>
  <c r="G22" i="91"/>
  <c r="F22" i="91"/>
  <c r="D23" i="91"/>
  <c r="E23" i="91"/>
  <c r="G23" i="91"/>
  <c r="F23" i="91"/>
  <c r="D24" i="91"/>
  <c r="E24" i="91"/>
  <c r="G24" i="91"/>
  <c r="F24" i="91"/>
  <c r="D25" i="91"/>
  <c r="E25" i="91"/>
  <c r="G25" i="91"/>
  <c r="F25" i="91"/>
  <c r="D26" i="91"/>
  <c r="E26" i="91"/>
  <c r="G26" i="91"/>
  <c r="F26" i="91"/>
  <c r="D27" i="91"/>
  <c r="E27" i="91"/>
  <c r="G27" i="91"/>
  <c r="F27" i="91"/>
  <c r="D28" i="91"/>
  <c r="E28" i="91"/>
  <c r="G28" i="91"/>
  <c r="F28" i="91"/>
  <c r="D29" i="91"/>
  <c r="E29" i="91"/>
  <c r="G29" i="91"/>
  <c r="F29" i="91"/>
  <c r="D30" i="91"/>
  <c r="E30" i="91"/>
  <c r="G30" i="91"/>
  <c r="F30" i="91"/>
  <c r="D31" i="91"/>
  <c r="E31" i="91"/>
  <c r="G31" i="91"/>
  <c r="F31" i="91"/>
  <c r="F34" i="91"/>
  <c r="G34" i="91"/>
  <c r="G35" i="91"/>
  <c r="G36" i="91"/>
  <c r="G38" i="91"/>
  <c r="D10" i="90"/>
  <c r="E10" i="90"/>
  <c r="G10" i="90"/>
  <c r="F10" i="90"/>
  <c r="D11" i="90"/>
  <c r="E11" i="90"/>
  <c r="G11" i="90"/>
  <c r="F11" i="90"/>
  <c r="D12" i="90"/>
  <c r="E12" i="90"/>
  <c r="G12" i="90"/>
  <c r="F12" i="90"/>
  <c r="D13" i="90"/>
  <c r="E13" i="90"/>
  <c r="G13" i="90"/>
  <c r="F13" i="90"/>
  <c r="D14" i="90"/>
  <c r="E14" i="90"/>
  <c r="G14" i="90"/>
  <c r="F14" i="90"/>
  <c r="D15" i="90"/>
  <c r="E15" i="90"/>
  <c r="G15" i="90"/>
  <c r="F15" i="90"/>
  <c r="D16" i="90"/>
  <c r="E16" i="90"/>
  <c r="G16" i="90"/>
  <c r="F16" i="90"/>
  <c r="D17" i="90"/>
  <c r="E17" i="90"/>
  <c r="G17" i="90"/>
  <c r="F17" i="90"/>
  <c r="D18" i="90"/>
  <c r="E18" i="90"/>
  <c r="G18" i="90"/>
  <c r="F18" i="90"/>
  <c r="D19" i="90"/>
  <c r="E19" i="90"/>
  <c r="G19" i="90"/>
  <c r="F19" i="90"/>
  <c r="D20" i="90"/>
  <c r="E20" i="90"/>
  <c r="G20" i="90"/>
  <c r="F20" i="90"/>
  <c r="D21" i="90"/>
  <c r="E21" i="90"/>
  <c r="G21" i="90"/>
  <c r="F21" i="90"/>
  <c r="D22" i="90"/>
  <c r="E22" i="90"/>
  <c r="G22" i="90"/>
  <c r="F22" i="90"/>
  <c r="D23" i="90"/>
  <c r="E23" i="90"/>
  <c r="G23" i="90"/>
  <c r="F23" i="90"/>
  <c r="D24" i="90"/>
  <c r="E24" i="90"/>
  <c r="G24" i="90"/>
  <c r="F24" i="90"/>
  <c r="D25" i="90"/>
  <c r="E25" i="90"/>
  <c r="G25" i="90"/>
  <c r="F25" i="90"/>
  <c r="D26" i="90"/>
  <c r="E26" i="90"/>
  <c r="G26" i="90"/>
  <c r="F26" i="90"/>
  <c r="D27" i="90"/>
  <c r="E27" i="90"/>
  <c r="G27" i="90"/>
  <c r="F27" i="90"/>
  <c r="D28" i="90"/>
  <c r="E28" i="90"/>
  <c r="G28" i="90"/>
  <c r="F28" i="90"/>
  <c r="D29" i="90"/>
  <c r="E29" i="90"/>
  <c r="G29" i="90"/>
  <c r="F29" i="90"/>
  <c r="D30" i="90"/>
  <c r="E30" i="90"/>
  <c r="G30" i="90"/>
  <c r="F30" i="90"/>
  <c r="D31" i="90"/>
  <c r="E31" i="90"/>
  <c r="G31" i="90"/>
  <c r="F31" i="90"/>
  <c r="D32" i="90"/>
  <c r="E32" i="90"/>
  <c r="G32" i="90"/>
  <c r="F32" i="90"/>
  <c r="F35" i="90"/>
  <c r="G35" i="90"/>
  <c r="G36" i="90"/>
  <c r="G37" i="90"/>
  <c r="G39" i="90"/>
  <c r="D10" i="89"/>
  <c r="E10" i="89"/>
  <c r="G10" i="89"/>
  <c r="F10" i="89"/>
  <c r="D11" i="89"/>
  <c r="E11" i="89"/>
  <c r="G11" i="89"/>
  <c r="F11" i="89"/>
  <c r="D12" i="89"/>
  <c r="E12" i="89"/>
  <c r="G12" i="89"/>
  <c r="F12" i="89"/>
  <c r="D13" i="89"/>
  <c r="E13" i="89"/>
  <c r="G13" i="89"/>
  <c r="F13" i="89"/>
  <c r="D14" i="89"/>
  <c r="E14" i="89"/>
  <c r="G14" i="89"/>
  <c r="F14" i="89"/>
  <c r="D15" i="89"/>
  <c r="E15" i="89"/>
  <c r="G15" i="89"/>
  <c r="F15" i="89"/>
  <c r="D16" i="89"/>
  <c r="E16" i="89"/>
  <c r="G16" i="89"/>
  <c r="F16" i="89"/>
  <c r="D17" i="89"/>
  <c r="E17" i="89"/>
  <c r="G17" i="89"/>
  <c r="F17" i="89"/>
  <c r="D18" i="89"/>
  <c r="E18" i="89"/>
  <c r="G18" i="89"/>
  <c r="F18" i="89"/>
  <c r="D19" i="89"/>
  <c r="E19" i="89"/>
  <c r="G19" i="89"/>
  <c r="F19" i="89"/>
  <c r="D20" i="89"/>
  <c r="E20" i="89"/>
  <c r="G20" i="89"/>
  <c r="F20" i="89"/>
  <c r="D21" i="89"/>
  <c r="E21" i="89"/>
  <c r="G21" i="89"/>
  <c r="F21" i="89"/>
  <c r="D22" i="89"/>
  <c r="E22" i="89"/>
  <c r="G22" i="89"/>
  <c r="F22" i="89"/>
  <c r="D23" i="89"/>
  <c r="E23" i="89"/>
  <c r="G23" i="89"/>
  <c r="F23" i="89"/>
  <c r="D24" i="89"/>
  <c r="E24" i="89"/>
  <c r="G24" i="89"/>
  <c r="F24" i="89"/>
  <c r="D25" i="89"/>
  <c r="E25" i="89"/>
  <c r="G25" i="89"/>
  <c r="F25" i="89"/>
  <c r="D26" i="89"/>
  <c r="E26" i="89"/>
  <c r="G26" i="89"/>
  <c r="F26" i="89"/>
  <c r="D27" i="89"/>
  <c r="E27" i="89"/>
  <c r="G27" i="89"/>
  <c r="F27" i="89"/>
  <c r="D28" i="89"/>
  <c r="E28" i="89"/>
  <c r="G28" i="89"/>
  <c r="F28" i="89"/>
  <c r="D29" i="89"/>
  <c r="E29" i="89"/>
  <c r="G29" i="89"/>
  <c r="F29" i="89"/>
  <c r="D30" i="89"/>
  <c r="E30" i="89"/>
  <c r="G30" i="89"/>
  <c r="F30" i="89"/>
  <c r="D31" i="89"/>
  <c r="E31" i="89"/>
  <c r="G31" i="89"/>
  <c r="F31" i="89"/>
  <c r="D32" i="89"/>
  <c r="E32" i="89"/>
  <c r="G32" i="89"/>
  <c r="F32" i="89"/>
  <c r="D33" i="89"/>
  <c r="E33" i="89"/>
  <c r="G33" i="89"/>
  <c r="F33" i="89"/>
  <c r="F36" i="89"/>
  <c r="G36" i="89"/>
  <c r="G37" i="89"/>
  <c r="G38" i="89"/>
  <c r="G40" i="89"/>
  <c r="D10" i="88"/>
  <c r="E10" i="88"/>
  <c r="G10" i="88"/>
  <c r="F10" i="88"/>
  <c r="D11" i="88"/>
  <c r="E11" i="88"/>
  <c r="G11" i="88"/>
  <c r="F11" i="88"/>
  <c r="D12" i="88"/>
  <c r="E12" i="88"/>
  <c r="G12" i="88"/>
  <c r="F12" i="88"/>
  <c r="D13" i="88"/>
  <c r="E13" i="88"/>
  <c r="G13" i="88"/>
  <c r="F13" i="88"/>
  <c r="D14" i="88"/>
  <c r="E14" i="88"/>
  <c r="G14" i="88"/>
  <c r="F14" i="88"/>
  <c r="D15" i="88"/>
  <c r="E15" i="88"/>
  <c r="G15" i="88"/>
  <c r="F15" i="88"/>
  <c r="D16" i="88"/>
  <c r="E16" i="88"/>
  <c r="G16" i="88"/>
  <c r="F16" i="88"/>
  <c r="D17" i="88"/>
  <c r="E17" i="88"/>
  <c r="G17" i="88"/>
  <c r="F17" i="88"/>
  <c r="D18" i="88"/>
  <c r="E18" i="88"/>
  <c r="G18" i="88"/>
  <c r="F18" i="88"/>
  <c r="D19" i="88"/>
  <c r="E19" i="88"/>
  <c r="G19" i="88"/>
  <c r="F19" i="88"/>
  <c r="D20" i="88"/>
  <c r="E20" i="88"/>
  <c r="G20" i="88"/>
  <c r="F20" i="88"/>
  <c r="D21" i="88"/>
  <c r="E21" i="88"/>
  <c r="G21" i="88"/>
  <c r="F21" i="88"/>
  <c r="D22" i="88"/>
  <c r="E22" i="88"/>
  <c r="G22" i="88"/>
  <c r="F22" i="88"/>
  <c r="D23" i="88"/>
  <c r="E23" i="88"/>
  <c r="G23" i="88"/>
  <c r="F23" i="88"/>
  <c r="D24" i="88"/>
  <c r="E24" i="88"/>
  <c r="G24" i="88"/>
  <c r="F24" i="88"/>
  <c r="D25" i="88"/>
  <c r="E25" i="88"/>
  <c r="G25" i="88"/>
  <c r="F25" i="88"/>
  <c r="D26" i="88"/>
  <c r="E26" i="88"/>
  <c r="G26" i="88"/>
  <c r="F26" i="88"/>
  <c r="D27" i="88"/>
  <c r="E27" i="88"/>
  <c r="G27" i="88"/>
  <c r="F27" i="88"/>
  <c r="D28" i="88"/>
  <c r="E28" i="88"/>
  <c r="G28" i="88"/>
  <c r="F28" i="88"/>
  <c r="D29" i="88"/>
  <c r="E29" i="88"/>
  <c r="G29" i="88"/>
  <c r="F29" i="88"/>
  <c r="D30" i="88"/>
  <c r="E30" i="88"/>
  <c r="G30" i="88"/>
  <c r="F30" i="88"/>
  <c r="D31" i="88"/>
  <c r="E31" i="88"/>
  <c r="G31" i="88"/>
  <c r="F31" i="88"/>
  <c r="D32" i="88"/>
  <c r="E32" i="88"/>
  <c r="G32" i="88"/>
  <c r="F32" i="88"/>
  <c r="D33" i="88"/>
  <c r="E33" i="88"/>
  <c r="G33" i="88"/>
  <c r="F33" i="88"/>
  <c r="D34" i="88"/>
  <c r="E34" i="88"/>
  <c r="G34" i="88"/>
  <c r="F34" i="88"/>
  <c r="F37" i="88"/>
  <c r="G37" i="88"/>
  <c r="G38" i="88"/>
  <c r="G39" i="88"/>
  <c r="G41" i="88"/>
  <c r="D10" i="87"/>
  <c r="E10" i="87"/>
  <c r="G10" i="87"/>
  <c r="F10" i="87"/>
  <c r="D11" i="87"/>
  <c r="E11" i="87"/>
  <c r="G11" i="87"/>
  <c r="F11" i="87"/>
  <c r="D12" i="87"/>
  <c r="E12" i="87"/>
  <c r="G12" i="87"/>
  <c r="F12" i="87"/>
  <c r="D13" i="87"/>
  <c r="E13" i="87"/>
  <c r="G13" i="87"/>
  <c r="F13" i="87"/>
  <c r="D14" i="87"/>
  <c r="E14" i="87"/>
  <c r="G14" i="87"/>
  <c r="F14" i="87"/>
  <c r="D15" i="87"/>
  <c r="E15" i="87"/>
  <c r="G15" i="87"/>
  <c r="F15" i="87"/>
  <c r="D16" i="87"/>
  <c r="E16" i="87"/>
  <c r="G16" i="87"/>
  <c r="F16" i="87"/>
  <c r="D17" i="87"/>
  <c r="E17" i="87"/>
  <c r="G17" i="87"/>
  <c r="F17" i="87"/>
  <c r="D18" i="87"/>
  <c r="E18" i="87"/>
  <c r="G18" i="87"/>
  <c r="F18" i="87"/>
  <c r="D19" i="87"/>
  <c r="E19" i="87"/>
  <c r="G19" i="87"/>
  <c r="F19" i="87"/>
  <c r="D20" i="87"/>
  <c r="E20" i="87"/>
  <c r="G20" i="87"/>
  <c r="F20" i="87"/>
  <c r="D21" i="87"/>
  <c r="E21" i="87"/>
  <c r="G21" i="87"/>
  <c r="F21" i="87"/>
  <c r="D22" i="87"/>
  <c r="E22" i="87"/>
  <c r="G22" i="87"/>
  <c r="F22" i="87"/>
  <c r="D23" i="87"/>
  <c r="E23" i="87"/>
  <c r="G23" i="87"/>
  <c r="F23" i="87"/>
  <c r="D24" i="87"/>
  <c r="E24" i="87"/>
  <c r="G24" i="87"/>
  <c r="F24" i="87"/>
  <c r="D25" i="87"/>
  <c r="E25" i="87"/>
  <c r="G25" i="87"/>
  <c r="F25" i="87"/>
  <c r="D26" i="87"/>
  <c r="E26" i="87"/>
  <c r="G26" i="87"/>
  <c r="F26" i="87"/>
  <c r="D27" i="87"/>
  <c r="E27" i="87"/>
  <c r="G27" i="87"/>
  <c r="F27" i="87"/>
  <c r="D28" i="87"/>
  <c r="E28" i="87"/>
  <c r="G28" i="87"/>
  <c r="F28" i="87"/>
  <c r="D29" i="87"/>
  <c r="E29" i="87"/>
  <c r="G29" i="87"/>
  <c r="F29" i="87"/>
  <c r="D30" i="87"/>
  <c r="E30" i="87"/>
  <c r="G30" i="87"/>
  <c r="F30" i="87"/>
  <c r="D31" i="87"/>
  <c r="E31" i="87"/>
  <c r="G31" i="87"/>
  <c r="F31" i="87"/>
  <c r="D32" i="87"/>
  <c r="E32" i="87"/>
  <c r="G32" i="87"/>
  <c r="F32" i="87"/>
  <c r="D33" i="87"/>
  <c r="E33" i="87"/>
  <c r="G33" i="87"/>
  <c r="F33" i="87"/>
  <c r="D34" i="87"/>
  <c r="E34" i="87"/>
  <c r="G34" i="87"/>
  <c r="F34" i="87"/>
  <c r="D35" i="87"/>
  <c r="E35" i="87"/>
  <c r="G35" i="87"/>
  <c r="F35" i="87"/>
  <c r="F38" i="87"/>
  <c r="G38" i="87"/>
  <c r="G39" i="87"/>
  <c r="G40" i="87"/>
  <c r="G42" i="87"/>
  <c r="D10" i="86"/>
  <c r="E10" i="86"/>
  <c r="G10" i="86"/>
  <c r="F10" i="86"/>
  <c r="D11" i="86"/>
  <c r="E11" i="86"/>
  <c r="G11" i="86"/>
  <c r="F11" i="86"/>
  <c r="D12" i="86"/>
  <c r="E12" i="86"/>
  <c r="G12" i="86"/>
  <c r="F12" i="86"/>
  <c r="D13" i="86"/>
  <c r="E13" i="86"/>
  <c r="G13" i="86"/>
  <c r="F13" i="86"/>
  <c r="D14" i="86"/>
  <c r="E14" i="86"/>
  <c r="G14" i="86"/>
  <c r="F14" i="86"/>
  <c r="D15" i="86"/>
  <c r="E15" i="86"/>
  <c r="G15" i="86"/>
  <c r="F15" i="86"/>
  <c r="D16" i="86"/>
  <c r="E16" i="86"/>
  <c r="G16" i="86"/>
  <c r="F16" i="86"/>
  <c r="D17" i="86"/>
  <c r="E17" i="86"/>
  <c r="G17" i="86"/>
  <c r="F17" i="86"/>
  <c r="D18" i="86"/>
  <c r="E18" i="86"/>
  <c r="G18" i="86"/>
  <c r="F18" i="86"/>
  <c r="D19" i="86"/>
  <c r="E19" i="86"/>
  <c r="G19" i="86"/>
  <c r="F19" i="86"/>
  <c r="D20" i="86"/>
  <c r="E20" i="86"/>
  <c r="G20" i="86"/>
  <c r="F20" i="86"/>
  <c r="D21" i="86"/>
  <c r="E21" i="86"/>
  <c r="G21" i="86"/>
  <c r="F21" i="86"/>
  <c r="D22" i="86"/>
  <c r="E22" i="86"/>
  <c r="G22" i="86"/>
  <c r="F22" i="86"/>
  <c r="D23" i="86"/>
  <c r="E23" i="86"/>
  <c r="G23" i="86"/>
  <c r="F23" i="86"/>
  <c r="D24" i="86"/>
  <c r="E24" i="86"/>
  <c r="G24" i="86"/>
  <c r="F24" i="86"/>
  <c r="D25" i="86"/>
  <c r="E25" i="86"/>
  <c r="G25" i="86"/>
  <c r="F25" i="86"/>
  <c r="D26" i="86"/>
  <c r="E26" i="86"/>
  <c r="G26" i="86"/>
  <c r="F26" i="86"/>
  <c r="D27" i="86"/>
  <c r="E27" i="86"/>
  <c r="G27" i="86"/>
  <c r="F27" i="86"/>
  <c r="D28" i="86"/>
  <c r="E28" i="86"/>
  <c r="G28" i="86"/>
  <c r="F28" i="86"/>
  <c r="D29" i="86"/>
  <c r="E29" i="86"/>
  <c r="G29" i="86"/>
  <c r="F29" i="86"/>
  <c r="D30" i="86"/>
  <c r="E30" i="86"/>
  <c r="G30" i="86"/>
  <c r="F30" i="86"/>
  <c r="D31" i="86"/>
  <c r="E31" i="86"/>
  <c r="G31" i="86"/>
  <c r="F31" i="86"/>
  <c r="D32" i="86"/>
  <c r="E32" i="86"/>
  <c r="G32" i="86"/>
  <c r="F32" i="86"/>
  <c r="D33" i="86"/>
  <c r="E33" i="86"/>
  <c r="G33" i="86"/>
  <c r="F33" i="86"/>
  <c r="D34" i="86"/>
  <c r="E34" i="86"/>
  <c r="G34" i="86"/>
  <c r="F34" i="86"/>
  <c r="D35" i="86"/>
  <c r="E35" i="86"/>
  <c r="G35" i="86"/>
  <c r="F35" i="86"/>
  <c r="D36" i="86"/>
  <c r="E36" i="86"/>
  <c r="G36" i="86"/>
  <c r="F36" i="86"/>
  <c r="D37" i="86"/>
  <c r="E37" i="86"/>
  <c r="G37" i="86"/>
  <c r="F37" i="86"/>
  <c r="D38" i="86"/>
  <c r="E38" i="86"/>
  <c r="G38" i="86"/>
  <c r="F38" i="86"/>
  <c r="F41" i="86"/>
  <c r="G41" i="86"/>
  <c r="G42" i="86"/>
  <c r="G43" i="86"/>
  <c r="G45" i="86"/>
  <c r="D10" i="82"/>
  <c r="E10" i="82"/>
  <c r="G10" i="82"/>
  <c r="F10" i="82"/>
  <c r="D11" i="82"/>
  <c r="E11" i="82"/>
  <c r="G11" i="82"/>
  <c r="F11" i="82"/>
  <c r="D12" i="82"/>
  <c r="E12" i="82"/>
  <c r="G12" i="82"/>
  <c r="F12" i="82"/>
  <c r="D13" i="82"/>
  <c r="E13" i="82"/>
  <c r="G13" i="82"/>
  <c r="F13" i="82"/>
  <c r="D14" i="82"/>
  <c r="E14" i="82"/>
  <c r="G14" i="82"/>
  <c r="F14" i="82"/>
  <c r="D15" i="82"/>
  <c r="E15" i="82"/>
  <c r="G15" i="82"/>
  <c r="F15" i="82"/>
  <c r="D16" i="82"/>
  <c r="E16" i="82"/>
  <c r="G16" i="82"/>
  <c r="F16" i="82"/>
  <c r="D17" i="82"/>
  <c r="E17" i="82"/>
  <c r="G17" i="82"/>
  <c r="F17" i="82"/>
  <c r="D18" i="82"/>
  <c r="E18" i="82"/>
  <c r="G18" i="82"/>
  <c r="F18" i="82"/>
  <c r="D19" i="82"/>
  <c r="E19" i="82"/>
  <c r="G19" i="82"/>
  <c r="F19" i="82"/>
  <c r="D20" i="82"/>
  <c r="E20" i="82"/>
  <c r="G20" i="82"/>
  <c r="F20" i="82"/>
  <c r="D21" i="82"/>
  <c r="E21" i="82"/>
  <c r="G21" i="82"/>
  <c r="F21" i="82"/>
  <c r="D22" i="82"/>
  <c r="E22" i="82"/>
  <c r="G22" i="82"/>
  <c r="F22" i="82"/>
  <c r="D23" i="82"/>
  <c r="E23" i="82"/>
  <c r="G23" i="82"/>
  <c r="F23" i="82"/>
  <c r="D24" i="82"/>
  <c r="E24" i="82"/>
  <c r="G24" i="82"/>
  <c r="F24" i="82"/>
  <c r="D25" i="82"/>
  <c r="E25" i="82"/>
  <c r="G25" i="82"/>
  <c r="F25" i="82"/>
  <c r="D26" i="82"/>
  <c r="E26" i="82"/>
  <c r="G26" i="82"/>
  <c r="F26" i="82"/>
  <c r="D27" i="82"/>
  <c r="E27" i="82"/>
  <c r="G27" i="82"/>
  <c r="F27" i="82"/>
  <c r="D28" i="82"/>
  <c r="E28" i="82"/>
  <c r="G28" i="82"/>
  <c r="F28" i="82"/>
  <c r="D29" i="82"/>
  <c r="E29" i="82"/>
  <c r="G29" i="82"/>
  <c r="F29" i="82"/>
  <c r="D30" i="82"/>
  <c r="E30" i="82"/>
  <c r="G30" i="82"/>
  <c r="F30" i="82"/>
  <c r="D31" i="82"/>
  <c r="E31" i="82"/>
  <c r="G31" i="82"/>
  <c r="F31" i="82"/>
  <c r="D32" i="82"/>
  <c r="E32" i="82"/>
  <c r="G32" i="82"/>
  <c r="F32" i="82"/>
  <c r="D33" i="82"/>
  <c r="E33" i="82"/>
  <c r="G33" i="82"/>
  <c r="F33" i="82"/>
  <c r="D34" i="82"/>
  <c r="E34" i="82"/>
  <c r="G34" i="82"/>
  <c r="F34" i="82"/>
  <c r="D35" i="82"/>
  <c r="E35" i="82"/>
  <c r="G35" i="82"/>
  <c r="F35" i="82"/>
  <c r="D36" i="82"/>
  <c r="E36" i="82"/>
  <c r="G36" i="82"/>
  <c r="F36" i="82"/>
  <c r="D37" i="82"/>
  <c r="E37" i="82"/>
  <c r="G37" i="82"/>
  <c r="F37" i="82"/>
  <c r="F40" i="82"/>
  <c r="G40" i="82"/>
  <c r="G41" i="82"/>
  <c r="G42" i="82"/>
  <c r="G44" i="82"/>
  <c r="D10" i="81"/>
  <c r="E10" i="81"/>
  <c r="G10" i="81"/>
  <c r="F10" i="81"/>
  <c r="D11" i="81"/>
  <c r="E11" i="81"/>
  <c r="G11" i="81"/>
  <c r="F11" i="81"/>
  <c r="D12" i="81"/>
  <c r="E12" i="81"/>
  <c r="G12" i="81"/>
  <c r="F12" i="81"/>
  <c r="D13" i="81"/>
  <c r="E13" i="81"/>
  <c r="G13" i="81"/>
  <c r="F13" i="81"/>
  <c r="D14" i="81"/>
  <c r="E14" i="81"/>
  <c r="G14" i="81"/>
  <c r="F14" i="81"/>
  <c r="D15" i="81"/>
  <c r="E15" i="81"/>
  <c r="G15" i="81"/>
  <c r="F15" i="81"/>
  <c r="D16" i="81"/>
  <c r="E16" i="81"/>
  <c r="G16" i="81"/>
  <c r="F16" i="81"/>
  <c r="D17" i="81"/>
  <c r="E17" i="81"/>
  <c r="G17" i="81"/>
  <c r="F17" i="81"/>
  <c r="D18" i="81"/>
  <c r="E18" i="81"/>
  <c r="G18" i="81"/>
  <c r="F18" i="81"/>
  <c r="D19" i="81"/>
  <c r="E19" i="81"/>
  <c r="G19" i="81"/>
  <c r="F19" i="81"/>
  <c r="D20" i="81"/>
  <c r="E20" i="81"/>
  <c r="G20" i="81"/>
  <c r="F20" i="81"/>
  <c r="D21" i="81"/>
  <c r="E21" i="81"/>
  <c r="G21" i="81"/>
  <c r="F21" i="81"/>
  <c r="D22" i="81"/>
  <c r="E22" i="81"/>
  <c r="G22" i="81"/>
  <c r="F22" i="81"/>
  <c r="D23" i="81"/>
  <c r="E23" i="81"/>
  <c r="G23" i="81"/>
  <c r="F23" i="81"/>
  <c r="D24" i="81"/>
  <c r="E24" i="81"/>
  <c r="G24" i="81"/>
  <c r="F24" i="81"/>
  <c r="D25" i="81"/>
  <c r="E25" i="81"/>
  <c r="G25" i="81"/>
  <c r="F25" i="81"/>
  <c r="D26" i="81"/>
  <c r="E26" i="81"/>
  <c r="G26" i="81"/>
  <c r="F26" i="81"/>
  <c r="D27" i="81"/>
  <c r="E27" i="81"/>
  <c r="G27" i="81"/>
  <c r="F27" i="81"/>
  <c r="D28" i="81"/>
  <c r="E28" i="81"/>
  <c r="G28" i="81"/>
  <c r="F28" i="81"/>
  <c r="D29" i="81"/>
  <c r="E29" i="81"/>
  <c r="G29" i="81"/>
  <c r="F29" i="81"/>
  <c r="D30" i="81"/>
  <c r="E30" i="81"/>
  <c r="G30" i="81"/>
  <c r="F30" i="81"/>
  <c r="D31" i="81"/>
  <c r="E31" i="81"/>
  <c r="G31" i="81"/>
  <c r="F31" i="81"/>
  <c r="D32" i="81"/>
  <c r="E32" i="81"/>
  <c r="G32" i="81"/>
  <c r="F32" i="81"/>
  <c r="D33" i="81"/>
  <c r="E33" i="81"/>
  <c r="G33" i="81"/>
  <c r="F33" i="81"/>
  <c r="D34" i="81"/>
  <c r="E34" i="81"/>
  <c r="G34" i="81"/>
  <c r="F34" i="81"/>
  <c r="D35" i="81"/>
  <c r="E35" i="81"/>
  <c r="G35" i="81"/>
  <c r="F35" i="81"/>
  <c r="D36" i="81"/>
  <c r="E36" i="81"/>
  <c r="G36" i="81"/>
  <c r="F36" i="81"/>
  <c r="D37" i="81"/>
  <c r="E37" i="81"/>
  <c r="G37" i="81"/>
  <c r="F37" i="81"/>
  <c r="D38" i="81"/>
  <c r="E38" i="81"/>
  <c r="G38" i="81"/>
  <c r="F38" i="81"/>
  <c r="F41" i="81"/>
  <c r="G41" i="81"/>
  <c r="G42" i="81"/>
  <c r="G43" i="81"/>
  <c r="G45" i="81"/>
  <c r="D10" i="74"/>
  <c r="E10" i="74"/>
  <c r="G10" i="74"/>
  <c r="F10" i="74"/>
  <c r="D11" i="74"/>
  <c r="E11" i="74"/>
  <c r="G11" i="74"/>
  <c r="F11" i="74"/>
  <c r="D12" i="74"/>
  <c r="E12" i="74"/>
  <c r="G12" i="74"/>
  <c r="F12" i="74"/>
  <c r="D13" i="74"/>
  <c r="E13" i="74"/>
  <c r="G13" i="74"/>
  <c r="F13" i="74"/>
  <c r="D14" i="74"/>
  <c r="E14" i="74"/>
  <c r="G14" i="74"/>
  <c r="F14" i="74"/>
  <c r="D15" i="74"/>
  <c r="E15" i="74"/>
  <c r="G15" i="74"/>
  <c r="F15" i="74"/>
  <c r="D16" i="74"/>
  <c r="E16" i="74"/>
  <c r="G16" i="74"/>
  <c r="F16" i="74"/>
  <c r="D17" i="74"/>
  <c r="E17" i="74"/>
  <c r="G17" i="74"/>
  <c r="F17" i="74"/>
  <c r="D18" i="74"/>
  <c r="E18" i="74"/>
  <c r="G18" i="74"/>
  <c r="F18" i="74"/>
  <c r="D19" i="74"/>
  <c r="E19" i="74"/>
  <c r="G19" i="74"/>
  <c r="F19" i="74"/>
  <c r="D20" i="74"/>
  <c r="E20" i="74"/>
  <c r="G20" i="74"/>
  <c r="F20" i="74"/>
  <c r="D21" i="74"/>
  <c r="E21" i="74"/>
  <c r="G21" i="74"/>
  <c r="F21" i="74"/>
  <c r="D22" i="74"/>
  <c r="E22" i="74"/>
  <c r="G22" i="74"/>
  <c r="F22" i="74"/>
  <c r="D23" i="74"/>
  <c r="E23" i="74"/>
  <c r="G23" i="74"/>
  <c r="F23" i="74"/>
  <c r="D24" i="74"/>
  <c r="E24" i="74"/>
  <c r="G24" i="74"/>
  <c r="F24" i="74"/>
  <c r="D25" i="74"/>
  <c r="E25" i="74"/>
  <c r="G25" i="74"/>
  <c r="F25" i="74"/>
  <c r="D26" i="74"/>
  <c r="E26" i="74"/>
  <c r="G26" i="74"/>
  <c r="F26" i="74"/>
  <c r="D27" i="74"/>
  <c r="E27" i="74"/>
  <c r="G27" i="74"/>
  <c r="F27" i="74"/>
  <c r="D28" i="74"/>
  <c r="E28" i="74"/>
  <c r="G28" i="74"/>
  <c r="F28" i="74"/>
  <c r="D29" i="74"/>
  <c r="E29" i="74"/>
  <c r="G29" i="74"/>
  <c r="F29" i="74"/>
  <c r="D30" i="74"/>
  <c r="E30" i="74"/>
  <c r="G30" i="74"/>
  <c r="F30" i="74"/>
  <c r="D31" i="74"/>
  <c r="E31" i="74"/>
  <c r="G31" i="74"/>
  <c r="F31" i="74"/>
  <c r="D32" i="74"/>
  <c r="E32" i="74"/>
  <c r="G32" i="74"/>
  <c r="F32" i="74"/>
  <c r="D33" i="74"/>
  <c r="E33" i="74"/>
  <c r="G33" i="74"/>
  <c r="F33" i="74"/>
  <c r="D34" i="74"/>
  <c r="E34" i="74"/>
  <c r="G34" i="74"/>
  <c r="F34" i="74"/>
  <c r="D35" i="74"/>
  <c r="E35" i="74"/>
  <c r="G35" i="74"/>
  <c r="F35" i="74"/>
  <c r="F38" i="74"/>
  <c r="G38" i="74"/>
  <c r="G39" i="74"/>
  <c r="G40" i="74"/>
  <c r="G42" i="74"/>
  <c r="D10" i="73"/>
  <c r="E10" i="73"/>
  <c r="G10" i="73"/>
  <c r="F10" i="73"/>
  <c r="D11" i="73"/>
  <c r="E11" i="73"/>
  <c r="G11" i="73"/>
  <c r="F11" i="73"/>
  <c r="D12" i="73"/>
  <c r="E12" i="73"/>
  <c r="G12" i="73"/>
  <c r="F12" i="73"/>
  <c r="D13" i="73"/>
  <c r="E13" i="73"/>
  <c r="G13" i="73"/>
  <c r="F13" i="73"/>
  <c r="D14" i="73"/>
  <c r="E14" i="73"/>
  <c r="G14" i="73"/>
  <c r="F14" i="73"/>
  <c r="D15" i="73"/>
  <c r="E15" i="73"/>
  <c r="G15" i="73"/>
  <c r="F15" i="73"/>
  <c r="D16" i="73"/>
  <c r="E16" i="73"/>
  <c r="G16" i="73"/>
  <c r="F16" i="73"/>
  <c r="D17" i="73"/>
  <c r="E17" i="73"/>
  <c r="G17" i="73"/>
  <c r="F17" i="73"/>
  <c r="D18" i="73"/>
  <c r="E18" i="73"/>
  <c r="G18" i="73"/>
  <c r="F18" i="73"/>
  <c r="D19" i="73"/>
  <c r="E19" i="73"/>
  <c r="G19" i="73"/>
  <c r="F19" i="73"/>
  <c r="D20" i="73"/>
  <c r="E20" i="73"/>
  <c r="G20" i="73"/>
  <c r="F20" i="73"/>
  <c r="D21" i="73"/>
  <c r="E21" i="73"/>
  <c r="G21" i="73"/>
  <c r="F21" i="73"/>
  <c r="D22" i="73"/>
  <c r="E22" i="73"/>
  <c r="G22" i="73"/>
  <c r="F22" i="73"/>
  <c r="D23" i="73"/>
  <c r="E23" i="73"/>
  <c r="G23" i="73"/>
  <c r="F23" i="73"/>
  <c r="D24" i="73"/>
  <c r="E24" i="73"/>
  <c r="G24" i="73"/>
  <c r="F24" i="73"/>
  <c r="D25" i="73"/>
  <c r="E25" i="73"/>
  <c r="G25" i="73"/>
  <c r="F25" i="73"/>
  <c r="D26" i="73"/>
  <c r="E26" i="73"/>
  <c r="G26" i="73"/>
  <c r="F26" i="73"/>
  <c r="D27" i="73"/>
  <c r="E27" i="73"/>
  <c r="G27" i="73"/>
  <c r="F27" i="73"/>
  <c r="D28" i="73"/>
  <c r="E28" i="73"/>
  <c r="G28" i="73"/>
  <c r="F28" i="73"/>
  <c r="D29" i="73"/>
  <c r="E29" i="73"/>
  <c r="G29" i="73"/>
  <c r="F29" i="73"/>
  <c r="D30" i="73"/>
  <c r="E30" i="73"/>
  <c r="G30" i="73"/>
  <c r="F30" i="73"/>
  <c r="D31" i="73"/>
  <c r="E31" i="73"/>
  <c r="G31" i="73"/>
  <c r="F31" i="73"/>
  <c r="D32" i="73"/>
  <c r="E32" i="73"/>
  <c r="G32" i="73"/>
  <c r="F32" i="73"/>
  <c r="D33" i="73"/>
  <c r="E33" i="73"/>
  <c r="G33" i="73"/>
  <c r="F33" i="73"/>
  <c r="D34" i="73"/>
  <c r="E34" i="73"/>
  <c r="G34" i="73"/>
  <c r="F34" i="73"/>
  <c r="D35" i="73"/>
  <c r="E35" i="73"/>
  <c r="G35" i="73"/>
  <c r="F35" i="73"/>
  <c r="D36" i="73"/>
  <c r="E36" i="73"/>
  <c r="G36" i="73"/>
  <c r="F36" i="73"/>
  <c r="F39" i="73"/>
  <c r="G39" i="73"/>
  <c r="G40" i="73"/>
  <c r="G41" i="73"/>
  <c r="G43" i="73"/>
  <c r="D10" i="72"/>
  <c r="E10" i="72"/>
  <c r="G10" i="72"/>
  <c r="F10" i="72"/>
  <c r="D11" i="72"/>
  <c r="E11" i="72"/>
  <c r="G11" i="72"/>
  <c r="F11" i="72"/>
  <c r="D12" i="72"/>
  <c r="E12" i="72"/>
  <c r="G12" i="72"/>
  <c r="F12" i="72"/>
  <c r="D13" i="72"/>
  <c r="E13" i="72"/>
  <c r="G13" i="72"/>
  <c r="F13" i="72"/>
  <c r="D14" i="72"/>
  <c r="E14" i="72"/>
  <c r="G14" i="72"/>
  <c r="F14" i="72"/>
  <c r="D15" i="72"/>
  <c r="E15" i="72"/>
  <c r="G15" i="72"/>
  <c r="F15" i="72"/>
  <c r="D16" i="72"/>
  <c r="E16" i="72"/>
  <c r="G16" i="72"/>
  <c r="F16" i="72"/>
  <c r="D17" i="72"/>
  <c r="E17" i="72"/>
  <c r="G17" i="72"/>
  <c r="F17" i="72"/>
  <c r="D18" i="72"/>
  <c r="E18" i="72"/>
  <c r="G18" i="72"/>
  <c r="F18" i="72"/>
  <c r="D19" i="72"/>
  <c r="E19" i="72"/>
  <c r="G19" i="72"/>
  <c r="F19" i="72"/>
  <c r="D20" i="72"/>
  <c r="E20" i="72"/>
  <c r="G20" i="72"/>
  <c r="F20" i="72"/>
  <c r="D21" i="72"/>
  <c r="E21" i="72"/>
  <c r="G21" i="72"/>
  <c r="F21" i="72"/>
  <c r="D22" i="72"/>
  <c r="E22" i="72"/>
  <c r="G22" i="72"/>
  <c r="F22" i="72"/>
  <c r="D23" i="72"/>
  <c r="E23" i="72"/>
  <c r="G23" i="72"/>
  <c r="F23" i="72"/>
  <c r="D24" i="72"/>
  <c r="E24" i="72"/>
  <c r="G24" i="72"/>
  <c r="F24" i="72"/>
  <c r="D25" i="72"/>
  <c r="E25" i="72"/>
  <c r="G25" i="72"/>
  <c r="F25" i="72"/>
  <c r="D26" i="72"/>
  <c r="E26" i="72"/>
  <c r="G26" i="72"/>
  <c r="F26" i="72"/>
  <c r="D27" i="72"/>
  <c r="E27" i="72"/>
  <c r="G27" i="72"/>
  <c r="F27" i="72"/>
  <c r="D28" i="72"/>
  <c r="E28" i="72"/>
  <c r="G28" i="72"/>
  <c r="F28" i="72"/>
  <c r="D29" i="72"/>
  <c r="E29" i="72"/>
  <c r="G29" i="72"/>
  <c r="F29" i="72"/>
  <c r="D30" i="72"/>
  <c r="E30" i="72"/>
  <c r="G30" i="72"/>
  <c r="F30" i="72"/>
  <c r="D31" i="72"/>
  <c r="E31" i="72"/>
  <c r="G31" i="72"/>
  <c r="F31" i="72"/>
  <c r="D32" i="72"/>
  <c r="E32" i="72"/>
  <c r="G32" i="72"/>
  <c r="F32" i="72"/>
  <c r="D33" i="72"/>
  <c r="E33" i="72"/>
  <c r="G33" i="72"/>
  <c r="F33" i="72"/>
  <c r="D34" i="72"/>
  <c r="E34" i="72"/>
  <c r="G34" i="72"/>
  <c r="F34" i="72"/>
  <c r="D35" i="72"/>
  <c r="E35" i="72"/>
  <c r="G35" i="72"/>
  <c r="F35" i="72"/>
  <c r="D36" i="72"/>
  <c r="E36" i="72"/>
  <c r="G36" i="72"/>
  <c r="F36" i="72"/>
  <c r="D37" i="72"/>
  <c r="E37" i="72"/>
  <c r="G37" i="72"/>
  <c r="F37" i="72"/>
  <c r="F40" i="72"/>
  <c r="G40" i="72"/>
  <c r="G41" i="72"/>
  <c r="G42" i="72"/>
  <c r="G44" i="72"/>
  <c r="D10" i="71"/>
  <c r="E10" i="71"/>
  <c r="G10" i="71"/>
  <c r="F10" i="71"/>
  <c r="D11" i="71"/>
  <c r="E11" i="71"/>
  <c r="G11" i="71"/>
  <c r="F11" i="71"/>
  <c r="D12" i="71"/>
  <c r="E12" i="71"/>
  <c r="G12" i="71"/>
  <c r="F12" i="71"/>
  <c r="D13" i="71"/>
  <c r="E13" i="71"/>
  <c r="G13" i="71"/>
  <c r="F13" i="71"/>
  <c r="D14" i="71"/>
  <c r="E14" i="71"/>
  <c r="G14" i="71"/>
  <c r="F14" i="71"/>
  <c r="D15" i="71"/>
  <c r="E15" i="71"/>
  <c r="G15" i="71"/>
  <c r="F15" i="71"/>
  <c r="D16" i="71"/>
  <c r="E16" i="71"/>
  <c r="G16" i="71"/>
  <c r="F16" i="71"/>
  <c r="D17" i="71"/>
  <c r="E17" i="71"/>
  <c r="G17" i="71"/>
  <c r="F17" i="71"/>
  <c r="D18" i="71"/>
  <c r="E18" i="71"/>
  <c r="G18" i="71"/>
  <c r="F18" i="71"/>
  <c r="D19" i="71"/>
  <c r="E19" i="71"/>
  <c r="G19" i="71"/>
  <c r="F19" i="71"/>
  <c r="D20" i="71"/>
  <c r="E20" i="71"/>
  <c r="G20" i="71"/>
  <c r="F20" i="71"/>
  <c r="D21" i="71"/>
  <c r="E21" i="71"/>
  <c r="G21" i="71"/>
  <c r="F21" i="71"/>
  <c r="D22" i="71"/>
  <c r="E22" i="71"/>
  <c r="G22" i="71"/>
  <c r="F22" i="71"/>
  <c r="D23" i="71"/>
  <c r="E23" i="71"/>
  <c r="G23" i="71"/>
  <c r="F23" i="71"/>
  <c r="D24" i="71"/>
  <c r="E24" i="71"/>
  <c r="G24" i="71"/>
  <c r="F24" i="71"/>
  <c r="D25" i="71"/>
  <c r="E25" i="71"/>
  <c r="G25" i="71"/>
  <c r="F25" i="71"/>
  <c r="D26" i="71"/>
  <c r="E26" i="71"/>
  <c r="G26" i="71"/>
  <c r="F26" i="71"/>
  <c r="D27" i="71"/>
  <c r="E27" i="71"/>
  <c r="G27" i="71"/>
  <c r="F27" i="71"/>
  <c r="D28" i="71"/>
  <c r="E28" i="71"/>
  <c r="G28" i="71"/>
  <c r="F28" i="71"/>
  <c r="D29" i="71"/>
  <c r="E29" i="71"/>
  <c r="G29" i="71"/>
  <c r="F29" i="71"/>
  <c r="D30" i="71"/>
  <c r="E30" i="71"/>
  <c r="G30" i="71"/>
  <c r="F30" i="71"/>
  <c r="D31" i="71"/>
  <c r="E31" i="71"/>
  <c r="G31" i="71"/>
  <c r="F31" i="71"/>
  <c r="D32" i="71"/>
  <c r="E32" i="71"/>
  <c r="G32" i="71"/>
  <c r="F32" i="71"/>
  <c r="D33" i="71"/>
  <c r="E33" i="71"/>
  <c r="G33" i="71"/>
  <c r="F33" i="71"/>
  <c r="D34" i="71"/>
  <c r="E34" i="71"/>
  <c r="G34" i="71"/>
  <c r="F34" i="71"/>
  <c r="D35" i="71"/>
  <c r="E35" i="71"/>
  <c r="G35" i="71"/>
  <c r="F35" i="71"/>
  <c r="D36" i="71"/>
  <c r="E36" i="71"/>
  <c r="G36" i="71"/>
  <c r="F36" i="71"/>
  <c r="D37" i="71"/>
  <c r="E37" i="71"/>
  <c r="G37" i="71"/>
  <c r="F37" i="71"/>
  <c r="D38" i="71"/>
  <c r="E38" i="71"/>
  <c r="G38" i="71"/>
  <c r="F38" i="71"/>
  <c r="F41" i="71"/>
  <c r="G41" i="71"/>
  <c r="G42" i="71"/>
  <c r="G43" i="71"/>
  <c r="G45" i="71"/>
  <c r="D10" i="70"/>
  <c r="E10" i="70"/>
  <c r="G10" i="70"/>
  <c r="F10" i="70"/>
  <c r="D11" i="70"/>
  <c r="E11" i="70"/>
  <c r="G11" i="70"/>
  <c r="F11" i="70"/>
  <c r="D12" i="70"/>
  <c r="E12" i="70"/>
  <c r="G12" i="70"/>
  <c r="F12" i="70"/>
  <c r="D13" i="70"/>
  <c r="E13" i="70"/>
  <c r="G13" i="70"/>
  <c r="F13" i="70"/>
  <c r="D14" i="70"/>
  <c r="E14" i="70"/>
  <c r="G14" i="70"/>
  <c r="F14" i="70"/>
  <c r="D15" i="70"/>
  <c r="E15" i="70"/>
  <c r="G15" i="70"/>
  <c r="F15" i="70"/>
  <c r="D16" i="70"/>
  <c r="E16" i="70"/>
  <c r="G16" i="70"/>
  <c r="F16" i="70"/>
  <c r="D17" i="70"/>
  <c r="E17" i="70"/>
  <c r="G17" i="70"/>
  <c r="F17" i="70"/>
  <c r="D18" i="70"/>
  <c r="E18" i="70"/>
  <c r="G18" i="70"/>
  <c r="F18" i="70"/>
  <c r="D19" i="70"/>
  <c r="E19" i="70"/>
  <c r="G19" i="70"/>
  <c r="F19" i="70"/>
  <c r="D20" i="70"/>
  <c r="E20" i="70"/>
  <c r="G20" i="70"/>
  <c r="F20" i="70"/>
  <c r="D21" i="70"/>
  <c r="E21" i="70"/>
  <c r="G21" i="70"/>
  <c r="F21" i="70"/>
  <c r="D22" i="70"/>
  <c r="E22" i="70"/>
  <c r="G22" i="70"/>
  <c r="F22" i="70"/>
  <c r="D23" i="70"/>
  <c r="E23" i="70"/>
  <c r="G23" i="70"/>
  <c r="F23" i="70"/>
  <c r="D24" i="70"/>
  <c r="E24" i="70"/>
  <c r="G24" i="70"/>
  <c r="F24" i="70"/>
  <c r="D25" i="70"/>
  <c r="E25" i="70"/>
  <c r="G25" i="70"/>
  <c r="F25" i="70"/>
  <c r="D26" i="70"/>
  <c r="E26" i="70"/>
  <c r="G26" i="70"/>
  <c r="F26" i="70"/>
  <c r="D27" i="70"/>
  <c r="E27" i="70"/>
  <c r="G27" i="70"/>
  <c r="F27" i="70"/>
  <c r="F30" i="70"/>
  <c r="G30" i="70"/>
  <c r="G31" i="70"/>
  <c r="G32" i="70"/>
  <c r="G34" i="70"/>
  <c r="D10" i="69"/>
  <c r="E10" i="69"/>
  <c r="G10" i="69"/>
  <c r="F10" i="69"/>
  <c r="D11" i="69"/>
  <c r="E11" i="69"/>
  <c r="G11" i="69"/>
  <c r="F11" i="69"/>
  <c r="D12" i="69"/>
  <c r="E12" i="69"/>
  <c r="G12" i="69"/>
  <c r="F12" i="69"/>
  <c r="D13" i="69"/>
  <c r="E13" i="69"/>
  <c r="G13" i="69"/>
  <c r="F13" i="69"/>
  <c r="D14" i="69"/>
  <c r="E14" i="69"/>
  <c r="G14" i="69"/>
  <c r="F14" i="69"/>
  <c r="D15" i="69"/>
  <c r="E15" i="69"/>
  <c r="G15" i="69"/>
  <c r="F15" i="69"/>
  <c r="D16" i="69"/>
  <c r="E16" i="69"/>
  <c r="G16" i="69"/>
  <c r="F16" i="69"/>
  <c r="D17" i="69"/>
  <c r="E17" i="69"/>
  <c r="G17" i="69"/>
  <c r="F17" i="69"/>
  <c r="D18" i="69"/>
  <c r="E18" i="69"/>
  <c r="G18" i="69"/>
  <c r="F18" i="69"/>
  <c r="D19" i="69"/>
  <c r="E19" i="69"/>
  <c r="G19" i="69"/>
  <c r="F19" i="69"/>
  <c r="D20" i="69"/>
  <c r="E20" i="69"/>
  <c r="G20" i="69"/>
  <c r="F20" i="69"/>
  <c r="D21" i="69"/>
  <c r="E21" i="69"/>
  <c r="G21" i="69"/>
  <c r="F21" i="69"/>
  <c r="D22" i="69"/>
  <c r="E22" i="69"/>
  <c r="G22" i="69"/>
  <c r="F22" i="69"/>
  <c r="D23" i="69"/>
  <c r="E23" i="69"/>
  <c r="G23" i="69"/>
  <c r="F23" i="69"/>
  <c r="D24" i="69"/>
  <c r="E24" i="69"/>
  <c r="G24" i="69"/>
  <c r="F24" i="69"/>
  <c r="D25" i="69"/>
  <c r="E25" i="69"/>
  <c r="G25" i="69"/>
  <c r="F25" i="69"/>
  <c r="D26" i="69"/>
  <c r="E26" i="69"/>
  <c r="G26" i="69"/>
  <c r="F26" i="69"/>
  <c r="D27" i="69"/>
  <c r="E27" i="69"/>
  <c r="G27" i="69"/>
  <c r="F27" i="69"/>
  <c r="D28" i="69"/>
  <c r="E28" i="69"/>
  <c r="G28" i="69"/>
  <c r="F28" i="69"/>
  <c r="F31" i="69"/>
  <c r="G31" i="69"/>
  <c r="G32" i="69"/>
  <c r="G33" i="69"/>
  <c r="G35" i="69"/>
  <c r="D10" i="68"/>
  <c r="E10" i="68"/>
  <c r="G10" i="68"/>
  <c r="F10" i="68"/>
  <c r="D11" i="68"/>
  <c r="E11" i="68"/>
  <c r="G11" i="68"/>
  <c r="F11" i="68"/>
  <c r="D12" i="68"/>
  <c r="E12" i="68"/>
  <c r="G12" i="68"/>
  <c r="F12" i="68"/>
  <c r="D13" i="68"/>
  <c r="E13" i="68"/>
  <c r="G13" i="68"/>
  <c r="F13" i="68"/>
  <c r="D14" i="68"/>
  <c r="E14" i="68"/>
  <c r="G14" i="68"/>
  <c r="F14" i="68"/>
  <c r="D15" i="68"/>
  <c r="E15" i="68"/>
  <c r="G15" i="68"/>
  <c r="F15" i="68"/>
  <c r="D16" i="68"/>
  <c r="E16" i="68"/>
  <c r="G16" i="68"/>
  <c r="F16" i="68"/>
  <c r="D17" i="68"/>
  <c r="E17" i="68"/>
  <c r="G17" i="68"/>
  <c r="F17" i="68"/>
  <c r="D18" i="68"/>
  <c r="E18" i="68"/>
  <c r="G18" i="68"/>
  <c r="F18" i="68"/>
  <c r="D19" i="68"/>
  <c r="E19" i="68"/>
  <c r="G19" i="68"/>
  <c r="F19" i="68"/>
  <c r="D20" i="68"/>
  <c r="E20" i="68"/>
  <c r="G20" i="68"/>
  <c r="F20" i="68"/>
  <c r="D21" i="68"/>
  <c r="E21" i="68"/>
  <c r="G21" i="68"/>
  <c r="F21" i="68"/>
  <c r="D22" i="68"/>
  <c r="E22" i="68"/>
  <c r="G22" i="68"/>
  <c r="F22" i="68"/>
  <c r="D23" i="68"/>
  <c r="E23" i="68"/>
  <c r="G23" i="68"/>
  <c r="F23" i="68"/>
  <c r="D24" i="68"/>
  <c r="E24" i="68"/>
  <c r="G24" i="68"/>
  <c r="F24" i="68"/>
  <c r="D25" i="68"/>
  <c r="E25" i="68"/>
  <c r="G25" i="68"/>
  <c r="F25" i="68"/>
  <c r="D26" i="68"/>
  <c r="E26" i="68"/>
  <c r="G26" i="68"/>
  <c r="F26" i="68"/>
  <c r="D27" i="68"/>
  <c r="E27" i="68"/>
  <c r="G27" i="68"/>
  <c r="F27" i="68"/>
  <c r="D28" i="68"/>
  <c r="E28" i="68"/>
  <c r="G28" i="68"/>
  <c r="F28" i="68"/>
  <c r="D29" i="68"/>
  <c r="E29" i="68"/>
  <c r="G29" i="68"/>
  <c r="F29" i="68"/>
  <c r="F32" i="68"/>
  <c r="G32" i="68"/>
  <c r="G33" i="68"/>
  <c r="G34" i="68"/>
  <c r="G36" i="68"/>
  <c r="D10" i="67"/>
  <c r="E10" i="67"/>
  <c r="G10" i="67"/>
  <c r="F10" i="67"/>
  <c r="D11" i="67"/>
  <c r="E11" i="67"/>
  <c r="G11" i="67"/>
  <c r="F11" i="67"/>
  <c r="D12" i="67"/>
  <c r="E12" i="67"/>
  <c r="G12" i="67"/>
  <c r="F12" i="67"/>
  <c r="D13" i="67"/>
  <c r="E13" i="67"/>
  <c r="G13" i="67"/>
  <c r="F13" i="67"/>
  <c r="D14" i="67"/>
  <c r="E14" i="67"/>
  <c r="G14" i="67"/>
  <c r="F14" i="67"/>
  <c r="D15" i="67"/>
  <c r="E15" i="67"/>
  <c r="G15" i="67"/>
  <c r="F15" i="67"/>
  <c r="D16" i="67"/>
  <c r="E16" i="67"/>
  <c r="G16" i="67"/>
  <c r="F16" i="67"/>
  <c r="D17" i="67"/>
  <c r="E17" i="67"/>
  <c r="G17" i="67"/>
  <c r="F17" i="67"/>
  <c r="D18" i="67"/>
  <c r="E18" i="67"/>
  <c r="G18" i="67"/>
  <c r="F18" i="67"/>
  <c r="D19" i="67"/>
  <c r="E19" i="67"/>
  <c r="G19" i="67"/>
  <c r="F19" i="67"/>
  <c r="D20" i="67"/>
  <c r="E20" i="67"/>
  <c r="G20" i="67"/>
  <c r="F20" i="67"/>
  <c r="D21" i="67"/>
  <c r="E21" i="67"/>
  <c r="G21" i="67"/>
  <c r="F21" i="67"/>
  <c r="D22" i="67"/>
  <c r="E22" i="67"/>
  <c r="G22" i="67"/>
  <c r="F22" i="67"/>
  <c r="D23" i="67"/>
  <c r="E23" i="67"/>
  <c r="G23" i="67"/>
  <c r="F23" i="67"/>
  <c r="D24" i="67"/>
  <c r="E24" i="67"/>
  <c r="G24" i="67"/>
  <c r="F24" i="67"/>
  <c r="D25" i="67"/>
  <c r="E25" i="67"/>
  <c r="G25" i="67"/>
  <c r="F25" i="67"/>
  <c r="D26" i="67"/>
  <c r="E26" i="67"/>
  <c r="G26" i="67"/>
  <c r="F26" i="67"/>
  <c r="D27" i="67"/>
  <c r="E27" i="67"/>
  <c r="G27" i="67"/>
  <c r="F27" i="67"/>
  <c r="D28" i="67"/>
  <c r="E28" i="67"/>
  <c r="G28" i="67"/>
  <c r="F28" i="67"/>
  <c r="D29" i="67"/>
  <c r="E29" i="67"/>
  <c r="G29" i="67"/>
  <c r="F29" i="67"/>
  <c r="D30" i="67"/>
  <c r="E30" i="67"/>
  <c r="G30" i="67"/>
  <c r="F30" i="67"/>
  <c r="F33" i="67"/>
  <c r="G33" i="67"/>
  <c r="G34" i="67"/>
  <c r="G35" i="67"/>
  <c r="G37" i="67"/>
  <c r="D10" i="66"/>
  <c r="E10" i="66"/>
  <c r="G10" i="66"/>
  <c r="F10" i="66"/>
  <c r="D11" i="66"/>
  <c r="E11" i="66"/>
  <c r="G11" i="66"/>
  <c r="F11" i="66"/>
  <c r="D12" i="66"/>
  <c r="E12" i="66"/>
  <c r="G12" i="66"/>
  <c r="F12" i="66"/>
  <c r="D13" i="66"/>
  <c r="E13" i="66"/>
  <c r="G13" i="66"/>
  <c r="F13" i="66"/>
  <c r="D14" i="66"/>
  <c r="E14" i="66"/>
  <c r="G14" i="66"/>
  <c r="F14" i="66"/>
  <c r="D15" i="66"/>
  <c r="E15" i="66"/>
  <c r="G15" i="66"/>
  <c r="F15" i="66"/>
  <c r="D16" i="66"/>
  <c r="E16" i="66"/>
  <c r="G16" i="66"/>
  <c r="F16" i="66"/>
  <c r="D17" i="66"/>
  <c r="E17" i="66"/>
  <c r="G17" i="66"/>
  <c r="F17" i="66"/>
  <c r="D18" i="66"/>
  <c r="E18" i="66"/>
  <c r="G18" i="66"/>
  <c r="F18" i="66"/>
  <c r="D19" i="66"/>
  <c r="E19" i="66"/>
  <c r="G19" i="66"/>
  <c r="F19" i="66"/>
  <c r="D20" i="66"/>
  <c r="E20" i="66"/>
  <c r="G20" i="66"/>
  <c r="F20" i="66"/>
  <c r="D21" i="66"/>
  <c r="E21" i="66"/>
  <c r="G21" i="66"/>
  <c r="F21" i="66"/>
  <c r="D22" i="66"/>
  <c r="E22" i="66"/>
  <c r="G22" i="66"/>
  <c r="F22" i="66"/>
  <c r="D23" i="66"/>
  <c r="E23" i="66"/>
  <c r="G23" i="66"/>
  <c r="F23" i="66"/>
  <c r="D24" i="66"/>
  <c r="E24" i="66"/>
  <c r="G24" i="66"/>
  <c r="F24" i="66"/>
  <c r="D25" i="66"/>
  <c r="E25" i="66"/>
  <c r="G25" i="66"/>
  <c r="F25" i="66"/>
  <c r="D26" i="66"/>
  <c r="E26" i="66"/>
  <c r="G26" i="66"/>
  <c r="F26" i="66"/>
  <c r="D27" i="66"/>
  <c r="E27" i="66"/>
  <c r="G27" i="66"/>
  <c r="F27" i="66"/>
  <c r="D28" i="66"/>
  <c r="E28" i="66"/>
  <c r="G28" i="66"/>
  <c r="F28" i="66"/>
  <c r="D29" i="66"/>
  <c r="E29" i="66"/>
  <c r="G29" i="66"/>
  <c r="F29" i="66"/>
  <c r="D30" i="66"/>
  <c r="E30" i="66"/>
  <c r="G30" i="66"/>
  <c r="F30" i="66"/>
  <c r="D31" i="66"/>
  <c r="E31" i="66"/>
  <c r="G31" i="66"/>
  <c r="F31" i="66"/>
  <c r="F34" i="66"/>
  <c r="G34" i="66"/>
  <c r="G35" i="66"/>
  <c r="G36" i="66"/>
  <c r="G38" i="66"/>
  <c r="D10" i="65"/>
  <c r="E10" i="65"/>
  <c r="G10" i="65"/>
  <c r="F10" i="65"/>
  <c r="D11" i="65"/>
  <c r="E11" i="65"/>
  <c r="G11" i="65"/>
  <c r="F11" i="65"/>
  <c r="D12" i="65"/>
  <c r="E12" i="65"/>
  <c r="G12" i="65"/>
  <c r="F12" i="65"/>
  <c r="D13" i="65"/>
  <c r="E13" i="65"/>
  <c r="G13" i="65"/>
  <c r="F13" i="65"/>
  <c r="D14" i="65"/>
  <c r="E14" i="65"/>
  <c r="G14" i="65"/>
  <c r="F14" i="65"/>
  <c r="D15" i="65"/>
  <c r="E15" i="65"/>
  <c r="G15" i="65"/>
  <c r="F15" i="65"/>
  <c r="D16" i="65"/>
  <c r="E16" i="65"/>
  <c r="G16" i="65"/>
  <c r="F16" i="65"/>
  <c r="D17" i="65"/>
  <c r="E17" i="65"/>
  <c r="G17" i="65"/>
  <c r="F17" i="65"/>
  <c r="D18" i="65"/>
  <c r="E18" i="65"/>
  <c r="G18" i="65"/>
  <c r="F18" i="65"/>
  <c r="D19" i="65"/>
  <c r="E19" i="65"/>
  <c r="G19" i="65"/>
  <c r="F19" i="65"/>
  <c r="D20" i="65"/>
  <c r="E20" i="65"/>
  <c r="G20" i="65"/>
  <c r="F20" i="65"/>
  <c r="D21" i="65"/>
  <c r="E21" i="65"/>
  <c r="G21" i="65"/>
  <c r="F21" i="65"/>
  <c r="D22" i="65"/>
  <c r="E22" i="65"/>
  <c r="G22" i="65"/>
  <c r="F22" i="65"/>
  <c r="D23" i="65"/>
  <c r="E23" i="65"/>
  <c r="G23" i="65"/>
  <c r="F23" i="65"/>
  <c r="D24" i="65"/>
  <c r="E24" i="65"/>
  <c r="G24" i="65"/>
  <c r="F24" i="65"/>
  <c r="D25" i="65"/>
  <c r="E25" i="65"/>
  <c r="G25" i="65"/>
  <c r="F25" i="65"/>
  <c r="D26" i="65"/>
  <c r="E26" i="65"/>
  <c r="G26" i="65"/>
  <c r="F26" i="65"/>
  <c r="D27" i="65"/>
  <c r="E27" i="65"/>
  <c r="G27" i="65"/>
  <c r="F27" i="65"/>
  <c r="D28" i="65"/>
  <c r="E28" i="65"/>
  <c r="G28" i="65"/>
  <c r="F28" i="65"/>
  <c r="D29" i="65"/>
  <c r="E29" i="65"/>
  <c r="G29" i="65"/>
  <c r="F29" i="65"/>
  <c r="D30" i="65"/>
  <c r="E30" i="65"/>
  <c r="G30" i="65"/>
  <c r="F30" i="65"/>
  <c r="D31" i="65"/>
  <c r="E31" i="65"/>
  <c r="G31" i="65"/>
  <c r="F31" i="65"/>
  <c r="D32" i="65"/>
  <c r="E32" i="65"/>
  <c r="G32" i="65"/>
  <c r="F32" i="65"/>
  <c r="F35" i="65"/>
  <c r="G35" i="65"/>
  <c r="G36" i="65"/>
  <c r="G37" i="65"/>
  <c r="G39" i="65"/>
  <c r="D10" i="64"/>
  <c r="E10" i="64"/>
  <c r="G10" i="64"/>
  <c r="F10" i="64"/>
  <c r="D11" i="64"/>
  <c r="E11" i="64"/>
  <c r="G11" i="64"/>
  <c r="F11" i="64"/>
  <c r="D12" i="64"/>
  <c r="E12" i="64"/>
  <c r="G12" i="64"/>
  <c r="F12" i="64"/>
  <c r="D13" i="64"/>
  <c r="E13" i="64"/>
  <c r="G13" i="64"/>
  <c r="F13" i="64"/>
  <c r="D14" i="64"/>
  <c r="E14" i="64"/>
  <c r="G14" i="64"/>
  <c r="F14" i="64"/>
  <c r="D15" i="64"/>
  <c r="E15" i="64"/>
  <c r="G15" i="64"/>
  <c r="F15" i="64"/>
  <c r="D16" i="64"/>
  <c r="E16" i="64"/>
  <c r="G16" i="64"/>
  <c r="F16" i="64"/>
  <c r="D17" i="64"/>
  <c r="E17" i="64"/>
  <c r="G17" i="64"/>
  <c r="F17" i="64"/>
  <c r="D18" i="64"/>
  <c r="E18" i="64"/>
  <c r="G18" i="64"/>
  <c r="F18" i="64"/>
  <c r="D19" i="64"/>
  <c r="E19" i="64"/>
  <c r="G19" i="64"/>
  <c r="F19" i="64"/>
  <c r="D20" i="64"/>
  <c r="E20" i="64"/>
  <c r="G20" i="64"/>
  <c r="F20" i="64"/>
  <c r="D21" i="64"/>
  <c r="E21" i="64"/>
  <c r="G21" i="64"/>
  <c r="F21" i="64"/>
  <c r="D22" i="64"/>
  <c r="E22" i="64"/>
  <c r="G22" i="64"/>
  <c r="F22" i="64"/>
  <c r="D23" i="64"/>
  <c r="E23" i="64"/>
  <c r="G23" i="64"/>
  <c r="F23" i="64"/>
  <c r="D24" i="64"/>
  <c r="E24" i="64"/>
  <c r="G24" i="64"/>
  <c r="F24" i="64"/>
  <c r="D25" i="64"/>
  <c r="E25" i="64"/>
  <c r="G25" i="64"/>
  <c r="F25" i="64"/>
  <c r="D26" i="64"/>
  <c r="E26" i="64"/>
  <c r="G26" i="64"/>
  <c r="F26" i="64"/>
  <c r="D27" i="64"/>
  <c r="E27" i="64"/>
  <c r="G27" i="64"/>
  <c r="F27" i="64"/>
  <c r="D28" i="64"/>
  <c r="E28" i="64"/>
  <c r="G28" i="64"/>
  <c r="F28" i="64"/>
  <c r="D29" i="64"/>
  <c r="E29" i="64"/>
  <c r="G29" i="64"/>
  <c r="F29" i="64"/>
  <c r="D30" i="64"/>
  <c r="E30" i="64"/>
  <c r="G30" i="64"/>
  <c r="F30" i="64"/>
  <c r="D31" i="64"/>
  <c r="E31" i="64"/>
  <c r="G31" i="64"/>
  <c r="F31" i="64"/>
  <c r="D32" i="64"/>
  <c r="E32" i="64"/>
  <c r="G32" i="64"/>
  <c r="F32" i="64"/>
  <c r="D33" i="64"/>
  <c r="E33" i="64"/>
  <c r="G33" i="64"/>
  <c r="F33" i="64"/>
  <c r="F36" i="64"/>
  <c r="G36" i="64"/>
  <c r="G37" i="64"/>
  <c r="G38" i="64"/>
  <c r="G40" i="64"/>
  <c r="D10" i="63"/>
  <c r="E10" i="63"/>
  <c r="G10" i="63"/>
  <c r="F10" i="63"/>
  <c r="D11" i="63"/>
  <c r="E11" i="63"/>
  <c r="G11" i="63"/>
  <c r="F11" i="63"/>
  <c r="D12" i="63"/>
  <c r="E12" i="63"/>
  <c r="G12" i="63"/>
  <c r="F12" i="63"/>
  <c r="D13" i="63"/>
  <c r="E13" i="63"/>
  <c r="G13" i="63"/>
  <c r="F13" i="63"/>
  <c r="D14" i="63"/>
  <c r="E14" i="63"/>
  <c r="G14" i="63"/>
  <c r="F14" i="63"/>
  <c r="D15" i="63"/>
  <c r="E15" i="63"/>
  <c r="G15" i="63"/>
  <c r="F15" i="63"/>
  <c r="D16" i="63"/>
  <c r="E16" i="63"/>
  <c r="G16" i="63"/>
  <c r="F16" i="63"/>
  <c r="D17" i="63"/>
  <c r="E17" i="63"/>
  <c r="G17" i="63"/>
  <c r="F17" i="63"/>
  <c r="D18" i="63"/>
  <c r="E18" i="63"/>
  <c r="G18" i="63"/>
  <c r="F18" i="63"/>
  <c r="D19" i="63"/>
  <c r="E19" i="63"/>
  <c r="G19" i="63"/>
  <c r="F19" i="63"/>
  <c r="D20" i="63"/>
  <c r="E20" i="63"/>
  <c r="G20" i="63"/>
  <c r="F20" i="63"/>
  <c r="D21" i="63"/>
  <c r="E21" i="63"/>
  <c r="G21" i="63"/>
  <c r="F21" i="63"/>
  <c r="D22" i="63"/>
  <c r="E22" i="63"/>
  <c r="G22" i="63"/>
  <c r="F22" i="63"/>
  <c r="D23" i="63"/>
  <c r="E23" i="63"/>
  <c r="G23" i="63"/>
  <c r="F23" i="63"/>
  <c r="D24" i="63"/>
  <c r="E24" i="63"/>
  <c r="G24" i="63"/>
  <c r="F24" i="63"/>
  <c r="D25" i="63"/>
  <c r="E25" i="63"/>
  <c r="G25" i="63"/>
  <c r="F25" i="63"/>
  <c r="D26" i="63"/>
  <c r="E26" i="63"/>
  <c r="G26" i="63"/>
  <c r="F26" i="63"/>
  <c r="D27" i="63"/>
  <c r="E27" i="63"/>
  <c r="G27" i="63"/>
  <c r="F27" i="63"/>
  <c r="D28" i="63"/>
  <c r="E28" i="63"/>
  <c r="G28" i="63"/>
  <c r="F28" i="63"/>
  <c r="D29" i="63"/>
  <c r="E29" i="63"/>
  <c r="G29" i="63"/>
  <c r="F29" i="63"/>
  <c r="D30" i="63"/>
  <c r="E30" i="63"/>
  <c r="G30" i="63"/>
  <c r="F30" i="63"/>
  <c r="D31" i="63"/>
  <c r="E31" i="63"/>
  <c r="G31" i="63"/>
  <c r="F31" i="63"/>
  <c r="D32" i="63"/>
  <c r="E32" i="63"/>
  <c r="G32" i="63"/>
  <c r="F32" i="63"/>
  <c r="D33" i="63"/>
  <c r="E33" i="63"/>
  <c r="G33" i="63"/>
  <c r="F33" i="63"/>
  <c r="D34" i="63"/>
  <c r="E34" i="63"/>
  <c r="G34" i="63"/>
  <c r="F34" i="63"/>
  <c r="F37" i="63"/>
  <c r="G37" i="63"/>
  <c r="G38" i="63"/>
  <c r="G39" i="63"/>
  <c r="G41" i="63"/>
  <c r="D10" i="62"/>
  <c r="E10" i="62"/>
  <c r="G10" i="62"/>
  <c r="F10" i="62"/>
  <c r="D11" i="62"/>
  <c r="E11" i="62"/>
  <c r="G11" i="62"/>
  <c r="F11" i="62"/>
  <c r="D12" i="62"/>
  <c r="E12" i="62"/>
  <c r="G12" i="62"/>
  <c r="F12" i="62"/>
  <c r="D13" i="62"/>
  <c r="E13" i="62"/>
  <c r="G13" i="62"/>
  <c r="F13" i="62"/>
  <c r="D14" i="62"/>
  <c r="E14" i="62"/>
  <c r="G14" i="62"/>
  <c r="F14" i="62"/>
  <c r="D15" i="62"/>
  <c r="E15" i="62"/>
  <c r="G15" i="62"/>
  <c r="F15" i="62"/>
  <c r="D16" i="62"/>
  <c r="E16" i="62"/>
  <c r="G16" i="62"/>
  <c r="F16" i="62"/>
  <c r="D17" i="62"/>
  <c r="E17" i="62"/>
  <c r="G17" i="62"/>
  <c r="F17" i="62"/>
  <c r="D18" i="62"/>
  <c r="E18" i="62"/>
  <c r="G18" i="62"/>
  <c r="F18" i="62"/>
  <c r="D19" i="62"/>
  <c r="E19" i="62"/>
  <c r="G19" i="62"/>
  <c r="F19" i="62"/>
  <c r="D20" i="62"/>
  <c r="E20" i="62"/>
  <c r="G20" i="62"/>
  <c r="F20" i="62"/>
  <c r="D21" i="62"/>
  <c r="E21" i="62"/>
  <c r="G21" i="62"/>
  <c r="F21" i="62"/>
  <c r="D22" i="62"/>
  <c r="E22" i="62"/>
  <c r="G22" i="62"/>
  <c r="F22" i="62"/>
  <c r="D23" i="62"/>
  <c r="E23" i="62"/>
  <c r="G23" i="62"/>
  <c r="F23" i="62"/>
  <c r="D24" i="62"/>
  <c r="E24" i="62"/>
  <c r="G24" i="62"/>
  <c r="F24" i="62"/>
  <c r="D25" i="62"/>
  <c r="E25" i="62"/>
  <c r="G25" i="62"/>
  <c r="F25" i="62"/>
  <c r="D26" i="62"/>
  <c r="E26" i="62"/>
  <c r="G26" i="62"/>
  <c r="F26" i="62"/>
  <c r="D27" i="62"/>
  <c r="E27" i="62"/>
  <c r="G27" i="62"/>
  <c r="F27" i="62"/>
  <c r="D28" i="62"/>
  <c r="E28" i="62"/>
  <c r="G28" i="62"/>
  <c r="F28" i="62"/>
  <c r="D29" i="62"/>
  <c r="E29" i="62"/>
  <c r="G29" i="62"/>
  <c r="F29" i="62"/>
  <c r="D30" i="62"/>
  <c r="E30" i="62"/>
  <c r="G30" i="62"/>
  <c r="F30" i="62"/>
  <c r="D31" i="62"/>
  <c r="E31" i="62"/>
  <c r="G31" i="62"/>
  <c r="F31" i="62"/>
  <c r="D32" i="62"/>
  <c r="E32" i="62"/>
  <c r="G32" i="62"/>
  <c r="F32" i="62"/>
  <c r="D33" i="62"/>
  <c r="E33" i="62"/>
  <c r="G33" i="62"/>
  <c r="F33" i="62"/>
  <c r="D34" i="62"/>
  <c r="E34" i="62"/>
  <c r="G34" i="62"/>
  <c r="F34" i="62"/>
  <c r="D35" i="62"/>
  <c r="E35" i="62"/>
  <c r="G35" i="62"/>
  <c r="F35" i="62"/>
  <c r="F38" i="62"/>
  <c r="G38" i="62"/>
  <c r="G39" i="62"/>
  <c r="G40" i="62"/>
  <c r="G42" i="62"/>
  <c r="D10" i="61"/>
  <c r="E10" i="61"/>
  <c r="G10" i="61"/>
  <c r="F10" i="61"/>
  <c r="D11" i="61"/>
  <c r="E11" i="61"/>
  <c r="G11" i="61"/>
  <c r="F11" i="61"/>
  <c r="D12" i="61"/>
  <c r="E12" i="61"/>
  <c r="G12" i="61"/>
  <c r="F12" i="61"/>
  <c r="D13" i="61"/>
  <c r="E13" i="61"/>
  <c r="G13" i="61"/>
  <c r="F13" i="61"/>
  <c r="D14" i="61"/>
  <c r="E14" i="61"/>
  <c r="G14" i="61"/>
  <c r="F14" i="61"/>
  <c r="D15" i="61"/>
  <c r="E15" i="61"/>
  <c r="G15" i="61"/>
  <c r="F15" i="61"/>
  <c r="D16" i="61"/>
  <c r="E16" i="61"/>
  <c r="G16" i="61"/>
  <c r="F16" i="61"/>
  <c r="D17" i="61"/>
  <c r="E17" i="61"/>
  <c r="G17" i="61"/>
  <c r="F17" i="61"/>
  <c r="D18" i="61"/>
  <c r="E18" i="61"/>
  <c r="G18" i="61"/>
  <c r="F18" i="61"/>
  <c r="D19" i="61"/>
  <c r="E19" i="61"/>
  <c r="G19" i="61"/>
  <c r="F19" i="61"/>
  <c r="D20" i="61"/>
  <c r="E20" i="61"/>
  <c r="G20" i="61"/>
  <c r="F20" i="61"/>
  <c r="D21" i="61"/>
  <c r="E21" i="61"/>
  <c r="G21" i="61"/>
  <c r="F21" i="61"/>
  <c r="D22" i="61"/>
  <c r="E22" i="61"/>
  <c r="G22" i="61"/>
  <c r="F22" i="61"/>
  <c r="D23" i="61"/>
  <c r="E23" i="61"/>
  <c r="G23" i="61"/>
  <c r="F23" i="61"/>
  <c r="D24" i="61"/>
  <c r="E24" i="61"/>
  <c r="G24" i="61"/>
  <c r="F24" i="61"/>
  <c r="D25" i="61"/>
  <c r="E25" i="61"/>
  <c r="G25" i="61"/>
  <c r="F25" i="61"/>
  <c r="D26" i="61"/>
  <c r="E26" i="61"/>
  <c r="G26" i="61"/>
  <c r="F26" i="61"/>
  <c r="D27" i="61"/>
  <c r="E27" i="61"/>
  <c r="G27" i="61"/>
  <c r="F27" i="61"/>
  <c r="D28" i="61"/>
  <c r="E28" i="61"/>
  <c r="G28" i="61"/>
  <c r="F28" i="61"/>
  <c r="D29" i="61"/>
  <c r="E29" i="61"/>
  <c r="G29" i="61"/>
  <c r="F29" i="61"/>
  <c r="D30" i="61"/>
  <c r="E30" i="61"/>
  <c r="G30" i="61"/>
  <c r="F30" i="61"/>
  <c r="D31" i="61"/>
  <c r="E31" i="61"/>
  <c r="G31" i="61"/>
  <c r="F31" i="61"/>
  <c r="D32" i="61"/>
  <c r="E32" i="61"/>
  <c r="G32" i="61"/>
  <c r="F32" i="61"/>
  <c r="D33" i="61"/>
  <c r="E33" i="61"/>
  <c r="G33" i="61"/>
  <c r="F33" i="61"/>
  <c r="D34" i="61"/>
  <c r="E34" i="61"/>
  <c r="G34" i="61"/>
  <c r="F34" i="61"/>
  <c r="D35" i="61"/>
  <c r="E35" i="61"/>
  <c r="G35" i="61"/>
  <c r="F35" i="61"/>
  <c r="D36" i="61"/>
  <c r="E36" i="61"/>
  <c r="G36" i="61"/>
  <c r="F36" i="61"/>
  <c r="D37" i="61"/>
  <c r="E37" i="61"/>
  <c r="G37" i="61"/>
  <c r="F37" i="61"/>
  <c r="F40" i="61"/>
  <c r="G40" i="61"/>
  <c r="G41" i="61"/>
  <c r="G42" i="61"/>
  <c r="G44" i="61"/>
  <c r="D10" i="60"/>
  <c r="E10" i="60"/>
  <c r="G10" i="60"/>
  <c r="F10" i="60"/>
  <c r="D11" i="60"/>
  <c r="E11" i="60"/>
  <c r="G11" i="60"/>
  <c r="F11" i="60"/>
  <c r="D12" i="60"/>
  <c r="E12" i="60"/>
  <c r="G12" i="60"/>
  <c r="F12" i="60"/>
  <c r="D13" i="60"/>
  <c r="E13" i="60"/>
  <c r="G13" i="60"/>
  <c r="F13" i="60"/>
  <c r="D14" i="60"/>
  <c r="E14" i="60"/>
  <c r="G14" i="60"/>
  <c r="F14" i="60"/>
  <c r="D15" i="60"/>
  <c r="E15" i="60"/>
  <c r="G15" i="60"/>
  <c r="F15" i="60"/>
  <c r="D16" i="60"/>
  <c r="E16" i="60"/>
  <c r="G16" i="60"/>
  <c r="F16" i="60"/>
  <c r="D17" i="60"/>
  <c r="E17" i="60"/>
  <c r="G17" i="60"/>
  <c r="F17" i="60"/>
  <c r="D18" i="60"/>
  <c r="E18" i="60"/>
  <c r="G18" i="60"/>
  <c r="F18" i="60"/>
  <c r="D19" i="60"/>
  <c r="E19" i="60"/>
  <c r="G19" i="60"/>
  <c r="F19" i="60"/>
  <c r="D20" i="60"/>
  <c r="E20" i="60"/>
  <c r="G20" i="60"/>
  <c r="F20" i="60"/>
  <c r="D21" i="60"/>
  <c r="E21" i="60"/>
  <c r="G21" i="60"/>
  <c r="F21" i="60"/>
  <c r="D22" i="60"/>
  <c r="E22" i="60"/>
  <c r="G22" i="60"/>
  <c r="F22" i="60"/>
  <c r="D23" i="60"/>
  <c r="E23" i="60"/>
  <c r="G23" i="60"/>
  <c r="F23" i="60"/>
  <c r="D24" i="60"/>
  <c r="E24" i="60"/>
  <c r="G24" i="60"/>
  <c r="F24" i="60"/>
  <c r="D25" i="60"/>
  <c r="E25" i="60"/>
  <c r="G25" i="60"/>
  <c r="F25" i="60"/>
  <c r="D26" i="60"/>
  <c r="E26" i="60"/>
  <c r="G26" i="60"/>
  <c r="F26" i="60"/>
  <c r="D27" i="60"/>
  <c r="E27" i="60"/>
  <c r="G27" i="60"/>
  <c r="F27" i="60"/>
  <c r="D28" i="60"/>
  <c r="E28" i="60"/>
  <c r="G28" i="60"/>
  <c r="F28" i="60"/>
  <c r="D29" i="60"/>
  <c r="E29" i="60"/>
  <c r="G29" i="60"/>
  <c r="F29" i="60"/>
  <c r="D30" i="60"/>
  <c r="E30" i="60"/>
  <c r="G30" i="60"/>
  <c r="F30" i="60"/>
  <c r="D31" i="60"/>
  <c r="E31" i="60"/>
  <c r="G31" i="60"/>
  <c r="F31" i="60"/>
  <c r="D32" i="60"/>
  <c r="E32" i="60"/>
  <c r="G32" i="60"/>
  <c r="F32" i="60"/>
  <c r="D33" i="60"/>
  <c r="E33" i="60"/>
  <c r="G33" i="60"/>
  <c r="F33" i="60"/>
  <c r="D34" i="60"/>
  <c r="E34" i="60"/>
  <c r="G34" i="60"/>
  <c r="F34" i="60"/>
  <c r="D35" i="60"/>
  <c r="E35" i="60"/>
  <c r="G35" i="60"/>
  <c r="F35" i="60"/>
  <c r="D36" i="60"/>
  <c r="E36" i="60"/>
  <c r="G36" i="60"/>
  <c r="F36" i="60"/>
  <c r="F39" i="60"/>
  <c r="G39" i="60"/>
  <c r="G40" i="60"/>
  <c r="G41" i="60"/>
  <c r="G43" i="60"/>
  <c r="D10" i="59"/>
  <c r="E10" i="59"/>
  <c r="G10" i="59"/>
  <c r="F10" i="59"/>
  <c r="D11" i="59"/>
  <c r="E11" i="59"/>
  <c r="G11" i="59"/>
  <c r="F11" i="59"/>
  <c r="D12" i="59"/>
  <c r="E12" i="59"/>
  <c r="G12" i="59"/>
  <c r="F12" i="59"/>
  <c r="D13" i="59"/>
  <c r="E13" i="59"/>
  <c r="G13" i="59"/>
  <c r="F13" i="59"/>
  <c r="D14" i="59"/>
  <c r="E14" i="59"/>
  <c r="G14" i="59"/>
  <c r="F14" i="59"/>
  <c r="D15" i="59"/>
  <c r="E15" i="59"/>
  <c r="G15" i="59"/>
  <c r="F15" i="59"/>
  <c r="D16" i="59"/>
  <c r="E16" i="59"/>
  <c r="G16" i="59"/>
  <c r="F16" i="59"/>
  <c r="D17" i="59"/>
  <c r="E17" i="59"/>
  <c r="G17" i="59"/>
  <c r="F17" i="59"/>
  <c r="D18" i="59"/>
  <c r="E18" i="59"/>
  <c r="G18" i="59"/>
  <c r="F18" i="59"/>
  <c r="D19" i="59"/>
  <c r="E19" i="59"/>
  <c r="G19" i="59"/>
  <c r="F19" i="59"/>
  <c r="D20" i="59"/>
  <c r="E20" i="59"/>
  <c r="G20" i="59"/>
  <c r="F20" i="59"/>
  <c r="D21" i="59"/>
  <c r="E21" i="59"/>
  <c r="G21" i="59"/>
  <c r="F21" i="59"/>
  <c r="D22" i="59"/>
  <c r="E22" i="59"/>
  <c r="G22" i="59"/>
  <c r="F22" i="59"/>
  <c r="D23" i="59"/>
  <c r="E23" i="59"/>
  <c r="G23" i="59"/>
  <c r="F23" i="59"/>
  <c r="D24" i="59"/>
  <c r="E24" i="59"/>
  <c r="G24" i="59"/>
  <c r="F24" i="59"/>
  <c r="D25" i="59"/>
  <c r="E25" i="59"/>
  <c r="G25" i="59"/>
  <c r="F25" i="59"/>
  <c r="D26" i="59"/>
  <c r="E26" i="59"/>
  <c r="G26" i="59"/>
  <c r="F26" i="59"/>
  <c r="D27" i="59"/>
  <c r="E27" i="59"/>
  <c r="G27" i="59"/>
  <c r="F27" i="59"/>
  <c r="D28" i="59"/>
  <c r="E28" i="59"/>
  <c r="G28" i="59"/>
  <c r="F28" i="59"/>
  <c r="D29" i="59"/>
  <c r="E29" i="59"/>
  <c r="G29" i="59"/>
  <c r="F29" i="59"/>
  <c r="D30" i="59"/>
  <c r="E30" i="59"/>
  <c r="G30" i="59"/>
  <c r="F30" i="59"/>
  <c r="D31" i="59"/>
  <c r="E31" i="59"/>
  <c r="G31" i="59"/>
  <c r="F31" i="59"/>
  <c r="D32" i="59"/>
  <c r="E32" i="59"/>
  <c r="G32" i="59"/>
  <c r="F32" i="59"/>
  <c r="D33" i="59"/>
  <c r="E33" i="59"/>
  <c r="G33" i="59"/>
  <c r="F33" i="59"/>
  <c r="D34" i="59"/>
  <c r="E34" i="59"/>
  <c r="G34" i="59"/>
  <c r="F34" i="59"/>
  <c r="D35" i="59"/>
  <c r="E35" i="59"/>
  <c r="G35" i="59"/>
  <c r="F35" i="59"/>
  <c r="D36" i="59"/>
  <c r="E36" i="59"/>
  <c r="G36" i="59"/>
  <c r="F36" i="59"/>
  <c r="D37" i="59"/>
  <c r="E37" i="59"/>
  <c r="G37" i="59"/>
  <c r="F37" i="59"/>
  <c r="D38" i="59"/>
  <c r="E38" i="59"/>
  <c r="G38" i="59"/>
  <c r="F38" i="59"/>
  <c r="F41" i="59"/>
  <c r="G41" i="59"/>
  <c r="G42" i="59"/>
  <c r="G43" i="59"/>
  <c r="G45" i="59"/>
  <c r="D10" i="58"/>
  <c r="E10" i="58"/>
  <c r="G10" i="58"/>
  <c r="F10" i="58"/>
  <c r="D11" i="58"/>
  <c r="E11" i="58"/>
  <c r="G11" i="58"/>
  <c r="F11" i="58"/>
  <c r="D12" i="58"/>
  <c r="E12" i="58"/>
  <c r="G12" i="58"/>
  <c r="F12" i="58"/>
  <c r="D13" i="58"/>
  <c r="E13" i="58"/>
  <c r="G13" i="58"/>
  <c r="F13" i="58"/>
  <c r="D14" i="58"/>
  <c r="E14" i="58"/>
  <c r="G14" i="58"/>
  <c r="F14" i="58"/>
  <c r="D15" i="58"/>
  <c r="E15" i="58"/>
  <c r="G15" i="58"/>
  <c r="F15" i="58"/>
  <c r="D16" i="58"/>
  <c r="E16" i="58"/>
  <c r="G16" i="58"/>
  <c r="F16" i="58"/>
  <c r="D17" i="58"/>
  <c r="E17" i="58"/>
  <c r="G17" i="58"/>
  <c r="F17" i="58"/>
  <c r="D18" i="58"/>
  <c r="E18" i="58"/>
  <c r="G18" i="58"/>
  <c r="F18" i="58"/>
  <c r="D19" i="58"/>
  <c r="E19" i="58"/>
  <c r="G19" i="58"/>
  <c r="F19" i="58"/>
  <c r="D20" i="58"/>
  <c r="E20" i="58"/>
  <c r="G20" i="58"/>
  <c r="F20" i="58"/>
  <c r="D21" i="58"/>
  <c r="E21" i="58"/>
  <c r="G21" i="58"/>
  <c r="F21" i="58"/>
  <c r="D22" i="58"/>
  <c r="E22" i="58"/>
  <c r="G22" i="58"/>
  <c r="F22" i="58"/>
  <c r="D23" i="58"/>
  <c r="E23" i="58"/>
  <c r="G23" i="58"/>
  <c r="F23" i="58"/>
  <c r="D24" i="58"/>
  <c r="E24" i="58"/>
  <c r="G24" i="58"/>
  <c r="F24" i="58"/>
  <c r="D25" i="58"/>
  <c r="E25" i="58"/>
  <c r="G25" i="58"/>
  <c r="F25" i="58"/>
  <c r="D26" i="58"/>
  <c r="E26" i="58"/>
  <c r="G26" i="58"/>
  <c r="F26" i="58"/>
  <c r="D27" i="58"/>
  <c r="E27" i="58"/>
  <c r="G27" i="58"/>
  <c r="F27" i="58"/>
  <c r="D28" i="58"/>
  <c r="E28" i="58"/>
  <c r="G28" i="58"/>
  <c r="F28" i="58"/>
  <c r="D29" i="58"/>
  <c r="E29" i="58"/>
  <c r="G29" i="58"/>
  <c r="F29" i="58"/>
  <c r="F32" i="58"/>
  <c r="G32" i="58"/>
  <c r="G33" i="58"/>
  <c r="G34" i="58"/>
  <c r="G36" i="58"/>
  <c r="D10" i="57"/>
  <c r="E10" i="57"/>
  <c r="G10" i="57"/>
  <c r="F10" i="57"/>
  <c r="D11" i="57"/>
  <c r="E11" i="57"/>
  <c r="G11" i="57"/>
  <c r="F11" i="57"/>
  <c r="D12" i="57"/>
  <c r="E12" i="57"/>
  <c r="G12" i="57"/>
  <c r="F12" i="57"/>
  <c r="D13" i="57"/>
  <c r="E13" i="57"/>
  <c r="G13" i="57"/>
  <c r="F13" i="57"/>
  <c r="D14" i="57"/>
  <c r="E14" i="57"/>
  <c r="G14" i="57"/>
  <c r="F14" i="57"/>
  <c r="D15" i="57"/>
  <c r="E15" i="57"/>
  <c r="G15" i="57"/>
  <c r="F15" i="57"/>
  <c r="D16" i="57"/>
  <c r="E16" i="57"/>
  <c r="G16" i="57"/>
  <c r="F16" i="57"/>
  <c r="D17" i="57"/>
  <c r="E17" i="57"/>
  <c r="G17" i="57"/>
  <c r="F17" i="57"/>
  <c r="D18" i="57"/>
  <c r="E18" i="57"/>
  <c r="G18" i="57"/>
  <c r="F18" i="57"/>
  <c r="D19" i="57"/>
  <c r="E19" i="57"/>
  <c r="G19" i="57"/>
  <c r="F19" i="57"/>
  <c r="D20" i="57"/>
  <c r="E20" i="57"/>
  <c r="G20" i="57"/>
  <c r="F20" i="57"/>
  <c r="D21" i="57"/>
  <c r="E21" i="57"/>
  <c r="G21" i="57"/>
  <c r="F21" i="57"/>
  <c r="D22" i="57"/>
  <c r="E22" i="57"/>
  <c r="G22" i="57"/>
  <c r="F22" i="57"/>
  <c r="D23" i="57"/>
  <c r="E23" i="57"/>
  <c r="G23" i="57"/>
  <c r="F23" i="57"/>
  <c r="D24" i="57"/>
  <c r="E24" i="57"/>
  <c r="G24" i="57"/>
  <c r="F24" i="57"/>
  <c r="D25" i="57"/>
  <c r="E25" i="57"/>
  <c r="G25" i="57"/>
  <c r="F25" i="57"/>
  <c r="D26" i="57"/>
  <c r="E26" i="57"/>
  <c r="G26" i="57"/>
  <c r="F26" i="57"/>
  <c r="D27" i="57"/>
  <c r="E27" i="57"/>
  <c r="G27" i="57"/>
  <c r="F27" i="57"/>
  <c r="D28" i="57"/>
  <c r="E28" i="57"/>
  <c r="G28" i="57"/>
  <c r="F28" i="57"/>
  <c r="D29" i="57"/>
  <c r="E29" i="57"/>
  <c r="G29" i="57"/>
  <c r="F29" i="57"/>
  <c r="D30" i="57"/>
  <c r="E30" i="57"/>
  <c r="G30" i="57"/>
  <c r="F30" i="57"/>
  <c r="F33" i="57"/>
  <c r="G33" i="57"/>
  <c r="G34" i="57"/>
  <c r="G35" i="57"/>
  <c r="G37" i="57"/>
  <c r="D10" i="56"/>
  <c r="E10" i="56"/>
  <c r="G10" i="56"/>
  <c r="F10" i="56"/>
  <c r="D11" i="56"/>
  <c r="E11" i="56"/>
  <c r="G11" i="56"/>
  <c r="F11" i="56"/>
  <c r="D12" i="56"/>
  <c r="E12" i="56"/>
  <c r="G12" i="56"/>
  <c r="F12" i="56"/>
  <c r="D13" i="56"/>
  <c r="E13" i="56"/>
  <c r="G13" i="56"/>
  <c r="F13" i="56"/>
  <c r="D14" i="56"/>
  <c r="E14" i="56"/>
  <c r="G14" i="56"/>
  <c r="F14" i="56"/>
  <c r="D15" i="56"/>
  <c r="E15" i="56"/>
  <c r="G15" i="56"/>
  <c r="F15" i="56"/>
  <c r="D16" i="56"/>
  <c r="E16" i="56"/>
  <c r="G16" i="56"/>
  <c r="F16" i="56"/>
  <c r="D17" i="56"/>
  <c r="E17" i="56"/>
  <c r="G17" i="56"/>
  <c r="F17" i="56"/>
  <c r="D18" i="56"/>
  <c r="E18" i="56"/>
  <c r="G18" i="56"/>
  <c r="F18" i="56"/>
  <c r="D19" i="56"/>
  <c r="E19" i="56"/>
  <c r="G19" i="56"/>
  <c r="F19" i="56"/>
  <c r="D20" i="56"/>
  <c r="E20" i="56"/>
  <c r="G20" i="56"/>
  <c r="F20" i="56"/>
  <c r="D21" i="56"/>
  <c r="E21" i="56"/>
  <c r="G21" i="56"/>
  <c r="F21" i="56"/>
  <c r="D22" i="56"/>
  <c r="E22" i="56"/>
  <c r="G22" i="56"/>
  <c r="F22" i="56"/>
  <c r="D23" i="56"/>
  <c r="E23" i="56"/>
  <c r="G23" i="56"/>
  <c r="F23" i="56"/>
  <c r="D24" i="56"/>
  <c r="E24" i="56"/>
  <c r="G24" i="56"/>
  <c r="F24" i="56"/>
  <c r="D25" i="56"/>
  <c r="E25" i="56"/>
  <c r="G25" i="56"/>
  <c r="F25" i="56"/>
  <c r="D26" i="56"/>
  <c r="E26" i="56"/>
  <c r="G26" i="56"/>
  <c r="F26" i="56"/>
  <c r="D27" i="56"/>
  <c r="E27" i="56"/>
  <c r="G27" i="56"/>
  <c r="F27" i="56"/>
  <c r="D28" i="56"/>
  <c r="E28" i="56"/>
  <c r="G28" i="56"/>
  <c r="F28" i="56"/>
  <c r="D29" i="56"/>
  <c r="E29" i="56"/>
  <c r="G29" i="56"/>
  <c r="F29" i="56"/>
  <c r="D30" i="56"/>
  <c r="E30" i="56"/>
  <c r="G30" i="56"/>
  <c r="F30" i="56"/>
  <c r="D31" i="56"/>
  <c r="E31" i="56"/>
  <c r="G31" i="56"/>
  <c r="F31" i="56"/>
  <c r="F34" i="56"/>
  <c r="G34" i="56"/>
  <c r="G35" i="56"/>
  <c r="G36" i="56"/>
  <c r="G38" i="56"/>
  <c r="D10" i="55"/>
  <c r="E10" i="55"/>
  <c r="G10" i="55"/>
  <c r="F10" i="55"/>
  <c r="D11" i="55"/>
  <c r="E11" i="55"/>
  <c r="G11" i="55"/>
  <c r="F11" i="55"/>
  <c r="D12" i="55"/>
  <c r="E12" i="55"/>
  <c r="G12" i="55"/>
  <c r="F12" i="55"/>
  <c r="D13" i="55"/>
  <c r="E13" i="55"/>
  <c r="G13" i="55"/>
  <c r="F13" i="55"/>
  <c r="D14" i="55"/>
  <c r="E14" i="55"/>
  <c r="G14" i="55"/>
  <c r="F14" i="55"/>
  <c r="D15" i="55"/>
  <c r="E15" i="55"/>
  <c r="G15" i="55"/>
  <c r="F15" i="55"/>
  <c r="D16" i="55"/>
  <c r="E16" i="55"/>
  <c r="G16" i="55"/>
  <c r="F16" i="55"/>
  <c r="D17" i="55"/>
  <c r="E17" i="55"/>
  <c r="G17" i="55"/>
  <c r="F17" i="55"/>
  <c r="D18" i="55"/>
  <c r="E18" i="55"/>
  <c r="G18" i="55"/>
  <c r="F18" i="55"/>
  <c r="D19" i="55"/>
  <c r="E19" i="55"/>
  <c r="G19" i="55"/>
  <c r="F19" i="55"/>
  <c r="D20" i="55"/>
  <c r="E20" i="55"/>
  <c r="G20" i="55"/>
  <c r="F20" i="55"/>
  <c r="D21" i="55"/>
  <c r="E21" i="55"/>
  <c r="G21" i="55"/>
  <c r="F21" i="55"/>
  <c r="D22" i="55"/>
  <c r="E22" i="55"/>
  <c r="G22" i="55"/>
  <c r="F22" i="55"/>
  <c r="D23" i="55"/>
  <c r="E23" i="55"/>
  <c r="G23" i="55"/>
  <c r="F23" i="55"/>
  <c r="D24" i="55"/>
  <c r="E24" i="55"/>
  <c r="G24" i="55"/>
  <c r="F24" i="55"/>
  <c r="D25" i="55"/>
  <c r="E25" i="55"/>
  <c r="G25" i="55"/>
  <c r="F25" i="55"/>
  <c r="D26" i="55"/>
  <c r="E26" i="55"/>
  <c r="G26" i="55"/>
  <c r="F26" i="55"/>
  <c r="D27" i="55"/>
  <c r="E27" i="55"/>
  <c r="G27" i="55"/>
  <c r="F27" i="55"/>
  <c r="D28" i="55"/>
  <c r="E28" i="55"/>
  <c r="G28" i="55"/>
  <c r="F28" i="55"/>
  <c r="D29" i="55"/>
  <c r="E29" i="55"/>
  <c r="G29" i="55"/>
  <c r="F29" i="55"/>
  <c r="D30" i="55"/>
  <c r="E30" i="55"/>
  <c r="G30" i="55"/>
  <c r="F30" i="55"/>
  <c r="D31" i="55"/>
  <c r="E31" i="55"/>
  <c r="G31" i="55"/>
  <c r="F31" i="55"/>
  <c r="D32" i="55"/>
  <c r="E32" i="55"/>
  <c r="G32" i="55"/>
  <c r="F32" i="55"/>
  <c r="F35" i="55"/>
  <c r="G35" i="55"/>
  <c r="G36" i="55"/>
  <c r="G37" i="55"/>
  <c r="G39" i="55"/>
  <c r="D10" i="54"/>
  <c r="E10" i="54"/>
  <c r="G10" i="54"/>
  <c r="F10" i="54"/>
  <c r="D11" i="54"/>
  <c r="E11" i="54"/>
  <c r="G11" i="54"/>
  <c r="F11" i="54"/>
  <c r="D12" i="54"/>
  <c r="E12" i="54"/>
  <c r="G12" i="54"/>
  <c r="F12" i="54"/>
  <c r="D13" i="54"/>
  <c r="E13" i="54"/>
  <c r="G13" i="54"/>
  <c r="F13" i="54"/>
  <c r="D14" i="54"/>
  <c r="E14" i="54"/>
  <c r="G14" i="54"/>
  <c r="F14" i="54"/>
  <c r="D15" i="54"/>
  <c r="E15" i="54"/>
  <c r="G15" i="54"/>
  <c r="F15" i="54"/>
  <c r="D16" i="54"/>
  <c r="E16" i="54"/>
  <c r="G16" i="54"/>
  <c r="F16" i="54"/>
  <c r="D17" i="54"/>
  <c r="E17" i="54"/>
  <c r="G17" i="54"/>
  <c r="F17" i="54"/>
  <c r="D18" i="54"/>
  <c r="E18" i="54"/>
  <c r="G18" i="54"/>
  <c r="F18" i="54"/>
  <c r="D19" i="54"/>
  <c r="E19" i="54"/>
  <c r="G19" i="54"/>
  <c r="F19" i="54"/>
  <c r="D20" i="54"/>
  <c r="E20" i="54"/>
  <c r="G20" i="54"/>
  <c r="F20" i="54"/>
  <c r="D21" i="54"/>
  <c r="E21" i="54"/>
  <c r="G21" i="54"/>
  <c r="F21" i="54"/>
  <c r="D22" i="54"/>
  <c r="E22" i="54"/>
  <c r="G22" i="54"/>
  <c r="F22" i="54"/>
  <c r="D23" i="54"/>
  <c r="E23" i="54"/>
  <c r="G23" i="54"/>
  <c r="F23" i="54"/>
  <c r="D24" i="54"/>
  <c r="E24" i="54"/>
  <c r="G24" i="54"/>
  <c r="F24" i="54"/>
  <c r="D25" i="54"/>
  <c r="E25" i="54"/>
  <c r="G25" i="54"/>
  <c r="F25" i="54"/>
  <c r="D26" i="54"/>
  <c r="E26" i="54"/>
  <c r="G26" i="54"/>
  <c r="F26" i="54"/>
  <c r="D27" i="54"/>
  <c r="E27" i="54"/>
  <c r="G27" i="54"/>
  <c r="F27" i="54"/>
  <c r="D28" i="54"/>
  <c r="E28" i="54"/>
  <c r="G28" i="54"/>
  <c r="F28" i="54"/>
  <c r="D29" i="54"/>
  <c r="E29" i="54"/>
  <c r="G29" i="54"/>
  <c r="F29" i="54"/>
  <c r="D30" i="54"/>
  <c r="E30" i="54"/>
  <c r="G30" i="54"/>
  <c r="F30" i="54"/>
  <c r="D31" i="54"/>
  <c r="E31" i="54"/>
  <c r="G31" i="54"/>
  <c r="F31" i="54"/>
  <c r="D32" i="54"/>
  <c r="E32" i="54"/>
  <c r="G32" i="54"/>
  <c r="F32" i="54"/>
  <c r="D33" i="54"/>
  <c r="E33" i="54"/>
  <c r="G33" i="54"/>
  <c r="F33" i="54"/>
  <c r="F36" i="54"/>
  <c r="G36" i="54"/>
  <c r="G37" i="54"/>
  <c r="G38" i="54"/>
  <c r="G40" i="54"/>
  <c r="D10" i="53"/>
  <c r="E10" i="53"/>
  <c r="G10" i="53"/>
  <c r="F10" i="53"/>
  <c r="D11" i="53"/>
  <c r="E11" i="53"/>
  <c r="G11" i="53"/>
  <c r="F11" i="53"/>
  <c r="D12" i="53"/>
  <c r="E12" i="53"/>
  <c r="G12" i="53"/>
  <c r="F12" i="53"/>
  <c r="D13" i="53"/>
  <c r="E13" i="53"/>
  <c r="G13" i="53"/>
  <c r="F13" i="53"/>
  <c r="D14" i="53"/>
  <c r="E14" i="53"/>
  <c r="G14" i="53"/>
  <c r="F14" i="53"/>
  <c r="D15" i="53"/>
  <c r="E15" i="53"/>
  <c r="G15" i="53"/>
  <c r="F15" i="53"/>
  <c r="D16" i="53"/>
  <c r="E16" i="53"/>
  <c r="G16" i="53"/>
  <c r="F16" i="53"/>
  <c r="D17" i="53"/>
  <c r="E17" i="53"/>
  <c r="G17" i="53"/>
  <c r="F17" i="53"/>
  <c r="D18" i="53"/>
  <c r="E18" i="53"/>
  <c r="G18" i="53"/>
  <c r="F18" i="53"/>
  <c r="D19" i="53"/>
  <c r="E19" i="53"/>
  <c r="G19" i="53"/>
  <c r="F19" i="53"/>
  <c r="D20" i="53"/>
  <c r="E20" i="53"/>
  <c r="G20" i="53"/>
  <c r="F20" i="53"/>
  <c r="D21" i="53"/>
  <c r="E21" i="53"/>
  <c r="G21" i="53"/>
  <c r="F21" i="53"/>
  <c r="D22" i="53"/>
  <c r="E22" i="53"/>
  <c r="G22" i="53"/>
  <c r="F22" i="53"/>
  <c r="D23" i="53"/>
  <c r="E23" i="53"/>
  <c r="G23" i="53"/>
  <c r="F23" i="53"/>
  <c r="D24" i="53"/>
  <c r="E24" i="53"/>
  <c r="G24" i="53"/>
  <c r="F24" i="53"/>
  <c r="D25" i="53"/>
  <c r="E25" i="53"/>
  <c r="G25" i="53"/>
  <c r="F25" i="53"/>
  <c r="D26" i="53"/>
  <c r="E26" i="53"/>
  <c r="G26" i="53"/>
  <c r="F26" i="53"/>
  <c r="D27" i="53"/>
  <c r="E27" i="53"/>
  <c r="G27" i="53"/>
  <c r="F27" i="53"/>
  <c r="D28" i="53"/>
  <c r="E28" i="53"/>
  <c r="G28" i="53"/>
  <c r="F28" i="53"/>
  <c r="D29" i="53"/>
  <c r="E29" i="53"/>
  <c r="G29" i="53"/>
  <c r="F29" i="53"/>
  <c r="D30" i="53"/>
  <c r="E30" i="53"/>
  <c r="G30" i="53"/>
  <c r="F30" i="53"/>
  <c r="D31" i="53"/>
  <c r="E31" i="53"/>
  <c r="G31" i="53"/>
  <c r="F31" i="53"/>
  <c r="D32" i="53"/>
  <c r="E32" i="53"/>
  <c r="G32" i="53"/>
  <c r="F32" i="53"/>
  <c r="D33" i="53"/>
  <c r="E33" i="53"/>
  <c r="G33" i="53"/>
  <c r="F33" i="53"/>
  <c r="D34" i="53"/>
  <c r="E34" i="53"/>
  <c r="G34" i="53"/>
  <c r="F34" i="53"/>
  <c r="F37" i="53"/>
  <c r="G37" i="53"/>
  <c r="G38" i="53"/>
  <c r="G39" i="53"/>
  <c r="G41" i="53"/>
  <c r="D10" i="52"/>
  <c r="E10" i="52"/>
  <c r="G10" i="52"/>
  <c r="F10" i="52"/>
  <c r="D11" i="52"/>
  <c r="E11" i="52"/>
  <c r="G11" i="52"/>
  <c r="F11" i="52"/>
  <c r="D12" i="52"/>
  <c r="E12" i="52"/>
  <c r="G12" i="52"/>
  <c r="F12" i="52"/>
  <c r="D13" i="52"/>
  <c r="E13" i="52"/>
  <c r="G13" i="52"/>
  <c r="F13" i="52"/>
  <c r="D14" i="52"/>
  <c r="E14" i="52"/>
  <c r="G14" i="52"/>
  <c r="F14" i="52"/>
  <c r="D15" i="52"/>
  <c r="E15" i="52"/>
  <c r="G15" i="52"/>
  <c r="F15" i="52"/>
  <c r="D16" i="52"/>
  <c r="E16" i="52"/>
  <c r="G16" i="52"/>
  <c r="F16" i="52"/>
  <c r="D17" i="52"/>
  <c r="E17" i="52"/>
  <c r="G17" i="52"/>
  <c r="F17" i="52"/>
  <c r="D18" i="52"/>
  <c r="E18" i="52"/>
  <c r="G18" i="52"/>
  <c r="F18" i="52"/>
  <c r="D19" i="52"/>
  <c r="E19" i="52"/>
  <c r="G19" i="52"/>
  <c r="F19" i="52"/>
  <c r="D20" i="52"/>
  <c r="E20" i="52"/>
  <c r="G20" i="52"/>
  <c r="F20" i="52"/>
  <c r="D21" i="52"/>
  <c r="E21" i="52"/>
  <c r="G21" i="52"/>
  <c r="F21" i="52"/>
  <c r="D22" i="52"/>
  <c r="E22" i="52"/>
  <c r="G22" i="52"/>
  <c r="F22" i="52"/>
  <c r="D23" i="52"/>
  <c r="E23" i="52"/>
  <c r="G23" i="52"/>
  <c r="F23" i="52"/>
  <c r="D24" i="52"/>
  <c r="E24" i="52"/>
  <c r="G24" i="52"/>
  <c r="F24" i="52"/>
  <c r="D25" i="52"/>
  <c r="E25" i="52"/>
  <c r="G25" i="52"/>
  <c r="F25" i="52"/>
  <c r="D26" i="52"/>
  <c r="E26" i="52"/>
  <c r="G26" i="52"/>
  <c r="F26" i="52"/>
  <c r="D27" i="52"/>
  <c r="E27" i="52"/>
  <c r="G27" i="52"/>
  <c r="F27" i="52"/>
  <c r="D28" i="52"/>
  <c r="E28" i="52"/>
  <c r="G28" i="52"/>
  <c r="F28" i="52"/>
  <c r="D29" i="52"/>
  <c r="E29" i="52"/>
  <c r="G29" i="52"/>
  <c r="F29" i="52"/>
  <c r="D30" i="52"/>
  <c r="E30" i="52"/>
  <c r="G30" i="52"/>
  <c r="F30" i="52"/>
  <c r="D31" i="52"/>
  <c r="E31" i="52"/>
  <c r="G31" i="52"/>
  <c r="F31" i="52"/>
  <c r="D32" i="52"/>
  <c r="E32" i="52"/>
  <c r="G32" i="52"/>
  <c r="F32" i="52"/>
  <c r="D33" i="52"/>
  <c r="E33" i="52"/>
  <c r="G33" i="52"/>
  <c r="F33" i="52"/>
  <c r="D34" i="52"/>
  <c r="E34" i="52"/>
  <c r="G34" i="52"/>
  <c r="F34" i="52"/>
  <c r="D35" i="52"/>
  <c r="E35" i="52"/>
  <c r="G35" i="52"/>
  <c r="F35" i="52"/>
  <c r="F38" i="52"/>
  <c r="G38" i="52"/>
  <c r="G39" i="52"/>
  <c r="G40" i="52"/>
  <c r="G42" i="52"/>
  <c r="D10" i="51"/>
  <c r="E10" i="51"/>
  <c r="G10" i="51"/>
  <c r="F10" i="51"/>
  <c r="D11" i="51"/>
  <c r="E11" i="51"/>
  <c r="G11" i="51"/>
  <c r="F11" i="51"/>
  <c r="D12" i="51"/>
  <c r="E12" i="51"/>
  <c r="G12" i="51"/>
  <c r="F12" i="51"/>
  <c r="D13" i="51"/>
  <c r="E13" i="51"/>
  <c r="G13" i="51"/>
  <c r="F13" i="51"/>
  <c r="D14" i="51"/>
  <c r="E14" i="51"/>
  <c r="G14" i="51"/>
  <c r="F14" i="51"/>
  <c r="D15" i="51"/>
  <c r="E15" i="51"/>
  <c r="G15" i="51"/>
  <c r="F15" i="51"/>
  <c r="D16" i="51"/>
  <c r="E16" i="51"/>
  <c r="G16" i="51"/>
  <c r="F16" i="51"/>
  <c r="D17" i="51"/>
  <c r="E17" i="51"/>
  <c r="G17" i="51"/>
  <c r="F17" i="51"/>
  <c r="D18" i="51"/>
  <c r="E18" i="51"/>
  <c r="G18" i="51"/>
  <c r="F18" i="51"/>
  <c r="D19" i="51"/>
  <c r="E19" i="51"/>
  <c r="G19" i="51"/>
  <c r="F19" i="51"/>
  <c r="D20" i="51"/>
  <c r="E20" i="51"/>
  <c r="G20" i="51"/>
  <c r="F20" i="51"/>
  <c r="D21" i="51"/>
  <c r="E21" i="51"/>
  <c r="G21" i="51"/>
  <c r="F21" i="51"/>
  <c r="D22" i="51"/>
  <c r="E22" i="51"/>
  <c r="G22" i="51"/>
  <c r="F22" i="51"/>
  <c r="D23" i="51"/>
  <c r="E23" i="51"/>
  <c r="G23" i="51"/>
  <c r="F23" i="51"/>
  <c r="D24" i="51"/>
  <c r="E24" i="51"/>
  <c r="G24" i="51"/>
  <c r="F24" i="51"/>
  <c r="D25" i="51"/>
  <c r="E25" i="51"/>
  <c r="G25" i="51"/>
  <c r="F25" i="51"/>
  <c r="D26" i="51"/>
  <c r="E26" i="51"/>
  <c r="G26" i="51"/>
  <c r="F26" i="51"/>
  <c r="D27" i="51"/>
  <c r="E27" i="51"/>
  <c r="G27" i="51"/>
  <c r="F27" i="51"/>
  <c r="D28" i="51"/>
  <c r="E28" i="51"/>
  <c r="G28" i="51"/>
  <c r="F28" i="51"/>
  <c r="D29" i="51"/>
  <c r="E29" i="51"/>
  <c r="G29" i="51"/>
  <c r="F29" i="51"/>
  <c r="D30" i="51"/>
  <c r="E30" i="51"/>
  <c r="G30" i="51"/>
  <c r="F30" i="51"/>
  <c r="D31" i="51"/>
  <c r="E31" i="51"/>
  <c r="G31" i="51"/>
  <c r="F31" i="51"/>
  <c r="D32" i="51"/>
  <c r="E32" i="51"/>
  <c r="G32" i="51"/>
  <c r="F32" i="51"/>
  <c r="D33" i="51"/>
  <c r="E33" i="51"/>
  <c r="G33" i="51"/>
  <c r="F33" i="51"/>
  <c r="D34" i="51"/>
  <c r="E34" i="51"/>
  <c r="G34" i="51"/>
  <c r="F34" i="51"/>
  <c r="D35" i="51"/>
  <c r="E35" i="51"/>
  <c r="G35" i="51"/>
  <c r="F35" i="51"/>
  <c r="D36" i="51"/>
  <c r="E36" i="51"/>
  <c r="G36" i="51"/>
  <c r="F36" i="51"/>
  <c r="F39" i="51"/>
  <c r="G39" i="51"/>
  <c r="G40" i="51"/>
  <c r="G41" i="51"/>
  <c r="G43" i="51"/>
  <c r="D10" i="50"/>
  <c r="E10" i="50"/>
  <c r="G10" i="50"/>
  <c r="F10" i="50"/>
  <c r="D11" i="50"/>
  <c r="E11" i="50"/>
  <c r="G11" i="50"/>
  <c r="F11" i="50"/>
  <c r="D12" i="50"/>
  <c r="E12" i="50"/>
  <c r="G12" i="50"/>
  <c r="F12" i="50"/>
  <c r="D13" i="50"/>
  <c r="E13" i="50"/>
  <c r="G13" i="50"/>
  <c r="F13" i="50"/>
  <c r="D14" i="50"/>
  <c r="E14" i="50"/>
  <c r="G14" i="50"/>
  <c r="F14" i="50"/>
  <c r="D15" i="50"/>
  <c r="E15" i="50"/>
  <c r="G15" i="50"/>
  <c r="F15" i="50"/>
  <c r="D16" i="50"/>
  <c r="E16" i="50"/>
  <c r="G16" i="50"/>
  <c r="F16" i="50"/>
  <c r="D17" i="50"/>
  <c r="E17" i="50"/>
  <c r="G17" i="50"/>
  <c r="F17" i="50"/>
  <c r="D18" i="50"/>
  <c r="E18" i="50"/>
  <c r="G18" i="50"/>
  <c r="F18" i="50"/>
  <c r="D19" i="50"/>
  <c r="E19" i="50"/>
  <c r="G19" i="50"/>
  <c r="F19" i="50"/>
  <c r="D20" i="50"/>
  <c r="E20" i="50"/>
  <c r="G20" i="50"/>
  <c r="F20" i="50"/>
  <c r="D21" i="50"/>
  <c r="E21" i="50"/>
  <c r="G21" i="50"/>
  <c r="F21" i="50"/>
  <c r="D22" i="50"/>
  <c r="E22" i="50"/>
  <c r="G22" i="50"/>
  <c r="F22" i="50"/>
  <c r="D23" i="50"/>
  <c r="E23" i="50"/>
  <c r="G23" i="50"/>
  <c r="F23" i="50"/>
  <c r="D24" i="50"/>
  <c r="E24" i="50"/>
  <c r="G24" i="50"/>
  <c r="F24" i="50"/>
  <c r="D25" i="50"/>
  <c r="E25" i="50"/>
  <c r="G25" i="50"/>
  <c r="F25" i="50"/>
  <c r="D26" i="50"/>
  <c r="E26" i="50"/>
  <c r="G26" i="50"/>
  <c r="F26" i="50"/>
  <c r="D27" i="50"/>
  <c r="E27" i="50"/>
  <c r="G27" i="50"/>
  <c r="F27" i="50"/>
  <c r="D28" i="50"/>
  <c r="E28" i="50"/>
  <c r="G28" i="50"/>
  <c r="F28" i="50"/>
  <c r="D29" i="50"/>
  <c r="E29" i="50"/>
  <c r="G29" i="50"/>
  <c r="F29" i="50"/>
  <c r="D30" i="50"/>
  <c r="E30" i="50"/>
  <c r="G30" i="50"/>
  <c r="F30" i="50"/>
  <c r="D31" i="50"/>
  <c r="E31" i="50"/>
  <c r="G31" i="50"/>
  <c r="F31" i="50"/>
  <c r="D32" i="50"/>
  <c r="E32" i="50"/>
  <c r="G32" i="50"/>
  <c r="F32" i="50"/>
  <c r="D33" i="50"/>
  <c r="E33" i="50"/>
  <c r="G33" i="50"/>
  <c r="F33" i="50"/>
  <c r="D34" i="50"/>
  <c r="E34" i="50"/>
  <c r="G34" i="50"/>
  <c r="F34" i="50"/>
  <c r="D35" i="50"/>
  <c r="E35" i="50"/>
  <c r="G35" i="50"/>
  <c r="F35" i="50"/>
  <c r="D36" i="50"/>
  <c r="E36" i="50"/>
  <c r="G36" i="50"/>
  <c r="F36" i="50"/>
  <c r="D37" i="50"/>
  <c r="E37" i="50"/>
  <c r="G37" i="50"/>
  <c r="F37" i="50"/>
  <c r="F40" i="50"/>
  <c r="G40" i="50"/>
  <c r="G41" i="50"/>
  <c r="G42" i="50"/>
  <c r="G44" i="50"/>
  <c r="D10" i="49"/>
  <c r="E10" i="49"/>
  <c r="G10" i="49"/>
  <c r="F10" i="49"/>
  <c r="D11" i="49"/>
  <c r="E11" i="49"/>
  <c r="G11" i="49"/>
  <c r="F11" i="49"/>
  <c r="D12" i="49"/>
  <c r="E12" i="49"/>
  <c r="G12" i="49"/>
  <c r="F12" i="49"/>
  <c r="D13" i="49"/>
  <c r="E13" i="49"/>
  <c r="G13" i="49"/>
  <c r="F13" i="49"/>
  <c r="D14" i="49"/>
  <c r="E14" i="49"/>
  <c r="G14" i="49"/>
  <c r="F14" i="49"/>
  <c r="D15" i="49"/>
  <c r="E15" i="49"/>
  <c r="G15" i="49"/>
  <c r="F15" i="49"/>
  <c r="D16" i="49"/>
  <c r="E16" i="49"/>
  <c r="G16" i="49"/>
  <c r="F16" i="49"/>
  <c r="D17" i="49"/>
  <c r="E17" i="49"/>
  <c r="G17" i="49"/>
  <c r="F17" i="49"/>
  <c r="D18" i="49"/>
  <c r="E18" i="49"/>
  <c r="G18" i="49"/>
  <c r="F18" i="49"/>
  <c r="D19" i="49"/>
  <c r="E19" i="49"/>
  <c r="G19" i="49"/>
  <c r="F19" i="49"/>
  <c r="D20" i="49"/>
  <c r="E20" i="49"/>
  <c r="G20" i="49"/>
  <c r="F20" i="49"/>
  <c r="D21" i="49"/>
  <c r="E21" i="49"/>
  <c r="G21" i="49"/>
  <c r="F21" i="49"/>
  <c r="D22" i="49"/>
  <c r="E22" i="49"/>
  <c r="G22" i="49"/>
  <c r="F22" i="49"/>
  <c r="D23" i="49"/>
  <c r="E23" i="49"/>
  <c r="G23" i="49"/>
  <c r="F23" i="49"/>
  <c r="D24" i="49"/>
  <c r="E24" i="49"/>
  <c r="G24" i="49"/>
  <c r="F24" i="49"/>
  <c r="D25" i="49"/>
  <c r="E25" i="49"/>
  <c r="G25" i="49"/>
  <c r="F25" i="49"/>
  <c r="D26" i="49"/>
  <c r="E26" i="49"/>
  <c r="G26" i="49"/>
  <c r="F26" i="49"/>
  <c r="D27" i="49"/>
  <c r="E27" i="49"/>
  <c r="G27" i="49"/>
  <c r="F27" i="49"/>
  <c r="D28" i="49"/>
  <c r="E28" i="49"/>
  <c r="G28" i="49"/>
  <c r="F28" i="49"/>
  <c r="D29" i="49"/>
  <c r="E29" i="49"/>
  <c r="G29" i="49"/>
  <c r="F29" i="49"/>
  <c r="D30" i="49"/>
  <c r="E30" i="49"/>
  <c r="G30" i="49"/>
  <c r="F30" i="49"/>
  <c r="D31" i="49"/>
  <c r="E31" i="49"/>
  <c r="G31" i="49"/>
  <c r="F31" i="49"/>
  <c r="D32" i="49"/>
  <c r="E32" i="49"/>
  <c r="G32" i="49"/>
  <c r="F32" i="49"/>
  <c r="D33" i="49"/>
  <c r="E33" i="49"/>
  <c r="G33" i="49"/>
  <c r="F33" i="49"/>
  <c r="D34" i="49"/>
  <c r="E34" i="49"/>
  <c r="G34" i="49"/>
  <c r="F34" i="49"/>
  <c r="D35" i="49"/>
  <c r="E35" i="49"/>
  <c r="G35" i="49"/>
  <c r="F35" i="49"/>
  <c r="D36" i="49"/>
  <c r="E36" i="49"/>
  <c r="G36" i="49"/>
  <c r="F36" i="49"/>
  <c r="D37" i="49"/>
  <c r="E37" i="49"/>
  <c r="G37" i="49"/>
  <c r="F37" i="49"/>
  <c r="D38" i="49"/>
  <c r="E38" i="49"/>
  <c r="G38" i="49"/>
  <c r="F38" i="49"/>
  <c r="F41" i="49"/>
  <c r="G41" i="49"/>
  <c r="G42" i="49"/>
  <c r="G43" i="49"/>
  <c r="G45" i="49"/>
  <c r="D10" i="48"/>
  <c r="E10" i="48"/>
  <c r="G10" i="48"/>
  <c r="F10" i="48"/>
  <c r="D11" i="48"/>
  <c r="E11" i="48"/>
  <c r="G11" i="48"/>
  <c r="F11" i="48"/>
  <c r="D12" i="48"/>
  <c r="E12" i="48"/>
  <c r="G12" i="48"/>
  <c r="F12" i="48"/>
  <c r="D13" i="48"/>
  <c r="E13" i="48"/>
  <c r="G13" i="48"/>
  <c r="F13" i="48"/>
  <c r="D14" i="48"/>
  <c r="E14" i="48"/>
  <c r="G14" i="48"/>
  <c r="F14" i="48"/>
  <c r="D15" i="48"/>
  <c r="E15" i="48"/>
  <c r="G15" i="48"/>
  <c r="F15" i="48"/>
  <c r="D16" i="48"/>
  <c r="E16" i="48"/>
  <c r="G16" i="48"/>
  <c r="F16" i="48"/>
  <c r="D17" i="48"/>
  <c r="E17" i="48"/>
  <c r="G17" i="48"/>
  <c r="F17" i="48"/>
  <c r="D18" i="48"/>
  <c r="E18" i="48"/>
  <c r="G18" i="48"/>
  <c r="F18" i="48"/>
  <c r="D19" i="48"/>
  <c r="E19" i="48"/>
  <c r="G19" i="48"/>
  <c r="F19" i="48"/>
  <c r="D20" i="48"/>
  <c r="E20" i="48"/>
  <c r="G20" i="48"/>
  <c r="F20" i="48"/>
  <c r="D21" i="48"/>
  <c r="E21" i="48"/>
  <c r="G21" i="48"/>
  <c r="F21" i="48"/>
  <c r="D22" i="48"/>
  <c r="E22" i="48"/>
  <c r="G22" i="48"/>
  <c r="F22" i="48"/>
  <c r="D23" i="48"/>
  <c r="E23" i="48"/>
  <c r="G23" i="48"/>
  <c r="F23" i="48"/>
  <c r="D24" i="48"/>
  <c r="E24" i="48"/>
  <c r="G24" i="48"/>
  <c r="F24" i="48"/>
  <c r="F27" i="48"/>
  <c r="G27" i="48"/>
  <c r="G28" i="48"/>
  <c r="G29" i="48"/>
  <c r="G31" i="48"/>
  <c r="D10" i="47"/>
  <c r="E10" i="47"/>
  <c r="G10" i="47"/>
  <c r="F10" i="47"/>
  <c r="D11" i="47"/>
  <c r="E11" i="47"/>
  <c r="G11" i="47"/>
  <c r="F11" i="47"/>
  <c r="D12" i="47"/>
  <c r="E12" i="47"/>
  <c r="G12" i="47"/>
  <c r="F12" i="47"/>
  <c r="D13" i="47"/>
  <c r="E13" i="47"/>
  <c r="G13" i="47"/>
  <c r="F13" i="47"/>
  <c r="D14" i="47"/>
  <c r="E14" i="47"/>
  <c r="G14" i="47"/>
  <c r="F14" i="47"/>
  <c r="D15" i="47"/>
  <c r="E15" i="47"/>
  <c r="G15" i="47"/>
  <c r="F15" i="47"/>
  <c r="D16" i="47"/>
  <c r="E16" i="47"/>
  <c r="G16" i="47"/>
  <c r="F16" i="47"/>
  <c r="D17" i="47"/>
  <c r="E17" i="47"/>
  <c r="G17" i="47"/>
  <c r="F17" i="47"/>
  <c r="D18" i="47"/>
  <c r="E18" i="47"/>
  <c r="G18" i="47"/>
  <c r="F18" i="47"/>
  <c r="D19" i="47"/>
  <c r="E19" i="47"/>
  <c r="G19" i="47"/>
  <c r="F19" i="47"/>
  <c r="D20" i="47"/>
  <c r="E20" i="47"/>
  <c r="G20" i="47"/>
  <c r="F20" i="47"/>
  <c r="D21" i="47"/>
  <c r="E21" i="47"/>
  <c r="G21" i="47"/>
  <c r="F21" i="47"/>
  <c r="D22" i="47"/>
  <c r="E22" i="47"/>
  <c r="G22" i="47"/>
  <c r="F22" i="47"/>
  <c r="D23" i="47"/>
  <c r="E23" i="47"/>
  <c r="G23" i="47"/>
  <c r="F23" i="47"/>
  <c r="D24" i="47"/>
  <c r="E24" i="47"/>
  <c r="G24" i="47"/>
  <c r="F24" i="47"/>
  <c r="D25" i="47"/>
  <c r="E25" i="47"/>
  <c r="G25" i="47"/>
  <c r="F25" i="47"/>
  <c r="F28" i="47"/>
  <c r="G28" i="47"/>
  <c r="G29" i="47"/>
  <c r="G30" i="47"/>
  <c r="G32" i="47"/>
  <c r="D10" i="46"/>
  <c r="E10" i="46"/>
  <c r="G10" i="46"/>
  <c r="F10" i="46"/>
  <c r="D11" i="46"/>
  <c r="E11" i="46"/>
  <c r="G11" i="46"/>
  <c r="F11" i="46"/>
  <c r="D12" i="46"/>
  <c r="E12" i="46"/>
  <c r="G12" i="46"/>
  <c r="F12" i="46"/>
  <c r="D13" i="46"/>
  <c r="E13" i="46"/>
  <c r="G13" i="46"/>
  <c r="F13" i="46"/>
  <c r="D14" i="46"/>
  <c r="E14" i="46"/>
  <c r="G14" i="46"/>
  <c r="F14" i="46"/>
  <c r="D15" i="46"/>
  <c r="E15" i="46"/>
  <c r="G15" i="46"/>
  <c r="F15" i="46"/>
  <c r="D16" i="46"/>
  <c r="E16" i="46"/>
  <c r="G16" i="46"/>
  <c r="F16" i="46"/>
  <c r="D17" i="46"/>
  <c r="E17" i="46"/>
  <c r="G17" i="46"/>
  <c r="F17" i="46"/>
  <c r="D18" i="46"/>
  <c r="E18" i="46"/>
  <c r="G18" i="46"/>
  <c r="F18" i="46"/>
  <c r="D19" i="46"/>
  <c r="E19" i="46"/>
  <c r="G19" i="46"/>
  <c r="F19" i="46"/>
  <c r="D20" i="46"/>
  <c r="E20" i="46"/>
  <c r="G20" i="46"/>
  <c r="F20" i="46"/>
  <c r="D21" i="46"/>
  <c r="E21" i="46"/>
  <c r="G21" i="46"/>
  <c r="F21" i="46"/>
  <c r="D22" i="46"/>
  <c r="E22" i="46"/>
  <c r="G22" i="46"/>
  <c r="F22" i="46"/>
  <c r="D23" i="46"/>
  <c r="E23" i="46"/>
  <c r="G23" i="46"/>
  <c r="F23" i="46"/>
  <c r="D24" i="46"/>
  <c r="E24" i="46"/>
  <c r="G24" i="46"/>
  <c r="F24" i="46"/>
  <c r="D25" i="46"/>
  <c r="E25" i="46"/>
  <c r="G25" i="46"/>
  <c r="F25" i="46"/>
  <c r="D26" i="46"/>
  <c r="E26" i="46"/>
  <c r="G26" i="46"/>
  <c r="F26" i="46"/>
  <c r="F29" i="46"/>
  <c r="G29" i="46"/>
  <c r="G30" i="46"/>
  <c r="G31" i="46"/>
  <c r="G33" i="46"/>
  <c r="D10" i="45"/>
  <c r="E10" i="45"/>
  <c r="G10" i="45"/>
  <c r="F10" i="45"/>
  <c r="D11" i="45"/>
  <c r="E11" i="45"/>
  <c r="G11" i="45"/>
  <c r="F11" i="45"/>
  <c r="D12" i="45"/>
  <c r="E12" i="45"/>
  <c r="G12" i="45"/>
  <c r="F12" i="45"/>
  <c r="D13" i="45"/>
  <c r="E13" i="45"/>
  <c r="G13" i="45"/>
  <c r="F13" i="45"/>
  <c r="D14" i="45"/>
  <c r="E14" i="45"/>
  <c r="G14" i="45"/>
  <c r="F14" i="45"/>
  <c r="D15" i="45"/>
  <c r="E15" i="45"/>
  <c r="G15" i="45"/>
  <c r="F15" i="45"/>
  <c r="D16" i="45"/>
  <c r="E16" i="45"/>
  <c r="G16" i="45"/>
  <c r="F16" i="45"/>
  <c r="D17" i="45"/>
  <c r="E17" i="45"/>
  <c r="G17" i="45"/>
  <c r="F17" i="45"/>
  <c r="D18" i="45"/>
  <c r="E18" i="45"/>
  <c r="G18" i="45"/>
  <c r="F18" i="45"/>
  <c r="D19" i="45"/>
  <c r="E19" i="45"/>
  <c r="G19" i="45"/>
  <c r="F19" i="45"/>
  <c r="D20" i="45"/>
  <c r="E20" i="45"/>
  <c r="G20" i="45"/>
  <c r="F20" i="45"/>
  <c r="D21" i="45"/>
  <c r="E21" i="45"/>
  <c r="G21" i="45"/>
  <c r="F21" i="45"/>
  <c r="D22" i="45"/>
  <c r="E22" i="45"/>
  <c r="G22" i="45"/>
  <c r="F22" i="45"/>
  <c r="D23" i="45"/>
  <c r="E23" i="45"/>
  <c r="G23" i="45"/>
  <c r="F23" i="45"/>
  <c r="D24" i="45"/>
  <c r="E24" i="45"/>
  <c r="G24" i="45"/>
  <c r="F24" i="45"/>
  <c r="D25" i="45"/>
  <c r="E25" i="45"/>
  <c r="G25" i="45"/>
  <c r="F25" i="45"/>
  <c r="D26" i="45"/>
  <c r="E26" i="45"/>
  <c r="G26" i="45"/>
  <c r="F26" i="45"/>
  <c r="D27" i="45"/>
  <c r="E27" i="45"/>
  <c r="G27" i="45"/>
  <c r="F27" i="45"/>
  <c r="F30" i="45"/>
  <c r="G30" i="45"/>
  <c r="G31" i="45"/>
  <c r="G32" i="45"/>
  <c r="G34" i="45"/>
  <c r="D10" i="44"/>
  <c r="E10" i="44"/>
  <c r="G10" i="44"/>
  <c r="F10" i="44"/>
  <c r="D11" i="44"/>
  <c r="E11" i="44"/>
  <c r="G11" i="44"/>
  <c r="F11" i="44"/>
  <c r="D12" i="44"/>
  <c r="E12" i="44"/>
  <c r="G12" i="44"/>
  <c r="F12" i="44"/>
  <c r="D13" i="44"/>
  <c r="E13" i="44"/>
  <c r="G13" i="44"/>
  <c r="F13" i="44"/>
  <c r="D14" i="44"/>
  <c r="E14" i="44"/>
  <c r="G14" i="44"/>
  <c r="F14" i="44"/>
  <c r="D15" i="44"/>
  <c r="E15" i="44"/>
  <c r="G15" i="44"/>
  <c r="F15" i="44"/>
  <c r="D16" i="44"/>
  <c r="E16" i="44"/>
  <c r="G16" i="44"/>
  <c r="F16" i="44"/>
  <c r="D17" i="44"/>
  <c r="E17" i="44"/>
  <c r="G17" i="44"/>
  <c r="F17" i="44"/>
  <c r="D18" i="44"/>
  <c r="E18" i="44"/>
  <c r="G18" i="44"/>
  <c r="F18" i="44"/>
  <c r="D19" i="44"/>
  <c r="E19" i="44"/>
  <c r="G19" i="44"/>
  <c r="F19" i="44"/>
  <c r="D20" i="44"/>
  <c r="E20" i="44"/>
  <c r="G20" i="44"/>
  <c r="F20" i="44"/>
  <c r="D21" i="44"/>
  <c r="E21" i="44"/>
  <c r="G21" i="44"/>
  <c r="F21" i="44"/>
  <c r="D22" i="44"/>
  <c r="E22" i="44"/>
  <c r="G22" i="44"/>
  <c r="F22" i="44"/>
  <c r="D23" i="44"/>
  <c r="E23" i="44"/>
  <c r="G23" i="44"/>
  <c r="F23" i="44"/>
  <c r="D24" i="44"/>
  <c r="E24" i="44"/>
  <c r="G24" i="44"/>
  <c r="F24" i="44"/>
  <c r="D25" i="44"/>
  <c r="E25" i="44"/>
  <c r="G25" i="44"/>
  <c r="F25" i="44"/>
  <c r="D26" i="44"/>
  <c r="E26" i="44"/>
  <c r="G26" i="44"/>
  <c r="F26" i="44"/>
  <c r="D27" i="44"/>
  <c r="E27" i="44"/>
  <c r="G27" i="44"/>
  <c r="F27" i="44"/>
  <c r="D28" i="44"/>
  <c r="E28" i="44"/>
  <c r="G28" i="44"/>
  <c r="F28" i="44"/>
  <c r="F31" i="44"/>
  <c r="G31" i="44"/>
  <c r="G32" i="44"/>
  <c r="G33" i="44"/>
  <c r="G35" i="44"/>
  <c r="D10" i="43"/>
  <c r="E10" i="43"/>
  <c r="G10" i="43"/>
  <c r="F10" i="43"/>
  <c r="D11" i="43"/>
  <c r="E11" i="43"/>
  <c r="G11" i="43"/>
  <c r="F11" i="43"/>
  <c r="D12" i="43"/>
  <c r="E12" i="43"/>
  <c r="G12" i="43"/>
  <c r="F12" i="43"/>
  <c r="D13" i="43"/>
  <c r="E13" i="43"/>
  <c r="G13" i="43"/>
  <c r="F13" i="43"/>
  <c r="D14" i="43"/>
  <c r="E14" i="43"/>
  <c r="G14" i="43"/>
  <c r="F14" i="43"/>
  <c r="D15" i="43"/>
  <c r="E15" i="43"/>
  <c r="G15" i="43"/>
  <c r="F15" i="43"/>
  <c r="D16" i="43"/>
  <c r="E16" i="43"/>
  <c r="G16" i="43"/>
  <c r="F16" i="43"/>
  <c r="D17" i="43"/>
  <c r="E17" i="43"/>
  <c r="G17" i="43"/>
  <c r="F17" i="43"/>
  <c r="D18" i="43"/>
  <c r="E18" i="43"/>
  <c r="G18" i="43"/>
  <c r="F18" i="43"/>
  <c r="D19" i="43"/>
  <c r="E19" i="43"/>
  <c r="G19" i="43"/>
  <c r="F19" i="43"/>
  <c r="D20" i="43"/>
  <c r="E20" i="43"/>
  <c r="G20" i="43"/>
  <c r="F20" i="43"/>
  <c r="D21" i="43"/>
  <c r="E21" i="43"/>
  <c r="G21" i="43"/>
  <c r="F21" i="43"/>
  <c r="D22" i="43"/>
  <c r="E22" i="43"/>
  <c r="G22" i="43"/>
  <c r="F22" i="43"/>
  <c r="D23" i="43"/>
  <c r="E23" i="43"/>
  <c r="G23" i="43"/>
  <c r="F23" i="43"/>
  <c r="D24" i="43"/>
  <c r="E24" i="43"/>
  <c r="G24" i="43"/>
  <c r="F24" i="43"/>
  <c r="D25" i="43"/>
  <c r="E25" i="43"/>
  <c r="G25" i="43"/>
  <c r="F25" i="43"/>
  <c r="D26" i="43"/>
  <c r="E26" i="43"/>
  <c r="G26" i="43"/>
  <c r="F26" i="43"/>
  <c r="D27" i="43"/>
  <c r="E27" i="43"/>
  <c r="G27" i="43"/>
  <c r="F27" i="43"/>
  <c r="D28" i="43"/>
  <c r="E28" i="43"/>
  <c r="G28" i="43"/>
  <c r="F28" i="43"/>
  <c r="D29" i="43"/>
  <c r="E29" i="43"/>
  <c r="G29" i="43"/>
  <c r="F29" i="43"/>
  <c r="F32" i="43"/>
  <c r="G32" i="43"/>
  <c r="G33" i="43"/>
  <c r="G34" i="43"/>
  <c r="G36" i="43"/>
  <c r="D10" i="42"/>
  <c r="E10" i="42"/>
  <c r="G10" i="42"/>
  <c r="F10" i="42"/>
  <c r="D11" i="42"/>
  <c r="E11" i="42"/>
  <c r="G11" i="42"/>
  <c r="F11" i="42"/>
  <c r="D12" i="42"/>
  <c r="E12" i="42"/>
  <c r="G12" i="42"/>
  <c r="F12" i="42"/>
  <c r="D13" i="42"/>
  <c r="E13" i="42"/>
  <c r="G13" i="42"/>
  <c r="F13" i="42"/>
  <c r="D14" i="42"/>
  <c r="E14" i="42"/>
  <c r="G14" i="42"/>
  <c r="F14" i="42"/>
  <c r="D15" i="42"/>
  <c r="E15" i="42"/>
  <c r="G15" i="42"/>
  <c r="F15" i="42"/>
  <c r="D16" i="42"/>
  <c r="E16" i="42"/>
  <c r="G16" i="42"/>
  <c r="F16" i="42"/>
  <c r="D17" i="42"/>
  <c r="E17" i="42"/>
  <c r="G17" i="42"/>
  <c r="F17" i="42"/>
  <c r="D18" i="42"/>
  <c r="E18" i="42"/>
  <c r="G18" i="42"/>
  <c r="F18" i="42"/>
  <c r="D19" i="42"/>
  <c r="E19" i="42"/>
  <c r="G19" i="42"/>
  <c r="F19" i="42"/>
  <c r="D20" i="42"/>
  <c r="E20" i="42"/>
  <c r="G20" i="42"/>
  <c r="F20" i="42"/>
  <c r="D21" i="42"/>
  <c r="E21" i="42"/>
  <c r="G21" i="42"/>
  <c r="F21" i="42"/>
  <c r="D22" i="42"/>
  <c r="E22" i="42"/>
  <c r="G22" i="42"/>
  <c r="F22" i="42"/>
  <c r="D23" i="42"/>
  <c r="E23" i="42"/>
  <c r="G23" i="42"/>
  <c r="F23" i="42"/>
  <c r="D24" i="42"/>
  <c r="E24" i="42"/>
  <c r="G24" i="42"/>
  <c r="F24" i="42"/>
  <c r="D25" i="42"/>
  <c r="E25" i="42"/>
  <c r="G25" i="42"/>
  <c r="F25" i="42"/>
  <c r="D26" i="42"/>
  <c r="E26" i="42"/>
  <c r="G26" i="42"/>
  <c r="F26" i="42"/>
  <c r="D27" i="42"/>
  <c r="E27" i="42"/>
  <c r="G27" i="42"/>
  <c r="F27" i="42"/>
  <c r="D28" i="42"/>
  <c r="E28" i="42"/>
  <c r="G28" i="42"/>
  <c r="F28" i="42"/>
  <c r="D29" i="42"/>
  <c r="E29" i="42"/>
  <c r="G29" i="42"/>
  <c r="F29" i="42"/>
  <c r="D30" i="42"/>
  <c r="E30" i="42"/>
  <c r="G30" i="42"/>
  <c r="F30" i="42"/>
  <c r="F33" i="42"/>
  <c r="G33" i="42"/>
  <c r="G34" i="42"/>
  <c r="G35" i="42"/>
  <c r="G37" i="42"/>
  <c r="D10" i="41"/>
  <c r="E10" i="41"/>
  <c r="G10" i="41"/>
  <c r="F10" i="41"/>
  <c r="D11" i="41"/>
  <c r="E11" i="41"/>
  <c r="G11" i="41"/>
  <c r="F11" i="41"/>
  <c r="D12" i="41"/>
  <c r="E12" i="41"/>
  <c r="G12" i="41"/>
  <c r="F12" i="41"/>
  <c r="D13" i="41"/>
  <c r="E13" i="41"/>
  <c r="G13" i="41"/>
  <c r="F13" i="41"/>
  <c r="D14" i="41"/>
  <c r="E14" i="41"/>
  <c r="G14" i="41"/>
  <c r="F14" i="41"/>
  <c r="D15" i="41"/>
  <c r="E15" i="41"/>
  <c r="G15" i="41"/>
  <c r="F15" i="41"/>
  <c r="D16" i="41"/>
  <c r="E16" i="41"/>
  <c r="G16" i="41"/>
  <c r="F16" i="41"/>
  <c r="D17" i="41"/>
  <c r="E17" i="41"/>
  <c r="G17" i="41"/>
  <c r="F17" i="41"/>
  <c r="D18" i="41"/>
  <c r="E18" i="41"/>
  <c r="G18" i="41"/>
  <c r="F18" i="41"/>
  <c r="D19" i="41"/>
  <c r="E19" i="41"/>
  <c r="G19" i="41"/>
  <c r="F19" i="41"/>
  <c r="D20" i="41"/>
  <c r="E20" i="41"/>
  <c r="G20" i="41"/>
  <c r="F20" i="41"/>
  <c r="D21" i="41"/>
  <c r="E21" i="41"/>
  <c r="G21" i="41"/>
  <c r="F21" i="41"/>
  <c r="D22" i="41"/>
  <c r="E22" i="41"/>
  <c r="G22" i="41"/>
  <c r="F22" i="41"/>
  <c r="D23" i="41"/>
  <c r="E23" i="41"/>
  <c r="G23" i="41"/>
  <c r="F23" i="41"/>
  <c r="D24" i="41"/>
  <c r="E24" i="41"/>
  <c r="G24" i="41"/>
  <c r="F24" i="41"/>
  <c r="D25" i="41"/>
  <c r="E25" i="41"/>
  <c r="G25" i="41"/>
  <c r="F25" i="41"/>
  <c r="D26" i="41"/>
  <c r="E26" i="41"/>
  <c r="G26" i="41"/>
  <c r="F26" i="41"/>
  <c r="D27" i="41"/>
  <c r="E27" i="41"/>
  <c r="G27" i="41"/>
  <c r="F27" i="41"/>
  <c r="D28" i="41"/>
  <c r="E28" i="41"/>
  <c r="G28" i="41"/>
  <c r="F28" i="41"/>
  <c r="D29" i="41"/>
  <c r="E29" i="41"/>
  <c r="G29" i="41"/>
  <c r="F29" i="41"/>
  <c r="D30" i="41"/>
  <c r="E30" i="41"/>
  <c r="G30" i="41"/>
  <c r="F30" i="41"/>
  <c r="D31" i="41"/>
  <c r="E31" i="41"/>
  <c r="G31" i="41"/>
  <c r="F31" i="41"/>
  <c r="F34" i="41"/>
  <c r="G34" i="41"/>
  <c r="G35" i="41"/>
  <c r="G36" i="41"/>
  <c r="G38" i="41"/>
  <c r="D10" i="40"/>
  <c r="E10" i="40"/>
  <c r="G10" i="40"/>
  <c r="F10" i="40"/>
  <c r="D11" i="40"/>
  <c r="E11" i="40"/>
  <c r="G11" i="40"/>
  <c r="F11" i="40"/>
  <c r="D12" i="40"/>
  <c r="E12" i="40"/>
  <c r="G12" i="40"/>
  <c r="F12" i="40"/>
  <c r="D13" i="40"/>
  <c r="E13" i="40"/>
  <c r="G13" i="40"/>
  <c r="F13" i="40"/>
  <c r="D14" i="40"/>
  <c r="E14" i="40"/>
  <c r="G14" i="40"/>
  <c r="F14" i="40"/>
  <c r="D15" i="40"/>
  <c r="E15" i="40"/>
  <c r="G15" i="40"/>
  <c r="F15" i="40"/>
  <c r="D16" i="40"/>
  <c r="E16" i="40"/>
  <c r="G16" i="40"/>
  <c r="F16" i="40"/>
  <c r="D17" i="40"/>
  <c r="E17" i="40"/>
  <c r="G17" i="40"/>
  <c r="F17" i="40"/>
  <c r="D18" i="40"/>
  <c r="E18" i="40"/>
  <c r="G18" i="40"/>
  <c r="F18" i="40"/>
  <c r="D19" i="40"/>
  <c r="E19" i="40"/>
  <c r="G19" i="40"/>
  <c r="F19" i="40"/>
  <c r="D20" i="40"/>
  <c r="E20" i="40"/>
  <c r="G20" i="40"/>
  <c r="F20" i="40"/>
  <c r="D21" i="40"/>
  <c r="E21" i="40"/>
  <c r="G21" i="40"/>
  <c r="F21" i="40"/>
  <c r="D22" i="40"/>
  <c r="E22" i="40"/>
  <c r="G22" i="40"/>
  <c r="F22" i="40"/>
  <c r="D23" i="40"/>
  <c r="E23" i="40"/>
  <c r="G23" i="40"/>
  <c r="F23" i="40"/>
  <c r="D24" i="40"/>
  <c r="E24" i="40"/>
  <c r="G24" i="40"/>
  <c r="F24" i="40"/>
  <c r="D25" i="40"/>
  <c r="E25" i="40"/>
  <c r="G25" i="40"/>
  <c r="F25" i="40"/>
  <c r="D26" i="40"/>
  <c r="E26" i="40"/>
  <c r="G26" i="40"/>
  <c r="F26" i="40"/>
  <c r="D27" i="40"/>
  <c r="E27" i="40"/>
  <c r="G27" i="40"/>
  <c r="F27" i="40"/>
  <c r="D28" i="40"/>
  <c r="E28" i="40"/>
  <c r="G28" i="40"/>
  <c r="F28" i="40"/>
  <c r="D29" i="40"/>
  <c r="E29" i="40"/>
  <c r="G29" i="40"/>
  <c r="F29" i="40"/>
  <c r="D30" i="40"/>
  <c r="E30" i="40"/>
  <c r="G30" i="40"/>
  <c r="F30" i="40"/>
  <c r="D31" i="40"/>
  <c r="E31" i="40"/>
  <c r="G31" i="40"/>
  <c r="F31" i="40"/>
  <c r="D32" i="40"/>
  <c r="E32" i="40"/>
  <c r="G32" i="40"/>
  <c r="F32" i="40"/>
  <c r="F35" i="40"/>
  <c r="G35" i="40"/>
  <c r="G36" i="40"/>
  <c r="G37" i="40"/>
  <c r="G39" i="40"/>
  <c r="D10" i="39"/>
  <c r="E10" i="39"/>
  <c r="G10" i="39"/>
  <c r="F10" i="39"/>
  <c r="D11" i="39"/>
  <c r="E11" i="39"/>
  <c r="G11" i="39"/>
  <c r="F11" i="39"/>
  <c r="D12" i="39"/>
  <c r="E12" i="39"/>
  <c r="G12" i="39"/>
  <c r="F12" i="39"/>
  <c r="D13" i="39"/>
  <c r="E13" i="39"/>
  <c r="G13" i="39"/>
  <c r="F13" i="39"/>
  <c r="D14" i="39"/>
  <c r="E14" i="39"/>
  <c r="G14" i="39"/>
  <c r="F14" i="39"/>
  <c r="D15" i="39"/>
  <c r="E15" i="39"/>
  <c r="G15" i="39"/>
  <c r="F15" i="39"/>
  <c r="D16" i="39"/>
  <c r="E16" i="39"/>
  <c r="G16" i="39"/>
  <c r="F16" i="39"/>
  <c r="D17" i="39"/>
  <c r="E17" i="39"/>
  <c r="G17" i="39"/>
  <c r="F17" i="39"/>
  <c r="D18" i="39"/>
  <c r="E18" i="39"/>
  <c r="G18" i="39"/>
  <c r="F18" i="39"/>
  <c r="D19" i="39"/>
  <c r="E19" i="39"/>
  <c r="G19" i="39"/>
  <c r="F19" i="39"/>
  <c r="D20" i="39"/>
  <c r="E20" i="39"/>
  <c r="G20" i="39"/>
  <c r="F20" i="39"/>
  <c r="D21" i="39"/>
  <c r="E21" i="39"/>
  <c r="G21" i="39"/>
  <c r="F21" i="39"/>
  <c r="D22" i="39"/>
  <c r="E22" i="39"/>
  <c r="G22" i="39"/>
  <c r="F22" i="39"/>
  <c r="D23" i="39"/>
  <c r="E23" i="39"/>
  <c r="G23" i="39"/>
  <c r="F23" i="39"/>
  <c r="D24" i="39"/>
  <c r="E24" i="39"/>
  <c r="G24" i="39"/>
  <c r="F24" i="39"/>
  <c r="D25" i="39"/>
  <c r="E25" i="39"/>
  <c r="G25" i="39"/>
  <c r="F25" i="39"/>
  <c r="D26" i="39"/>
  <c r="E26" i="39"/>
  <c r="G26" i="39"/>
  <c r="F26" i="39"/>
  <c r="D27" i="39"/>
  <c r="E27" i="39"/>
  <c r="G27" i="39"/>
  <c r="F27" i="39"/>
  <c r="D28" i="39"/>
  <c r="E28" i="39"/>
  <c r="G28" i="39"/>
  <c r="F28" i="39"/>
  <c r="D29" i="39"/>
  <c r="E29" i="39"/>
  <c r="G29" i="39"/>
  <c r="F29" i="39"/>
  <c r="D30" i="39"/>
  <c r="E30" i="39"/>
  <c r="G30" i="39"/>
  <c r="F30" i="39"/>
  <c r="D31" i="39"/>
  <c r="E31" i="39"/>
  <c r="G31" i="39"/>
  <c r="F31" i="39"/>
  <c r="D32" i="39"/>
  <c r="E32" i="39"/>
  <c r="G32" i="39"/>
  <c r="F32" i="39"/>
  <c r="D33" i="39"/>
  <c r="E33" i="39"/>
  <c r="G33" i="39"/>
  <c r="F33" i="39"/>
  <c r="F36" i="39"/>
  <c r="G36" i="39"/>
  <c r="G37" i="39"/>
  <c r="G38" i="39"/>
  <c r="G40" i="39"/>
  <c r="D10" i="38"/>
  <c r="E10" i="38"/>
  <c r="G10" i="38"/>
  <c r="F10" i="38"/>
  <c r="D11" i="38"/>
  <c r="E11" i="38"/>
  <c r="G11" i="38"/>
  <c r="F11" i="38"/>
  <c r="D12" i="38"/>
  <c r="E12" i="38"/>
  <c r="G12" i="38"/>
  <c r="F12" i="38"/>
  <c r="D13" i="38"/>
  <c r="E13" i="38"/>
  <c r="G13" i="38"/>
  <c r="F13" i="38"/>
  <c r="D14" i="38"/>
  <c r="E14" i="38"/>
  <c r="G14" i="38"/>
  <c r="F14" i="38"/>
  <c r="D15" i="38"/>
  <c r="E15" i="38"/>
  <c r="G15" i="38"/>
  <c r="F15" i="38"/>
  <c r="D16" i="38"/>
  <c r="E16" i="38"/>
  <c r="G16" i="38"/>
  <c r="F16" i="38"/>
  <c r="D17" i="38"/>
  <c r="E17" i="38"/>
  <c r="G17" i="38"/>
  <c r="F17" i="38"/>
  <c r="D18" i="38"/>
  <c r="E18" i="38"/>
  <c r="G18" i="38"/>
  <c r="F18" i="38"/>
  <c r="D19" i="38"/>
  <c r="E19" i="38"/>
  <c r="G19" i="38"/>
  <c r="F19" i="38"/>
  <c r="D20" i="38"/>
  <c r="E20" i="38"/>
  <c r="G20" i="38"/>
  <c r="F20" i="38"/>
  <c r="D21" i="38"/>
  <c r="E21" i="38"/>
  <c r="G21" i="38"/>
  <c r="F21" i="38"/>
  <c r="D22" i="38"/>
  <c r="E22" i="38"/>
  <c r="G22" i="38"/>
  <c r="F22" i="38"/>
  <c r="D23" i="38"/>
  <c r="E23" i="38"/>
  <c r="G23" i="38"/>
  <c r="F23" i="38"/>
  <c r="D24" i="38"/>
  <c r="E24" i="38"/>
  <c r="G24" i="38"/>
  <c r="F24" i="38"/>
  <c r="D25" i="38"/>
  <c r="E25" i="38"/>
  <c r="G25" i="38"/>
  <c r="F25" i="38"/>
  <c r="D26" i="38"/>
  <c r="E26" i="38"/>
  <c r="G26" i="38"/>
  <c r="F26" i="38"/>
  <c r="D27" i="38"/>
  <c r="E27" i="38"/>
  <c r="G27" i="38"/>
  <c r="F27" i="38"/>
  <c r="D28" i="38"/>
  <c r="E28" i="38"/>
  <c r="G28" i="38"/>
  <c r="F28" i="38"/>
  <c r="D29" i="38"/>
  <c r="E29" i="38"/>
  <c r="G29" i="38"/>
  <c r="F29" i="38"/>
  <c r="D30" i="38"/>
  <c r="E30" i="38"/>
  <c r="G30" i="38"/>
  <c r="F30" i="38"/>
  <c r="D31" i="38"/>
  <c r="E31" i="38"/>
  <c r="G31" i="38"/>
  <c r="F31" i="38"/>
  <c r="D32" i="38"/>
  <c r="E32" i="38"/>
  <c r="G32" i="38"/>
  <c r="F32" i="38"/>
  <c r="D33" i="38"/>
  <c r="E33" i="38"/>
  <c r="G33" i="38"/>
  <c r="F33" i="38"/>
  <c r="D34" i="38"/>
  <c r="E34" i="38"/>
  <c r="G34" i="38"/>
  <c r="F34" i="38"/>
  <c r="F37" i="38"/>
  <c r="G37" i="38"/>
  <c r="G38" i="38"/>
  <c r="G39" i="38"/>
  <c r="G41" i="38"/>
  <c r="D10" i="37"/>
  <c r="E10" i="37"/>
  <c r="G10" i="37"/>
  <c r="F10" i="37"/>
  <c r="D11" i="37"/>
  <c r="E11" i="37"/>
  <c r="G11" i="37"/>
  <c r="F11" i="37"/>
  <c r="D12" i="37"/>
  <c r="E12" i="37"/>
  <c r="G12" i="37"/>
  <c r="F12" i="37"/>
  <c r="D13" i="37"/>
  <c r="E13" i="37"/>
  <c r="G13" i="37"/>
  <c r="F13" i="37"/>
  <c r="D14" i="37"/>
  <c r="E14" i="37"/>
  <c r="G14" i="37"/>
  <c r="F14" i="37"/>
  <c r="D15" i="37"/>
  <c r="E15" i="37"/>
  <c r="G15" i="37"/>
  <c r="F15" i="37"/>
  <c r="D16" i="37"/>
  <c r="E16" i="37"/>
  <c r="G16" i="37"/>
  <c r="F16" i="37"/>
  <c r="D17" i="37"/>
  <c r="E17" i="37"/>
  <c r="G17" i="37"/>
  <c r="F17" i="37"/>
  <c r="D18" i="37"/>
  <c r="E18" i="37"/>
  <c r="G18" i="37"/>
  <c r="F18" i="37"/>
  <c r="D19" i="37"/>
  <c r="E19" i="37"/>
  <c r="G19" i="37"/>
  <c r="F19" i="37"/>
  <c r="D20" i="37"/>
  <c r="E20" i="37"/>
  <c r="G20" i="37"/>
  <c r="F20" i="37"/>
  <c r="D21" i="37"/>
  <c r="E21" i="37"/>
  <c r="G21" i="37"/>
  <c r="F21" i="37"/>
  <c r="D22" i="37"/>
  <c r="E22" i="37"/>
  <c r="G22" i="37"/>
  <c r="F22" i="37"/>
  <c r="D23" i="37"/>
  <c r="E23" i="37"/>
  <c r="G23" i="37"/>
  <c r="F23" i="37"/>
  <c r="D24" i="37"/>
  <c r="E24" i="37"/>
  <c r="G24" i="37"/>
  <c r="F24" i="37"/>
  <c r="D25" i="37"/>
  <c r="E25" i="37"/>
  <c r="G25" i="37"/>
  <c r="F25" i="37"/>
  <c r="D26" i="37"/>
  <c r="E26" i="37"/>
  <c r="G26" i="37"/>
  <c r="F26" i="37"/>
  <c r="D27" i="37"/>
  <c r="E27" i="37"/>
  <c r="G27" i="37"/>
  <c r="F27" i="37"/>
  <c r="D28" i="37"/>
  <c r="E28" i="37"/>
  <c r="G28" i="37"/>
  <c r="F28" i="37"/>
  <c r="D29" i="37"/>
  <c r="E29" i="37"/>
  <c r="G29" i="37"/>
  <c r="F29" i="37"/>
  <c r="D30" i="37"/>
  <c r="E30" i="37"/>
  <c r="G30" i="37"/>
  <c r="F30" i="37"/>
  <c r="D31" i="37"/>
  <c r="E31" i="37"/>
  <c r="G31" i="37"/>
  <c r="F31" i="37"/>
  <c r="D32" i="37"/>
  <c r="E32" i="37"/>
  <c r="G32" i="37"/>
  <c r="F32" i="37"/>
  <c r="D33" i="37"/>
  <c r="E33" i="37"/>
  <c r="G33" i="37"/>
  <c r="F33" i="37"/>
  <c r="D34" i="37"/>
  <c r="E34" i="37"/>
  <c r="G34" i="37"/>
  <c r="F34" i="37"/>
  <c r="D35" i="37"/>
  <c r="E35" i="37"/>
  <c r="G35" i="37"/>
  <c r="F35" i="37"/>
  <c r="F38" i="37"/>
  <c r="G38" i="37"/>
  <c r="G39" i="37"/>
  <c r="G40" i="37"/>
  <c r="G42" i="37"/>
  <c r="D10" i="36"/>
  <c r="E10" i="36"/>
  <c r="G10" i="36"/>
  <c r="F10" i="36"/>
  <c r="D11" i="36"/>
  <c r="E11" i="36"/>
  <c r="G11" i="36"/>
  <c r="F11" i="36"/>
  <c r="D12" i="36"/>
  <c r="E12" i="36"/>
  <c r="G12" i="36"/>
  <c r="F12" i="36"/>
  <c r="D13" i="36"/>
  <c r="E13" i="36"/>
  <c r="G13" i="36"/>
  <c r="F13" i="36"/>
  <c r="D14" i="36"/>
  <c r="E14" i="36"/>
  <c r="G14" i="36"/>
  <c r="F14" i="36"/>
  <c r="D15" i="36"/>
  <c r="E15" i="36"/>
  <c r="G15" i="36"/>
  <c r="F15" i="36"/>
  <c r="D16" i="36"/>
  <c r="E16" i="36"/>
  <c r="G16" i="36"/>
  <c r="F16" i="36"/>
  <c r="D17" i="36"/>
  <c r="E17" i="36"/>
  <c r="G17" i="36"/>
  <c r="F17" i="36"/>
  <c r="D18" i="36"/>
  <c r="E18" i="36"/>
  <c r="G18" i="36"/>
  <c r="F18" i="36"/>
  <c r="D19" i="36"/>
  <c r="E19" i="36"/>
  <c r="G19" i="36"/>
  <c r="F19" i="36"/>
  <c r="D20" i="36"/>
  <c r="E20" i="36"/>
  <c r="G20" i="36"/>
  <c r="F20" i="36"/>
  <c r="D21" i="36"/>
  <c r="E21" i="36"/>
  <c r="G21" i="36"/>
  <c r="F21" i="36"/>
  <c r="D22" i="36"/>
  <c r="E22" i="36"/>
  <c r="G22" i="36"/>
  <c r="F22" i="36"/>
  <c r="D23" i="36"/>
  <c r="E23" i="36"/>
  <c r="G23" i="36"/>
  <c r="F23" i="36"/>
  <c r="D24" i="36"/>
  <c r="E24" i="36"/>
  <c r="G24" i="36"/>
  <c r="F24" i="36"/>
  <c r="D25" i="36"/>
  <c r="E25" i="36"/>
  <c r="G25" i="36"/>
  <c r="F25" i="36"/>
  <c r="D26" i="36"/>
  <c r="E26" i="36"/>
  <c r="G26" i="36"/>
  <c r="F26" i="36"/>
  <c r="D27" i="36"/>
  <c r="E27" i="36"/>
  <c r="G27" i="36"/>
  <c r="F27" i="36"/>
  <c r="D28" i="36"/>
  <c r="E28" i="36"/>
  <c r="G28" i="36"/>
  <c r="F28" i="36"/>
  <c r="D29" i="36"/>
  <c r="E29" i="36"/>
  <c r="G29" i="36"/>
  <c r="F29" i="36"/>
  <c r="D30" i="36"/>
  <c r="E30" i="36"/>
  <c r="G30" i="36"/>
  <c r="F30" i="36"/>
  <c r="D31" i="36"/>
  <c r="E31" i="36"/>
  <c r="G31" i="36"/>
  <c r="F31" i="36"/>
  <c r="D32" i="36"/>
  <c r="E32" i="36"/>
  <c r="G32" i="36"/>
  <c r="F32" i="36"/>
  <c r="D33" i="36"/>
  <c r="E33" i="36"/>
  <c r="G33" i="36"/>
  <c r="F33" i="36"/>
  <c r="D34" i="36"/>
  <c r="E34" i="36"/>
  <c r="G34" i="36"/>
  <c r="F34" i="36"/>
  <c r="D35" i="36"/>
  <c r="E35" i="36"/>
  <c r="G35" i="36"/>
  <c r="F35" i="36"/>
  <c r="D36" i="36"/>
  <c r="E36" i="36"/>
  <c r="G36" i="36"/>
  <c r="F36" i="36"/>
  <c r="F39" i="36"/>
  <c r="G39" i="36"/>
  <c r="G40" i="36"/>
  <c r="G41" i="36"/>
  <c r="G43" i="36"/>
  <c r="D10" i="35"/>
  <c r="E10" i="35"/>
  <c r="G10" i="35"/>
  <c r="F10" i="35"/>
  <c r="D11" i="35"/>
  <c r="E11" i="35"/>
  <c r="G11" i="35"/>
  <c r="F11" i="35"/>
  <c r="D12" i="35"/>
  <c r="E12" i="35"/>
  <c r="G12" i="35"/>
  <c r="F12" i="35"/>
  <c r="D13" i="35"/>
  <c r="E13" i="35"/>
  <c r="G13" i="35"/>
  <c r="F13" i="35"/>
  <c r="D14" i="35"/>
  <c r="E14" i="35"/>
  <c r="G14" i="35"/>
  <c r="F14" i="35"/>
  <c r="D15" i="35"/>
  <c r="E15" i="35"/>
  <c r="G15" i="35"/>
  <c r="F15" i="35"/>
  <c r="D16" i="35"/>
  <c r="E16" i="35"/>
  <c r="G16" i="35"/>
  <c r="F16" i="35"/>
  <c r="D17" i="35"/>
  <c r="E17" i="35"/>
  <c r="G17" i="35"/>
  <c r="F17" i="35"/>
  <c r="D18" i="35"/>
  <c r="E18" i="35"/>
  <c r="G18" i="35"/>
  <c r="F18" i="35"/>
  <c r="D19" i="35"/>
  <c r="E19" i="35"/>
  <c r="G19" i="35"/>
  <c r="F19" i="35"/>
  <c r="D20" i="35"/>
  <c r="E20" i="35"/>
  <c r="G20" i="35"/>
  <c r="F20" i="35"/>
  <c r="D21" i="35"/>
  <c r="E21" i="35"/>
  <c r="G21" i="35"/>
  <c r="F21" i="35"/>
  <c r="D22" i="35"/>
  <c r="E22" i="35"/>
  <c r="G22" i="35"/>
  <c r="F22" i="35"/>
  <c r="D23" i="35"/>
  <c r="E23" i="35"/>
  <c r="G23" i="35"/>
  <c r="F23" i="35"/>
  <c r="D24" i="35"/>
  <c r="E24" i="35"/>
  <c r="G24" i="35"/>
  <c r="F24" i="35"/>
  <c r="D25" i="35"/>
  <c r="E25" i="35"/>
  <c r="G25" i="35"/>
  <c r="F25" i="35"/>
  <c r="D26" i="35"/>
  <c r="E26" i="35"/>
  <c r="G26" i="35"/>
  <c r="F26" i="35"/>
  <c r="D27" i="35"/>
  <c r="E27" i="35"/>
  <c r="G27" i="35"/>
  <c r="F27" i="35"/>
  <c r="D28" i="35"/>
  <c r="E28" i="35"/>
  <c r="G28" i="35"/>
  <c r="F28" i="35"/>
  <c r="D29" i="35"/>
  <c r="E29" i="35"/>
  <c r="G29" i="35"/>
  <c r="F29" i="35"/>
  <c r="D30" i="35"/>
  <c r="E30" i="35"/>
  <c r="G30" i="35"/>
  <c r="F30" i="35"/>
  <c r="D31" i="35"/>
  <c r="E31" i="35"/>
  <c r="G31" i="35"/>
  <c r="F31" i="35"/>
  <c r="D32" i="35"/>
  <c r="E32" i="35"/>
  <c r="G32" i="35"/>
  <c r="F32" i="35"/>
  <c r="D33" i="35"/>
  <c r="E33" i="35"/>
  <c r="G33" i="35"/>
  <c r="F33" i="35"/>
  <c r="D34" i="35"/>
  <c r="E34" i="35"/>
  <c r="G34" i="35"/>
  <c r="F34" i="35"/>
  <c r="D35" i="35"/>
  <c r="E35" i="35"/>
  <c r="G35" i="35"/>
  <c r="F35" i="35"/>
  <c r="D36" i="35"/>
  <c r="E36" i="35"/>
  <c r="G36" i="35"/>
  <c r="F36" i="35"/>
  <c r="D37" i="35"/>
  <c r="E37" i="35"/>
  <c r="G37" i="35"/>
  <c r="F37" i="35"/>
  <c r="F40" i="35"/>
  <c r="G40" i="35"/>
  <c r="G41" i="35"/>
  <c r="G42" i="35"/>
  <c r="G44" i="35"/>
  <c r="D10" i="34"/>
  <c r="E10" i="34"/>
  <c r="G10" i="34"/>
  <c r="F10" i="34"/>
  <c r="D11" i="34"/>
  <c r="E11" i="34"/>
  <c r="G11" i="34"/>
  <c r="F11" i="34"/>
  <c r="D12" i="34"/>
  <c r="E12" i="34"/>
  <c r="G12" i="34"/>
  <c r="F12" i="34"/>
  <c r="D13" i="34"/>
  <c r="E13" i="34"/>
  <c r="G13" i="34"/>
  <c r="F13" i="34"/>
  <c r="D14" i="34"/>
  <c r="E14" i="34"/>
  <c r="G14" i="34"/>
  <c r="F14" i="34"/>
  <c r="D15" i="34"/>
  <c r="E15" i="34"/>
  <c r="G15" i="34"/>
  <c r="F15" i="34"/>
  <c r="D16" i="34"/>
  <c r="E16" i="34"/>
  <c r="G16" i="34"/>
  <c r="F16" i="34"/>
  <c r="D17" i="34"/>
  <c r="E17" i="34"/>
  <c r="G17" i="34"/>
  <c r="F17" i="34"/>
  <c r="D18" i="34"/>
  <c r="E18" i="34"/>
  <c r="G18" i="34"/>
  <c r="F18" i="34"/>
  <c r="D19" i="34"/>
  <c r="E19" i="34"/>
  <c r="G19" i="34"/>
  <c r="F19" i="34"/>
  <c r="D20" i="34"/>
  <c r="E20" i="34"/>
  <c r="G20" i="34"/>
  <c r="F20" i="34"/>
  <c r="D21" i="34"/>
  <c r="E21" i="34"/>
  <c r="G21" i="34"/>
  <c r="F21" i="34"/>
  <c r="D22" i="34"/>
  <c r="E22" i="34"/>
  <c r="G22" i="34"/>
  <c r="F22" i="34"/>
  <c r="D23" i="34"/>
  <c r="E23" i="34"/>
  <c r="G23" i="34"/>
  <c r="F23" i="34"/>
  <c r="D24" i="34"/>
  <c r="E24" i="34"/>
  <c r="G24" i="34"/>
  <c r="F24" i="34"/>
  <c r="D25" i="34"/>
  <c r="E25" i="34"/>
  <c r="G25" i="34"/>
  <c r="F25" i="34"/>
  <c r="D26" i="34"/>
  <c r="E26" i="34"/>
  <c r="G26" i="34"/>
  <c r="F26" i="34"/>
  <c r="D27" i="34"/>
  <c r="E27" i="34"/>
  <c r="G27" i="34"/>
  <c r="F27" i="34"/>
  <c r="D28" i="34"/>
  <c r="E28" i="34"/>
  <c r="G28" i="34"/>
  <c r="F28" i="34"/>
  <c r="D29" i="34"/>
  <c r="E29" i="34"/>
  <c r="G29" i="34"/>
  <c r="F29" i="34"/>
  <c r="D30" i="34"/>
  <c r="E30" i="34"/>
  <c r="G30" i="34"/>
  <c r="F30" i="34"/>
  <c r="D31" i="34"/>
  <c r="E31" i="34"/>
  <c r="G31" i="34"/>
  <c r="F31" i="34"/>
  <c r="D32" i="34"/>
  <c r="E32" i="34"/>
  <c r="G32" i="34"/>
  <c r="F32" i="34"/>
  <c r="D33" i="34"/>
  <c r="E33" i="34"/>
  <c r="G33" i="34"/>
  <c r="F33" i="34"/>
  <c r="D34" i="34"/>
  <c r="E34" i="34"/>
  <c r="G34" i="34"/>
  <c r="F34" i="34"/>
  <c r="D35" i="34"/>
  <c r="E35" i="34"/>
  <c r="G35" i="34"/>
  <c r="F35" i="34"/>
  <c r="D36" i="34"/>
  <c r="E36" i="34"/>
  <c r="G36" i="34"/>
  <c r="F36" i="34"/>
  <c r="D37" i="34"/>
  <c r="E37" i="34"/>
  <c r="G37" i="34"/>
  <c r="F37" i="34"/>
  <c r="D38" i="34"/>
  <c r="E38" i="34"/>
  <c r="G38" i="34"/>
  <c r="F38" i="34"/>
  <c r="F41" i="34"/>
  <c r="G41" i="34"/>
  <c r="G42" i="34"/>
  <c r="G43" i="34"/>
  <c r="G45" i="34"/>
  <c r="D10" i="33"/>
  <c r="E10" i="33"/>
  <c r="G10" i="33"/>
  <c r="F10" i="33"/>
  <c r="D11" i="33"/>
  <c r="E11" i="33"/>
  <c r="G11" i="33"/>
  <c r="F11" i="33"/>
  <c r="D12" i="33"/>
  <c r="E12" i="33"/>
  <c r="G12" i="33"/>
  <c r="F12" i="33"/>
  <c r="D13" i="33"/>
  <c r="E13" i="33"/>
  <c r="G13" i="33"/>
  <c r="F13" i="33"/>
  <c r="D14" i="33"/>
  <c r="E14" i="33"/>
  <c r="G14" i="33"/>
  <c r="F14" i="33"/>
  <c r="D15" i="33"/>
  <c r="E15" i="33"/>
  <c r="G15" i="33"/>
  <c r="F15" i="33"/>
  <c r="D16" i="33"/>
  <c r="E16" i="33"/>
  <c r="G16" i="33"/>
  <c r="F16" i="33"/>
  <c r="D17" i="33"/>
  <c r="E17" i="33"/>
  <c r="G17" i="33"/>
  <c r="F17" i="33"/>
  <c r="D18" i="33"/>
  <c r="E18" i="33"/>
  <c r="G18" i="33"/>
  <c r="F18" i="33"/>
  <c r="D19" i="33"/>
  <c r="E19" i="33"/>
  <c r="G19" i="33"/>
  <c r="F19" i="33"/>
  <c r="D20" i="33"/>
  <c r="E20" i="33"/>
  <c r="G20" i="33"/>
  <c r="F20" i="33"/>
  <c r="D21" i="33"/>
  <c r="E21" i="33"/>
  <c r="G21" i="33"/>
  <c r="F21" i="33"/>
  <c r="D22" i="33"/>
  <c r="E22" i="33"/>
  <c r="G22" i="33"/>
  <c r="F22" i="33"/>
  <c r="D23" i="33"/>
  <c r="E23" i="33"/>
  <c r="G23" i="33"/>
  <c r="F23" i="33"/>
  <c r="D24" i="33"/>
  <c r="E24" i="33"/>
  <c r="G24" i="33"/>
  <c r="F24" i="33"/>
  <c r="D25" i="33"/>
  <c r="E25" i="33"/>
  <c r="G25" i="33"/>
  <c r="F25" i="33"/>
  <c r="D26" i="33"/>
  <c r="E26" i="33"/>
  <c r="G26" i="33"/>
  <c r="F26" i="33"/>
  <c r="D27" i="33"/>
  <c r="E27" i="33"/>
  <c r="G27" i="33"/>
  <c r="F27" i="33"/>
  <c r="D28" i="33"/>
  <c r="E28" i="33"/>
  <c r="G28" i="33"/>
  <c r="F28" i="33"/>
  <c r="D29" i="33"/>
  <c r="E29" i="33"/>
  <c r="G29" i="33"/>
  <c r="F29" i="33"/>
  <c r="D30" i="33"/>
  <c r="E30" i="33"/>
  <c r="G30" i="33"/>
  <c r="F30" i="33"/>
  <c r="D31" i="33"/>
  <c r="E31" i="33"/>
  <c r="G31" i="33"/>
  <c r="F31" i="33"/>
  <c r="D32" i="33"/>
  <c r="E32" i="33"/>
  <c r="G32" i="33"/>
  <c r="F32" i="33"/>
  <c r="D33" i="33"/>
  <c r="E33" i="33"/>
  <c r="G33" i="33"/>
  <c r="F33" i="33"/>
  <c r="F36" i="33"/>
  <c r="G36" i="33"/>
  <c r="G37" i="33"/>
  <c r="G38" i="33"/>
  <c r="G40" i="33"/>
  <c r="D10" i="32"/>
  <c r="E10" i="32"/>
  <c r="G10" i="32"/>
  <c r="F10" i="32"/>
  <c r="D11" i="32"/>
  <c r="E11" i="32"/>
  <c r="G11" i="32"/>
  <c r="F11" i="32"/>
  <c r="D12" i="32"/>
  <c r="E12" i="32"/>
  <c r="G12" i="32"/>
  <c r="F12" i="32"/>
  <c r="D13" i="32"/>
  <c r="E13" i="32"/>
  <c r="G13" i="32"/>
  <c r="F13" i="32"/>
  <c r="D14" i="32"/>
  <c r="E14" i="32"/>
  <c r="G14" i="32"/>
  <c r="F14" i="32"/>
  <c r="D15" i="32"/>
  <c r="E15" i="32"/>
  <c r="G15" i="32"/>
  <c r="F15" i="32"/>
  <c r="D16" i="32"/>
  <c r="E16" i="32"/>
  <c r="G16" i="32"/>
  <c r="F16" i="32"/>
  <c r="D17" i="32"/>
  <c r="E17" i="32"/>
  <c r="G17" i="32"/>
  <c r="F17" i="32"/>
  <c r="D18" i="32"/>
  <c r="E18" i="32"/>
  <c r="G18" i="32"/>
  <c r="F18" i="32"/>
  <c r="D19" i="32"/>
  <c r="E19" i="32"/>
  <c r="G19" i="32"/>
  <c r="F19" i="32"/>
  <c r="D20" i="32"/>
  <c r="E20" i="32"/>
  <c r="G20" i="32"/>
  <c r="F20" i="32"/>
  <c r="D21" i="32"/>
  <c r="E21" i="32"/>
  <c r="G21" i="32"/>
  <c r="F21" i="32"/>
  <c r="D22" i="32"/>
  <c r="E22" i="32"/>
  <c r="G22" i="32"/>
  <c r="F22" i="32"/>
  <c r="D23" i="32"/>
  <c r="E23" i="32"/>
  <c r="G23" i="32"/>
  <c r="F23" i="32"/>
  <c r="D24" i="32"/>
  <c r="E24" i="32"/>
  <c r="G24" i="32"/>
  <c r="F24" i="32"/>
  <c r="D25" i="32"/>
  <c r="E25" i="32"/>
  <c r="G25" i="32"/>
  <c r="F25" i="32"/>
  <c r="D26" i="32"/>
  <c r="E26" i="32"/>
  <c r="G26" i="32"/>
  <c r="F26" i="32"/>
  <c r="D27" i="32"/>
  <c r="E27" i="32"/>
  <c r="G27" i="32"/>
  <c r="F27" i="32"/>
  <c r="D28" i="32"/>
  <c r="E28" i="32"/>
  <c r="G28" i="32"/>
  <c r="F28" i="32"/>
  <c r="D29" i="32"/>
  <c r="E29" i="32"/>
  <c r="G29" i="32"/>
  <c r="F29" i="32"/>
  <c r="D30" i="32"/>
  <c r="E30" i="32"/>
  <c r="G30" i="32"/>
  <c r="F30" i="32"/>
  <c r="D31" i="32"/>
  <c r="E31" i="32"/>
  <c r="G31" i="32"/>
  <c r="F31" i="32"/>
  <c r="D32" i="32"/>
  <c r="E32" i="32"/>
  <c r="G32" i="32"/>
  <c r="F32" i="32"/>
  <c r="D33" i="32"/>
  <c r="E33" i="32"/>
  <c r="G33" i="32"/>
  <c r="F33" i="32"/>
  <c r="D34" i="32"/>
  <c r="E34" i="32"/>
  <c r="G34" i="32"/>
  <c r="F34" i="32"/>
  <c r="F37" i="32"/>
  <c r="G37" i="32"/>
  <c r="G38" i="32"/>
  <c r="G39" i="32"/>
  <c r="G41" i="32"/>
  <c r="D10" i="31"/>
  <c r="E10" i="31"/>
  <c r="G10" i="31"/>
  <c r="F10" i="31"/>
  <c r="D11" i="31"/>
  <c r="E11" i="31"/>
  <c r="G11" i="31"/>
  <c r="F11" i="31"/>
  <c r="D12" i="31"/>
  <c r="E12" i="31"/>
  <c r="G12" i="31"/>
  <c r="F12" i="31"/>
  <c r="D13" i="31"/>
  <c r="E13" i="31"/>
  <c r="G13" i="31"/>
  <c r="F13" i="31"/>
  <c r="D14" i="31"/>
  <c r="E14" i="31"/>
  <c r="G14" i="31"/>
  <c r="F14" i="31"/>
  <c r="D15" i="31"/>
  <c r="E15" i="31"/>
  <c r="G15" i="31"/>
  <c r="F15" i="31"/>
  <c r="D16" i="31"/>
  <c r="E16" i="31"/>
  <c r="G16" i="31"/>
  <c r="F16" i="31"/>
  <c r="D17" i="31"/>
  <c r="E17" i="31"/>
  <c r="G17" i="31"/>
  <c r="F17" i="31"/>
  <c r="D18" i="31"/>
  <c r="E18" i="31"/>
  <c r="G18" i="31"/>
  <c r="F18" i="31"/>
  <c r="D19" i="31"/>
  <c r="E19" i="31"/>
  <c r="G19" i="31"/>
  <c r="F19" i="31"/>
  <c r="D20" i="31"/>
  <c r="E20" i="31"/>
  <c r="G20" i="31"/>
  <c r="F20" i="31"/>
  <c r="D21" i="31"/>
  <c r="E21" i="31"/>
  <c r="G21" i="31"/>
  <c r="F21" i="31"/>
  <c r="D22" i="31"/>
  <c r="E22" i="31"/>
  <c r="G22" i="31"/>
  <c r="F22" i="31"/>
  <c r="D23" i="31"/>
  <c r="E23" i="31"/>
  <c r="G23" i="31"/>
  <c r="F23" i="31"/>
  <c r="D24" i="31"/>
  <c r="E24" i="31"/>
  <c r="G24" i="31"/>
  <c r="F24" i="31"/>
  <c r="D25" i="31"/>
  <c r="E25" i="31"/>
  <c r="G25" i="31"/>
  <c r="F25" i="31"/>
  <c r="D26" i="31"/>
  <c r="E26" i="31"/>
  <c r="G26" i="31"/>
  <c r="F26" i="31"/>
  <c r="D27" i="31"/>
  <c r="E27" i="31"/>
  <c r="G27" i="31"/>
  <c r="F27" i="31"/>
  <c r="D28" i="31"/>
  <c r="E28" i="31"/>
  <c r="G28" i="31"/>
  <c r="F28" i="31"/>
  <c r="D29" i="31"/>
  <c r="E29" i="31"/>
  <c r="G29" i="31"/>
  <c r="F29" i="31"/>
  <c r="D30" i="31"/>
  <c r="E30" i="31"/>
  <c r="G30" i="31"/>
  <c r="F30" i="31"/>
  <c r="D31" i="31"/>
  <c r="E31" i="31"/>
  <c r="G31" i="31"/>
  <c r="F31" i="31"/>
  <c r="D32" i="31"/>
  <c r="E32" i="31"/>
  <c r="G32" i="31"/>
  <c r="F32" i="31"/>
  <c r="D33" i="31"/>
  <c r="E33" i="31"/>
  <c r="G33" i="31"/>
  <c r="F33" i="31"/>
  <c r="D34" i="31"/>
  <c r="E34" i="31"/>
  <c r="G34" i="31"/>
  <c r="F34" i="31"/>
  <c r="D35" i="31"/>
  <c r="E35" i="31"/>
  <c r="G35" i="31"/>
  <c r="F35" i="31"/>
  <c r="F38" i="31"/>
  <c r="G38" i="31"/>
  <c r="G39" i="31"/>
  <c r="G40" i="31"/>
  <c r="G42" i="31"/>
  <c r="D10" i="30"/>
  <c r="E10" i="30"/>
  <c r="G10" i="30"/>
  <c r="F10" i="30"/>
  <c r="D11" i="30"/>
  <c r="E11" i="30"/>
  <c r="G11" i="30"/>
  <c r="F11" i="30"/>
  <c r="D12" i="30"/>
  <c r="E12" i="30"/>
  <c r="G12" i="30"/>
  <c r="F12" i="30"/>
  <c r="D13" i="30"/>
  <c r="E13" i="30"/>
  <c r="G13" i="30"/>
  <c r="F13" i="30"/>
  <c r="D14" i="30"/>
  <c r="E14" i="30"/>
  <c r="G14" i="30"/>
  <c r="F14" i="30"/>
  <c r="D15" i="30"/>
  <c r="E15" i="30"/>
  <c r="G15" i="30"/>
  <c r="F15" i="30"/>
  <c r="D16" i="30"/>
  <c r="E16" i="30"/>
  <c r="G16" i="30"/>
  <c r="F16" i="30"/>
  <c r="D17" i="30"/>
  <c r="E17" i="30"/>
  <c r="G17" i="30"/>
  <c r="F17" i="30"/>
  <c r="D18" i="30"/>
  <c r="E18" i="30"/>
  <c r="G18" i="30"/>
  <c r="F18" i="30"/>
  <c r="D19" i="30"/>
  <c r="E19" i="30"/>
  <c r="G19" i="30"/>
  <c r="F19" i="30"/>
  <c r="D20" i="30"/>
  <c r="E20" i="30"/>
  <c r="G20" i="30"/>
  <c r="F20" i="30"/>
  <c r="D21" i="30"/>
  <c r="E21" i="30"/>
  <c r="G21" i="30"/>
  <c r="F21" i="30"/>
  <c r="D22" i="30"/>
  <c r="E22" i="30"/>
  <c r="G22" i="30"/>
  <c r="F22" i="30"/>
  <c r="D23" i="30"/>
  <c r="E23" i="30"/>
  <c r="G23" i="30"/>
  <c r="F23" i="30"/>
  <c r="D24" i="30"/>
  <c r="E24" i="30"/>
  <c r="G24" i="30"/>
  <c r="F24" i="30"/>
  <c r="D25" i="30"/>
  <c r="E25" i="30"/>
  <c r="G25" i="30"/>
  <c r="F25" i="30"/>
  <c r="D26" i="30"/>
  <c r="E26" i="30"/>
  <c r="G26" i="30"/>
  <c r="F26" i="30"/>
  <c r="D27" i="30"/>
  <c r="E27" i="30"/>
  <c r="G27" i="30"/>
  <c r="F27" i="30"/>
  <c r="D28" i="30"/>
  <c r="E28" i="30"/>
  <c r="G28" i="30"/>
  <c r="F28" i="30"/>
  <c r="D29" i="30"/>
  <c r="E29" i="30"/>
  <c r="G29" i="30"/>
  <c r="F29" i="30"/>
  <c r="D30" i="30"/>
  <c r="E30" i="30"/>
  <c r="G30" i="30"/>
  <c r="F30" i="30"/>
  <c r="D31" i="30"/>
  <c r="E31" i="30"/>
  <c r="G31" i="30"/>
  <c r="F31" i="30"/>
  <c r="D32" i="30"/>
  <c r="E32" i="30"/>
  <c r="G32" i="30"/>
  <c r="F32" i="30"/>
  <c r="D33" i="30"/>
  <c r="E33" i="30"/>
  <c r="G33" i="30"/>
  <c r="F33" i="30"/>
  <c r="D34" i="30"/>
  <c r="E34" i="30"/>
  <c r="G34" i="30"/>
  <c r="F34" i="30"/>
  <c r="D35" i="30"/>
  <c r="E35" i="30"/>
  <c r="G35" i="30"/>
  <c r="F35" i="30"/>
  <c r="D36" i="30"/>
  <c r="E36" i="30"/>
  <c r="G36" i="30"/>
  <c r="F36" i="30"/>
  <c r="F39" i="30"/>
  <c r="G39" i="30"/>
  <c r="G40" i="30"/>
  <c r="G41" i="30"/>
  <c r="G43" i="30"/>
  <c r="D10" i="29"/>
  <c r="E10" i="29"/>
  <c r="G10" i="29"/>
  <c r="F10" i="29"/>
  <c r="D11" i="29"/>
  <c r="E11" i="29"/>
  <c r="G11" i="29"/>
  <c r="F11" i="29"/>
  <c r="D12" i="29"/>
  <c r="E12" i="29"/>
  <c r="G12" i="29"/>
  <c r="F12" i="29"/>
  <c r="D13" i="29"/>
  <c r="E13" i="29"/>
  <c r="G13" i="29"/>
  <c r="F13" i="29"/>
  <c r="D14" i="29"/>
  <c r="E14" i="29"/>
  <c r="G14" i="29"/>
  <c r="F14" i="29"/>
  <c r="D15" i="29"/>
  <c r="E15" i="29"/>
  <c r="G15" i="29"/>
  <c r="F15" i="29"/>
  <c r="D16" i="29"/>
  <c r="E16" i="29"/>
  <c r="G16" i="29"/>
  <c r="F16" i="29"/>
  <c r="D17" i="29"/>
  <c r="E17" i="29"/>
  <c r="G17" i="29"/>
  <c r="F17" i="29"/>
  <c r="D18" i="29"/>
  <c r="E18" i="29"/>
  <c r="G18" i="29"/>
  <c r="F18" i="29"/>
  <c r="D19" i="29"/>
  <c r="E19" i="29"/>
  <c r="G19" i="29"/>
  <c r="F19" i="29"/>
  <c r="D20" i="29"/>
  <c r="E20" i="29"/>
  <c r="G20" i="29"/>
  <c r="F20" i="29"/>
  <c r="D21" i="29"/>
  <c r="E21" i="29"/>
  <c r="G21" i="29"/>
  <c r="F21" i="29"/>
  <c r="D22" i="29"/>
  <c r="E22" i="29"/>
  <c r="G22" i="29"/>
  <c r="F22" i="29"/>
  <c r="D23" i="29"/>
  <c r="E23" i="29"/>
  <c r="G23" i="29"/>
  <c r="F23" i="29"/>
  <c r="D24" i="29"/>
  <c r="E24" i="29"/>
  <c r="G24" i="29"/>
  <c r="F24" i="29"/>
  <c r="D25" i="29"/>
  <c r="E25" i="29"/>
  <c r="G25" i="29"/>
  <c r="F25" i="29"/>
  <c r="D26" i="29"/>
  <c r="E26" i="29"/>
  <c r="G26" i="29"/>
  <c r="F26" i="29"/>
  <c r="D27" i="29"/>
  <c r="E27" i="29"/>
  <c r="G27" i="29"/>
  <c r="F27" i="29"/>
  <c r="D28" i="29"/>
  <c r="E28" i="29"/>
  <c r="G28" i="29"/>
  <c r="F28" i="29"/>
  <c r="D29" i="29"/>
  <c r="E29" i="29"/>
  <c r="G29" i="29"/>
  <c r="F29" i="29"/>
  <c r="D30" i="29"/>
  <c r="E30" i="29"/>
  <c r="G30" i="29"/>
  <c r="F30" i="29"/>
  <c r="D31" i="29"/>
  <c r="E31" i="29"/>
  <c r="G31" i="29"/>
  <c r="F31" i="29"/>
  <c r="D32" i="29"/>
  <c r="E32" i="29"/>
  <c r="G32" i="29"/>
  <c r="F32" i="29"/>
  <c r="D33" i="29"/>
  <c r="E33" i="29"/>
  <c r="G33" i="29"/>
  <c r="F33" i="29"/>
  <c r="D34" i="29"/>
  <c r="E34" i="29"/>
  <c r="G34" i="29"/>
  <c r="F34" i="29"/>
  <c r="D35" i="29"/>
  <c r="E35" i="29"/>
  <c r="G35" i="29"/>
  <c r="F35" i="29"/>
  <c r="D36" i="29"/>
  <c r="E36" i="29"/>
  <c r="G36" i="29"/>
  <c r="F36" i="29"/>
  <c r="D37" i="29"/>
  <c r="E37" i="29"/>
  <c r="G37" i="29"/>
  <c r="F37" i="29"/>
  <c r="F40" i="29"/>
  <c r="G40" i="29"/>
  <c r="G41" i="29"/>
  <c r="G42" i="29"/>
  <c r="G44" i="29"/>
  <c r="D10" i="28"/>
  <c r="E10" i="28"/>
  <c r="G10" i="28"/>
  <c r="F10" i="28"/>
  <c r="D11" i="28"/>
  <c r="E11" i="28"/>
  <c r="G11" i="28"/>
  <c r="F11" i="28"/>
  <c r="D12" i="28"/>
  <c r="E12" i="28"/>
  <c r="G12" i="28"/>
  <c r="F12" i="28"/>
  <c r="D13" i="28"/>
  <c r="E13" i="28"/>
  <c r="G13" i="28"/>
  <c r="F13" i="28"/>
  <c r="D14" i="28"/>
  <c r="E14" i="28"/>
  <c r="G14" i="28"/>
  <c r="F14" i="28"/>
  <c r="D15" i="28"/>
  <c r="E15" i="28"/>
  <c r="G15" i="28"/>
  <c r="F15" i="28"/>
  <c r="D16" i="28"/>
  <c r="E16" i="28"/>
  <c r="G16" i="28"/>
  <c r="F16" i="28"/>
  <c r="D17" i="28"/>
  <c r="E17" i="28"/>
  <c r="G17" i="28"/>
  <c r="F17" i="28"/>
  <c r="D18" i="28"/>
  <c r="E18" i="28"/>
  <c r="G18" i="28"/>
  <c r="F18" i="28"/>
  <c r="D19" i="28"/>
  <c r="E19" i="28"/>
  <c r="G19" i="28"/>
  <c r="F19" i="28"/>
  <c r="D20" i="28"/>
  <c r="E20" i="28"/>
  <c r="G20" i="28"/>
  <c r="F20" i="28"/>
  <c r="D21" i="28"/>
  <c r="E21" i="28"/>
  <c r="G21" i="28"/>
  <c r="F21" i="28"/>
  <c r="D22" i="28"/>
  <c r="E22" i="28"/>
  <c r="G22" i="28"/>
  <c r="F22" i="28"/>
  <c r="D23" i="28"/>
  <c r="E23" i="28"/>
  <c r="G23" i="28"/>
  <c r="F23" i="28"/>
  <c r="D24" i="28"/>
  <c r="E24" i="28"/>
  <c r="G24" i="28"/>
  <c r="F24" i="28"/>
  <c r="D25" i="28"/>
  <c r="E25" i="28"/>
  <c r="G25" i="28"/>
  <c r="F25" i="28"/>
  <c r="D26" i="28"/>
  <c r="E26" i="28"/>
  <c r="G26" i="28"/>
  <c r="F26" i="28"/>
  <c r="D27" i="28"/>
  <c r="E27" i="28"/>
  <c r="G27" i="28"/>
  <c r="F27" i="28"/>
  <c r="D28" i="28"/>
  <c r="E28" i="28"/>
  <c r="G28" i="28"/>
  <c r="F28" i="28"/>
  <c r="D29" i="28"/>
  <c r="E29" i="28"/>
  <c r="G29" i="28"/>
  <c r="F29" i="28"/>
  <c r="D30" i="28"/>
  <c r="E30" i="28"/>
  <c r="G30" i="28"/>
  <c r="F30" i="28"/>
  <c r="D31" i="28"/>
  <c r="E31" i="28"/>
  <c r="G31" i="28"/>
  <c r="F31" i="28"/>
  <c r="D32" i="28"/>
  <c r="E32" i="28"/>
  <c r="G32" i="28"/>
  <c r="F32" i="28"/>
  <c r="D33" i="28"/>
  <c r="E33" i="28"/>
  <c r="G33" i="28"/>
  <c r="F33" i="28"/>
  <c r="D34" i="28"/>
  <c r="E34" i="28"/>
  <c r="G34" i="28"/>
  <c r="F34" i="28"/>
  <c r="D35" i="28"/>
  <c r="E35" i="28"/>
  <c r="G35" i="28"/>
  <c r="F35" i="28"/>
  <c r="D36" i="28"/>
  <c r="E36" i="28"/>
  <c r="G36" i="28"/>
  <c r="F36" i="28"/>
  <c r="D37" i="28"/>
  <c r="E37" i="28"/>
  <c r="G37" i="28"/>
  <c r="F37" i="28"/>
  <c r="D38" i="28"/>
  <c r="E38" i="28"/>
  <c r="G38" i="28"/>
  <c r="F38" i="28"/>
  <c r="F41" i="28"/>
  <c r="G41" i="28"/>
  <c r="G42" i="28"/>
  <c r="G43" i="28"/>
  <c r="G45" i="28"/>
  <c r="D10" i="27"/>
  <c r="E10" i="27"/>
  <c r="G10" i="27"/>
  <c r="F10" i="27"/>
  <c r="D11" i="27"/>
  <c r="E11" i="27"/>
  <c r="G11" i="27"/>
  <c r="F11" i="27"/>
  <c r="D12" i="27"/>
  <c r="E12" i="27"/>
  <c r="G12" i="27"/>
  <c r="F12" i="27"/>
  <c r="D13" i="27"/>
  <c r="E13" i="27"/>
  <c r="G13" i="27"/>
  <c r="F13" i="27"/>
  <c r="D14" i="27"/>
  <c r="E14" i="27"/>
  <c r="G14" i="27"/>
  <c r="F14" i="27"/>
  <c r="D15" i="27"/>
  <c r="E15" i="27"/>
  <c r="G15" i="27"/>
  <c r="F15" i="27"/>
  <c r="D16" i="27"/>
  <c r="E16" i="27"/>
  <c r="G16" i="27"/>
  <c r="F16" i="27"/>
  <c r="D17" i="27"/>
  <c r="E17" i="27"/>
  <c r="G17" i="27"/>
  <c r="F17" i="27"/>
  <c r="D18" i="27"/>
  <c r="E18" i="27"/>
  <c r="G18" i="27"/>
  <c r="F18" i="27"/>
  <c r="D19" i="27"/>
  <c r="E19" i="27"/>
  <c r="G19" i="27"/>
  <c r="F19" i="27"/>
  <c r="D20" i="27"/>
  <c r="E20" i="27"/>
  <c r="G20" i="27"/>
  <c r="F20" i="27"/>
  <c r="D21" i="27"/>
  <c r="E21" i="27"/>
  <c r="G21" i="27"/>
  <c r="F21" i="27"/>
  <c r="D22" i="27"/>
  <c r="E22" i="27"/>
  <c r="G22" i="27"/>
  <c r="F22" i="27"/>
  <c r="D23" i="27"/>
  <c r="E23" i="27"/>
  <c r="G23" i="27"/>
  <c r="F23" i="27"/>
  <c r="D24" i="27"/>
  <c r="E24" i="27"/>
  <c r="G24" i="27"/>
  <c r="F24" i="27"/>
  <c r="D25" i="27"/>
  <c r="E25" i="27"/>
  <c r="G25" i="27"/>
  <c r="F25" i="27"/>
  <c r="D26" i="27"/>
  <c r="E26" i="27"/>
  <c r="G26" i="27"/>
  <c r="F26" i="27"/>
  <c r="D27" i="27"/>
  <c r="E27" i="27"/>
  <c r="G27" i="27"/>
  <c r="F27" i="27"/>
  <c r="D28" i="27"/>
  <c r="E28" i="27"/>
  <c r="G28" i="27"/>
  <c r="F28" i="27"/>
  <c r="D29" i="27"/>
  <c r="E29" i="27"/>
  <c r="G29" i="27"/>
  <c r="F29" i="27"/>
  <c r="D30" i="27"/>
  <c r="E30" i="27"/>
  <c r="G30" i="27"/>
  <c r="F30" i="27"/>
  <c r="D31" i="27"/>
  <c r="E31" i="27"/>
  <c r="G31" i="27"/>
  <c r="F31" i="27"/>
  <c r="D32" i="27"/>
  <c r="E32" i="27"/>
  <c r="G32" i="27"/>
  <c r="F32" i="27"/>
  <c r="D33" i="27"/>
  <c r="E33" i="27"/>
  <c r="G33" i="27"/>
  <c r="F33" i="27"/>
  <c r="D34" i="27"/>
  <c r="E34" i="27"/>
  <c r="G34" i="27"/>
  <c r="F34" i="27"/>
  <c r="D35" i="27"/>
  <c r="E35" i="27"/>
  <c r="G35" i="27"/>
  <c r="F35" i="27"/>
  <c r="D36" i="27"/>
  <c r="E36" i="27"/>
  <c r="G36" i="27"/>
  <c r="F36" i="27"/>
  <c r="D37" i="27"/>
  <c r="E37" i="27"/>
  <c r="G37" i="27"/>
  <c r="F37" i="27"/>
  <c r="F40" i="27"/>
  <c r="G40" i="27"/>
  <c r="G41" i="27"/>
  <c r="G42" i="27"/>
  <c r="G44" i="27"/>
  <c r="D10" i="26"/>
  <c r="E10" i="26"/>
  <c r="G10" i="26"/>
  <c r="F10" i="26"/>
  <c r="D11" i="26"/>
  <c r="E11" i="26"/>
  <c r="G11" i="26"/>
  <c r="F11" i="26"/>
  <c r="D12" i="26"/>
  <c r="E12" i="26"/>
  <c r="G12" i="26"/>
  <c r="F12" i="26"/>
  <c r="D13" i="26"/>
  <c r="E13" i="26"/>
  <c r="G13" i="26"/>
  <c r="F13" i="26"/>
  <c r="D14" i="26"/>
  <c r="E14" i="26"/>
  <c r="G14" i="26"/>
  <c r="F14" i="26"/>
  <c r="D15" i="26"/>
  <c r="E15" i="26"/>
  <c r="G15" i="26"/>
  <c r="F15" i="26"/>
  <c r="D16" i="26"/>
  <c r="E16" i="26"/>
  <c r="G16" i="26"/>
  <c r="F16" i="26"/>
  <c r="D17" i="26"/>
  <c r="E17" i="26"/>
  <c r="G17" i="26"/>
  <c r="F17" i="26"/>
  <c r="D18" i="26"/>
  <c r="E18" i="26"/>
  <c r="G18" i="26"/>
  <c r="F18" i="26"/>
  <c r="D19" i="26"/>
  <c r="E19" i="26"/>
  <c r="G19" i="26"/>
  <c r="F19" i="26"/>
  <c r="D20" i="26"/>
  <c r="E20" i="26"/>
  <c r="G20" i="26"/>
  <c r="F20" i="26"/>
  <c r="D21" i="26"/>
  <c r="E21" i="26"/>
  <c r="G21" i="26"/>
  <c r="F21" i="26"/>
  <c r="D22" i="26"/>
  <c r="E22" i="26"/>
  <c r="G22" i="26"/>
  <c r="F22" i="26"/>
  <c r="D23" i="26"/>
  <c r="E23" i="26"/>
  <c r="G23" i="26"/>
  <c r="F23" i="26"/>
  <c r="D24" i="26"/>
  <c r="E24" i="26"/>
  <c r="G24" i="26"/>
  <c r="F24" i="26"/>
  <c r="D25" i="26"/>
  <c r="E25" i="26"/>
  <c r="G25" i="26"/>
  <c r="F25" i="26"/>
  <c r="D26" i="26"/>
  <c r="E26" i="26"/>
  <c r="G26" i="26"/>
  <c r="F26" i="26"/>
  <c r="D27" i="26"/>
  <c r="E27" i="26"/>
  <c r="G27" i="26"/>
  <c r="F27" i="26"/>
  <c r="D28" i="26"/>
  <c r="E28" i="26"/>
  <c r="G28" i="26"/>
  <c r="F28" i="26"/>
  <c r="D29" i="26"/>
  <c r="E29" i="26"/>
  <c r="G29" i="26"/>
  <c r="F29" i="26"/>
  <c r="D30" i="26"/>
  <c r="E30" i="26"/>
  <c r="G30" i="26"/>
  <c r="F30" i="26"/>
  <c r="D31" i="26"/>
  <c r="E31" i="26"/>
  <c r="G31" i="26"/>
  <c r="F31" i="26"/>
  <c r="D32" i="26"/>
  <c r="E32" i="26"/>
  <c r="G32" i="26"/>
  <c r="F32" i="26"/>
  <c r="D33" i="26"/>
  <c r="E33" i="26"/>
  <c r="G33" i="26"/>
  <c r="F33" i="26"/>
  <c r="D34" i="26"/>
  <c r="E34" i="26"/>
  <c r="G34" i="26"/>
  <c r="F34" i="26"/>
  <c r="D35" i="26"/>
  <c r="E35" i="26"/>
  <c r="G35" i="26"/>
  <c r="F35" i="26"/>
  <c r="D36" i="26"/>
  <c r="E36" i="26"/>
  <c r="G36" i="26"/>
  <c r="F36" i="26"/>
  <c r="D37" i="26"/>
  <c r="E37" i="26"/>
  <c r="G37" i="26"/>
  <c r="F37" i="26"/>
  <c r="D38" i="26"/>
  <c r="E38" i="26"/>
  <c r="G38" i="26"/>
  <c r="F38" i="26"/>
  <c r="F41" i="26"/>
  <c r="G41" i="26"/>
  <c r="G42" i="26"/>
  <c r="G43" i="26"/>
  <c r="G45" i="26"/>
  <c r="D10" i="25"/>
  <c r="E10" i="25"/>
  <c r="G10" i="25"/>
  <c r="F10" i="25"/>
  <c r="D11" i="25"/>
  <c r="E11" i="25"/>
  <c r="G11" i="25"/>
  <c r="F11" i="25"/>
  <c r="D12" i="25"/>
  <c r="E12" i="25"/>
  <c r="G12" i="25"/>
  <c r="F12" i="25"/>
  <c r="D13" i="25"/>
  <c r="E13" i="25"/>
  <c r="G13" i="25"/>
  <c r="F13" i="25"/>
  <c r="D14" i="25"/>
  <c r="E14" i="25"/>
  <c r="G14" i="25"/>
  <c r="F14" i="25"/>
  <c r="D15" i="25"/>
  <c r="E15" i="25"/>
  <c r="G15" i="25"/>
  <c r="F15" i="25"/>
  <c r="D16" i="25"/>
  <c r="E16" i="25"/>
  <c r="G16" i="25"/>
  <c r="F16" i="25"/>
  <c r="D17" i="25"/>
  <c r="E17" i="25"/>
  <c r="G17" i="25"/>
  <c r="F17" i="25"/>
  <c r="D18" i="25"/>
  <c r="E18" i="25"/>
  <c r="G18" i="25"/>
  <c r="F18" i="25"/>
  <c r="D19" i="25"/>
  <c r="E19" i="25"/>
  <c r="G19" i="25"/>
  <c r="F19" i="25"/>
  <c r="D20" i="25"/>
  <c r="E20" i="25"/>
  <c r="G20" i="25"/>
  <c r="F20" i="25"/>
  <c r="D21" i="25"/>
  <c r="E21" i="25"/>
  <c r="G21" i="25"/>
  <c r="F21" i="25"/>
  <c r="D22" i="25"/>
  <c r="E22" i="25"/>
  <c r="G22" i="25"/>
  <c r="F22" i="25"/>
  <c r="D23" i="25"/>
  <c r="E23" i="25"/>
  <c r="G23" i="25"/>
  <c r="F23" i="25"/>
  <c r="D24" i="25"/>
  <c r="E24" i="25"/>
  <c r="G24" i="25"/>
  <c r="F24" i="25"/>
  <c r="D25" i="25"/>
  <c r="E25" i="25"/>
  <c r="G25" i="25"/>
  <c r="F25" i="25"/>
  <c r="D26" i="25"/>
  <c r="E26" i="25"/>
  <c r="G26" i="25"/>
  <c r="F26" i="25"/>
  <c r="D27" i="25"/>
  <c r="E27" i="25"/>
  <c r="G27" i="25"/>
  <c r="F27" i="25"/>
  <c r="D28" i="25"/>
  <c r="E28" i="25"/>
  <c r="G28" i="25"/>
  <c r="F28" i="25"/>
  <c r="D29" i="25"/>
  <c r="E29" i="25"/>
  <c r="G29" i="25"/>
  <c r="F29" i="25"/>
  <c r="D30" i="25"/>
  <c r="E30" i="25"/>
  <c r="G30" i="25"/>
  <c r="F30" i="25"/>
  <c r="D31" i="25"/>
  <c r="E31" i="25"/>
  <c r="G31" i="25"/>
  <c r="F31" i="25"/>
  <c r="D32" i="25"/>
  <c r="E32" i="25"/>
  <c r="G32" i="25"/>
  <c r="F32" i="25"/>
  <c r="D33" i="25"/>
  <c r="E33" i="25"/>
  <c r="G33" i="25"/>
  <c r="F33" i="25"/>
  <c r="D34" i="25"/>
  <c r="E34" i="25"/>
  <c r="G34" i="25"/>
  <c r="F34" i="25"/>
  <c r="D35" i="25"/>
  <c r="E35" i="25"/>
  <c r="G35" i="25"/>
  <c r="F35" i="25"/>
  <c r="D36" i="25"/>
  <c r="E36" i="25"/>
  <c r="G36" i="25"/>
  <c r="F36" i="25"/>
  <c r="D37" i="25"/>
  <c r="E37" i="25"/>
  <c r="G37" i="25"/>
  <c r="F37" i="25"/>
  <c r="F40" i="25"/>
  <c r="G40" i="25"/>
  <c r="G41" i="25"/>
  <c r="G42" i="25"/>
  <c r="G44" i="25"/>
  <c r="D10" i="24"/>
  <c r="E10" i="24"/>
  <c r="G10" i="24"/>
  <c r="F10" i="24"/>
  <c r="D11" i="24"/>
  <c r="E11" i="24"/>
  <c r="G11" i="24"/>
  <c r="F11" i="24"/>
  <c r="D12" i="24"/>
  <c r="E12" i="24"/>
  <c r="G12" i="24"/>
  <c r="F12" i="24"/>
  <c r="D13" i="24"/>
  <c r="E13" i="24"/>
  <c r="G13" i="24"/>
  <c r="F13" i="24"/>
  <c r="D14" i="24"/>
  <c r="E14" i="24"/>
  <c r="G14" i="24"/>
  <c r="F14" i="24"/>
  <c r="D15" i="24"/>
  <c r="E15" i="24"/>
  <c r="G15" i="24"/>
  <c r="F15" i="24"/>
  <c r="D16" i="24"/>
  <c r="E16" i="24"/>
  <c r="G16" i="24"/>
  <c r="F16" i="24"/>
  <c r="D17" i="24"/>
  <c r="E17" i="24"/>
  <c r="G17" i="24"/>
  <c r="F17" i="24"/>
  <c r="D18" i="24"/>
  <c r="E18" i="24"/>
  <c r="G18" i="24"/>
  <c r="F18" i="24"/>
  <c r="D19" i="24"/>
  <c r="E19" i="24"/>
  <c r="G19" i="24"/>
  <c r="F19" i="24"/>
  <c r="D20" i="24"/>
  <c r="E20" i="24"/>
  <c r="G20" i="24"/>
  <c r="F20" i="24"/>
  <c r="D21" i="24"/>
  <c r="E21" i="24"/>
  <c r="G21" i="24"/>
  <c r="F21" i="24"/>
  <c r="D22" i="24"/>
  <c r="E22" i="24"/>
  <c r="G22" i="24"/>
  <c r="F22" i="24"/>
  <c r="D23" i="24"/>
  <c r="E23" i="24"/>
  <c r="G23" i="24"/>
  <c r="F23" i="24"/>
  <c r="D24" i="24"/>
  <c r="E24" i="24"/>
  <c r="G24" i="24"/>
  <c r="F24" i="24"/>
  <c r="D25" i="24"/>
  <c r="E25" i="24"/>
  <c r="G25" i="24"/>
  <c r="F25" i="24"/>
  <c r="D26" i="24"/>
  <c r="E26" i="24"/>
  <c r="G26" i="24"/>
  <c r="F26" i="24"/>
  <c r="D27" i="24"/>
  <c r="E27" i="24"/>
  <c r="G27" i="24"/>
  <c r="F27" i="24"/>
  <c r="D28" i="24"/>
  <c r="E28" i="24"/>
  <c r="G28" i="24"/>
  <c r="F28" i="24"/>
  <c r="D29" i="24"/>
  <c r="E29" i="24"/>
  <c r="G29" i="24"/>
  <c r="F29" i="24"/>
  <c r="D30" i="24"/>
  <c r="E30" i="24"/>
  <c r="G30" i="24"/>
  <c r="F30" i="24"/>
  <c r="D31" i="24"/>
  <c r="E31" i="24"/>
  <c r="G31" i="24"/>
  <c r="F31" i="24"/>
  <c r="D32" i="24"/>
  <c r="E32" i="24"/>
  <c r="G32" i="24"/>
  <c r="F32" i="24"/>
  <c r="D33" i="24"/>
  <c r="E33" i="24"/>
  <c r="G33" i="24"/>
  <c r="F33" i="24"/>
  <c r="D34" i="24"/>
  <c r="E34" i="24"/>
  <c r="G34" i="24"/>
  <c r="F34" i="24"/>
  <c r="D35" i="24"/>
  <c r="E35" i="24"/>
  <c r="G35" i="24"/>
  <c r="F35" i="24"/>
  <c r="D36" i="24"/>
  <c r="E36" i="24"/>
  <c r="G36" i="24"/>
  <c r="F36" i="24"/>
  <c r="D37" i="24"/>
  <c r="E37" i="24"/>
  <c r="G37" i="24"/>
  <c r="F37" i="24"/>
  <c r="D38" i="24"/>
  <c r="E38" i="24"/>
  <c r="G38" i="24"/>
  <c r="F38" i="24"/>
  <c r="F41" i="24"/>
  <c r="G41" i="24"/>
  <c r="G42" i="24"/>
  <c r="G43" i="24"/>
  <c r="G45" i="24"/>
  <c r="D10" i="22"/>
  <c r="E10" i="22"/>
  <c r="G10" i="22"/>
  <c r="F10" i="22"/>
  <c r="D11" i="22"/>
  <c r="E11" i="22"/>
  <c r="G11" i="22"/>
  <c r="F11" i="22"/>
  <c r="D12" i="22"/>
  <c r="E12" i="22"/>
  <c r="G12" i="22"/>
  <c r="F12" i="22"/>
  <c r="D13" i="22"/>
  <c r="E13" i="22"/>
  <c r="G13" i="22"/>
  <c r="F13" i="22"/>
  <c r="D14" i="22"/>
  <c r="E14" i="22"/>
  <c r="G14" i="22"/>
  <c r="F14" i="22"/>
  <c r="D15" i="22"/>
  <c r="E15" i="22"/>
  <c r="G15" i="22"/>
  <c r="F15" i="22"/>
  <c r="D16" i="22"/>
  <c r="E16" i="22"/>
  <c r="G16" i="22"/>
  <c r="F16" i="22"/>
  <c r="D17" i="22"/>
  <c r="E17" i="22"/>
  <c r="G17" i="22"/>
  <c r="F17" i="22"/>
  <c r="D18" i="22"/>
  <c r="E18" i="22"/>
  <c r="G18" i="22"/>
  <c r="F18" i="22"/>
  <c r="D19" i="22"/>
  <c r="E19" i="22"/>
  <c r="G19" i="22"/>
  <c r="F19" i="22"/>
  <c r="D20" i="22"/>
  <c r="E20" i="22"/>
  <c r="G20" i="22"/>
  <c r="F20" i="22"/>
  <c r="D21" i="22"/>
  <c r="E21" i="22"/>
  <c r="G21" i="22"/>
  <c r="F21" i="22"/>
  <c r="D22" i="22"/>
  <c r="E22" i="22"/>
  <c r="G22" i="22"/>
  <c r="F22" i="22"/>
  <c r="D23" i="22"/>
  <c r="E23" i="22"/>
  <c r="G23" i="22"/>
  <c r="F23" i="22"/>
  <c r="D24" i="22"/>
  <c r="E24" i="22"/>
  <c r="G24" i="22"/>
  <c r="F24" i="22"/>
  <c r="D25" i="22"/>
  <c r="E25" i="22"/>
  <c r="G25" i="22"/>
  <c r="F25" i="22"/>
  <c r="D26" i="22"/>
  <c r="E26" i="22"/>
  <c r="G26" i="22"/>
  <c r="F26" i="22"/>
  <c r="D27" i="22"/>
  <c r="E27" i="22"/>
  <c r="G27" i="22"/>
  <c r="F27" i="22"/>
  <c r="D28" i="22"/>
  <c r="E28" i="22"/>
  <c r="G28" i="22"/>
  <c r="F28" i="22"/>
  <c r="D29" i="22"/>
  <c r="E29" i="22"/>
  <c r="G29" i="22"/>
  <c r="F29" i="22"/>
  <c r="D30" i="22"/>
  <c r="E30" i="22"/>
  <c r="G30" i="22"/>
  <c r="F30" i="22"/>
  <c r="D31" i="22"/>
  <c r="E31" i="22"/>
  <c r="G31" i="22"/>
  <c r="F31" i="22"/>
  <c r="D32" i="22"/>
  <c r="E32" i="22"/>
  <c r="G32" i="22"/>
  <c r="F32" i="22"/>
  <c r="D33" i="22"/>
  <c r="E33" i="22"/>
  <c r="G33" i="22"/>
  <c r="F33" i="22"/>
  <c r="D34" i="22"/>
  <c r="E34" i="22"/>
  <c r="G34" i="22"/>
  <c r="F34" i="22"/>
  <c r="D35" i="22"/>
  <c r="E35" i="22"/>
  <c r="G35" i="22"/>
  <c r="F35" i="22"/>
  <c r="D36" i="22"/>
  <c r="E36" i="22"/>
  <c r="G36" i="22"/>
  <c r="F36" i="22"/>
  <c r="F39" i="22"/>
  <c r="G39" i="22"/>
  <c r="G40" i="22"/>
  <c r="G41" i="22"/>
  <c r="G43" i="22"/>
  <c r="D10" i="21"/>
  <c r="E10" i="21"/>
  <c r="G10" i="21"/>
  <c r="F10" i="21"/>
  <c r="D11" i="21"/>
  <c r="E11" i="21"/>
  <c r="G11" i="21"/>
  <c r="F11" i="21"/>
  <c r="D12" i="21"/>
  <c r="E12" i="21"/>
  <c r="G12" i="21"/>
  <c r="F12" i="21"/>
  <c r="D13" i="21"/>
  <c r="E13" i="21"/>
  <c r="G13" i="21"/>
  <c r="F13" i="21"/>
  <c r="D14" i="21"/>
  <c r="E14" i="21"/>
  <c r="G14" i="21"/>
  <c r="F14" i="21"/>
  <c r="D15" i="21"/>
  <c r="E15" i="21"/>
  <c r="G15" i="21"/>
  <c r="F15" i="21"/>
  <c r="D16" i="21"/>
  <c r="E16" i="21"/>
  <c r="G16" i="21"/>
  <c r="F16" i="21"/>
  <c r="D17" i="21"/>
  <c r="E17" i="21"/>
  <c r="G17" i="21"/>
  <c r="F17" i="21"/>
  <c r="D18" i="21"/>
  <c r="E18" i="21"/>
  <c r="G18" i="21"/>
  <c r="F18" i="21"/>
  <c r="D19" i="21"/>
  <c r="E19" i="21"/>
  <c r="G19" i="21"/>
  <c r="F19" i="21"/>
  <c r="D20" i="21"/>
  <c r="E20" i="21"/>
  <c r="G20" i="21"/>
  <c r="F20" i="21"/>
  <c r="D21" i="21"/>
  <c r="E21" i="21"/>
  <c r="G21" i="21"/>
  <c r="F21" i="21"/>
  <c r="D22" i="21"/>
  <c r="E22" i="21"/>
  <c r="G22" i="21"/>
  <c r="F22" i="21"/>
  <c r="D23" i="21"/>
  <c r="E23" i="21"/>
  <c r="G23" i="21"/>
  <c r="F23" i="21"/>
  <c r="D24" i="21"/>
  <c r="E24" i="21"/>
  <c r="G24" i="21"/>
  <c r="F24" i="21"/>
  <c r="D25" i="21"/>
  <c r="E25" i="21"/>
  <c r="G25" i="21"/>
  <c r="F25" i="21"/>
  <c r="D26" i="21"/>
  <c r="E26" i="21"/>
  <c r="G26" i="21"/>
  <c r="F26" i="21"/>
  <c r="D27" i="21"/>
  <c r="E27" i="21"/>
  <c r="G27" i="21"/>
  <c r="F27" i="21"/>
  <c r="D28" i="21"/>
  <c r="E28" i="21"/>
  <c r="G28" i="21"/>
  <c r="F28" i="21"/>
  <c r="D29" i="21"/>
  <c r="E29" i="21"/>
  <c r="G29" i="21"/>
  <c r="F29" i="21"/>
  <c r="D30" i="21"/>
  <c r="E30" i="21"/>
  <c r="G30" i="21"/>
  <c r="F30" i="21"/>
  <c r="D31" i="21"/>
  <c r="E31" i="21"/>
  <c r="G31" i="21"/>
  <c r="F31" i="21"/>
  <c r="D32" i="21"/>
  <c r="E32" i="21"/>
  <c r="G32" i="21"/>
  <c r="F32" i="21"/>
  <c r="D33" i="21"/>
  <c r="E33" i="21"/>
  <c r="G33" i="21"/>
  <c r="F33" i="21"/>
  <c r="D34" i="21"/>
  <c r="E34" i="21"/>
  <c r="G34" i="21"/>
  <c r="F34" i="21"/>
  <c r="D35" i="21"/>
  <c r="E35" i="21"/>
  <c r="G35" i="21"/>
  <c r="F35" i="21"/>
  <c r="D36" i="21"/>
  <c r="E36" i="21"/>
  <c r="G36" i="21"/>
  <c r="F36" i="21"/>
  <c r="D37" i="21"/>
  <c r="E37" i="21"/>
  <c r="G37" i="21"/>
  <c r="F37" i="21"/>
  <c r="F40" i="21"/>
  <c r="G40" i="21"/>
  <c r="G41" i="21"/>
  <c r="G42" i="21"/>
  <c r="G44" i="21"/>
  <c r="D10" i="20"/>
  <c r="E10" i="20"/>
  <c r="G10" i="20"/>
  <c r="F10" i="20"/>
  <c r="D11" i="20"/>
  <c r="E11" i="20"/>
  <c r="G11" i="20"/>
  <c r="F11" i="20"/>
  <c r="D12" i="20"/>
  <c r="E12" i="20"/>
  <c r="G12" i="20"/>
  <c r="F12" i="20"/>
  <c r="D13" i="20"/>
  <c r="E13" i="20"/>
  <c r="G13" i="20"/>
  <c r="F13" i="20"/>
  <c r="D14" i="20"/>
  <c r="E14" i="20"/>
  <c r="G14" i="20"/>
  <c r="F14" i="20"/>
  <c r="D15" i="20"/>
  <c r="E15" i="20"/>
  <c r="G15" i="20"/>
  <c r="F15" i="20"/>
  <c r="D16" i="20"/>
  <c r="E16" i="20"/>
  <c r="G16" i="20"/>
  <c r="F16" i="20"/>
  <c r="D17" i="20"/>
  <c r="E17" i="20"/>
  <c r="G17" i="20"/>
  <c r="F17" i="20"/>
  <c r="D18" i="20"/>
  <c r="E18" i="20"/>
  <c r="G18" i="20"/>
  <c r="F18" i="20"/>
  <c r="D19" i="20"/>
  <c r="E19" i="20"/>
  <c r="G19" i="20"/>
  <c r="F19" i="20"/>
  <c r="D20" i="20"/>
  <c r="E20" i="20"/>
  <c r="G20" i="20"/>
  <c r="F20" i="20"/>
  <c r="D21" i="20"/>
  <c r="E21" i="20"/>
  <c r="G21" i="20"/>
  <c r="F21" i="20"/>
  <c r="D22" i="20"/>
  <c r="E22" i="20"/>
  <c r="G22" i="20"/>
  <c r="F22" i="20"/>
  <c r="D23" i="20"/>
  <c r="E23" i="20"/>
  <c r="G23" i="20"/>
  <c r="F23" i="20"/>
  <c r="D24" i="20"/>
  <c r="E24" i="20"/>
  <c r="G24" i="20"/>
  <c r="F24" i="20"/>
  <c r="D25" i="20"/>
  <c r="E25" i="20"/>
  <c r="G25" i="20"/>
  <c r="F25" i="20"/>
  <c r="D26" i="20"/>
  <c r="E26" i="20"/>
  <c r="G26" i="20"/>
  <c r="F26" i="20"/>
  <c r="D27" i="20"/>
  <c r="E27" i="20"/>
  <c r="G27" i="20"/>
  <c r="F27" i="20"/>
  <c r="D28" i="20"/>
  <c r="E28" i="20"/>
  <c r="G28" i="20"/>
  <c r="F28" i="20"/>
  <c r="D29" i="20"/>
  <c r="E29" i="20"/>
  <c r="G29" i="20"/>
  <c r="F29" i="20"/>
  <c r="D30" i="20"/>
  <c r="E30" i="20"/>
  <c r="G30" i="20"/>
  <c r="F30" i="20"/>
  <c r="D31" i="20"/>
  <c r="E31" i="20"/>
  <c r="G31" i="20"/>
  <c r="F31" i="20"/>
  <c r="D32" i="20"/>
  <c r="E32" i="20"/>
  <c r="G32" i="20"/>
  <c r="F32" i="20"/>
  <c r="D33" i="20"/>
  <c r="E33" i="20"/>
  <c r="G33" i="20"/>
  <c r="F33" i="20"/>
  <c r="D34" i="20"/>
  <c r="E34" i="20"/>
  <c r="G34" i="20"/>
  <c r="F34" i="20"/>
  <c r="D35" i="20"/>
  <c r="E35" i="20"/>
  <c r="G35" i="20"/>
  <c r="F35" i="20"/>
  <c r="D36" i="20"/>
  <c r="E36" i="20"/>
  <c r="G36" i="20"/>
  <c r="F36" i="20"/>
  <c r="D37" i="20"/>
  <c r="E37" i="20"/>
  <c r="G37" i="20"/>
  <c r="F37" i="20"/>
  <c r="D38" i="20"/>
  <c r="E38" i="20"/>
  <c r="G38" i="20"/>
  <c r="F38" i="20"/>
  <c r="F41" i="20"/>
  <c r="G41" i="20"/>
  <c r="G42" i="20"/>
  <c r="G43" i="20"/>
  <c r="G45" i="20"/>
  <c r="D10" i="19"/>
  <c r="E10" i="19"/>
  <c r="G10" i="19"/>
  <c r="F10" i="19"/>
  <c r="D11" i="19"/>
  <c r="E11" i="19"/>
  <c r="G11" i="19"/>
  <c r="F11" i="19"/>
  <c r="D12" i="19"/>
  <c r="E12" i="19"/>
  <c r="G12" i="19"/>
  <c r="F12" i="19"/>
  <c r="D13" i="19"/>
  <c r="E13" i="19"/>
  <c r="G13" i="19"/>
  <c r="F13" i="19"/>
  <c r="D14" i="19"/>
  <c r="E14" i="19"/>
  <c r="G14" i="19"/>
  <c r="F14" i="19"/>
  <c r="D15" i="19"/>
  <c r="E15" i="19"/>
  <c r="G15" i="19"/>
  <c r="F15" i="19"/>
  <c r="D16" i="19"/>
  <c r="E16" i="19"/>
  <c r="G16" i="19"/>
  <c r="F16" i="19"/>
  <c r="D17" i="19"/>
  <c r="E17" i="19"/>
  <c r="G17" i="19"/>
  <c r="F17" i="19"/>
  <c r="D18" i="19"/>
  <c r="E18" i="19"/>
  <c r="G18" i="19"/>
  <c r="F18" i="19"/>
  <c r="D19" i="19"/>
  <c r="E19" i="19"/>
  <c r="G19" i="19"/>
  <c r="F19" i="19"/>
  <c r="D20" i="19"/>
  <c r="E20" i="19"/>
  <c r="G20" i="19"/>
  <c r="F20" i="19"/>
  <c r="D21" i="19"/>
  <c r="E21" i="19"/>
  <c r="G21" i="19"/>
  <c r="F21" i="19"/>
  <c r="D22" i="19"/>
  <c r="E22" i="19"/>
  <c r="G22" i="19"/>
  <c r="F22" i="19"/>
  <c r="D23" i="19"/>
  <c r="E23" i="19"/>
  <c r="G23" i="19"/>
  <c r="F23" i="19"/>
  <c r="D24" i="19"/>
  <c r="E24" i="19"/>
  <c r="G24" i="19"/>
  <c r="F24" i="19"/>
  <c r="D25" i="19"/>
  <c r="E25" i="19"/>
  <c r="G25" i="19"/>
  <c r="F25" i="19"/>
  <c r="D26" i="19"/>
  <c r="E26" i="19"/>
  <c r="G26" i="19"/>
  <c r="F26" i="19"/>
  <c r="D27" i="19"/>
  <c r="E27" i="19"/>
  <c r="G27" i="19"/>
  <c r="F27" i="19"/>
  <c r="D28" i="19"/>
  <c r="E28" i="19"/>
  <c r="G28" i="19"/>
  <c r="F28" i="19"/>
  <c r="D29" i="19"/>
  <c r="E29" i="19"/>
  <c r="G29" i="19"/>
  <c r="F29" i="19"/>
  <c r="D30" i="19"/>
  <c r="E30" i="19"/>
  <c r="G30" i="19"/>
  <c r="F30" i="19"/>
  <c r="D31" i="19"/>
  <c r="E31" i="19"/>
  <c r="G31" i="19"/>
  <c r="F31" i="19"/>
  <c r="D32" i="19"/>
  <c r="E32" i="19"/>
  <c r="G32" i="19"/>
  <c r="F32" i="19"/>
  <c r="D33" i="19"/>
  <c r="E33" i="19"/>
  <c r="G33" i="19"/>
  <c r="F33" i="19"/>
  <c r="D34" i="19"/>
  <c r="E34" i="19"/>
  <c r="G34" i="19"/>
  <c r="F34" i="19"/>
  <c r="D35" i="19"/>
  <c r="E35" i="19"/>
  <c r="G35" i="19"/>
  <c r="F35" i="19"/>
  <c r="F38" i="19"/>
  <c r="G38" i="19"/>
  <c r="G39" i="19"/>
  <c r="G40" i="19"/>
  <c r="G42" i="19"/>
  <c r="D10" i="18"/>
  <c r="E10" i="18"/>
  <c r="G10" i="18"/>
  <c r="F10" i="18"/>
  <c r="D11" i="18"/>
  <c r="E11" i="18"/>
  <c r="G11" i="18"/>
  <c r="F11" i="18"/>
  <c r="D12" i="18"/>
  <c r="E12" i="18"/>
  <c r="G12" i="18"/>
  <c r="F12" i="18"/>
  <c r="D13" i="18"/>
  <c r="E13" i="18"/>
  <c r="G13" i="18"/>
  <c r="F13" i="18"/>
  <c r="D14" i="18"/>
  <c r="E14" i="18"/>
  <c r="G14" i="18"/>
  <c r="F14" i="18"/>
  <c r="D15" i="18"/>
  <c r="E15" i="18"/>
  <c r="G15" i="18"/>
  <c r="F15" i="18"/>
  <c r="D16" i="18"/>
  <c r="E16" i="18"/>
  <c r="G16" i="18"/>
  <c r="F16" i="18"/>
  <c r="D17" i="18"/>
  <c r="E17" i="18"/>
  <c r="G17" i="18"/>
  <c r="F17" i="18"/>
  <c r="D18" i="18"/>
  <c r="E18" i="18"/>
  <c r="G18" i="18"/>
  <c r="F18" i="18"/>
  <c r="D19" i="18"/>
  <c r="E19" i="18"/>
  <c r="G19" i="18"/>
  <c r="F19" i="18"/>
  <c r="D20" i="18"/>
  <c r="E20" i="18"/>
  <c r="G20" i="18"/>
  <c r="F20" i="18"/>
  <c r="D21" i="18"/>
  <c r="E21" i="18"/>
  <c r="G21" i="18"/>
  <c r="F21" i="18"/>
  <c r="D22" i="18"/>
  <c r="E22" i="18"/>
  <c r="G22" i="18"/>
  <c r="F22" i="18"/>
  <c r="D23" i="18"/>
  <c r="E23" i="18"/>
  <c r="G23" i="18"/>
  <c r="F23" i="18"/>
  <c r="D24" i="18"/>
  <c r="E24" i="18"/>
  <c r="G24" i="18"/>
  <c r="F24" i="18"/>
  <c r="D25" i="18"/>
  <c r="E25" i="18"/>
  <c r="G25" i="18"/>
  <c r="F25" i="18"/>
  <c r="D26" i="18"/>
  <c r="E26" i="18"/>
  <c r="G26" i="18"/>
  <c r="F26" i="18"/>
  <c r="D27" i="18"/>
  <c r="E27" i="18"/>
  <c r="G27" i="18"/>
  <c r="F27" i="18"/>
  <c r="D28" i="18"/>
  <c r="E28" i="18"/>
  <c r="G28" i="18"/>
  <c r="F28" i="18"/>
  <c r="D29" i="18"/>
  <c r="E29" i="18"/>
  <c r="G29" i="18"/>
  <c r="F29" i="18"/>
  <c r="D30" i="18"/>
  <c r="E30" i="18"/>
  <c r="G30" i="18"/>
  <c r="F30" i="18"/>
  <c r="D31" i="18"/>
  <c r="E31" i="18"/>
  <c r="G31" i="18"/>
  <c r="F31" i="18"/>
  <c r="D32" i="18"/>
  <c r="E32" i="18"/>
  <c r="G32" i="18"/>
  <c r="F32" i="18"/>
  <c r="D33" i="18"/>
  <c r="E33" i="18"/>
  <c r="G33" i="18"/>
  <c r="F33" i="18"/>
  <c r="D34" i="18"/>
  <c r="E34" i="18"/>
  <c r="G34" i="18"/>
  <c r="F34" i="18"/>
  <c r="D35" i="18"/>
  <c r="E35" i="18"/>
  <c r="G35" i="18"/>
  <c r="F35" i="18"/>
  <c r="D36" i="18"/>
  <c r="E36" i="18"/>
  <c r="G36" i="18"/>
  <c r="F36" i="18"/>
  <c r="F39" i="18"/>
  <c r="G39" i="18"/>
  <c r="G40" i="18"/>
  <c r="G41" i="18"/>
  <c r="G43" i="18"/>
  <c r="D10" i="17"/>
  <c r="E10" i="17"/>
  <c r="G10" i="17"/>
  <c r="F10" i="17"/>
  <c r="D11" i="17"/>
  <c r="E11" i="17"/>
  <c r="G11" i="17"/>
  <c r="F11" i="17"/>
  <c r="D12" i="17"/>
  <c r="E12" i="17"/>
  <c r="G12" i="17"/>
  <c r="F12" i="17"/>
  <c r="D13" i="17"/>
  <c r="E13" i="17"/>
  <c r="G13" i="17"/>
  <c r="F13" i="17"/>
  <c r="D14" i="17"/>
  <c r="E14" i="17"/>
  <c r="G14" i="17"/>
  <c r="F14" i="17"/>
  <c r="D15" i="17"/>
  <c r="E15" i="17"/>
  <c r="G15" i="17"/>
  <c r="F15" i="17"/>
  <c r="D16" i="17"/>
  <c r="E16" i="17"/>
  <c r="G16" i="17"/>
  <c r="F16" i="17"/>
  <c r="D17" i="17"/>
  <c r="E17" i="17"/>
  <c r="G17" i="17"/>
  <c r="F17" i="17"/>
  <c r="D18" i="17"/>
  <c r="E18" i="17"/>
  <c r="G18" i="17"/>
  <c r="F18" i="17"/>
  <c r="D19" i="17"/>
  <c r="E19" i="17"/>
  <c r="G19" i="17"/>
  <c r="F19" i="17"/>
  <c r="D20" i="17"/>
  <c r="E20" i="17"/>
  <c r="G20" i="17"/>
  <c r="F20" i="17"/>
  <c r="D21" i="17"/>
  <c r="E21" i="17"/>
  <c r="G21" i="17"/>
  <c r="F21" i="17"/>
  <c r="D22" i="17"/>
  <c r="E22" i="17"/>
  <c r="G22" i="17"/>
  <c r="F22" i="17"/>
  <c r="D23" i="17"/>
  <c r="E23" i="17"/>
  <c r="G23" i="17"/>
  <c r="F23" i="17"/>
  <c r="D24" i="17"/>
  <c r="E24" i="17"/>
  <c r="G24" i="17"/>
  <c r="F24" i="17"/>
  <c r="D25" i="17"/>
  <c r="E25" i="17"/>
  <c r="G25" i="17"/>
  <c r="F25" i="17"/>
  <c r="D26" i="17"/>
  <c r="E26" i="17"/>
  <c r="G26" i="17"/>
  <c r="F26" i="17"/>
  <c r="D27" i="17"/>
  <c r="E27" i="17"/>
  <c r="G27" i="17"/>
  <c r="F27" i="17"/>
  <c r="D28" i="17"/>
  <c r="E28" i="17"/>
  <c r="G28" i="17"/>
  <c r="F28" i="17"/>
  <c r="D29" i="17"/>
  <c r="E29" i="17"/>
  <c r="G29" i="17"/>
  <c r="F29" i="17"/>
  <c r="D30" i="17"/>
  <c r="E30" i="17"/>
  <c r="G30" i="17"/>
  <c r="F30" i="17"/>
  <c r="D31" i="17"/>
  <c r="E31" i="17"/>
  <c r="G31" i="17"/>
  <c r="F31" i="17"/>
  <c r="D32" i="17"/>
  <c r="E32" i="17"/>
  <c r="G32" i="17"/>
  <c r="F32" i="17"/>
  <c r="D33" i="17"/>
  <c r="E33" i="17"/>
  <c r="G33" i="17"/>
  <c r="F33" i="17"/>
  <c r="D34" i="17"/>
  <c r="E34" i="17"/>
  <c r="G34" i="17"/>
  <c r="F34" i="17"/>
  <c r="D35" i="17"/>
  <c r="E35" i="17"/>
  <c r="G35" i="17"/>
  <c r="F35" i="17"/>
  <c r="D36" i="17"/>
  <c r="E36" i="17"/>
  <c r="G36" i="17"/>
  <c r="F36" i="17"/>
  <c r="D37" i="17"/>
  <c r="E37" i="17"/>
  <c r="G37" i="17"/>
  <c r="F37" i="17"/>
  <c r="F40" i="17"/>
  <c r="G40" i="17"/>
  <c r="G41" i="17"/>
  <c r="G42" i="17"/>
  <c r="G44" i="17"/>
  <c r="D10" i="16"/>
  <c r="E10" i="16"/>
  <c r="G10" i="16"/>
  <c r="F10" i="16"/>
  <c r="D11" i="16"/>
  <c r="E11" i="16"/>
  <c r="G11" i="16"/>
  <c r="F11" i="16"/>
  <c r="D12" i="16"/>
  <c r="E12" i="16"/>
  <c r="G12" i="16"/>
  <c r="F12" i="16"/>
  <c r="D13" i="16"/>
  <c r="E13" i="16"/>
  <c r="G13" i="16"/>
  <c r="F13" i="16"/>
  <c r="D14" i="16"/>
  <c r="E14" i="16"/>
  <c r="G14" i="16"/>
  <c r="F14" i="16"/>
  <c r="D15" i="16"/>
  <c r="E15" i="16"/>
  <c r="G15" i="16"/>
  <c r="F15" i="16"/>
  <c r="D16" i="16"/>
  <c r="E16" i="16"/>
  <c r="G16" i="16"/>
  <c r="F16" i="16"/>
  <c r="D17" i="16"/>
  <c r="E17" i="16"/>
  <c r="G17" i="16"/>
  <c r="F17" i="16"/>
  <c r="D18" i="16"/>
  <c r="E18" i="16"/>
  <c r="G18" i="16"/>
  <c r="F18" i="16"/>
  <c r="D19" i="16"/>
  <c r="E19" i="16"/>
  <c r="G19" i="16"/>
  <c r="F19" i="16"/>
  <c r="D20" i="16"/>
  <c r="E20" i="16"/>
  <c r="G20" i="16"/>
  <c r="F20" i="16"/>
  <c r="D21" i="16"/>
  <c r="E21" i="16"/>
  <c r="G21" i="16"/>
  <c r="F21" i="16"/>
  <c r="D22" i="16"/>
  <c r="E22" i="16"/>
  <c r="G22" i="16"/>
  <c r="F22" i="16"/>
  <c r="D23" i="16"/>
  <c r="E23" i="16"/>
  <c r="G23" i="16"/>
  <c r="F23" i="16"/>
  <c r="D24" i="16"/>
  <c r="E24" i="16"/>
  <c r="G24" i="16"/>
  <c r="F24" i="16"/>
  <c r="D25" i="16"/>
  <c r="E25" i="16"/>
  <c r="G25" i="16"/>
  <c r="F25" i="16"/>
  <c r="D26" i="16"/>
  <c r="E26" i="16"/>
  <c r="G26" i="16"/>
  <c r="F26" i="16"/>
  <c r="D27" i="16"/>
  <c r="E27" i="16"/>
  <c r="G27" i="16"/>
  <c r="F27" i="16"/>
  <c r="D28" i="16"/>
  <c r="E28" i="16"/>
  <c r="G28" i="16"/>
  <c r="F28" i="16"/>
  <c r="D29" i="16"/>
  <c r="E29" i="16"/>
  <c r="G29" i="16"/>
  <c r="F29" i="16"/>
  <c r="D30" i="16"/>
  <c r="E30" i="16"/>
  <c r="G30" i="16"/>
  <c r="F30" i="16"/>
  <c r="D31" i="16"/>
  <c r="E31" i="16"/>
  <c r="G31" i="16"/>
  <c r="F31" i="16"/>
  <c r="D32" i="16"/>
  <c r="E32" i="16"/>
  <c r="G32" i="16"/>
  <c r="F32" i="16"/>
  <c r="D33" i="16"/>
  <c r="E33" i="16"/>
  <c r="G33" i="16"/>
  <c r="F33" i="16"/>
  <c r="D34" i="16"/>
  <c r="E34" i="16"/>
  <c r="G34" i="16"/>
  <c r="F34" i="16"/>
  <c r="D35" i="16"/>
  <c r="E35" i="16"/>
  <c r="G35" i="16"/>
  <c r="F35" i="16"/>
  <c r="D36" i="16"/>
  <c r="E36" i="16"/>
  <c r="G36" i="16"/>
  <c r="F36" i="16"/>
  <c r="D37" i="16"/>
  <c r="E37" i="16"/>
  <c r="G37" i="16"/>
  <c r="F37" i="16"/>
  <c r="D38" i="16"/>
  <c r="E38" i="16"/>
  <c r="G38" i="16"/>
  <c r="F38" i="16"/>
  <c r="F41" i="16"/>
  <c r="G41" i="16"/>
  <c r="G42" i="16"/>
  <c r="G43" i="16"/>
  <c r="G45" i="16"/>
  <c r="D10" i="15"/>
  <c r="E10" i="15"/>
  <c r="G10" i="15"/>
  <c r="F10" i="15"/>
  <c r="D11" i="15"/>
  <c r="E11" i="15"/>
  <c r="G11" i="15"/>
  <c r="F11" i="15"/>
  <c r="D12" i="15"/>
  <c r="E12" i="15"/>
  <c r="G12" i="15"/>
  <c r="F12" i="15"/>
  <c r="D13" i="15"/>
  <c r="E13" i="15"/>
  <c r="G13" i="15"/>
  <c r="F13" i="15"/>
  <c r="D14" i="15"/>
  <c r="E14" i="15"/>
  <c r="G14" i="15"/>
  <c r="F14" i="15"/>
  <c r="D15" i="15"/>
  <c r="E15" i="15"/>
  <c r="G15" i="15"/>
  <c r="F15" i="15"/>
  <c r="D16" i="15"/>
  <c r="E16" i="15"/>
  <c r="G16" i="15"/>
  <c r="F16" i="15"/>
  <c r="D17" i="15"/>
  <c r="E17" i="15"/>
  <c r="G17" i="15"/>
  <c r="F17" i="15"/>
  <c r="D18" i="15"/>
  <c r="E18" i="15"/>
  <c r="G18" i="15"/>
  <c r="F18" i="15"/>
  <c r="D19" i="15"/>
  <c r="E19" i="15"/>
  <c r="G19" i="15"/>
  <c r="F19" i="15"/>
  <c r="D20" i="15"/>
  <c r="E20" i="15"/>
  <c r="G20" i="15"/>
  <c r="F20" i="15"/>
  <c r="D21" i="15"/>
  <c r="E21" i="15"/>
  <c r="G21" i="15"/>
  <c r="F21" i="15"/>
  <c r="D22" i="15"/>
  <c r="E22" i="15"/>
  <c r="G22" i="15"/>
  <c r="F22" i="15"/>
  <c r="D23" i="15"/>
  <c r="E23" i="15"/>
  <c r="G23" i="15"/>
  <c r="F23" i="15"/>
  <c r="D24" i="15"/>
  <c r="E24" i="15"/>
  <c r="G24" i="15"/>
  <c r="F24" i="15"/>
  <c r="D25" i="15"/>
  <c r="E25" i="15"/>
  <c r="G25" i="15"/>
  <c r="F25" i="15"/>
  <c r="D26" i="15"/>
  <c r="E26" i="15"/>
  <c r="G26" i="15"/>
  <c r="F26" i="15"/>
  <c r="D27" i="15"/>
  <c r="E27" i="15"/>
  <c r="G27" i="15"/>
  <c r="F27" i="15"/>
  <c r="D28" i="15"/>
  <c r="E28" i="15"/>
  <c r="G28" i="15"/>
  <c r="F28" i="15"/>
  <c r="D29" i="15"/>
  <c r="E29" i="15"/>
  <c r="G29" i="15"/>
  <c r="F29" i="15"/>
  <c r="D30" i="15"/>
  <c r="E30" i="15"/>
  <c r="G30" i="15"/>
  <c r="F30" i="15"/>
  <c r="D31" i="15"/>
  <c r="E31" i="15"/>
  <c r="G31" i="15"/>
  <c r="F31" i="15"/>
  <c r="D32" i="15"/>
  <c r="E32" i="15"/>
  <c r="G32" i="15"/>
  <c r="F32" i="15"/>
  <c r="D33" i="15"/>
  <c r="E33" i="15"/>
  <c r="G33" i="15"/>
  <c r="F33" i="15"/>
  <c r="D34" i="15"/>
  <c r="E34" i="15"/>
  <c r="G34" i="15"/>
  <c r="F34" i="15"/>
  <c r="D35" i="15"/>
  <c r="E35" i="15"/>
  <c r="G35" i="15"/>
  <c r="F35" i="15"/>
  <c r="D36" i="15"/>
  <c r="E36" i="15"/>
  <c r="G36" i="15"/>
  <c r="F36" i="15"/>
  <c r="D37" i="15"/>
  <c r="E37" i="15"/>
  <c r="G37" i="15"/>
  <c r="F37" i="15"/>
  <c r="D38" i="15"/>
  <c r="E38" i="15"/>
  <c r="G38" i="15"/>
  <c r="F38" i="15"/>
  <c r="F41" i="15"/>
  <c r="G41" i="15"/>
  <c r="G42" i="15"/>
  <c r="G43" i="15"/>
  <c r="G45" i="15"/>
  <c r="D10" i="14"/>
  <c r="E10" i="14"/>
  <c r="G10" i="14"/>
  <c r="F10" i="14"/>
  <c r="D11" i="14"/>
  <c r="E11" i="14"/>
  <c r="G11" i="14"/>
  <c r="F11" i="14"/>
  <c r="D12" i="14"/>
  <c r="E12" i="14"/>
  <c r="G12" i="14"/>
  <c r="F12" i="14"/>
  <c r="D13" i="14"/>
  <c r="E13" i="14"/>
  <c r="G13" i="14"/>
  <c r="F13" i="14"/>
  <c r="D14" i="14"/>
  <c r="E14" i="14"/>
  <c r="G14" i="14"/>
  <c r="F14" i="14"/>
  <c r="D15" i="14"/>
  <c r="E15" i="14"/>
  <c r="G15" i="14"/>
  <c r="F15" i="14"/>
  <c r="D16" i="14"/>
  <c r="E16" i="14"/>
  <c r="G16" i="14"/>
  <c r="F16" i="14"/>
  <c r="D17" i="14"/>
  <c r="E17" i="14"/>
  <c r="G17" i="14"/>
  <c r="F17" i="14"/>
  <c r="D18" i="14"/>
  <c r="E18" i="14"/>
  <c r="G18" i="14"/>
  <c r="F18" i="14"/>
  <c r="D19" i="14"/>
  <c r="E19" i="14"/>
  <c r="G19" i="14"/>
  <c r="F19" i="14"/>
  <c r="D20" i="14"/>
  <c r="E20" i="14"/>
  <c r="G20" i="14"/>
  <c r="F20" i="14"/>
  <c r="D21" i="14"/>
  <c r="E21" i="14"/>
  <c r="G21" i="14"/>
  <c r="F21" i="14"/>
  <c r="D22" i="14"/>
  <c r="E22" i="14"/>
  <c r="G22" i="14"/>
  <c r="F22" i="14"/>
  <c r="D23" i="14"/>
  <c r="E23" i="14"/>
  <c r="G23" i="14"/>
  <c r="F23" i="14"/>
  <c r="D24" i="14"/>
  <c r="E24" i="14"/>
  <c r="G24" i="14"/>
  <c r="F24" i="14"/>
  <c r="D25" i="14"/>
  <c r="E25" i="14"/>
  <c r="G25" i="14"/>
  <c r="F25" i="14"/>
  <c r="D26" i="14"/>
  <c r="E26" i="14"/>
  <c r="G26" i="14"/>
  <c r="F26" i="14"/>
  <c r="D27" i="14"/>
  <c r="E27" i="14"/>
  <c r="G27" i="14"/>
  <c r="F27" i="14"/>
  <c r="D28" i="14"/>
  <c r="E28" i="14"/>
  <c r="G28" i="14"/>
  <c r="F28" i="14"/>
  <c r="D29" i="14"/>
  <c r="E29" i="14"/>
  <c r="G29" i="14"/>
  <c r="F29" i="14"/>
  <c r="D30" i="14"/>
  <c r="E30" i="14"/>
  <c r="G30" i="14"/>
  <c r="F30" i="14"/>
  <c r="D31" i="14"/>
  <c r="E31" i="14"/>
  <c r="G31" i="14"/>
  <c r="F31" i="14"/>
  <c r="D32" i="14"/>
  <c r="E32" i="14"/>
  <c r="G32" i="14"/>
  <c r="F32" i="14"/>
  <c r="D33" i="14"/>
  <c r="E33" i="14"/>
  <c r="G33" i="14"/>
  <c r="F33" i="14"/>
  <c r="D34" i="14"/>
  <c r="E34" i="14"/>
  <c r="G34" i="14"/>
  <c r="F34" i="14"/>
  <c r="D35" i="14"/>
  <c r="E35" i="14"/>
  <c r="G35" i="14"/>
  <c r="F35" i="14"/>
  <c r="D36" i="14"/>
  <c r="E36" i="14"/>
  <c r="G36" i="14"/>
  <c r="F36" i="14"/>
  <c r="D37" i="14"/>
  <c r="E37" i="14"/>
  <c r="G37" i="14"/>
  <c r="F37" i="14"/>
  <c r="D38" i="14"/>
  <c r="E38" i="14"/>
  <c r="G38" i="14"/>
  <c r="F38" i="14"/>
  <c r="F41" i="14"/>
  <c r="G41" i="14"/>
  <c r="G42" i="14"/>
  <c r="G43" i="14"/>
  <c r="G45" i="14"/>
  <c r="D10" i="13"/>
  <c r="E10" i="13"/>
  <c r="G10" i="13"/>
  <c r="F10" i="13"/>
  <c r="D11" i="13"/>
  <c r="E11" i="13"/>
  <c r="G11" i="13"/>
  <c r="F11" i="13"/>
  <c r="D12" i="13"/>
  <c r="E12" i="13"/>
  <c r="G12" i="13"/>
  <c r="F12" i="13"/>
  <c r="D13" i="13"/>
  <c r="E13" i="13"/>
  <c r="G13" i="13"/>
  <c r="F13" i="13"/>
  <c r="D14" i="13"/>
  <c r="E14" i="13"/>
  <c r="G14" i="13"/>
  <c r="F14" i="13"/>
  <c r="D15" i="13"/>
  <c r="E15" i="13"/>
  <c r="G15" i="13"/>
  <c r="F15" i="13"/>
  <c r="D16" i="13"/>
  <c r="E16" i="13"/>
  <c r="G16" i="13"/>
  <c r="F16" i="13"/>
  <c r="D17" i="13"/>
  <c r="E17" i="13"/>
  <c r="G17" i="13"/>
  <c r="F17" i="13"/>
  <c r="D18" i="13"/>
  <c r="E18" i="13"/>
  <c r="G18" i="13"/>
  <c r="F18" i="13"/>
  <c r="D19" i="13"/>
  <c r="E19" i="13"/>
  <c r="G19" i="13"/>
  <c r="F19" i="13"/>
  <c r="D20" i="13"/>
  <c r="E20" i="13"/>
  <c r="G20" i="13"/>
  <c r="F20" i="13"/>
  <c r="D21" i="13"/>
  <c r="E21" i="13"/>
  <c r="G21" i="13"/>
  <c r="F21" i="13"/>
  <c r="D22" i="13"/>
  <c r="E22" i="13"/>
  <c r="G22" i="13"/>
  <c r="F22" i="13"/>
  <c r="D23" i="13"/>
  <c r="E23" i="13"/>
  <c r="G23" i="13"/>
  <c r="F23" i="13"/>
  <c r="D24" i="13"/>
  <c r="E24" i="13"/>
  <c r="G24" i="13"/>
  <c r="F24" i="13"/>
  <c r="D25" i="13"/>
  <c r="E25" i="13"/>
  <c r="G25" i="13"/>
  <c r="F25" i="13"/>
  <c r="D26" i="13"/>
  <c r="E26" i="13"/>
  <c r="G26" i="13"/>
  <c r="F26" i="13"/>
  <c r="D27" i="13"/>
  <c r="E27" i="13"/>
  <c r="G27" i="13"/>
  <c r="F27" i="13"/>
  <c r="D28" i="13"/>
  <c r="E28" i="13"/>
  <c r="G28" i="13"/>
  <c r="F28" i="13"/>
  <c r="D29" i="13"/>
  <c r="E29" i="13"/>
  <c r="G29" i="13"/>
  <c r="F29" i="13"/>
  <c r="D30" i="13"/>
  <c r="E30" i="13"/>
  <c r="G30" i="13"/>
  <c r="F30" i="13"/>
  <c r="D31" i="13"/>
  <c r="E31" i="13"/>
  <c r="G31" i="13"/>
  <c r="F31" i="13"/>
  <c r="D32" i="13"/>
  <c r="E32" i="13"/>
  <c r="G32" i="13"/>
  <c r="F32" i="13"/>
  <c r="D33" i="13"/>
  <c r="E33" i="13"/>
  <c r="G33" i="13"/>
  <c r="F33" i="13"/>
  <c r="D34" i="13"/>
  <c r="E34" i="13"/>
  <c r="G34" i="13"/>
  <c r="F34" i="13"/>
  <c r="D35" i="13"/>
  <c r="E35" i="13"/>
  <c r="G35" i="13"/>
  <c r="F35" i="13"/>
  <c r="F38" i="13"/>
  <c r="G38" i="13"/>
  <c r="G39" i="13"/>
  <c r="G40" i="13"/>
  <c r="G42" i="13"/>
  <c r="D10" i="12"/>
  <c r="E10" i="12"/>
  <c r="G10" i="12"/>
  <c r="F10" i="12"/>
  <c r="D11" i="12"/>
  <c r="E11" i="12"/>
  <c r="G11" i="12"/>
  <c r="F11" i="12"/>
  <c r="D12" i="12"/>
  <c r="E12" i="12"/>
  <c r="G12" i="12"/>
  <c r="F12" i="12"/>
  <c r="D13" i="12"/>
  <c r="E13" i="12"/>
  <c r="G13" i="12"/>
  <c r="F13" i="12"/>
  <c r="D14" i="12"/>
  <c r="E14" i="12"/>
  <c r="G14" i="12"/>
  <c r="F14" i="12"/>
  <c r="D15" i="12"/>
  <c r="E15" i="12"/>
  <c r="G15" i="12"/>
  <c r="F15" i="12"/>
  <c r="D16" i="12"/>
  <c r="E16" i="12"/>
  <c r="G16" i="12"/>
  <c r="F16" i="12"/>
  <c r="D17" i="12"/>
  <c r="E17" i="12"/>
  <c r="G17" i="12"/>
  <c r="F17" i="12"/>
  <c r="D18" i="12"/>
  <c r="E18" i="12"/>
  <c r="G18" i="12"/>
  <c r="F18" i="12"/>
  <c r="D19" i="12"/>
  <c r="E19" i="12"/>
  <c r="G19" i="12"/>
  <c r="F19" i="12"/>
  <c r="D20" i="12"/>
  <c r="E20" i="12"/>
  <c r="G20" i="12"/>
  <c r="F20" i="12"/>
  <c r="D21" i="12"/>
  <c r="E21" i="12"/>
  <c r="G21" i="12"/>
  <c r="F21" i="12"/>
  <c r="D22" i="12"/>
  <c r="E22" i="12"/>
  <c r="G22" i="12"/>
  <c r="F22" i="12"/>
  <c r="D23" i="12"/>
  <c r="E23" i="12"/>
  <c r="G23" i="12"/>
  <c r="F23" i="12"/>
  <c r="D24" i="12"/>
  <c r="E24" i="12"/>
  <c r="G24" i="12"/>
  <c r="F24" i="12"/>
  <c r="D25" i="12"/>
  <c r="E25" i="12"/>
  <c r="G25" i="12"/>
  <c r="F25" i="12"/>
  <c r="D26" i="12"/>
  <c r="E26" i="12"/>
  <c r="G26" i="12"/>
  <c r="F26" i="12"/>
  <c r="D27" i="12"/>
  <c r="E27" i="12"/>
  <c r="G27" i="12"/>
  <c r="F27" i="12"/>
  <c r="D28" i="12"/>
  <c r="E28" i="12"/>
  <c r="G28" i="12"/>
  <c r="F28" i="12"/>
  <c r="D29" i="12"/>
  <c r="E29" i="12"/>
  <c r="G29" i="12"/>
  <c r="F29" i="12"/>
  <c r="D30" i="12"/>
  <c r="E30" i="12"/>
  <c r="G30" i="12"/>
  <c r="F30" i="12"/>
  <c r="D31" i="12"/>
  <c r="E31" i="12"/>
  <c r="G31" i="12"/>
  <c r="F31" i="12"/>
  <c r="D32" i="12"/>
  <c r="E32" i="12"/>
  <c r="G32" i="12"/>
  <c r="F32" i="12"/>
  <c r="D33" i="12"/>
  <c r="E33" i="12"/>
  <c r="G33" i="12"/>
  <c r="F33" i="12"/>
  <c r="D34" i="12"/>
  <c r="E34" i="12"/>
  <c r="G34" i="12"/>
  <c r="F34" i="12"/>
  <c r="D35" i="12"/>
  <c r="E35" i="12"/>
  <c r="G35" i="12"/>
  <c r="F35" i="12"/>
  <c r="D36" i="12"/>
  <c r="E36" i="12"/>
  <c r="G36" i="12"/>
  <c r="F36" i="12"/>
  <c r="F39" i="12"/>
  <c r="G39" i="12"/>
  <c r="G40" i="12"/>
  <c r="G41" i="12"/>
  <c r="G43" i="12"/>
  <c r="D10" i="11"/>
  <c r="E10" i="11"/>
  <c r="G10" i="11"/>
  <c r="F10" i="11"/>
  <c r="D11" i="11"/>
  <c r="E11" i="11"/>
  <c r="G11" i="11"/>
  <c r="F11" i="11"/>
  <c r="D12" i="11"/>
  <c r="E12" i="11"/>
  <c r="G12" i="11"/>
  <c r="F12" i="11"/>
  <c r="D13" i="11"/>
  <c r="E13" i="11"/>
  <c r="G13" i="11"/>
  <c r="F13" i="11"/>
  <c r="D14" i="11"/>
  <c r="E14" i="11"/>
  <c r="G14" i="11"/>
  <c r="F14" i="11"/>
  <c r="D15" i="11"/>
  <c r="E15" i="11"/>
  <c r="G15" i="11"/>
  <c r="F15" i="11"/>
  <c r="D16" i="11"/>
  <c r="E16" i="11"/>
  <c r="G16" i="11"/>
  <c r="F16" i="11"/>
  <c r="D17" i="11"/>
  <c r="E17" i="11"/>
  <c r="G17" i="11"/>
  <c r="F17" i="11"/>
  <c r="D18" i="11"/>
  <c r="E18" i="11"/>
  <c r="G18" i="11"/>
  <c r="F18" i="11"/>
  <c r="D19" i="11"/>
  <c r="E19" i="11"/>
  <c r="G19" i="11"/>
  <c r="F19" i="11"/>
  <c r="D20" i="11"/>
  <c r="E20" i="11"/>
  <c r="G20" i="11"/>
  <c r="F20" i="11"/>
  <c r="D21" i="11"/>
  <c r="E21" i="11"/>
  <c r="G21" i="11"/>
  <c r="F21" i="11"/>
  <c r="D22" i="11"/>
  <c r="E22" i="11"/>
  <c r="G22" i="11"/>
  <c r="F22" i="11"/>
  <c r="D23" i="11"/>
  <c r="E23" i="11"/>
  <c r="G23" i="11"/>
  <c r="F23" i="11"/>
  <c r="D24" i="11"/>
  <c r="E24" i="11"/>
  <c r="G24" i="11"/>
  <c r="F24" i="11"/>
  <c r="D25" i="11"/>
  <c r="E25" i="11"/>
  <c r="G25" i="11"/>
  <c r="F25" i="11"/>
  <c r="D26" i="11"/>
  <c r="E26" i="11"/>
  <c r="G26" i="11"/>
  <c r="F26" i="11"/>
  <c r="D27" i="11"/>
  <c r="E27" i="11"/>
  <c r="G27" i="11"/>
  <c r="F27" i="11"/>
  <c r="D28" i="11"/>
  <c r="E28" i="11"/>
  <c r="G28" i="11"/>
  <c r="F28" i="11"/>
  <c r="D29" i="11"/>
  <c r="E29" i="11"/>
  <c r="G29" i="11"/>
  <c r="F29" i="11"/>
  <c r="D30" i="11"/>
  <c r="E30" i="11"/>
  <c r="G30" i="11"/>
  <c r="F30" i="11"/>
  <c r="D31" i="11"/>
  <c r="E31" i="11"/>
  <c r="G31" i="11"/>
  <c r="F31" i="11"/>
  <c r="D32" i="11"/>
  <c r="E32" i="11"/>
  <c r="G32" i="11"/>
  <c r="F32" i="11"/>
  <c r="D33" i="11"/>
  <c r="E33" i="11"/>
  <c r="G33" i="11"/>
  <c r="F33" i="11"/>
  <c r="D34" i="11"/>
  <c r="E34" i="11"/>
  <c r="G34" i="11"/>
  <c r="F34" i="11"/>
  <c r="D35" i="11"/>
  <c r="E35" i="11"/>
  <c r="G35" i="11"/>
  <c r="F35" i="11"/>
  <c r="D36" i="11"/>
  <c r="E36" i="11"/>
  <c r="G36" i="11"/>
  <c r="F36" i="11"/>
  <c r="D37" i="11"/>
  <c r="E37" i="11"/>
  <c r="G37" i="11"/>
  <c r="F37" i="11"/>
  <c r="F40" i="11"/>
  <c r="G40" i="11"/>
  <c r="G41" i="11"/>
  <c r="G42" i="11"/>
  <c r="G44" i="11"/>
  <c r="D10" i="10"/>
  <c r="E10" i="10"/>
  <c r="G10" i="10"/>
  <c r="F10" i="10"/>
  <c r="D11" i="10"/>
  <c r="E11" i="10"/>
  <c r="G11" i="10"/>
  <c r="F11" i="10"/>
  <c r="D12" i="10"/>
  <c r="E12" i="10"/>
  <c r="G12" i="10"/>
  <c r="F12" i="10"/>
  <c r="D13" i="10"/>
  <c r="E13" i="10"/>
  <c r="G13" i="10"/>
  <c r="F13" i="10"/>
  <c r="D14" i="10"/>
  <c r="E14" i="10"/>
  <c r="G14" i="10"/>
  <c r="F14" i="10"/>
  <c r="D15" i="10"/>
  <c r="E15" i="10"/>
  <c r="G15" i="10"/>
  <c r="F15" i="10"/>
  <c r="D16" i="10"/>
  <c r="E16" i="10"/>
  <c r="G16" i="10"/>
  <c r="F16" i="10"/>
  <c r="D17" i="10"/>
  <c r="E17" i="10"/>
  <c r="G17" i="10"/>
  <c r="F17" i="10"/>
  <c r="D18" i="10"/>
  <c r="E18" i="10"/>
  <c r="G18" i="10"/>
  <c r="F18" i="10"/>
  <c r="D19" i="10"/>
  <c r="E19" i="10"/>
  <c r="G19" i="10"/>
  <c r="F19" i="10"/>
  <c r="D20" i="10"/>
  <c r="E20" i="10"/>
  <c r="G20" i="10"/>
  <c r="F20" i="10"/>
  <c r="D21" i="10"/>
  <c r="E21" i="10"/>
  <c r="G21" i="10"/>
  <c r="F21" i="10"/>
  <c r="D22" i="10"/>
  <c r="E22" i="10"/>
  <c r="G22" i="10"/>
  <c r="F22" i="10"/>
  <c r="D23" i="10"/>
  <c r="E23" i="10"/>
  <c r="G23" i="10"/>
  <c r="F23" i="10"/>
  <c r="D24" i="10"/>
  <c r="E24" i="10"/>
  <c r="G24" i="10"/>
  <c r="F24" i="10"/>
  <c r="D25" i="10"/>
  <c r="E25" i="10"/>
  <c r="G25" i="10"/>
  <c r="F25" i="10"/>
  <c r="D26" i="10"/>
  <c r="E26" i="10"/>
  <c r="G26" i="10"/>
  <c r="F26" i="10"/>
  <c r="D27" i="10"/>
  <c r="E27" i="10"/>
  <c r="G27" i="10"/>
  <c r="F27" i="10"/>
  <c r="D28" i="10"/>
  <c r="E28" i="10"/>
  <c r="G28" i="10"/>
  <c r="F28" i="10"/>
  <c r="D29" i="10"/>
  <c r="E29" i="10"/>
  <c r="G29" i="10"/>
  <c r="F29" i="10"/>
  <c r="D30" i="10"/>
  <c r="E30" i="10"/>
  <c r="G30" i="10"/>
  <c r="F30" i="10"/>
  <c r="D31" i="10"/>
  <c r="E31" i="10"/>
  <c r="G31" i="10"/>
  <c r="F31" i="10"/>
  <c r="D32" i="10"/>
  <c r="E32" i="10"/>
  <c r="G32" i="10"/>
  <c r="F32" i="10"/>
  <c r="D33" i="10"/>
  <c r="E33" i="10"/>
  <c r="G33" i="10"/>
  <c r="F33" i="10"/>
  <c r="D34" i="10"/>
  <c r="E34" i="10"/>
  <c r="G34" i="10"/>
  <c r="F34" i="10"/>
  <c r="D35" i="10"/>
  <c r="E35" i="10"/>
  <c r="G35" i="10"/>
  <c r="F35" i="10"/>
  <c r="D36" i="10"/>
  <c r="E36" i="10"/>
  <c r="G36" i="10"/>
  <c r="F36" i="10"/>
  <c r="D37" i="10"/>
  <c r="E37" i="10"/>
  <c r="G37" i="10"/>
  <c r="F37" i="10"/>
  <c r="D38" i="10"/>
  <c r="E38" i="10"/>
  <c r="G38" i="10"/>
  <c r="F38" i="10"/>
  <c r="F41" i="10"/>
  <c r="G41" i="10"/>
  <c r="G42" i="10"/>
  <c r="G43" i="10"/>
  <c r="G45" i="10"/>
  <c r="D10" i="9"/>
  <c r="E10" i="9"/>
  <c r="G10" i="9"/>
  <c r="F10" i="9"/>
  <c r="D11" i="9"/>
  <c r="E11" i="9"/>
  <c r="G11" i="9"/>
  <c r="F11" i="9"/>
  <c r="D12" i="9"/>
  <c r="E12" i="9"/>
  <c r="G12" i="9"/>
  <c r="F12" i="9"/>
  <c r="D13" i="9"/>
  <c r="E13" i="9"/>
  <c r="G13" i="9"/>
  <c r="F13" i="9"/>
  <c r="D14" i="9"/>
  <c r="E14" i="9"/>
  <c r="G14" i="9"/>
  <c r="F14" i="9"/>
  <c r="D15" i="9"/>
  <c r="E15" i="9"/>
  <c r="G15" i="9"/>
  <c r="F15" i="9"/>
  <c r="D16" i="9"/>
  <c r="E16" i="9"/>
  <c r="G16" i="9"/>
  <c r="F16" i="9"/>
  <c r="D17" i="9"/>
  <c r="E17" i="9"/>
  <c r="G17" i="9"/>
  <c r="F17" i="9"/>
  <c r="D18" i="9"/>
  <c r="E18" i="9"/>
  <c r="G18" i="9"/>
  <c r="F18" i="9"/>
  <c r="D19" i="9"/>
  <c r="E19" i="9"/>
  <c r="G19" i="9"/>
  <c r="F19" i="9"/>
  <c r="D20" i="9"/>
  <c r="E20" i="9"/>
  <c r="G20" i="9"/>
  <c r="F20" i="9"/>
  <c r="D21" i="9"/>
  <c r="E21" i="9"/>
  <c r="G21" i="9"/>
  <c r="F21" i="9"/>
  <c r="D22" i="9"/>
  <c r="E22" i="9"/>
  <c r="G22" i="9"/>
  <c r="F22" i="9"/>
  <c r="D23" i="9"/>
  <c r="E23" i="9"/>
  <c r="G23" i="9"/>
  <c r="F23" i="9"/>
  <c r="D24" i="9"/>
  <c r="E24" i="9"/>
  <c r="G24" i="9"/>
  <c r="F24" i="9"/>
  <c r="D25" i="9"/>
  <c r="E25" i="9"/>
  <c r="G25" i="9"/>
  <c r="F25" i="9"/>
  <c r="D26" i="9"/>
  <c r="E26" i="9"/>
  <c r="G26" i="9"/>
  <c r="F26" i="9"/>
  <c r="D27" i="9"/>
  <c r="E27" i="9"/>
  <c r="G27" i="9"/>
  <c r="F27" i="9"/>
  <c r="D28" i="9"/>
  <c r="E28" i="9"/>
  <c r="G28" i="9"/>
  <c r="F28" i="9"/>
  <c r="D29" i="9"/>
  <c r="E29" i="9"/>
  <c r="G29" i="9"/>
  <c r="F29" i="9"/>
  <c r="D30" i="9"/>
  <c r="E30" i="9"/>
  <c r="G30" i="9"/>
  <c r="F30" i="9"/>
  <c r="D31" i="9"/>
  <c r="E31" i="9"/>
  <c r="G31" i="9"/>
  <c r="F31" i="9"/>
  <c r="D32" i="9"/>
  <c r="E32" i="9"/>
  <c r="G32" i="9"/>
  <c r="F32" i="9"/>
  <c r="D33" i="9"/>
  <c r="E33" i="9"/>
  <c r="G33" i="9"/>
  <c r="F33" i="9"/>
  <c r="D34" i="9"/>
  <c r="E34" i="9"/>
  <c r="G34" i="9"/>
  <c r="F34" i="9"/>
  <c r="D35" i="9"/>
  <c r="E35" i="9"/>
  <c r="G35" i="9"/>
  <c r="F35" i="9"/>
  <c r="D36" i="9"/>
  <c r="E36" i="9"/>
  <c r="G36" i="9"/>
  <c r="F36" i="9"/>
  <c r="F39" i="9"/>
  <c r="G39" i="9"/>
  <c r="G40" i="9"/>
  <c r="G41" i="9"/>
  <c r="G43" i="9"/>
  <c r="D10" i="8"/>
  <c r="E10" i="8"/>
  <c r="G10" i="8"/>
  <c r="F10" i="8"/>
  <c r="D11" i="8"/>
  <c r="E11" i="8"/>
  <c r="G11" i="8"/>
  <c r="F11" i="8"/>
  <c r="D12" i="8"/>
  <c r="E12" i="8"/>
  <c r="G12" i="8"/>
  <c r="F12" i="8"/>
  <c r="D13" i="8"/>
  <c r="E13" i="8"/>
  <c r="G13" i="8"/>
  <c r="F13" i="8"/>
  <c r="D14" i="8"/>
  <c r="E14" i="8"/>
  <c r="G14" i="8"/>
  <c r="F14" i="8"/>
  <c r="D15" i="8"/>
  <c r="E15" i="8"/>
  <c r="G15" i="8"/>
  <c r="F15" i="8"/>
  <c r="D16" i="8"/>
  <c r="E16" i="8"/>
  <c r="G16" i="8"/>
  <c r="F16" i="8"/>
  <c r="D17" i="8"/>
  <c r="E17" i="8"/>
  <c r="G17" i="8"/>
  <c r="F17" i="8"/>
  <c r="D18" i="8"/>
  <c r="E18" i="8"/>
  <c r="G18" i="8"/>
  <c r="F18" i="8"/>
  <c r="D19" i="8"/>
  <c r="E19" i="8"/>
  <c r="G19" i="8"/>
  <c r="F19" i="8"/>
  <c r="D20" i="8"/>
  <c r="E20" i="8"/>
  <c r="G20" i="8"/>
  <c r="F20" i="8"/>
  <c r="D21" i="8"/>
  <c r="E21" i="8"/>
  <c r="G21" i="8"/>
  <c r="F21" i="8"/>
  <c r="D22" i="8"/>
  <c r="E22" i="8"/>
  <c r="G22" i="8"/>
  <c r="F22" i="8"/>
  <c r="D23" i="8"/>
  <c r="E23" i="8"/>
  <c r="G23" i="8"/>
  <c r="F23" i="8"/>
  <c r="D24" i="8"/>
  <c r="E24" i="8"/>
  <c r="G24" i="8"/>
  <c r="F24" i="8"/>
  <c r="D25" i="8"/>
  <c r="E25" i="8"/>
  <c r="G25" i="8"/>
  <c r="F25" i="8"/>
  <c r="D26" i="8"/>
  <c r="E26" i="8"/>
  <c r="G26" i="8"/>
  <c r="F26" i="8"/>
  <c r="D27" i="8"/>
  <c r="E27" i="8"/>
  <c r="G27" i="8"/>
  <c r="F27" i="8"/>
  <c r="D28" i="8"/>
  <c r="E28" i="8"/>
  <c r="G28" i="8"/>
  <c r="F28" i="8"/>
  <c r="D29" i="8"/>
  <c r="E29" i="8"/>
  <c r="G29" i="8"/>
  <c r="F29" i="8"/>
  <c r="D30" i="8"/>
  <c r="E30" i="8"/>
  <c r="G30" i="8"/>
  <c r="F30" i="8"/>
  <c r="D31" i="8"/>
  <c r="E31" i="8"/>
  <c r="G31" i="8"/>
  <c r="F31" i="8"/>
  <c r="D32" i="8"/>
  <c r="E32" i="8"/>
  <c r="G32" i="8"/>
  <c r="F32" i="8"/>
  <c r="D33" i="8"/>
  <c r="E33" i="8"/>
  <c r="G33" i="8"/>
  <c r="F33" i="8"/>
  <c r="D34" i="8"/>
  <c r="E34" i="8"/>
  <c r="G34" i="8"/>
  <c r="F34" i="8"/>
  <c r="D35" i="8"/>
  <c r="E35" i="8"/>
  <c r="G35" i="8"/>
  <c r="F35" i="8"/>
  <c r="D36" i="8"/>
  <c r="E36" i="8"/>
  <c r="G36" i="8"/>
  <c r="F36" i="8"/>
  <c r="D37" i="8"/>
  <c r="E37" i="8"/>
  <c r="G37" i="8"/>
  <c r="F37" i="8"/>
  <c r="F40" i="8"/>
  <c r="G40" i="8"/>
  <c r="G41" i="8"/>
  <c r="G42" i="8"/>
  <c r="G44" i="8"/>
  <c r="D10" i="6"/>
  <c r="E10" i="6"/>
  <c r="G10" i="6"/>
  <c r="F10" i="6"/>
  <c r="D11" i="6"/>
  <c r="E11" i="6"/>
  <c r="G11" i="6"/>
  <c r="F11" i="6"/>
  <c r="D12" i="6"/>
  <c r="E12" i="6"/>
  <c r="G12" i="6"/>
  <c r="F12" i="6"/>
  <c r="D13" i="6"/>
  <c r="E13" i="6"/>
  <c r="G13" i="6"/>
  <c r="F13" i="6"/>
  <c r="D14" i="6"/>
  <c r="E14" i="6"/>
  <c r="G14" i="6"/>
  <c r="F14" i="6"/>
  <c r="D15" i="6"/>
  <c r="E15" i="6"/>
  <c r="G15" i="6"/>
  <c r="F15" i="6"/>
  <c r="D16" i="6"/>
  <c r="E16" i="6"/>
  <c r="G16" i="6"/>
  <c r="F16" i="6"/>
  <c r="D17" i="6"/>
  <c r="E17" i="6"/>
  <c r="G17" i="6"/>
  <c r="F17" i="6"/>
  <c r="D18" i="6"/>
  <c r="E18" i="6"/>
  <c r="G18" i="6"/>
  <c r="F18" i="6"/>
  <c r="D19" i="6"/>
  <c r="E19" i="6"/>
  <c r="G19" i="6"/>
  <c r="F19" i="6"/>
  <c r="D20" i="6"/>
  <c r="E20" i="6"/>
  <c r="G20" i="6"/>
  <c r="F20" i="6"/>
  <c r="D21" i="6"/>
  <c r="E21" i="6"/>
  <c r="G21" i="6"/>
  <c r="F21" i="6"/>
  <c r="D22" i="6"/>
  <c r="E22" i="6"/>
  <c r="G22" i="6"/>
  <c r="F22" i="6"/>
  <c r="D23" i="6"/>
  <c r="E23" i="6"/>
  <c r="G23" i="6"/>
  <c r="F23" i="6"/>
  <c r="D24" i="6"/>
  <c r="E24" i="6"/>
  <c r="G24" i="6"/>
  <c r="F24" i="6"/>
  <c r="D25" i="6"/>
  <c r="E25" i="6"/>
  <c r="G25" i="6"/>
  <c r="F25" i="6"/>
  <c r="D26" i="6"/>
  <c r="E26" i="6"/>
  <c r="G26" i="6"/>
  <c r="F26" i="6"/>
  <c r="D27" i="6"/>
  <c r="E27" i="6"/>
  <c r="G27" i="6"/>
  <c r="F27" i="6"/>
  <c r="D28" i="6"/>
  <c r="E28" i="6"/>
  <c r="G28" i="6"/>
  <c r="F28" i="6"/>
  <c r="D29" i="6"/>
  <c r="E29" i="6"/>
  <c r="G29" i="6"/>
  <c r="F29" i="6"/>
  <c r="D30" i="6"/>
  <c r="E30" i="6"/>
  <c r="G30" i="6"/>
  <c r="F30" i="6"/>
  <c r="D31" i="6"/>
  <c r="E31" i="6"/>
  <c r="G31" i="6"/>
  <c r="F31" i="6"/>
  <c r="D32" i="6"/>
  <c r="E32" i="6"/>
  <c r="G32" i="6"/>
  <c r="F32" i="6"/>
  <c r="D33" i="6"/>
  <c r="E33" i="6"/>
  <c r="G33" i="6"/>
  <c r="F33" i="6"/>
  <c r="D34" i="6"/>
  <c r="E34" i="6"/>
  <c r="G34" i="6"/>
  <c r="F34" i="6"/>
  <c r="D35" i="6"/>
  <c r="E35" i="6"/>
  <c r="G35" i="6"/>
  <c r="F35" i="6"/>
  <c r="D36" i="6"/>
  <c r="E36" i="6"/>
  <c r="G36" i="6"/>
  <c r="F36" i="6"/>
  <c r="D37" i="6"/>
  <c r="E37" i="6"/>
  <c r="G37" i="6"/>
  <c r="F37" i="6"/>
  <c r="D38" i="6"/>
  <c r="E38" i="6"/>
  <c r="G38" i="6"/>
  <c r="F38" i="6"/>
  <c r="F41" i="6"/>
  <c r="G41" i="6"/>
  <c r="G42" i="6"/>
  <c r="G43" i="6"/>
  <c r="G45" i="6"/>
  <c r="D10" i="5"/>
  <c r="E10" i="5"/>
  <c r="G10" i="5"/>
  <c r="F10" i="5"/>
  <c r="D11" i="5"/>
  <c r="E11" i="5"/>
  <c r="G11" i="5"/>
  <c r="F11" i="5"/>
  <c r="D12" i="5"/>
  <c r="E12" i="5"/>
  <c r="G12" i="5"/>
  <c r="F12" i="5"/>
  <c r="D13" i="5"/>
  <c r="E13" i="5"/>
  <c r="G13" i="5"/>
  <c r="F13" i="5"/>
  <c r="D14" i="5"/>
  <c r="E14" i="5"/>
  <c r="G14" i="5"/>
  <c r="F14" i="5"/>
  <c r="D15" i="5"/>
  <c r="E15" i="5"/>
  <c r="G15" i="5"/>
  <c r="F15" i="5"/>
  <c r="D16" i="5"/>
  <c r="E16" i="5"/>
  <c r="G16" i="5"/>
  <c r="F16" i="5"/>
  <c r="D17" i="5"/>
  <c r="E17" i="5"/>
  <c r="G17" i="5"/>
  <c r="F17" i="5"/>
  <c r="D18" i="5"/>
  <c r="E18" i="5"/>
  <c r="G18" i="5"/>
  <c r="F18" i="5"/>
  <c r="D19" i="5"/>
  <c r="E19" i="5"/>
  <c r="G19" i="5"/>
  <c r="F19" i="5"/>
  <c r="D20" i="5"/>
  <c r="E20" i="5"/>
  <c r="G20" i="5"/>
  <c r="F20" i="5"/>
  <c r="D21" i="5"/>
  <c r="E21" i="5"/>
  <c r="G21" i="5"/>
  <c r="F21" i="5"/>
  <c r="D22" i="5"/>
  <c r="E22" i="5"/>
  <c r="G22" i="5"/>
  <c r="F22" i="5"/>
  <c r="D23" i="5"/>
  <c r="E23" i="5"/>
  <c r="G23" i="5"/>
  <c r="F23" i="5"/>
  <c r="D24" i="5"/>
  <c r="E24" i="5"/>
  <c r="G24" i="5"/>
  <c r="F24" i="5"/>
  <c r="D25" i="5"/>
  <c r="E25" i="5"/>
  <c r="G25" i="5"/>
  <c r="F25" i="5"/>
  <c r="D26" i="5"/>
  <c r="E26" i="5"/>
  <c r="G26" i="5"/>
  <c r="F26" i="5"/>
  <c r="D27" i="5"/>
  <c r="E27" i="5"/>
  <c r="G27" i="5"/>
  <c r="F27" i="5"/>
  <c r="D28" i="5"/>
  <c r="E28" i="5"/>
  <c r="G28" i="5"/>
  <c r="F28" i="5"/>
  <c r="D29" i="5"/>
  <c r="E29" i="5"/>
  <c r="G29" i="5"/>
  <c r="F29" i="5"/>
  <c r="D30" i="5"/>
  <c r="E30" i="5"/>
  <c r="G30" i="5"/>
  <c r="F30" i="5"/>
  <c r="D31" i="5"/>
  <c r="E31" i="5"/>
  <c r="G31" i="5"/>
  <c r="F31" i="5"/>
  <c r="D32" i="5"/>
  <c r="E32" i="5"/>
  <c r="G32" i="5"/>
  <c r="F32" i="5"/>
  <c r="D33" i="5"/>
  <c r="E33" i="5"/>
  <c r="G33" i="5"/>
  <c r="F33" i="5"/>
  <c r="D34" i="5"/>
  <c r="E34" i="5"/>
  <c r="G34" i="5"/>
  <c r="F34" i="5"/>
  <c r="D35" i="5"/>
  <c r="E35" i="5"/>
  <c r="G35" i="5"/>
  <c r="F35" i="5"/>
  <c r="D36" i="5"/>
  <c r="E36" i="5"/>
  <c r="G36" i="5"/>
  <c r="F36" i="5"/>
  <c r="F39" i="5"/>
  <c r="G39" i="5"/>
  <c r="G40" i="5"/>
  <c r="G41" i="5"/>
  <c r="G43" i="5"/>
  <c r="D10" i="4"/>
  <c r="E10" i="4"/>
  <c r="G10" i="4"/>
  <c r="F10" i="4"/>
  <c r="D11" i="4"/>
  <c r="E11" i="4"/>
  <c r="G11" i="4"/>
  <c r="F11" i="4"/>
  <c r="D12" i="4"/>
  <c r="E12" i="4"/>
  <c r="G12" i="4"/>
  <c r="F12" i="4"/>
  <c r="D13" i="4"/>
  <c r="E13" i="4"/>
  <c r="G13" i="4"/>
  <c r="F13" i="4"/>
  <c r="D14" i="4"/>
  <c r="E14" i="4"/>
  <c r="G14" i="4"/>
  <c r="F14" i="4"/>
  <c r="D15" i="4"/>
  <c r="E15" i="4"/>
  <c r="G15" i="4"/>
  <c r="F15" i="4"/>
  <c r="D16" i="4"/>
  <c r="E16" i="4"/>
  <c r="G16" i="4"/>
  <c r="F16" i="4"/>
  <c r="D17" i="4"/>
  <c r="E17" i="4"/>
  <c r="G17" i="4"/>
  <c r="F17" i="4"/>
  <c r="D18" i="4"/>
  <c r="E18" i="4"/>
  <c r="G18" i="4"/>
  <c r="F18" i="4"/>
  <c r="D19" i="4"/>
  <c r="E19" i="4"/>
  <c r="G19" i="4"/>
  <c r="F19" i="4"/>
  <c r="D20" i="4"/>
  <c r="E20" i="4"/>
  <c r="G20" i="4"/>
  <c r="F20" i="4"/>
  <c r="D21" i="4"/>
  <c r="E21" i="4"/>
  <c r="G21" i="4"/>
  <c r="F21" i="4"/>
  <c r="D22" i="4"/>
  <c r="E22" i="4"/>
  <c r="G22" i="4"/>
  <c r="F22" i="4"/>
  <c r="D23" i="4"/>
  <c r="E23" i="4"/>
  <c r="G23" i="4"/>
  <c r="F23" i="4"/>
  <c r="D24" i="4"/>
  <c r="E24" i="4"/>
  <c r="G24" i="4"/>
  <c r="F24" i="4"/>
  <c r="D25" i="4"/>
  <c r="E25" i="4"/>
  <c r="G25" i="4"/>
  <c r="F25" i="4"/>
  <c r="D26" i="4"/>
  <c r="E26" i="4"/>
  <c r="G26" i="4"/>
  <c r="F26" i="4"/>
  <c r="D27" i="4"/>
  <c r="E27" i="4"/>
  <c r="G27" i="4"/>
  <c r="F27" i="4"/>
  <c r="D28" i="4"/>
  <c r="E28" i="4"/>
  <c r="G28" i="4"/>
  <c r="F28" i="4"/>
  <c r="D29" i="4"/>
  <c r="E29" i="4"/>
  <c r="G29" i="4"/>
  <c r="F29" i="4"/>
  <c r="D30" i="4"/>
  <c r="E30" i="4"/>
  <c r="G30" i="4"/>
  <c r="F30" i="4"/>
  <c r="D31" i="4"/>
  <c r="E31" i="4"/>
  <c r="G31" i="4"/>
  <c r="F31" i="4"/>
  <c r="D32" i="4"/>
  <c r="E32" i="4"/>
  <c r="G32" i="4"/>
  <c r="F32" i="4"/>
  <c r="D33" i="4"/>
  <c r="E33" i="4"/>
  <c r="G33" i="4"/>
  <c r="F33" i="4"/>
  <c r="D34" i="4"/>
  <c r="E34" i="4"/>
  <c r="G34" i="4"/>
  <c r="F34" i="4"/>
  <c r="D35" i="4"/>
  <c r="E35" i="4"/>
  <c r="G35" i="4"/>
  <c r="F35" i="4"/>
  <c r="D36" i="4"/>
  <c r="E36" i="4"/>
  <c r="G36" i="4"/>
  <c r="F36" i="4"/>
  <c r="D37" i="4"/>
  <c r="E37" i="4"/>
  <c r="G37" i="4"/>
  <c r="F37" i="4"/>
  <c r="F40" i="4"/>
  <c r="G40" i="4"/>
  <c r="G41" i="4"/>
  <c r="G42" i="4"/>
  <c r="G44" i="4"/>
  <c r="D10" i="3"/>
  <c r="E10" i="3"/>
  <c r="G10" i="3"/>
  <c r="F10" i="3"/>
  <c r="D11" i="3"/>
  <c r="E11" i="3"/>
  <c r="G11" i="3"/>
  <c r="F11" i="3"/>
  <c r="D12" i="3"/>
  <c r="E12" i="3"/>
  <c r="G12" i="3"/>
  <c r="F12" i="3"/>
  <c r="D13" i="3"/>
  <c r="E13" i="3"/>
  <c r="G13" i="3"/>
  <c r="F13" i="3"/>
  <c r="D14" i="3"/>
  <c r="E14" i="3"/>
  <c r="G14" i="3"/>
  <c r="F14" i="3"/>
  <c r="D15" i="3"/>
  <c r="E15" i="3"/>
  <c r="G15" i="3"/>
  <c r="F15" i="3"/>
  <c r="D16" i="3"/>
  <c r="E16" i="3"/>
  <c r="G16" i="3"/>
  <c r="F16" i="3"/>
  <c r="D17" i="3"/>
  <c r="E17" i="3"/>
  <c r="G17" i="3"/>
  <c r="F17" i="3"/>
  <c r="D18" i="3"/>
  <c r="E18" i="3"/>
  <c r="G18" i="3"/>
  <c r="F18" i="3"/>
  <c r="D19" i="3"/>
  <c r="E19" i="3"/>
  <c r="G19" i="3"/>
  <c r="F19" i="3"/>
  <c r="D20" i="3"/>
  <c r="E20" i="3"/>
  <c r="G20" i="3"/>
  <c r="F20" i="3"/>
  <c r="D21" i="3"/>
  <c r="E21" i="3"/>
  <c r="G21" i="3"/>
  <c r="F21" i="3"/>
  <c r="D22" i="3"/>
  <c r="E22" i="3"/>
  <c r="G22" i="3"/>
  <c r="F22" i="3"/>
  <c r="D23" i="3"/>
  <c r="E23" i="3"/>
  <c r="G23" i="3"/>
  <c r="F23" i="3"/>
  <c r="D24" i="3"/>
  <c r="E24" i="3"/>
  <c r="G24" i="3"/>
  <c r="F24" i="3"/>
  <c r="D25" i="3"/>
  <c r="E25" i="3"/>
  <c r="G25" i="3"/>
  <c r="F25" i="3"/>
  <c r="D26" i="3"/>
  <c r="E26" i="3"/>
  <c r="G26" i="3"/>
  <c r="F26" i="3"/>
  <c r="D27" i="3"/>
  <c r="E27" i="3"/>
  <c r="G27" i="3"/>
  <c r="F27" i="3"/>
  <c r="D28" i="3"/>
  <c r="E28" i="3"/>
  <c r="G28" i="3"/>
  <c r="F28" i="3"/>
  <c r="D29" i="3"/>
  <c r="E29" i="3"/>
  <c r="G29" i="3"/>
  <c r="F29" i="3"/>
  <c r="D30" i="3"/>
  <c r="E30" i="3"/>
  <c r="G30" i="3"/>
  <c r="F30" i="3"/>
  <c r="D31" i="3"/>
  <c r="E31" i="3"/>
  <c r="G31" i="3"/>
  <c r="F31" i="3"/>
  <c r="D32" i="3"/>
  <c r="E32" i="3"/>
  <c r="G32" i="3"/>
  <c r="F32" i="3"/>
  <c r="D33" i="3"/>
  <c r="E33" i="3"/>
  <c r="G33" i="3"/>
  <c r="F33" i="3"/>
  <c r="D34" i="3"/>
  <c r="E34" i="3"/>
  <c r="G34" i="3"/>
  <c r="F34" i="3"/>
  <c r="D35" i="3"/>
  <c r="E35" i="3"/>
  <c r="G35" i="3"/>
  <c r="F35" i="3"/>
  <c r="D36" i="3"/>
  <c r="E36" i="3"/>
  <c r="G36" i="3"/>
  <c r="F36" i="3"/>
  <c r="D37" i="3"/>
  <c r="E37" i="3"/>
  <c r="G37" i="3"/>
  <c r="F37" i="3"/>
  <c r="D38" i="3"/>
  <c r="E38" i="3"/>
  <c r="G38" i="3"/>
  <c r="F38" i="3"/>
  <c r="F41" i="3"/>
  <c r="G41" i="3"/>
  <c r="G42" i="3"/>
  <c r="G43" i="3"/>
  <c r="G45" i="3"/>
  <c r="D39" i="1"/>
  <c r="D38" i="1"/>
  <c r="E38" i="1"/>
  <c r="G38" i="1"/>
  <c r="F38" i="1"/>
  <c r="G44" i="1"/>
  <c r="G43" i="1"/>
  <c r="E39" i="1"/>
  <c r="G39" i="1"/>
  <c r="F39" i="1"/>
  <c r="D37" i="1"/>
  <c r="E37" i="1"/>
  <c r="G37" i="1"/>
  <c r="F37" i="1"/>
  <c r="D36" i="1"/>
  <c r="E36" i="1"/>
  <c r="G36" i="1"/>
  <c r="F36" i="1"/>
  <c r="D35" i="1"/>
  <c r="E35" i="1"/>
  <c r="G35" i="1"/>
  <c r="F35" i="1"/>
  <c r="D34" i="1"/>
  <c r="E34" i="1"/>
  <c r="G34" i="1"/>
  <c r="F34" i="1"/>
  <c r="D33" i="1"/>
  <c r="E33" i="1"/>
  <c r="G33" i="1"/>
  <c r="F33" i="1"/>
  <c r="D32" i="1"/>
  <c r="E32" i="1"/>
  <c r="G32" i="1"/>
  <c r="F32" i="1"/>
  <c r="D31" i="1"/>
  <c r="E31" i="1"/>
  <c r="G31" i="1"/>
  <c r="F31" i="1"/>
  <c r="D30" i="1"/>
  <c r="E30" i="1"/>
  <c r="G30" i="1"/>
  <c r="F30" i="1"/>
  <c r="D29" i="1"/>
  <c r="E29" i="1"/>
  <c r="G29" i="1"/>
  <c r="F29" i="1"/>
  <c r="D28" i="1"/>
  <c r="E28" i="1"/>
  <c r="G28" i="1"/>
  <c r="F28" i="1"/>
  <c r="D27" i="1"/>
  <c r="E27" i="1"/>
  <c r="G27" i="1"/>
  <c r="F27" i="1"/>
  <c r="D26" i="1"/>
  <c r="E26" i="1"/>
  <c r="G26" i="1"/>
  <c r="F26" i="1"/>
  <c r="D25" i="1"/>
  <c r="E25" i="1"/>
  <c r="G25" i="1"/>
  <c r="F25" i="1"/>
  <c r="D24" i="1"/>
  <c r="E24" i="1"/>
  <c r="G24" i="1"/>
  <c r="F24" i="1"/>
  <c r="D23" i="1"/>
  <c r="E23" i="1"/>
  <c r="G23" i="1"/>
  <c r="F23" i="1"/>
  <c r="D22" i="1"/>
  <c r="E22" i="1"/>
  <c r="G22" i="1"/>
  <c r="F22" i="1"/>
  <c r="D21" i="1"/>
  <c r="E21" i="1"/>
  <c r="G21" i="1"/>
  <c r="F21" i="1"/>
  <c r="D20" i="1"/>
  <c r="E20" i="1"/>
  <c r="G20" i="1"/>
  <c r="F20" i="1"/>
  <c r="D19" i="1"/>
  <c r="E19" i="1"/>
  <c r="G19" i="1"/>
  <c r="F19" i="1"/>
  <c r="D18" i="1"/>
  <c r="E18" i="1"/>
  <c r="G18" i="1"/>
  <c r="F18" i="1"/>
  <c r="D17" i="1"/>
  <c r="E17" i="1"/>
  <c r="G17" i="1"/>
  <c r="F17" i="1"/>
  <c r="D16" i="1"/>
  <c r="E16" i="1"/>
  <c r="G16" i="1"/>
  <c r="F16" i="1"/>
  <c r="D15" i="1"/>
  <c r="E15" i="1"/>
  <c r="G15" i="1"/>
  <c r="F15" i="1"/>
  <c r="D14" i="1"/>
  <c r="E14" i="1"/>
  <c r="G14" i="1"/>
  <c r="F14" i="1"/>
  <c r="D13" i="1"/>
  <c r="E13" i="1"/>
  <c r="G13" i="1"/>
  <c r="F13" i="1"/>
  <c r="D12" i="1"/>
  <c r="E12" i="1"/>
  <c r="G12" i="1"/>
  <c r="F12" i="1"/>
  <c r="D11" i="1"/>
  <c r="E11" i="1"/>
  <c r="G11" i="1"/>
  <c r="F11" i="1"/>
  <c r="D10" i="1"/>
  <c r="E10" i="1"/>
  <c r="G10" i="1"/>
  <c r="G42" i="1"/>
  <c r="F10" i="1"/>
  <c r="F42" i="1"/>
  <c r="G46" i="1"/>
</calcChain>
</file>

<file path=xl/sharedStrings.xml><?xml version="1.0" encoding="utf-8"?>
<sst xmlns="http://schemas.openxmlformats.org/spreadsheetml/2006/main" count="5877" uniqueCount="46">
  <si>
    <t>Capital</t>
  </si>
  <si>
    <t>Año</t>
  </si>
  <si>
    <t>Mes</t>
  </si>
  <si>
    <t>Dìas</t>
  </si>
  <si>
    <t>tasa Corr%</t>
  </si>
  <si>
    <t>tasa Mora%</t>
  </si>
  <si>
    <t>Valor int. Corr.</t>
  </si>
  <si>
    <t>Valor int. Morat.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</si>
  <si>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</si>
  <si>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</si>
  <si>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</si>
  <si>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</si>
  <si>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</si>
  <si>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</si>
  <si>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</si>
  <si>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</si>
  <si>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</si>
  <si>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</si>
  <si>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</si>
  <si>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</si>
  <si>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Septiembre</t>
  </si>
  <si>
    <t>Enero</t>
  </si>
  <si>
    <t>Octubre</t>
  </si>
  <si>
    <t>TOTAL INTERESES</t>
  </si>
  <si>
    <t>SANCION</t>
  </si>
  <si>
    <t>NO</t>
  </si>
  <si>
    <t>CAPITAL</t>
  </si>
  <si>
    <t>TOTAL LIQUIDACION</t>
  </si>
  <si>
    <t>CASA 38</t>
  </si>
  <si>
    <t>CASA 39</t>
  </si>
  <si>
    <t>CASA 40</t>
  </si>
  <si>
    <t>CASA 41</t>
  </si>
  <si>
    <t>CASA 42</t>
  </si>
  <si>
    <t>CASA 50</t>
  </si>
  <si>
    <t>CASA 51</t>
  </si>
  <si>
    <t>CASA 52</t>
  </si>
  <si>
    <t>CASA 53</t>
  </si>
  <si>
    <t>CASA 54</t>
  </si>
  <si>
    <t>CASA 55</t>
  </si>
  <si>
    <t>CASA 56</t>
  </si>
  <si>
    <t>CASA 57</t>
  </si>
  <si>
    <t>CASA 58</t>
  </si>
  <si>
    <t>CASA 77</t>
  </si>
  <si>
    <t>CASA 79</t>
  </si>
  <si>
    <t>TOTAL CASAS</t>
  </si>
  <si>
    <t>SUMAN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</si>
</sst>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_-&quot;$&quot;\ * #,##0.00_-;\-&quot;$&quot;\ * #,##0.00_-;_-&quot;$&quot;\ * &quot;-&quot;??_-;_-@_-"/>
    <numFmt numFmtId="165" formatCode="0.0"/>
    <numFmt numFmtId="166" formatCode="_ &quot;$&quot;\ * #,##0_ ;_ &quot;$&quot;\ * \-#,##0_ ;_ &quot;$&quot;\ * &quot;-&quot;??_ ;_ @_ "/>
    <numFmt numFmtId="167" formatCode="&quot;$&quot;#,##0;[Red]&quot;$&quot;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5" fontId="4" fillId="0" borderId="0" xfId="2" applyNumberFormat="1" applyFont="1" applyBorder="1"/>
    <xf numFmtId="42" fontId="4" fillId="0" borderId="0" xfId="0" applyNumberFormat="1" applyFont="1" applyBorder="1"/>
    <xf numFmtId="42" fontId="5" fillId="0" borderId="0" xfId="0" applyNumberFormat="1" applyFont="1" applyBorder="1"/>
    <xf numFmtId="166" fontId="4" fillId="0" borderId="0" xfId="1" applyNumberFormat="1" applyFont="1"/>
    <xf numFmtId="0" fontId="5" fillId="0" borderId="0" xfId="0" applyFont="1"/>
    <xf numFmtId="166" fontId="5" fillId="0" borderId="0" xfId="1" applyNumberFormat="1" applyFont="1"/>
    <xf numFmtId="166" fontId="0" fillId="0" borderId="0" xfId="0" applyNumberFormat="1"/>
    <xf numFmtId="42" fontId="5" fillId="0" borderId="2" xfId="0" applyNumberFormat="1" applyFont="1" applyBorder="1"/>
    <xf numFmtId="0" fontId="4" fillId="0" borderId="1" xfId="0" applyFont="1" applyBorder="1" applyAlignment="1">
      <alignment horizontal="center"/>
    </xf>
    <xf numFmtId="165" fontId="4" fillId="0" borderId="1" xfId="2" applyNumberFormat="1" applyFont="1" applyBorder="1" applyAlignment="1">
      <alignment horizontal="center" wrapText="1"/>
    </xf>
    <xf numFmtId="42" fontId="4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42" fontId="4" fillId="0" borderId="1" xfId="0" applyNumberFormat="1" applyFont="1" applyBorder="1"/>
    <xf numFmtId="166" fontId="4" fillId="0" borderId="1" xfId="1" applyNumberFormat="1" applyFont="1" applyBorder="1"/>
    <xf numFmtId="0" fontId="5" fillId="0" borderId="1" xfId="0" applyFont="1" applyBorder="1"/>
    <xf numFmtId="166" fontId="5" fillId="0" borderId="1" xfId="1" applyNumberFormat="1" applyFont="1" applyBorder="1"/>
    <xf numFmtId="167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7">
    <cellStyle name="Hipervínculo" xfId="25" builtinId="8" hidden="1"/>
    <cellStyle name="Hipervínculo" xfId="23" builtinId="8" hidden="1"/>
    <cellStyle name="Hipervínculo" xfId="11" builtinId="8" hidden="1"/>
    <cellStyle name="Hipervínculo" xfId="13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15" builtinId="8" hidden="1"/>
    <cellStyle name="Hipervínculo" xfId="7" builtinId="8" hidden="1"/>
    <cellStyle name="Hipervínculo" xfId="9" builtinId="8" hidden="1"/>
    <cellStyle name="Hipervínculo" xfId="5" builtinId="8" hidden="1"/>
    <cellStyle name="Hipervínculo" xfId="3" builtinId="8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6" builtinId="9" hidden="1"/>
    <cellStyle name="Hipervínculo visitado" xfId="24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8" builtinId="9" hidden="1"/>
    <cellStyle name="Hipervínculo visitado" xfId="6" builtinId="9" hidden="1"/>
    <cellStyle name="Hipervínculo visitado" xfId="4" builtinId="9" hidden="1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theme" Target="theme/theme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opLeftCell="A10" workbookViewId="0">
      <selection activeCell="E50" sqref="E5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8</v>
      </c>
      <c r="C10" s="15">
        <v>31</v>
      </c>
      <c r="D10" s="15">
        <f t="shared" ref="D10:D14" si="0">21.01/12</f>
        <v>1.7508333333333335</v>
      </c>
      <c r="E10" s="15">
        <f t="shared" ref="E10:E39" si="1">D10*1.5</f>
        <v>2.6262500000000002</v>
      </c>
      <c r="F10" s="16">
        <f t="shared" ref="F10:F39" si="2">IF(G10&gt;0,0,($G$8*D10/100)/30*C10)</f>
        <v>0</v>
      </c>
      <c r="G10" s="16">
        <f t="shared" ref="G10:G39" si="3">$G$8*E10/100/30*C10</f>
        <v>0</v>
      </c>
    </row>
    <row r="11" spans="1:7" ht="15">
      <c r="A11" s="15">
        <v>2018</v>
      </c>
      <c r="B11" s="15" t="s">
        <v>9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0</v>
      </c>
    </row>
    <row r="12" spans="1:7" ht="15">
      <c r="A12" s="15">
        <v>2018</v>
      </c>
      <c r="B12" s="15" t="s">
        <v>10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0</v>
      </c>
    </row>
    <row r="13" spans="1:7" ht="15">
      <c r="A13" s="15">
        <v>2018</v>
      </c>
      <c r="B13" s="15" t="s">
        <v>11</v>
      </c>
      <c r="C13" s="15">
        <v>31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0</v>
      </c>
    </row>
    <row r="14" spans="1:7" ht="15">
      <c r="A14" s="15">
        <v>2018</v>
      </c>
      <c r="B14" s="15" t="s">
        <v>12</v>
      </c>
      <c r="C14" s="15">
        <v>30</v>
      </c>
      <c r="D14" s="15">
        <f t="shared" si="0"/>
        <v>1.7508333333333335</v>
      </c>
      <c r="E14" s="15">
        <f t="shared" si="1"/>
        <v>2.6262500000000002</v>
      </c>
      <c r="F14" s="16">
        <f t="shared" si="2"/>
        <v>0</v>
      </c>
      <c r="G14" s="16">
        <f t="shared" si="3"/>
        <v>0</v>
      </c>
    </row>
    <row r="15" spans="1:7" ht="15">
      <c r="A15" s="15">
        <v>2018</v>
      </c>
      <c r="B15" s="15" t="s">
        <v>13</v>
      </c>
      <c r="C15" s="15">
        <v>31</v>
      </c>
      <c r="D15" s="15">
        <f>19.63/12</f>
        <v>1.6358333333333333</v>
      </c>
      <c r="E15" s="15">
        <f t="shared" si="1"/>
        <v>2.4537499999999999</v>
      </c>
      <c r="F15" s="16">
        <f t="shared" si="2"/>
        <v>0</v>
      </c>
      <c r="G15" s="16">
        <f t="shared" si="3"/>
        <v>0</v>
      </c>
    </row>
    <row r="16" spans="1:7" ht="15">
      <c r="A16" s="15">
        <v>2018</v>
      </c>
      <c r="B16" s="15" t="s">
        <v>14</v>
      </c>
      <c r="C16" s="15">
        <v>30</v>
      </c>
      <c r="D16" s="15">
        <f>19.49/12</f>
        <v>1.6241666666666665</v>
      </c>
      <c r="E16" s="15">
        <f t="shared" si="1"/>
        <v>2.4362499999999998</v>
      </c>
      <c r="F16" s="16">
        <f t="shared" si="2"/>
        <v>0</v>
      </c>
      <c r="G16" s="16">
        <f t="shared" si="3"/>
        <v>0</v>
      </c>
    </row>
    <row r="17" spans="1:7" ht="15">
      <c r="A17" s="15">
        <v>2018</v>
      </c>
      <c r="B17" s="15" t="s">
        <v>15</v>
      </c>
      <c r="C17" s="15">
        <v>31</v>
      </c>
      <c r="D17" s="15">
        <f>19.4/12</f>
        <v>1.6166666666666665</v>
      </c>
      <c r="E17" s="15">
        <f t="shared" si="1"/>
        <v>2.4249999999999998</v>
      </c>
      <c r="F17" s="16">
        <f t="shared" si="2"/>
        <v>0</v>
      </c>
      <c r="G17" s="16">
        <f t="shared" si="3"/>
        <v>0</v>
      </c>
    </row>
    <row r="18" spans="1:7" ht="15">
      <c r="A18" s="15">
        <v>2019</v>
      </c>
      <c r="B18" s="15" t="s">
        <v>16</v>
      </c>
      <c r="C18" s="15">
        <v>31</v>
      </c>
      <c r="D18" s="15">
        <f>19.16/12</f>
        <v>1.5966666666666667</v>
      </c>
      <c r="E18" s="15">
        <f t="shared" si="1"/>
        <v>2.395</v>
      </c>
      <c r="F18" s="16">
        <f t="shared" si="2"/>
        <v>0</v>
      </c>
      <c r="G18" s="16">
        <f>$G$8*E18/100/30*C18</f>
        <v>0</v>
      </c>
    </row>
    <row r="19" spans="1:7" ht="15">
      <c r="A19" s="15">
        <v>2019</v>
      </c>
      <c r="B19" s="15" t="s">
        <v>17</v>
      </c>
      <c r="C19" s="15">
        <v>28</v>
      </c>
      <c r="D19" s="15">
        <f>19.7/12</f>
        <v>1.6416666666666666</v>
      </c>
      <c r="E19" s="15">
        <f t="shared" si="1"/>
        <v>2.4624999999999999</v>
      </c>
      <c r="F19" s="16">
        <f t="shared" si="2"/>
        <v>0</v>
      </c>
      <c r="G19" s="16">
        <f t="shared" si="3"/>
        <v>0</v>
      </c>
    </row>
    <row r="20" spans="1:7" ht="15">
      <c r="A20" s="15">
        <v>2019</v>
      </c>
      <c r="B20" s="15" t="s">
        <v>18</v>
      </c>
      <c r="C20" s="15">
        <v>31</v>
      </c>
      <c r="D20" s="15">
        <f>19.37/12</f>
        <v>1.6141666666666667</v>
      </c>
      <c r="E20" s="15">
        <f t="shared" si="1"/>
        <v>2.4212500000000001</v>
      </c>
      <c r="F20" s="16">
        <f t="shared" si="2"/>
        <v>0</v>
      </c>
      <c r="G20" s="16">
        <f t="shared" si="3"/>
        <v>0</v>
      </c>
    </row>
    <row r="21" spans="1:7" ht="15">
      <c r="A21" s="15">
        <v>2019</v>
      </c>
      <c r="B21" s="15" t="s">
        <v>19</v>
      </c>
      <c r="C21" s="15">
        <v>30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0</v>
      </c>
    </row>
    <row r="22" spans="1:7" ht="15">
      <c r="A22" s="15">
        <v>2019</v>
      </c>
      <c r="B22" s="15" t="s">
        <v>8</v>
      </c>
      <c r="C22" s="15">
        <v>31</v>
      </c>
      <c r="D22" s="15">
        <f>19.34/12</f>
        <v>1.6116666666666666</v>
      </c>
      <c r="E22" s="15">
        <f t="shared" si="1"/>
        <v>2.4175</v>
      </c>
      <c r="F22" s="16">
        <f t="shared" si="2"/>
        <v>0</v>
      </c>
      <c r="G22" s="16">
        <f t="shared" si="3"/>
        <v>0</v>
      </c>
    </row>
    <row r="23" spans="1:7" ht="15">
      <c r="A23" s="15">
        <v>2019</v>
      </c>
      <c r="B23" s="15" t="s">
        <v>9</v>
      </c>
      <c r="C23" s="15">
        <v>30</v>
      </c>
      <c r="D23" s="15">
        <f>19.3/12</f>
        <v>1.6083333333333334</v>
      </c>
      <c r="E23" s="15">
        <f t="shared" si="1"/>
        <v>2.4125000000000001</v>
      </c>
      <c r="F23" s="16">
        <f t="shared" si="2"/>
        <v>0</v>
      </c>
      <c r="G23" s="16">
        <f t="shared" si="3"/>
        <v>0</v>
      </c>
    </row>
    <row r="24" spans="1:7" ht="15">
      <c r="A24" s="15">
        <v>2019</v>
      </c>
      <c r="B24" s="15" t="s">
        <v>10</v>
      </c>
      <c r="C24" s="15">
        <v>31</v>
      </c>
      <c r="D24" s="15">
        <f>19.28/12</f>
        <v>1.6066666666666667</v>
      </c>
      <c r="E24" s="15">
        <f t="shared" si="1"/>
        <v>2.41</v>
      </c>
      <c r="F24" s="16">
        <f t="shared" si="2"/>
        <v>0</v>
      </c>
      <c r="G24" s="16">
        <f t="shared" si="3"/>
        <v>0</v>
      </c>
    </row>
    <row r="25" spans="1:7" ht="15">
      <c r="A25" s="15">
        <v>2019</v>
      </c>
      <c r="B25" s="15" t="s">
        <v>11</v>
      </c>
      <c r="C25" s="15">
        <v>31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0</v>
      </c>
    </row>
    <row r="26" spans="1:7" ht="15">
      <c r="A26" s="15">
        <v>2019</v>
      </c>
      <c r="B26" s="15" t="s">
        <v>20</v>
      </c>
      <c r="C26" s="15">
        <v>30</v>
      </c>
      <c r="D26" s="15">
        <f>19.32/12</f>
        <v>1.61</v>
      </c>
      <c r="E26" s="15">
        <f t="shared" si="1"/>
        <v>2.415</v>
      </c>
      <c r="F26" s="16">
        <f t="shared" si="2"/>
        <v>0</v>
      </c>
      <c r="G26" s="16">
        <f t="shared" si="3"/>
        <v>0</v>
      </c>
    </row>
    <row r="27" spans="1:7" ht="15">
      <c r="A27" s="15">
        <v>2019</v>
      </c>
      <c r="B27" s="15" t="s">
        <v>13</v>
      </c>
      <c r="C27" s="15">
        <v>31</v>
      </c>
      <c r="D27" s="15">
        <f>19.1/12</f>
        <v>1.5916666666666668</v>
      </c>
      <c r="E27" s="15">
        <f t="shared" si="1"/>
        <v>2.3875000000000002</v>
      </c>
      <c r="F27" s="16">
        <f t="shared" si="2"/>
        <v>0</v>
      </c>
      <c r="G27" s="16">
        <f t="shared" si="3"/>
        <v>0</v>
      </c>
    </row>
    <row r="28" spans="1:7" ht="15">
      <c r="A28" s="15">
        <v>2019</v>
      </c>
      <c r="B28" s="15" t="s">
        <v>14</v>
      </c>
      <c r="C28" s="15">
        <v>30</v>
      </c>
      <c r="D28" s="15">
        <f>19.03/12</f>
        <v>1.5858333333333334</v>
      </c>
      <c r="E28" s="15">
        <f t="shared" si="1"/>
        <v>2.3787500000000001</v>
      </c>
      <c r="F28" s="16">
        <f t="shared" si="2"/>
        <v>0</v>
      </c>
      <c r="G28" s="16">
        <f t="shared" si="3"/>
        <v>0</v>
      </c>
    </row>
    <row r="29" spans="1:7" ht="15">
      <c r="A29" s="15">
        <v>2019</v>
      </c>
      <c r="B29" s="15" t="s">
        <v>15</v>
      </c>
      <c r="C29" s="15">
        <v>31</v>
      </c>
      <c r="D29" s="15">
        <f>18.91/12</f>
        <v>1.5758333333333334</v>
      </c>
      <c r="E29" s="15">
        <f t="shared" si="1"/>
        <v>2.36375</v>
      </c>
      <c r="F29" s="16">
        <f t="shared" si="2"/>
        <v>0</v>
      </c>
      <c r="G29" s="16">
        <f t="shared" si="3"/>
        <v>0</v>
      </c>
    </row>
    <row r="30" spans="1:7" ht="15">
      <c r="A30" s="15">
        <v>2020</v>
      </c>
      <c r="B30" s="15" t="s">
        <v>21</v>
      </c>
      <c r="C30" s="15">
        <v>31</v>
      </c>
      <c r="D30" s="15">
        <f>18.77/12</f>
        <v>1.5641666666666667</v>
      </c>
      <c r="E30" s="15">
        <f t="shared" si="1"/>
        <v>2.3462499999999999</v>
      </c>
      <c r="F30" s="16">
        <f t="shared" si="2"/>
        <v>0</v>
      </c>
      <c r="G30" s="16">
        <f t="shared" si="3"/>
        <v>0</v>
      </c>
    </row>
    <row r="31" spans="1:7" ht="15">
      <c r="A31" s="15">
        <v>2020</v>
      </c>
      <c r="B31" s="15" t="s">
        <v>17</v>
      </c>
      <c r="C31" s="15">
        <v>29</v>
      </c>
      <c r="D31" s="15">
        <f>19.06/12</f>
        <v>1.5883333333333332</v>
      </c>
      <c r="E31" s="15">
        <f t="shared" si="1"/>
        <v>2.3824999999999998</v>
      </c>
      <c r="F31" s="16">
        <f t="shared" si="2"/>
        <v>0</v>
      </c>
      <c r="G31" s="16">
        <f t="shared" si="3"/>
        <v>0</v>
      </c>
    </row>
    <row r="32" spans="1:7" ht="15">
      <c r="A32" s="15">
        <v>2020</v>
      </c>
      <c r="B32" s="15" t="s">
        <v>18</v>
      </c>
      <c r="C32" s="15">
        <v>31</v>
      </c>
      <c r="D32" s="15">
        <f>18.95/12</f>
        <v>1.5791666666666666</v>
      </c>
      <c r="E32" s="15">
        <f t="shared" si="1"/>
        <v>2.3687499999999999</v>
      </c>
      <c r="F32" s="16">
        <f t="shared" si="2"/>
        <v>0</v>
      </c>
      <c r="G32" s="16">
        <f>$G$8*E32/100/30*C32</f>
        <v>0</v>
      </c>
    </row>
    <row r="33" spans="1:8" ht="15">
      <c r="A33" s="15">
        <v>2020</v>
      </c>
      <c r="B33" s="15" t="s">
        <v>19</v>
      </c>
      <c r="C33" s="15">
        <v>30</v>
      </c>
      <c r="D33" s="15">
        <f>18.69/12</f>
        <v>1.5575000000000001</v>
      </c>
      <c r="E33" s="15">
        <f t="shared" si="1"/>
        <v>2.3362500000000002</v>
      </c>
      <c r="F33" s="16">
        <f t="shared" si="2"/>
        <v>0</v>
      </c>
      <c r="G33" s="16">
        <f t="shared" si="3"/>
        <v>0</v>
      </c>
    </row>
    <row r="34" spans="1:8" ht="15">
      <c r="A34" s="15">
        <v>2020</v>
      </c>
      <c r="B34" s="15" t="s">
        <v>8</v>
      </c>
      <c r="C34" s="15">
        <v>31</v>
      </c>
      <c r="D34" s="15">
        <f>18.19/12</f>
        <v>1.5158333333333334</v>
      </c>
      <c r="E34" s="15">
        <f t="shared" si="1"/>
        <v>2.2737500000000002</v>
      </c>
      <c r="F34" s="16">
        <f t="shared" si="2"/>
        <v>0</v>
      </c>
      <c r="G34" s="16">
        <f t="shared" si="3"/>
        <v>0</v>
      </c>
    </row>
    <row r="35" spans="1:8" ht="15">
      <c r="A35" s="15">
        <v>2020</v>
      </c>
      <c r="B35" s="15" t="s">
        <v>9</v>
      </c>
      <c r="C35" s="15">
        <v>30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0</v>
      </c>
    </row>
    <row r="36" spans="1:8" ht="15">
      <c r="A36" s="15">
        <v>2020</v>
      </c>
      <c r="B36" s="15" t="s">
        <v>10</v>
      </c>
      <c r="C36" s="15">
        <v>31</v>
      </c>
      <c r="D36" s="15">
        <f>18.12/12</f>
        <v>1.51</v>
      </c>
      <c r="E36" s="15">
        <f t="shared" si="1"/>
        <v>2.2650000000000001</v>
      </c>
      <c r="F36" s="16">
        <f t="shared" si="2"/>
        <v>0</v>
      </c>
      <c r="G36" s="16">
        <f t="shared" si="3"/>
        <v>0</v>
      </c>
    </row>
    <row r="37" spans="1:8" ht="15">
      <c r="A37" s="15">
        <v>2020</v>
      </c>
      <c r="B37" s="15" t="s">
        <v>11</v>
      </c>
      <c r="C37" s="15">
        <v>31</v>
      </c>
      <c r="D37" s="15">
        <f>18.29/12</f>
        <v>1.5241666666666667</v>
      </c>
      <c r="E37" s="15">
        <f t="shared" si="1"/>
        <v>2.2862499999999999</v>
      </c>
      <c r="F37" s="16">
        <f t="shared" si="2"/>
        <v>0</v>
      </c>
      <c r="G37" s="16">
        <f t="shared" si="3"/>
        <v>0</v>
      </c>
    </row>
    <row r="38" spans="1:8" ht="15">
      <c r="A38" s="15">
        <v>2020</v>
      </c>
      <c r="B38" s="15" t="s">
        <v>20</v>
      </c>
      <c r="C38" s="15">
        <v>30</v>
      </c>
      <c r="D38" s="15">
        <f>18.35/12</f>
        <v>1.5291666666666668</v>
      </c>
      <c r="E38" s="15">
        <f t="shared" ref="E38" si="4">D38*1.5</f>
        <v>2.2937500000000002</v>
      </c>
      <c r="F38" s="16">
        <f t="shared" ref="F38" si="5">IF(G38&gt;0,0,($G$8*D38/100)/30*C38)</f>
        <v>0</v>
      </c>
      <c r="G38" s="16">
        <f t="shared" ref="G38" si="6">$G$8*E38/100/30*C38</f>
        <v>0</v>
      </c>
    </row>
    <row r="39" spans="1:8" ht="15">
      <c r="A39" s="15">
        <v>2020</v>
      </c>
      <c r="B39" s="15" t="s">
        <v>22</v>
      </c>
      <c r="C39" s="15">
        <v>31</v>
      </c>
      <c r="D39" s="15">
        <f>18.09/12</f>
        <v>1.5075000000000001</v>
      </c>
      <c r="E39" s="15">
        <f t="shared" si="1"/>
        <v>2.26125</v>
      </c>
      <c r="F39" s="16">
        <f t="shared" si="2"/>
        <v>0</v>
      </c>
      <c r="G39" s="16">
        <f t="shared" si="3"/>
        <v>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5" t="s">
        <v>23</v>
      </c>
      <c r="B42" s="15"/>
      <c r="C42" s="15"/>
      <c r="D42" s="15"/>
      <c r="E42" s="15"/>
      <c r="F42" s="17">
        <f>SUM(F10:F39)</f>
        <v>0</v>
      </c>
      <c r="G42" s="17">
        <f>SUM(G10:G39)</f>
        <v>0</v>
      </c>
    </row>
    <row r="43" spans="1:8" ht="15">
      <c r="A43" s="15" t="s">
        <v>24</v>
      </c>
      <c r="B43" s="15"/>
      <c r="C43" s="15" t="s">
        <v>25</v>
      </c>
      <c r="D43" s="15"/>
      <c r="E43" s="15"/>
      <c r="F43" s="17"/>
      <c r="G43" s="17">
        <f>IF(C43="SI",G8*20%,0)</f>
        <v>0</v>
      </c>
    </row>
    <row r="44" spans="1:8" ht="15">
      <c r="A44" s="15" t="s">
        <v>26</v>
      </c>
      <c r="B44" s="15"/>
      <c r="C44" s="15"/>
      <c r="D44" s="15"/>
      <c r="E44" s="15"/>
      <c r="F44" s="17"/>
      <c r="G44" s="17">
        <f>G8</f>
        <v>0</v>
      </c>
    </row>
    <row r="45" spans="1:8" ht="15">
      <c r="A45" s="15"/>
      <c r="B45" s="15"/>
      <c r="C45" s="15"/>
      <c r="D45" s="15"/>
      <c r="E45" s="15"/>
      <c r="F45" s="17"/>
      <c r="G45" s="17"/>
    </row>
    <row r="46" spans="1:8" ht="15">
      <c r="A46" s="18" t="s">
        <v>27</v>
      </c>
      <c r="B46" s="15"/>
      <c r="C46" s="15"/>
      <c r="D46" s="15"/>
      <c r="E46" s="15"/>
      <c r="F46" s="17"/>
      <c r="G46" s="19">
        <f>F42+G42+G43+G44</f>
        <v>0</v>
      </c>
      <c r="H46" s="10"/>
    </row>
    <row r="47" spans="1:8" ht="15">
      <c r="A47" s="8"/>
      <c r="B47" s="2"/>
      <c r="C47" s="2"/>
      <c r="D47" s="2"/>
      <c r="E47" s="2"/>
      <c r="F47" s="7"/>
      <c r="G47" s="9"/>
    </row>
    <row r="48" spans="1:8" ht="15">
      <c r="A48" s="2"/>
      <c r="B48" s="2"/>
      <c r="C48" s="2"/>
      <c r="D48" s="2"/>
      <c r="E48" s="2"/>
      <c r="F48" s="7"/>
      <c r="G48" s="7"/>
    </row>
    <row r="49" spans="1:7" ht="15">
      <c r="A49" s="2"/>
      <c r="B49" s="2"/>
      <c r="C49" s="2"/>
      <c r="D49" s="2"/>
      <c r="E49" s="2"/>
      <c r="F49" s="7"/>
      <c r="G49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0"/>
  <sheetViews>
    <sheetView topLeftCell="A6" workbookViewId="0">
      <selection activeCell="H40" sqref="H4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H43"/>
  <sheetViews>
    <sheetView topLeftCell="B3" workbookViewId="0">
      <selection activeCell="G41" sqref="G4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H42"/>
  <sheetViews>
    <sheetView topLeftCell="A3" workbookViewId="0">
      <selection activeCell="I28" sqref="I2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H41"/>
  <sheetViews>
    <sheetView topLeftCell="A3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H40"/>
  <sheetViews>
    <sheetView topLeftCell="A3" workbookViewId="0">
      <selection activeCell="H32" sqref="H3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H39"/>
  <sheetViews>
    <sheetView topLeftCell="A3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H38"/>
  <sheetViews>
    <sheetView topLeftCell="A3" workbookViewId="0">
      <selection activeCell="G39" sqref="G3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12075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12490.416666666668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12062.5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12451.666666666668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12477.5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12335.416666666668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11893.75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12212.708333333332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12122.291666666668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11515.416666666666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12238.541666666668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11681.25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11747.708333333332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11325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11702.5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11812.291666666668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11468.75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11683.125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227370.83333333334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500000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727370.83333333337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H37"/>
  <sheetViews>
    <sheetView topLeftCell="A3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8</v>
      </c>
      <c r="C10" s="15">
        <v>31</v>
      </c>
      <c r="D10" s="15">
        <f>19.34/12</f>
        <v>1.6116666666666666</v>
      </c>
      <c r="E10" s="15">
        <f t="shared" ref="E10:E27" si="0">D10*1.5</f>
        <v>2.4175</v>
      </c>
      <c r="F10" s="16">
        <f t="shared" ref="F10:F27" si="1">IF(G10&gt;0,0,($G$8*D10/100)/30*C10)</f>
        <v>0</v>
      </c>
      <c r="G10" s="16">
        <f t="shared" ref="G10:G27" si="2">$G$8*E10/100/30*C10</f>
        <v>12490.416666666668</v>
      </c>
    </row>
    <row r="11" spans="1:7" ht="15">
      <c r="A11" s="15">
        <v>2019</v>
      </c>
      <c r="B11" s="15" t="s">
        <v>9</v>
      </c>
      <c r="C11" s="15">
        <v>30</v>
      </c>
      <c r="D11" s="15">
        <f>19.3/12</f>
        <v>1.6083333333333334</v>
      </c>
      <c r="E11" s="15">
        <f t="shared" si="0"/>
        <v>2.4125000000000001</v>
      </c>
      <c r="F11" s="16">
        <f t="shared" si="1"/>
        <v>0</v>
      </c>
      <c r="G11" s="16">
        <f t="shared" si="2"/>
        <v>12062.5</v>
      </c>
    </row>
    <row r="12" spans="1:7" ht="15">
      <c r="A12" s="15">
        <v>2019</v>
      </c>
      <c r="B12" s="15" t="s">
        <v>10</v>
      </c>
      <c r="C12" s="15">
        <v>31</v>
      </c>
      <c r="D12" s="15">
        <f>19.28/12</f>
        <v>1.6066666666666667</v>
      </c>
      <c r="E12" s="15">
        <f t="shared" si="0"/>
        <v>2.41</v>
      </c>
      <c r="F12" s="16">
        <f t="shared" si="1"/>
        <v>0</v>
      </c>
      <c r="G12" s="16">
        <f t="shared" si="2"/>
        <v>12451.666666666668</v>
      </c>
    </row>
    <row r="13" spans="1:7" ht="15">
      <c r="A13" s="15">
        <v>2019</v>
      </c>
      <c r="B13" s="15" t="s">
        <v>11</v>
      </c>
      <c r="C13" s="15">
        <v>31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12477.5</v>
      </c>
    </row>
    <row r="14" spans="1:7" ht="15">
      <c r="A14" s="15">
        <v>2019</v>
      </c>
      <c r="B14" s="15" t="s">
        <v>20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13</v>
      </c>
      <c r="C15" s="15">
        <v>31</v>
      </c>
      <c r="D15" s="15">
        <f>19.1/12</f>
        <v>1.5916666666666668</v>
      </c>
      <c r="E15" s="15">
        <f t="shared" si="0"/>
        <v>2.3875000000000002</v>
      </c>
      <c r="F15" s="16">
        <f t="shared" si="1"/>
        <v>0</v>
      </c>
      <c r="G15" s="16">
        <f t="shared" si="2"/>
        <v>12335.416666666668</v>
      </c>
    </row>
    <row r="16" spans="1:7" ht="15">
      <c r="A16" s="15">
        <v>2019</v>
      </c>
      <c r="B16" s="15" t="s">
        <v>14</v>
      </c>
      <c r="C16" s="15">
        <v>30</v>
      </c>
      <c r="D16" s="15">
        <f>19.03/12</f>
        <v>1.5858333333333334</v>
      </c>
      <c r="E16" s="15">
        <f t="shared" si="0"/>
        <v>2.3787500000000001</v>
      </c>
      <c r="F16" s="16">
        <f t="shared" si="1"/>
        <v>0</v>
      </c>
      <c r="G16" s="16">
        <f t="shared" si="2"/>
        <v>11893.75</v>
      </c>
    </row>
    <row r="17" spans="1:7" ht="15">
      <c r="A17" s="15">
        <v>2019</v>
      </c>
      <c r="B17" s="15" t="s">
        <v>15</v>
      </c>
      <c r="C17" s="15">
        <v>31</v>
      </c>
      <c r="D17" s="15">
        <f>18.91/12</f>
        <v>1.5758333333333334</v>
      </c>
      <c r="E17" s="15">
        <f t="shared" si="0"/>
        <v>2.36375</v>
      </c>
      <c r="F17" s="16">
        <f t="shared" si="1"/>
        <v>0</v>
      </c>
      <c r="G17" s="16">
        <f t="shared" si="2"/>
        <v>12212.708333333332</v>
      </c>
    </row>
    <row r="18" spans="1:7" ht="15">
      <c r="A18" s="15">
        <v>2020</v>
      </c>
      <c r="B18" s="15" t="s">
        <v>21</v>
      </c>
      <c r="C18" s="15">
        <v>31</v>
      </c>
      <c r="D18" s="15">
        <f>18.77/12</f>
        <v>1.5641666666666667</v>
      </c>
      <c r="E18" s="15">
        <f t="shared" si="0"/>
        <v>2.3462499999999999</v>
      </c>
      <c r="F18" s="16">
        <f t="shared" si="1"/>
        <v>0</v>
      </c>
      <c r="G18" s="16">
        <f t="shared" si="2"/>
        <v>12122.291666666668</v>
      </c>
    </row>
    <row r="19" spans="1:7" ht="15">
      <c r="A19" s="15">
        <v>2020</v>
      </c>
      <c r="B19" s="15" t="s">
        <v>17</v>
      </c>
      <c r="C19" s="15">
        <v>29</v>
      </c>
      <c r="D19" s="15">
        <f>19.06/12</f>
        <v>1.5883333333333332</v>
      </c>
      <c r="E19" s="15">
        <f t="shared" si="0"/>
        <v>2.3824999999999998</v>
      </c>
      <c r="F19" s="16">
        <f t="shared" si="1"/>
        <v>0</v>
      </c>
      <c r="G19" s="16">
        <f t="shared" si="2"/>
        <v>11515.416666666666</v>
      </c>
    </row>
    <row r="20" spans="1:7" ht="15">
      <c r="A20" s="15">
        <v>2020</v>
      </c>
      <c r="B20" s="15" t="s">
        <v>18</v>
      </c>
      <c r="C20" s="15">
        <v>31</v>
      </c>
      <c r="D20" s="15">
        <f>18.95/12</f>
        <v>1.5791666666666666</v>
      </c>
      <c r="E20" s="15">
        <f t="shared" si="0"/>
        <v>2.3687499999999999</v>
      </c>
      <c r="F20" s="16">
        <f t="shared" si="1"/>
        <v>0</v>
      </c>
      <c r="G20" s="16">
        <f>$G$8*E20/100/30*C20</f>
        <v>12238.541666666668</v>
      </c>
    </row>
    <row r="21" spans="1:7" ht="15">
      <c r="A21" s="15">
        <v>2020</v>
      </c>
      <c r="B21" s="15" t="s">
        <v>19</v>
      </c>
      <c r="C21" s="15">
        <v>30</v>
      </c>
      <c r="D21" s="15">
        <f>18.69/12</f>
        <v>1.5575000000000001</v>
      </c>
      <c r="E21" s="15">
        <f t="shared" si="0"/>
        <v>2.3362500000000002</v>
      </c>
      <c r="F21" s="16">
        <f t="shared" si="1"/>
        <v>0</v>
      </c>
      <c r="G21" s="16">
        <f t="shared" si="2"/>
        <v>11681.25</v>
      </c>
    </row>
    <row r="22" spans="1:7" ht="15">
      <c r="A22" s="15">
        <v>2020</v>
      </c>
      <c r="B22" s="15" t="s">
        <v>8</v>
      </c>
      <c r="C22" s="15">
        <v>31</v>
      </c>
      <c r="D22" s="15">
        <f>18.19/12</f>
        <v>1.5158333333333334</v>
      </c>
      <c r="E22" s="15">
        <f t="shared" si="0"/>
        <v>2.2737500000000002</v>
      </c>
      <c r="F22" s="16">
        <f t="shared" si="1"/>
        <v>0</v>
      </c>
      <c r="G22" s="16">
        <f t="shared" si="2"/>
        <v>11747.708333333332</v>
      </c>
    </row>
    <row r="23" spans="1:7" ht="15">
      <c r="A23" s="15">
        <v>2020</v>
      </c>
      <c r="B23" s="15" t="s">
        <v>9</v>
      </c>
      <c r="C23" s="15">
        <v>30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11325</v>
      </c>
    </row>
    <row r="24" spans="1:7" ht="15">
      <c r="A24" s="15">
        <v>2020</v>
      </c>
      <c r="B24" s="15" t="s">
        <v>10</v>
      </c>
      <c r="C24" s="15">
        <v>31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11702.5</v>
      </c>
    </row>
    <row r="25" spans="1:7" ht="15">
      <c r="A25" s="15">
        <v>2020</v>
      </c>
      <c r="B25" s="15" t="s">
        <v>11</v>
      </c>
      <c r="C25" s="15">
        <v>31</v>
      </c>
      <c r="D25" s="15">
        <f>18.29/12</f>
        <v>1.5241666666666667</v>
      </c>
      <c r="E25" s="15">
        <f t="shared" si="0"/>
        <v>2.2862499999999999</v>
      </c>
      <c r="F25" s="16">
        <f t="shared" si="1"/>
        <v>0</v>
      </c>
      <c r="G25" s="16">
        <f t="shared" si="2"/>
        <v>11812.291666666668</v>
      </c>
    </row>
    <row r="26" spans="1:7" ht="15">
      <c r="A26" s="15">
        <v>2020</v>
      </c>
      <c r="B26" s="15" t="s">
        <v>20</v>
      </c>
      <c r="C26" s="15">
        <v>30</v>
      </c>
      <c r="D26" s="15">
        <f>18.35/12</f>
        <v>1.5291666666666668</v>
      </c>
      <c r="E26" s="15">
        <f t="shared" si="0"/>
        <v>2.2937500000000002</v>
      </c>
      <c r="F26" s="16">
        <f t="shared" si="1"/>
        <v>0</v>
      </c>
      <c r="G26" s="16">
        <f t="shared" si="2"/>
        <v>11468.75</v>
      </c>
    </row>
    <row r="27" spans="1:7" ht="15">
      <c r="A27" s="15">
        <v>2020</v>
      </c>
      <c r="B27" s="15" t="s">
        <v>22</v>
      </c>
      <c r="C27" s="15">
        <v>31</v>
      </c>
      <c r="D27" s="15">
        <f>18.09/12</f>
        <v>1.5075000000000001</v>
      </c>
      <c r="E27" s="15">
        <f t="shared" si="0"/>
        <v>2.26125</v>
      </c>
      <c r="F27" s="16">
        <f t="shared" si="1"/>
        <v>0</v>
      </c>
      <c r="G27" s="16">
        <f t="shared" si="2"/>
        <v>11683.125</v>
      </c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 t="s">
        <v>23</v>
      </c>
      <c r="B30" s="15"/>
      <c r="C30" s="15"/>
      <c r="D30" s="15"/>
      <c r="E30" s="15"/>
      <c r="F30" s="17">
        <f>SUM(F10:F27)</f>
        <v>0</v>
      </c>
      <c r="G30" s="17">
        <f>SUM(G10:G27)</f>
        <v>215295.83333333334</v>
      </c>
    </row>
    <row r="31" spans="1:7" ht="15">
      <c r="A31" s="15" t="s">
        <v>24</v>
      </c>
      <c r="B31" s="15"/>
      <c r="C31" s="15" t="s">
        <v>25</v>
      </c>
      <c r="D31" s="15"/>
      <c r="E31" s="15"/>
      <c r="F31" s="17"/>
      <c r="G31" s="17">
        <f>IF(C31="SI",G8*20%,0)</f>
        <v>0</v>
      </c>
    </row>
    <row r="32" spans="1:7" ht="15">
      <c r="A32" s="15" t="s">
        <v>26</v>
      </c>
      <c r="B32" s="15"/>
      <c r="C32" s="15"/>
      <c r="D32" s="15"/>
      <c r="E32" s="15"/>
      <c r="F32" s="17"/>
      <c r="G32" s="17">
        <f>G8</f>
        <v>500000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8" t="s">
        <v>27</v>
      </c>
      <c r="B34" s="15"/>
      <c r="C34" s="15"/>
      <c r="D34" s="15"/>
      <c r="E34" s="15"/>
      <c r="F34" s="17"/>
      <c r="G34" s="19">
        <f>F30+G30+G31+G32</f>
        <v>715295.83333333337</v>
      </c>
      <c r="H34" s="10"/>
    </row>
    <row r="35" spans="1:8" ht="15">
      <c r="A35" s="8"/>
      <c r="B35" s="2"/>
      <c r="C35" s="2"/>
      <c r="D35" s="2"/>
      <c r="E35" s="2"/>
      <c r="F35" s="7"/>
      <c r="G35" s="9"/>
    </row>
    <row r="36" spans="1:8" ht="15">
      <c r="A36" s="2"/>
      <c r="B36" s="2"/>
      <c r="C36" s="2"/>
      <c r="D36" s="2"/>
      <c r="E36" s="2"/>
      <c r="F36" s="7"/>
      <c r="G36" s="7"/>
    </row>
    <row r="37" spans="1:8" ht="15">
      <c r="A37" s="2"/>
      <c r="B37" s="2"/>
      <c r="C37" s="2"/>
      <c r="D37" s="2"/>
      <c r="E37" s="2"/>
      <c r="F37" s="7"/>
      <c r="G3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H36"/>
  <sheetViews>
    <sheetView topLeftCell="A3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9</v>
      </c>
      <c r="C10" s="15">
        <v>30</v>
      </c>
      <c r="D10" s="15">
        <f>19.3/12</f>
        <v>1.6083333333333334</v>
      </c>
      <c r="E10" s="15">
        <f t="shared" ref="E10:E26" si="0">D10*1.5</f>
        <v>2.4125000000000001</v>
      </c>
      <c r="F10" s="16">
        <f t="shared" ref="F10:F26" si="1">IF(G10&gt;0,0,($G$8*D10/100)/30*C10)</f>
        <v>0</v>
      </c>
      <c r="G10" s="16">
        <f t="shared" ref="G10:G26" si="2">$G$8*E10/100/30*C10</f>
        <v>12062.5</v>
      </c>
    </row>
    <row r="11" spans="1:7" ht="15">
      <c r="A11" s="15">
        <v>2019</v>
      </c>
      <c r="B11" s="15" t="s">
        <v>10</v>
      </c>
      <c r="C11" s="15">
        <v>31</v>
      </c>
      <c r="D11" s="15">
        <f>19.28/12</f>
        <v>1.6066666666666667</v>
      </c>
      <c r="E11" s="15">
        <f t="shared" si="0"/>
        <v>2.41</v>
      </c>
      <c r="F11" s="16">
        <f t="shared" si="1"/>
        <v>0</v>
      </c>
      <c r="G11" s="16">
        <f t="shared" si="2"/>
        <v>12451.666666666668</v>
      </c>
    </row>
    <row r="12" spans="1:7" ht="15">
      <c r="A12" s="15">
        <v>2019</v>
      </c>
      <c r="B12" s="15" t="s">
        <v>11</v>
      </c>
      <c r="C12" s="15">
        <v>31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12477.5</v>
      </c>
    </row>
    <row r="13" spans="1:7" ht="15">
      <c r="A13" s="15">
        <v>2019</v>
      </c>
      <c r="B13" s="15" t="s">
        <v>20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13</v>
      </c>
      <c r="C14" s="15">
        <v>31</v>
      </c>
      <c r="D14" s="15">
        <f>19.1/12</f>
        <v>1.5916666666666668</v>
      </c>
      <c r="E14" s="15">
        <f t="shared" si="0"/>
        <v>2.3875000000000002</v>
      </c>
      <c r="F14" s="16">
        <f t="shared" si="1"/>
        <v>0</v>
      </c>
      <c r="G14" s="16">
        <f t="shared" si="2"/>
        <v>12335.416666666668</v>
      </c>
    </row>
    <row r="15" spans="1:7" ht="15">
      <c r="A15" s="15">
        <v>2019</v>
      </c>
      <c r="B15" s="15" t="s">
        <v>14</v>
      </c>
      <c r="C15" s="15">
        <v>30</v>
      </c>
      <c r="D15" s="15">
        <f>19.03/12</f>
        <v>1.5858333333333334</v>
      </c>
      <c r="E15" s="15">
        <f t="shared" si="0"/>
        <v>2.3787500000000001</v>
      </c>
      <c r="F15" s="16">
        <f t="shared" si="1"/>
        <v>0</v>
      </c>
      <c r="G15" s="16">
        <f t="shared" si="2"/>
        <v>11893.75</v>
      </c>
    </row>
    <row r="16" spans="1:7" ht="15">
      <c r="A16" s="15">
        <v>2019</v>
      </c>
      <c r="B16" s="15" t="s">
        <v>15</v>
      </c>
      <c r="C16" s="15">
        <v>31</v>
      </c>
      <c r="D16" s="15">
        <f>18.91/12</f>
        <v>1.5758333333333334</v>
      </c>
      <c r="E16" s="15">
        <f t="shared" si="0"/>
        <v>2.36375</v>
      </c>
      <c r="F16" s="16">
        <f t="shared" si="1"/>
        <v>0</v>
      </c>
      <c r="G16" s="16">
        <f t="shared" si="2"/>
        <v>12212.708333333332</v>
      </c>
    </row>
    <row r="17" spans="1:7" ht="15">
      <c r="A17" s="15">
        <v>2020</v>
      </c>
      <c r="B17" s="15" t="s">
        <v>21</v>
      </c>
      <c r="C17" s="15">
        <v>31</v>
      </c>
      <c r="D17" s="15">
        <f>18.77/12</f>
        <v>1.5641666666666667</v>
      </c>
      <c r="E17" s="15">
        <f t="shared" si="0"/>
        <v>2.3462499999999999</v>
      </c>
      <c r="F17" s="16">
        <f t="shared" si="1"/>
        <v>0</v>
      </c>
      <c r="G17" s="16">
        <f t="shared" si="2"/>
        <v>12122.291666666668</v>
      </c>
    </row>
    <row r="18" spans="1:7" ht="15">
      <c r="A18" s="15">
        <v>2020</v>
      </c>
      <c r="B18" s="15" t="s">
        <v>17</v>
      </c>
      <c r="C18" s="15">
        <v>29</v>
      </c>
      <c r="D18" s="15">
        <f>19.06/12</f>
        <v>1.5883333333333332</v>
      </c>
      <c r="E18" s="15">
        <f t="shared" si="0"/>
        <v>2.3824999999999998</v>
      </c>
      <c r="F18" s="16">
        <f t="shared" si="1"/>
        <v>0</v>
      </c>
      <c r="G18" s="16">
        <f t="shared" si="2"/>
        <v>11515.416666666666</v>
      </c>
    </row>
    <row r="19" spans="1:7" ht="15">
      <c r="A19" s="15">
        <v>2020</v>
      </c>
      <c r="B19" s="15" t="s">
        <v>18</v>
      </c>
      <c r="C19" s="15">
        <v>31</v>
      </c>
      <c r="D19" s="15">
        <f>18.95/12</f>
        <v>1.5791666666666666</v>
      </c>
      <c r="E19" s="15">
        <f t="shared" si="0"/>
        <v>2.3687499999999999</v>
      </c>
      <c r="F19" s="16">
        <f t="shared" si="1"/>
        <v>0</v>
      </c>
      <c r="G19" s="16">
        <f>$G$8*E19/100/30*C19</f>
        <v>12238.541666666668</v>
      </c>
    </row>
    <row r="20" spans="1:7" ht="15">
      <c r="A20" s="15">
        <v>2020</v>
      </c>
      <c r="B20" s="15" t="s">
        <v>19</v>
      </c>
      <c r="C20" s="15">
        <v>30</v>
      </c>
      <c r="D20" s="15">
        <f>18.69/12</f>
        <v>1.5575000000000001</v>
      </c>
      <c r="E20" s="15">
        <f t="shared" si="0"/>
        <v>2.3362500000000002</v>
      </c>
      <c r="F20" s="16">
        <f t="shared" si="1"/>
        <v>0</v>
      </c>
      <c r="G20" s="16">
        <f t="shared" si="2"/>
        <v>11681.25</v>
      </c>
    </row>
    <row r="21" spans="1:7" ht="15">
      <c r="A21" s="15">
        <v>2020</v>
      </c>
      <c r="B21" s="15" t="s">
        <v>8</v>
      </c>
      <c r="C21" s="15">
        <v>31</v>
      </c>
      <c r="D21" s="15">
        <f>18.19/12</f>
        <v>1.5158333333333334</v>
      </c>
      <c r="E21" s="15">
        <f t="shared" si="0"/>
        <v>2.2737500000000002</v>
      </c>
      <c r="F21" s="16">
        <f t="shared" si="1"/>
        <v>0</v>
      </c>
      <c r="G21" s="16">
        <f t="shared" si="2"/>
        <v>11747.708333333332</v>
      </c>
    </row>
    <row r="22" spans="1:7" ht="15">
      <c r="A22" s="15">
        <v>2020</v>
      </c>
      <c r="B22" s="15" t="s">
        <v>9</v>
      </c>
      <c r="C22" s="15">
        <v>30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11325</v>
      </c>
    </row>
    <row r="23" spans="1:7" ht="15">
      <c r="A23" s="15">
        <v>2020</v>
      </c>
      <c r="B23" s="15" t="s">
        <v>10</v>
      </c>
      <c r="C23" s="15">
        <v>31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11702.5</v>
      </c>
    </row>
    <row r="24" spans="1:7" ht="15">
      <c r="A24" s="15">
        <v>2020</v>
      </c>
      <c r="B24" s="15" t="s">
        <v>11</v>
      </c>
      <c r="C24" s="15">
        <v>31</v>
      </c>
      <c r="D24" s="15">
        <f>18.29/12</f>
        <v>1.5241666666666667</v>
      </c>
      <c r="E24" s="15">
        <f t="shared" si="0"/>
        <v>2.2862499999999999</v>
      </c>
      <c r="F24" s="16">
        <f t="shared" si="1"/>
        <v>0</v>
      </c>
      <c r="G24" s="16">
        <f t="shared" si="2"/>
        <v>11812.291666666668</v>
      </c>
    </row>
    <row r="25" spans="1:7" ht="15">
      <c r="A25" s="15">
        <v>2020</v>
      </c>
      <c r="B25" s="15" t="s">
        <v>20</v>
      </c>
      <c r="C25" s="15">
        <v>30</v>
      </c>
      <c r="D25" s="15">
        <f>18.35/12</f>
        <v>1.5291666666666668</v>
      </c>
      <c r="E25" s="15">
        <f t="shared" si="0"/>
        <v>2.2937500000000002</v>
      </c>
      <c r="F25" s="16">
        <f t="shared" si="1"/>
        <v>0</v>
      </c>
      <c r="G25" s="16">
        <f t="shared" si="2"/>
        <v>11468.75</v>
      </c>
    </row>
    <row r="26" spans="1:7" ht="15">
      <c r="A26" s="15">
        <v>2020</v>
      </c>
      <c r="B26" s="15" t="s">
        <v>22</v>
      </c>
      <c r="C26" s="15">
        <v>31</v>
      </c>
      <c r="D26" s="15">
        <f>18.09/12</f>
        <v>1.5075000000000001</v>
      </c>
      <c r="E26" s="15">
        <f t="shared" si="0"/>
        <v>2.26125</v>
      </c>
      <c r="F26" s="16">
        <f t="shared" si="1"/>
        <v>0</v>
      </c>
      <c r="G26" s="16">
        <f t="shared" si="2"/>
        <v>11683.125</v>
      </c>
    </row>
    <row r="27" spans="1:7" ht="15">
      <c r="A27" s="15"/>
      <c r="B27" s="15"/>
      <c r="C27" s="15"/>
      <c r="D27" s="15"/>
      <c r="E27" s="15"/>
      <c r="F27" s="17"/>
      <c r="G27" s="17"/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 t="s">
        <v>23</v>
      </c>
      <c r="B29" s="15"/>
      <c r="C29" s="15"/>
      <c r="D29" s="15"/>
      <c r="E29" s="15"/>
      <c r="F29" s="17">
        <f>SUM(F10:F26)</f>
        <v>0</v>
      </c>
      <c r="G29" s="17">
        <f>SUM(G10:G26)</f>
        <v>202805.41666666669</v>
      </c>
    </row>
    <row r="30" spans="1:7" ht="15">
      <c r="A30" s="15" t="s">
        <v>24</v>
      </c>
      <c r="B30" s="15"/>
      <c r="C30" s="15" t="s">
        <v>25</v>
      </c>
      <c r="D30" s="15"/>
      <c r="E30" s="15"/>
      <c r="F30" s="17"/>
      <c r="G30" s="17">
        <f>IF(C30="SI",G8*20%,0)</f>
        <v>0</v>
      </c>
    </row>
    <row r="31" spans="1:7" ht="15">
      <c r="A31" s="15" t="s">
        <v>26</v>
      </c>
      <c r="B31" s="15"/>
      <c r="C31" s="15"/>
      <c r="D31" s="15"/>
      <c r="E31" s="15"/>
      <c r="F31" s="17"/>
      <c r="G31" s="17">
        <f>G8</f>
        <v>500000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8" t="s">
        <v>27</v>
      </c>
      <c r="B33" s="15"/>
      <c r="C33" s="15"/>
      <c r="D33" s="15"/>
      <c r="E33" s="15"/>
      <c r="F33" s="17"/>
      <c r="G33" s="19">
        <f>F29+G29+G30+G31</f>
        <v>702805.41666666674</v>
      </c>
      <c r="H33" s="10"/>
    </row>
    <row r="34" spans="1:8" ht="15">
      <c r="A34" s="8"/>
      <c r="B34" s="2"/>
      <c r="C34" s="2"/>
      <c r="D34" s="2"/>
      <c r="E34" s="2"/>
      <c r="F34" s="7"/>
      <c r="G34" s="9"/>
    </row>
    <row r="35" spans="1:8" ht="15">
      <c r="A35" s="2"/>
      <c r="B35" s="2"/>
      <c r="C35" s="2"/>
      <c r="D35" s="2"/>
      <c r="E35" s="2"/>
      <c r="F35" s="7"/>
      <c r="G35" s="7"/>
    </row>
    <row r="36" spans="1:8" ht="15">
      <c r="A36" s="2"/>
      <c r="B36" s="2"/>
      <c r="C36" s="2"/>
      <c r="D36" s="2"/>
      <c r="E36" s="2"/>
      <c r="F36" s="7"/>
      <c r="G3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H35"/>
  <sheetViews>
    <sheetView topLeftCell="A3" workbookViewId="0">
      <selection activeCell="G36" sqref="G3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10</v>
      </c>
      <c r="C10" s="15">
        <v>31</v>
      </c>
      <c r="D10" s="15">
        <f>19.28/12</f>
        <v>1.6066666666666667</v>
      </c>
      <c r="E10" s="15">
        <f t="shared" ref="E10:E25" si="0">D10*1.5</f>
        <v>2.41</v>
      </c>
      <c r="F10" s="16">
        <f t="shared" ref="F10:F25" si="1">IF(G10&gt;0,0,($G$8*D10/100)/30*C10)</f>
        <v>0</v>
      </c>
      <c r="G10" s="16">
        <f t="shared" ref="G10:G25" si="2">$G$8*E10/100/30*C10</f>
        <v>12451.666666666668</v>
      </c>
    </row>
    <row r="11" spans="1:7" ht="15">
      <c r="A11" s="15">
        <v>2019</v>
      </c>
      <c r="B11" s="15" t="s">
        <v>11</v>
      </c>
      <c r="C11" s="15">
        <v>31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12477.5</v>
      </c>
    </row>
    <row r="12" spans="1:7" ht="15">
      <c r="A12" s="15">
        <v>2019</v>
      </c>
      <c r="B12" s="15" t="s">
        <v>20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13</v>
      </c>
      <c r="C13" s="15">
        <v>31</v>
      </c>
      <c r="D13" s="15">
        <f>19.1/12</f>
        <v>1.5916666666666668</v>
      </c>
      <c r="E13" s="15">
        <f t="shared" si="0"/>
        <v>2.3875000000000002</v>
      </c>
      <c r="F13" s="16">
        <f t="shared" si="1"/>
        <v>0</v>
      </c>
      <c r="G13" s="16">
        <f t="shared" si="2"/>
        <v>12335.416666666668</v>
      </c>
    </row>
    <row r="14" spans="1:7" ht="15">
      <c r="A14" s="15">
        <v>2019</v>
      </c>
      <c r="B14" s="15" t="s">
        <v>14</v>
      </c>
      <c r="C14" s="15">
        <v>30</v>
      </c>
      <c r="D14" s="15">
        <f>19.03/12</f>
        <v>1.5858333333333334</v>
      </c>
      <c r="E14" s="15">
        <f t="shared" si="0"/>
        <v>2.3787500000000001</v>
      </c>
      <c r="F14" s="16">
        <f t="shared" si="1"/>
        <v>0</v>
      </c>
      <c r="G14" s="16">
        <f t="shared" si="2"/>
        <v>11893.75</v>
      </c>
    </row>
    <row r="15" spans="1:7" ht="15">
      <c r="A15" s="15">
        <v>2019</v>
      </c>
      <c r="B15" s="15" t="s">
        <v>15</v>
      </c>
      <c r="C15" s="15">
        <v>31</v>
      </c>
      <c r="D15" s="15">
        <f>18.91/12</f>
        <v>1.5758333333333334</v>
      </c>
      <c r="E15" s="15">
        <f t="shared" si="0"/>
        <v>2.36375</v>
      </c>
      <c r="F15" s="16">
        <f t="shared" si="1"/>
        <v>0</v>
      </c>
      <c r="G15" s="16">
        <f t="shared" si="2"/>
        <v>12212.708333333332</v>
      </c>
    </row>
    <row r="16" spans="1:7" ht="15">
      <c r="A16" s="15">
        <v>2020</v>
      </c>
      <c r="B16" s="15" t="s">
        <v>21</v>
      </c>
      <c r="C16" s="15">
        <v>31</v>
      </c>
      <c r="D16" s="15">
        <f>18.77/12</f>
        <v>1.5641666666666667</v>
      </c>
      <c r="E16" s="15">
        <f t="shared" si="0"/>
        <v>2.3462499999999999</v>
      </c>
      <c r="F16" s="16">
        <f t="shared" si="1"/>
        <v>0</v>
      </c>
      <c r="G16" s="16">
        <f t="shared" si="2"/>
        <v>12122.291666666668</v>
      </c>
    </row>
    <row r="17" spans="1:8" ht="15">
      <c r="A17" s="15">
        <v>2020</v>
      </c>
      <c r="B17" s="15" t="s">
        <v>17</v>
      </c>
      <c r="C17" s="15">
        <v>29</v>
      </c>
      <c r="D17" s="15">
        <f>19.06/12</f>
        <v>1.5883333333333332</v>
      </c>
      <c r="E17" s="15">
        <f t="shared" si="0"/>
        <v>2.3824999999999998</v>
      </c>
      <c r="F17" s="16">
        <f t="shared" si="1"/>
        <v>0</v>
      </c>
      <c r="G17" s="16">
        <f t="shared" si="2"/>
        <v>11515.416666666666</v>
      </c>
    </row>
    <row r="18" spans="1:8" ht="15">
      <c r="A18" s="15">
        <v>2020</v>
      </c>
      <c r="B18" s="15" t="s">
        <v>18</v>
      </c>
      <c r="C18" s="15">
        <v>31</v>
      </c>
      <c r="D18" s="15">
        <f>18.95/12</f>
        <v>1.5791666666666666</v>
      </c>
      <c r="E18" s="15">
        <f t="shared" si="0"/>
        <v>2.3687499999999999</v>
      </c>
      <c r="F18" s="16">
        <f t="shared" si="1"/>
        <v>0</v>
      </c>
      <c r="G18" s="16">
        <f>$G$8*E18/100/30*C18</f>
        <v>12238.541666666668</v>
      </c>
    </row>
    <row r="19" spans="1:8" ht="15">
      <c r="A19" s="15">
        <v>2020</v>
      </c>
      <c r="B19" s="15" t="s">
        <v>19</v>
      </c>
      <c r="C19" s="15">
        <v>30</v>
      </c>
      <c r="D19" s="15">
        <f>18.69/12</f>
        <v>1.5575000000000001</v>
      </c>
      <c r="E19" s="15">
        <f t="shared" si="0"/>
        <v>2.3362500000000002</v>
      </c>
      <c r="F19" s="16">
        <f t="shared" si="1"/>
        <v>0</v>
      </c>
      <c r="G19" s="16">
        <f t="shared" si="2"/>
        <v>11681.25</v>
      </c>
    </row>
    <row r="20" spans="1:8" ht="15">
      <c r="A20" s="15">
        <v>2020</v>
      </c>
      <c r="B20" s="15" t="s">
        <v>8</v>
      </c>
      <c r="C20" s="15">
        <v>31</v>
      </c>
      <c r="D20" s="15">
        <f>18.19/12</f>
        <v>1.5158333333333334</v>
      </c>
      <c r="E20" s="15">
        <f t="shared" si="0"/>
        <v>2.2737500000000002</v>
      </c>
      <c r="F20" s="16">
        <f t="shared" si="1"/>
        <v>0</v>
      </c>
      <c r="G20" s="16">
        <f t="shared" si="2"/>
        <v>11747.708333333332</v>
      </c>
    </row>
    <row r="21" spans="1:8" ht="15">
      <c r="A21" s="15">
        <v>2020</v>
      </c>
      <c r="B21" s="15" t="s">
        <v>9</v>
      </c>
      <c r="C21" s="15">
        <v>30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11325</v>
      </c>
    </row>
    <row r="22" spans="1:8" ht="15">
      <c r="A22" s="15">
        <v>2020</v>
      </c>
      <c r="B22" s="15" t="s">
        <v>10</v>
      </c>
      <c r="C22" s="15">
        <v>31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11702.5</v>
      </c>
    </row>
    <row r="23" spans="1:8" ht="15">
      <c r="A23" s="15">
        <v>2020</v>
      </c>
      <c r="B23" s="15" t="s">
        <v>11</v>
      </c>
      <c r="C23" s="15">
        <v>31</v>
      </c>
      <c r="D23" s="15">
        <f>18.29/12</f>
        <v>1.5241666666666667</v>
      </c>
      <c r="E23" s="15">
        <f t="shared" si="0"/>
        <v>2.2862499999999999</v>
      </c>
      <c r="F23" s="16">
        <f t="shared" si="1"/>
        <v>0</v>
      </c>
      <c r="G23" s="16">
        <f t="shared" si="2"/>
        <v>11812.291666666668</v>
      </c>
    </row>
    <row r="24" spans="1:8" ht="15">
      <c r="A24" s="15">
        <v>2020</v>
      </c>
      <c r="B24" s="15" t="s">
        <v>20</v>
      </c>
      <c r="C24" s="15">
        <v>30</v>
      </c>
      <c r="D24" s="15">
        <f>18.35/12</f>
        <v>1.5291666666666668</v>
      </c>
      <c r="E24" s="15">
        <f t="shared" si="0"/>
        <v>2.2937500000000002</v>
      </c>
      <c r="F24" s="16">
        <f t="shared" si="1"/>
        <v>0</v>
      </c>
      <c r="G24" s="16">
        <f t="shared" si="2"/>
        <v>11468.75</v>
      </c>
    </row>
    <row r="25" spans="1:8" ht="15">
      <c r="A25" s="15">
        <v>2020</v>
      </c>
      <c r="B25" s="15" t="s">
        <v>22</v>
      </c>
      <c r="C25" s="15">
        <v>31</v>
      </c>
      <c r="D25" s="15">
        <f>18.09/12</f>
        <v>1.5075000000000001</v>
      </c>
      <c r="E25" s="15">
        <f t="shared" si="0"/>
        <v>2.26125</v>
      </c>
      <c r="F25" s="16">
        <f t="shared" si="1"/>
        <v>0</v>
      </c>
      <c r="G25" s="16">
        <f t="shared" si="2"/>
        <v>11683.125</v>
      </c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/>
      <c r="B27" s="15"/>
      <c r="C27" s="15"/>
      <c r="D27" s="15"/>
      <c r="E27" s="15"/>
      <c r="F27" s="17"/>
      <c r="G27" s="17"/>
    </row>
    <row r="28" spans="1:8" ht="15">
      <c r="A28" s="15" t="s">
        <v>23</v>
      </c>
      <c r="B28" s="15"/>
      <c r="C28" s="15"/>
      <c r="D28" s="15"/>
      <c r="E28" s="15"/>
      <c r="F28" s="17">
        <f>SUM(F10:F25)</f>
        <v>0</v>
      </c>
      <c r="G28" s="17">
        <f>SUM(G10:G25)</f>
        <v>190742.91666666669</v>
      </c>
    </row>
    <row r="29" spans="1:8" ht="15">
      <c r="A29" s="15" t="s">
        <v>24</v>
      </c>
      <c r="B29" s="15"/>
      <c r="C29" s="15" t="s">
        <v>25</v>
      </c>
      <c r="D29" s="15"/>
      <c r="E29" s="15"/>
      <c r="F29" s="17"/>
      <c r="G29" s="17">
        <f>IF(C29="SI",G8*20%,0)</f>
        <v>0</v>
      </c>
    </row>
    <row r="30" spans="1:8" ht="15">
      <c r="A30" s="15" t="s">
        <v>26</v>
      </c>
      <c r="B30" s="15"/>
      <c r="C30" s="15"/>
      <c r="D30" s="15"/>
      <c r="E30" s="15"/>
      <c r="F30" s="17"/>
      <c r="G30" s="17">
        <f>G8</f>
        <v>500000</v>
      </c>
    </row>
    <row r="31" spans="1:8" ht="15">
      <c r="A31" s="15"/>
      <c r="B31" s="15"/>
      <c r="C31" s="15"/>
      <c r="D31" s="15"/>
      <c r="E31" s="15"/>
      <c r="F31" s="17"/>
      <c r="G31" s="17"/>
    </row>
    <row r="32" spans="1:8" ht="15">
      <c r="A32" s="18" t="s">
        <v>27</v>
      </c>
      <c r="B32" s="15"/>
      <c r="C32" s="15"/>
      <c r="D32" s="15"/>
      <c r="E32" s="15"/>
      <c r="F32" s="17"/>
      <c r="G32" s="19">
        <f>F28+G28+G29+G30</f>
        <v>690742.91666666674</v>
      </c>
      <c r="H32" s="10"/>
    </row>
    <row r="33" spans="1:7" ht="15">
      <c r="A33" s="8"/>
      <c r="B33" s="2"/>
      <c r="C33" s="2"/>
      <c r="D33" s="2"/>
      <c r="E33" s="2"/>
      <c r="F33" s="7"/>
      <c r="G33" s="9"/>
    </row>
    <row r="34" spans="1:7" ht="15">
      <c r="A34" s="2"/>
      <c r="B34" s="2"/>
      <c r="C34" s="2"/>
      <c r="D34" s="2"/>
      <c r="E34" s="2"/>
      <c r="F34" s="7"/>
      <c r="G34" s="7"/>
    </row>
    <row r="35" spans="1:7" ht="15">
      <c r="A35" s="2"/>
      <c r="B35" s="2"/>
      <c r="C35" s="2"/>
      <c r="D35" s="2"/>
      <c r="E35" s="2"/>
      <c r="F35" s="7"/>
      <c r="G3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H34"/>
  <sheetViews>
    <sheetView topLeftCell="A3" workbookViewId="0">
      <selection activeCell="H36" sqref="H3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11</v>
      </c>
      <c r="C10" s="15">
        <v>31</v>
      </c>
      <c r="D10" s="15">
        <f>19.32/12</f>
        <v>1.61</v>
      </c>
      <c r="E10" s="15">
        <f t="shared" ref="E10:E24" si="0">D10*1.5</f>
        <v>2.415</v>
      </c>
      <c r="F10" s="16">
        <f t="shared" ref="F10:F24" si="1">IF(G10&gt;0,0,($G$8*D10/100)/30*C10)</f>
        <v>0</v>
      </c>
      <c r="G10" s="16">
        <f t="shared" ref="G10:G24" si="2">$G$8*E10/100/30*C10</f>
        <v>12477.5</v>
      </c>
    </row>
    <row r="11" spans="1:7" ht="15">
      <c r="A11" s="15">
        <v>2019</v>
      </c>
      <c r="B11" s="15" t="s">
        <v>20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13</v>
      </c>
      <c r="C12" s="15">
        <v>31</v>
      </c>
      <c r="D12" s="15">
        <f>19.1/12</f>
        <v>1.5916666666666668</v>
      </c>
      <c r="E12" s="15">
        <f t="shared" si="0"/>
        <v>2.3875000000000002</v>
      </c>
      <c r="F12" s="16">
        <f t="shared" si="1"/>
        <v>0</v>
      </c>
      <c r="G12" s="16">
        <f t="shared" si="2"/>
        <v>12335.416666666668</v>
      </c>
    </row>
    <row r="13" spans="1:7" ht="15">
      <c r="A13" s="15">
        <v>2019</v>
      </c>
      <c r="B13" s="15" t="s">
        <v>14</v>
      </c>
      <c r="C13" s="15">
        <v>30</v>
      </c>
      <c r="D13" s="15">
        <f>19.03/12</f>
        <v>1.5858333333333334</v>
      </c>
      <c r="E13" s="15">
        <f t="shared" si="0"/>
        <v>2.3787500000000001</v>
      </c>
      <c r="F13" s="16">
        <f t="shared" si="1"/>
        <v>0</v>
      </c>
      <c r="G13" s="16">
        <f t="shared" si="2"/>
        <v>11893.75</v>
      </c>
    </row>
    <row r="14" spans="1:7" ht="15">
      <c r="A14" s="15">
        <v>2019</v>
      </c>
      <c r="B14" s="15" t="s">
        <v>15</v>
      </c>
      <c r="C14" s="15">
        <v>31</v>
      </c>
      <c r="D14" s="15">
        <f>18.91/12</f>
        <v>1.5758333333333334</v>
      </c>
      <c r="E14" s="15">
        <f t="shared" si="0"/>
        <v>2.36375</v>
      </c>
      <c r="F14" s="16">
        <f t="shared" si="1"/>
        <v>0</v>
      </c>
      <c r="G14" s="16">
        <f t="shared" si="2"/>
        <v>12212.708333333332</v>
      </c>
    </row>
    <row r="15" spans="1:7" ht="15">
      <c r="A15" s="15">
        <v>2020</v>
      </c>
      <c r="B15" s="15" t="s">
        <v>21</v>
      </c>
      <c r="C15" s="15">
        <v>31</v>
      </c>
      <c r="D15" s="15">
        <f>18.77/12</f>
        <v>1.5641666666666667</v>
      </c>
      <c r="E15" s="15">
        <f t="shared" si="0"/>
        <v>2.3462499999999999</v>
      </c>
      <c r="F15" s="16">
        <f t="shared" si="1"/>
        <v>0</v>
      </c>
      <c r="G15" s="16">
        <f t="shared" si="2"/>
        <v>12122.291666666668</v>
      </c>
    </row>
    <row r="16" spans="1:7" ht="15">
      <c r="A16" s="15">
        <v>2020</v>
      </c>
      <c r="B16" s="15" t="s">
        <v>17</v>
      </c>
      <c r="C16" s="15">
        <v>29</v>
      </c>
      <c r="D16" s="15">
        <f>19.06/12</f>
        <v>1.5883333333333332</v>
      </c>
      <c r="E16" s="15">
        <f t="shared" si="0"/>
        <v>2.3824999999999998</v>
      </c>
      <c r="F16" s="16">
        <f t="shared" si="1"/>
        <v>0</v>
      </c>
      <c r="G16" s="16">
        <f t="shared" si="2"/>
        <v>11515.416666666666</v>
      </c>
    </row>
    <row r="17" spans="1:8" ht="15">
      <c r="A17" s="15">
        <v>2020</v>
      </c>
      <c r="B17" s="15" t="s">
        <v>18</v>
      </c>
      <c r="C17" s="15">
        <v>31</v>
      </c>
      <c r="D17" s="15">
        <f>18.95/12</f>
        <v>1.5791666666666666</v>
      </c>
      <c r="E17" s="15">
        <f t="shared" si="0"/>
        <v>2.3687499999999999</v>
      </c>
      <c r="F17" s="16">
        <f t="shared" si="1"/>
        <v>0</v>
      </c>
      <c r="G17" s="16">
        <f>$G$8*E17/100/30*C17</f>
        <v>12238.541666666668</v>
      </c>
    </row>
    <row r="18" spans="1:8" ht="15">
      <c r="A18" s="15">
        <v>2020</v>
      </c>
      <c r="B18" s="15" t="s">
        <v>19</v>
      </c>
      <c r="C18" s="15">
        <v>30</v>
      </c>
      <c r="D18" s="15">
        <f>18.69/12</f>
        <v>1.5575000000000001</v>
      </c>
      <c r="E18" s="15">
        <f t="shared" si="0"/>
        <v>2.3362500000000002</v>
      </c>
      <c r="F18" s="16">
        <f t="shared" si="1"/>
        <v>0</v>
      </c>
      <c r="G18" s="16">
        <f t="shared" si="2"/>
        <v>11681.25</v>
      </c>
    </row>
    <row r="19" spans="1:8" ht="15">
      <c r="A19" s="15">
        <v>2020</v>
      </c>
      <c r="B19" s="15" t="s">
        <v>8</v>
      </c>
      <c r="C19" s="15">
        <v>31</v>
      </c>
      <c r="D19" s="15">
        <f>18.19/12</f>
        <v>1.5158333333333334</v>
      </c>
      <c r="E19" s="15">
        <f t="shared" si="0"/>
        <v>2.2737500000000002</v>
      </c>
      <c r="F19" s="16">
        <f t="shared" si="1"/>
        <v>0</v>
      </c>
      <c r="G19" s="16">
        <f t="shared" si="2"/>
        <v>11747.708333333332</v>
      </c>
    </row>
    <row r="20" spans="1:8" ht="15">
      <c r="A20" s="15">
        <v>2020</v>
      </c>
      <c r="B20" s="15" t="s">
        <v>9</v>
      </c>
      <c r="C20" s="15">
        <v>30</v>
      </c>
      <c r="D20" s="15">
        <f>18.12/12</f>
        <v>1.51</v>
      </c>
      <c r="E20" s="15">
        <f t="shared" si="0"/>
        <v>2.2650000000000001</v>
      </c>
      <c r="F20" s="16">
        <f t="shared" si="1"/>
        <v>0</v>
      </c>
      <c r="G20" s="16">
        <f t="shared" si="2"/>
        <v>11325</v>
      </c>
    </row>
    <row r="21" spans="1:8" ht="15">
      <c r="A21" s="15">
        <v>2020</v>
      </c>
      <c r="B21" s="15" t="s">
        <v>10</v>
      </c>
      <c r="C21" s="15">
        <v>31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11702.5</v>
      </c>
    </row>
    <row r="22" spans="1:8" ht="15">
      <c r="A22" s="15">
        <v>2020</v>
      </c>
      <c r="B22" s="15" t="s">
        <v>11</v>
      </c>
      <c r="C22" s="15">
        <v>31</v>
      </c>
      <c r="D22" s="15">
        <f>18.29/12</f>
        <v>1.5241666666666667</v>
      </c>
      <c r="E22" s="15">
        <f t="shared" si="0"/>
        <v>2.2862499999999999</v>
      </c>
      <c r="F22" s="16">
        <f t="shared" si="1"/>
        <v>0</v>
      </c>
      <c r="G22" s="16">
        <f t="shared" si="2"/>
        <v>11812.291666666668</v>
      </c>
    </row>
    <row r="23" spans="1:8" ht="15">
      <c r="A23" s="15">
        <v>2020</v>
      </c>
      <c r="B23" s="15" t="s">
        <v>20</v>
      </c>
      <c r="C23" s="15">
        <v>30</v>
      </c>
      <c r="D23" s="15">
        <f>18.35/12</f>
        <v>1.5291666666666668</v>
      </c>
      <c r="E23" s="15">
        <f t="shared" si="0"/>
        <v>2.2937500000000002</v>
      </c>
      <c r="F23" s="16">
        <f t="shared" si="1"/>
        <v>0</v>
      </c>
      <c r="G23" s="16">
        <f t="shared" si="2"/>
        <v>11468.75</v>
      </c>
    </row>
    <row r="24" spans="1:8" ht="15">
      <c r="A24" s="15">
        <v>2020</v>
      </c>
      <c r="B24" s="15" t="s">
        <v>22</v>
      </c>
      <c r="C24" s="15">
        <v>31</v>
      </c>
      <c r="D24" s="15">
        <f>18.09/12</f>
        <v>1.5075000000000001</v>
      </c>
      <c r="E24" s="15">
        <f t="shared" si="0"/>
        <v>2.26125</v>
      </c>
      <c r="F24" s="16">
        <f t="shared" si="1"/>
        <v>0</v>
      </c>
      <c r="G24" s="16">
        <f t="shared" si="2"/>
        <v>11683.125</v>
      </c>
    </row>
    <row r="25" spans="1:8" ht="15">
      <c r="A25" s="15"/>
      <c r="B25" s="15"/>
      <c r="C25" s="15"/>
      <c r="D25" s="15"/>
      <c r="E25" s="15"/>
      <c r="F25" s="17"/>
      <c r="G25" s="17"/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 t="s">
        <v>23</v>
      </c>
      <c r="B27" s="15"/>
      <c r="C27" s="15"/>
      <c r="D27" s="15"/>
      <c r="E27" s="15"/>
      <c r="F27" s="17">
        <f>SUM(F10:F24)</f>
        <v>0</v>
      </c>
      <c r="G27" s="17">
        <f>SUM(G10:G24)</f>
        <v>178291.25</v>
      </c>
    </row>
    <row r="28" spans="1:8" ht="15">
      <c r="A28" s="15" t="s">
        <v>24</v>
      </c>
      <c r="B28" s="15"/>
      <c r="C28" s="15" t="s">
        <v>25</v>
      </c>
      <c r="D28" s="15"/>
      <c r="E28" s="15"/>
      <c r="F28" s="17"/>
      <c r="G28" s="17">
        <f>IF(C28="SI",G8*20%,0)</f>
        <v>0</v>
      </c>
    </row>
    <row r="29" spans="1:8" ht="15">
      <c r="A29" s="15" t="s">
        <v>26</v>
      </c>
      <c r="B29" s="15"/>
      <c r="C29" s="15"/>
      <c r="D29" s="15"/>
      <c r="E29" s="15"/>
      <c r="F29" s="17"/>
      <c r="G29" s="17">
        <f>G8</f>
        <v>500000</v>
      </c>
    </row>
    <row r="30" spans="1:8" ht="15">
      <c r="A30" s="15"/>
      <c r="B30" s="15"/>
      <c r="C30" s="15"/>
      <c r="D30" s="15"/>
      <c r="E30" s="15"/>
      <c r="F30" s="17"/>
      <c r="G30" s="17"/>
    </row>
    <row r="31" spans="1:8" ht="15">
      <c r="A31" s="18" t="s">
        <v>27</v>
      </c>
      <c r="B31" s="15"/>
      <c r="C31" s="15"/>
      <c r="D31" s="15"/>
      <c r="E31" s="15"/>
      <c r="F31" s="17"/>
      <c r="G31" s="19">
        <f>F27+G27+G28+G29</f>
        <v>678291.25</v>
      </c>
      <c r="H31" s="10"/>
    </row>
    <row r="32" spans="1:8" ht="15">
      <c r="A32" s="8"/>
      <c r="B32" s="2"/>
      <c r="C32" s="2"/>
      <c r="D32" s="2"/>
      <c r="E32" s="2"/>
      <c r="F32" s="7"/>
      <c r="G32" s="9"/>
    </row>
    <row r="33" spans="1:7" ht="15">
      <c r="A33" s="2"/>
      <c r="B33" s="2"/>
      <c r="C33" s="2"/>
      <c r="D33" s="2"/>
      <c r="E33" s="2"/>
      <c r="F33" s="7"/>
      <c r="G33" s="7"/>
    </row>
    <row r="34" spans="1:7" ht="15">
      <c r="A34" s="2"/>
      <c r="B34" s="2"/>
      <c r="C34" s="2"/>
      <c r="D34" s="2"/>
      <c r="E34" s="2"/>
      <c r="F34" s="7"/>
      <c r="G3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9"/>
  <sheetViews>
    <sheetView topLeftCell="A6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H48"/>
  <sheetViews>
    <sheetView topLeftCell="B1" workbookViewId="0">
      <selection activeCell="J36" sqref="J3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H47"/>
  <sheetViews>
    <sheetView topLeftCell="B11" workbookViewId="0">
      <selection activeCell="J34" sqref="J3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H46"/>
  <sheetViews>
    <sheetView topLeftCell="B9" workbookViewId="0">
      <selection activeCell="I33" sqref="I3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H45"/>
  <sheetViews>
    <sheetView topLeftCell="B16" workbookViewId="0">
      <selection activeCell="J36" sqref="J3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H44"/>
  <sheetViews>
    <sheetView topLeftCell="B13" workbookViewId="0">
      <selection activeCell="I35" sqref="I35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H43"/>
  <sheetViews>
    <sheetView topLeftCell="B11" workbookViewId="0">
      <selection activeCell="I34" sqref="I3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:H42"/>
  <sheetViews>
    <sheetView topLeftCell="B18" workbookViewId="0">
      <selection activeCell="I33" sqref="I3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:H41"/>
  <sheetViews>
    <sheetView topLeftCell="B8" workbookViewId="0">
      <selection activeCell="I37" sqref="I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:H40"/>
  <sheetViews>
    <sheetView topLeftCell="B1" workbookViewId="0">
      <selection activeCell="I32" sqref="I3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:H39"/>
  <sheetViews>
    <sheetView topLeftCell="B1" workbookViewId="0">
      <selection activeCell="H37" sqref="H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8"/>
  <sheetViews>
    <sheetView topLeftCell="A6" workbookViewId="0">
      <selection activeCell="I28" sqref="I2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12075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12490.416666666668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12062.5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12451.666666666668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12477.5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12335.416666666668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11893.75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12212.708333333332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12122.291666666668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11515.416666666666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12238.541666666668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11681.25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11747.708333333332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11325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11702.5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11812.291666666668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11468.75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11683.125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227370.83333333334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500000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727370.83333333337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:H38"/>
  <sheetViews>
    <sheetView topLeftCell="B1" workbookViewId="0">
      <selection activeCell="I37" sqref="I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12075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12490.416666666668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12062.5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12451.666666666668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12477.5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12335.416666666668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11893.75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12212.708333333332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12122.291666666668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11515.416666666666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12238.541666666668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11681.25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11747.708333333332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11325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11702.5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11812.291666666668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11468.75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11683.125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227370.83333333334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500000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727370.83333333337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:H37"/>
  <sheetViews>
    <sheetView topLeftCell="B1" workbookViewId="0">
      <selection activeCell="I36" sqref="I3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8</v>
      </c>
      <c r="C10" s="15">
        <v>31</v>
      </c>
      <c r="D10" s="15">
        <f>19.34/12</f>
        <v>1.6116666666666666</v>
      </c>
      <c r="E10" s="15">
        <f t="shared" ref="E10:E27" si="0">D10*1.5</f>
        <v>2.4175</v>
      </c>
      <c r="F10" s="16">
        <f t="shared" ref="F10:F27" si="1">IF(G10&gt;0,0,($G$8*D10/100)/30*C10)</f>
        <v>0</v>
      </c>
      <c r="G10" s="16">
        <f t="shared" ref="G10:G27" si="2">$G$8*E10/100/30*C10</f>
        <v>12490.416666666668</v>
      </c>
    </row>
    <row r="11" spans="1:7" ht="15">
      <c r="A11" s="15">
        <v>2019</v>
      </c>
      <c r="B11" s="15" t="s">
        <v>9</v>
      </c>
      <c r="C11" s="15">
        <v>30</v>
      </c>
      <c r="D11" s="15">
        <f>19.3/12</f>
        <v>1.6083333333333334</v>
      </c>
      <c r="E11" s="15">
        <f t="shared" si="0"/>
        <v>2.4125000000000001</v>
      </c>
      <c r="F11" s="16">
        <f t="shared" si="1"/>
        <v>0</v>
      </c>
      <c r="G11" s="16">
        <f t="shared" si="2"/>
        <v>12062.5</v>
      </c>
    </row>
    <row r="12" spans="1:7" ht="15">
      <c r="A12" s="15">
        <v>2019</v>
      </c>
      <c r="B12" s="15" t="s">
        <v>10</v>
      </c>
      <c r="C12" s="15">
        <v>31</v>
      </c>
      <c r="D12" s="15">
        <f>19.28/12</f>
        <v>1.6066666666666667</v>
      </c>
      <c r="E12" s="15">
        <f t="shared" si="0"/>
        <v>2.41</v>
      </c>
      <c r="F12" s="16">
        <f t="shared" si="1"/>
        <v>0</v>
      </c>
      <c r="G12" s="16">
        <f t="shared" si="2"/>
        <v>12451.666666666668</v>
      </c>
    </row>
    <row r="13" spans="1:7" ht="15">
      <c r="A13" s="15">
        <v>2019</v>
      </c>
      <c r="B13" s="15" t="s">
        <v>11</v>
      </c>
      <c r="C13" s="15">
        <v>31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12477.5</v>
      </c>
    </row>
    <row r="14" spans="1:7" ht="15">
      <c r="A14" s="15">
        <v>2019</v>
      </c>
      <c r="B14" s="15" t="s">
        <v>20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13</v>
      </c>
      <c r="C15" s="15">
        <v>31</v>
      </c>
      <c r="D15" s="15">
        <f>19.1/12</f>
        <v>1.5916666666666668</v>
      </c>
      <c r="E15" s="15">
        <f t="shared" si="0"/>
        <v>2.3875000000000002</v>
      </c>
      <c r="F15" s="16">
        <f t="shared" si="1"/>
        <v>0</v>
      </c>
      <c r="G15" s="16">
        <f t="shared" si="2"/>
        <v>12335.416666666668</v>
      </c>
    </row>
    <row r="16" spans="1:7" ht="15">
      <c r="A16" s="15">
        <v>2019</v>
      </c>
      <c r="B16" s="15" t="s">
        <v>14</v>
      </c>
      <c r="C16" s="15">
        <v>30</v>
      </c>
      <c r="D16" s="15">
        <f>19.03/12</f>
        <v>1.5858333333333334</v>
      </c>
      <c r="E16" s="15">
        <f t="shared" si="0"/>
        <v>2.3787500000000001</v>
      </c>
      <c r="F16" s="16">
        <f t="shared" si="1"/>
        <v>0</v>
      </c>
      <c r="G16" s="16">
        <f t="shared" si="2"/>
        <v>11893.75</v>
      </c>
    </row>
    <row r="17" spans="1:7" ht="15">
      <c r="A17" s="15">
        <v>2019</v>
      </c>
      <c r="B17" s="15" t="s">
        <v>15</v>
      </c>
      <c r="C17" s="15">
        <v>31</v>
      </c>
      <c r="D17" s="15">
        <f>18.91/12</f>
        <v>1.5758333333333334</v>
      </c>
      <c r="E17" s="15">
        <f t="shared" si="0"/>
        <v>2.36375</v>
      </c>
      <c r="F17" s="16">
        <f t="shared" si="1"/>
        <v>0</v>
      </c>
      <c r="G17" s="16">
        <f t="shared" si="2"/>
        <v>12212.708333333332</v>
      </c>
    </row>
    <row r="18" spans="1:7" ht="15">
      <c r="A18" s="15">
        <v>2020</v>
      </c>
      <c r="B18" s="15" t="s">
        <v>21</v>
      </c>
      <c r="C18" s="15">
        <v>31</v>
      </c>
      <c r="D18" s="15">
        <f>18.77/12</f>
        <v>1.5641666666666667</v>
      </c>
      <c r="E18" s="15">
        <f t="shared" si="0"/>
        <v>2.3462499999999999</v>
      </c>
      <c r="F18" s="16">
        <f t="shared" si="1"/>
        <v>0</v>
      </c>
      <c r="G18" s="16">
        <f t="shared" si="2"/>
        <v>12122.291666666668</v>
      </c>
    </row>
    <row r="19" spans="1:7" ht="15">
      <c r="A19" s="15">
        <v>2020</v>
      </c>
      <c r="B19" s="15" t="s">
        <v>17</v>
      </c>
      <c r="C19" s="15">
        <v>29</v>
      </c>
      <c r="D19" s="15">
        <f>19.06/12</f>
        <v>1.5883333333333332</v>
      </c>
      <c r="E19" s="15">
        <f t="shared" si="0"/>
        <v>2.3824999999999998</v>
      </c>
      <c r="F19" s="16">
        <f t="shared" si="1"/>
        <v>0</v>
      </c>
      <c r="G19" s="16">
        <f t="shared" si="2"/>
        <v>11515.416666666666</v>
      </c>
    </row>
    <row r="20" spans="1:7" ht="15">
      <c r="A20" s="15">
        <v>2020</v>
      </c>
      <c r="B20" s="15" t="s">
        <v>18</v>
      </c>
      <c r="C20" s="15">
        <v>31</v>
      </c>
      <c r="D20" s="15">
        <f>18.95/12</f>
        <v>1.5791666666666666</v>
      </c>
      <c r="E20" s="15">
        <f t="shared" si="0"/>
        <v>2.3687499999999999</v>
      </c>
      <c r="F20" s="16">
        <f t="shared" si="1"/>
        <v>0</v>
      </c>
      <c r="G20" s="16">
        <f>$G$8*E20/100/30*C20</f>
        <v>12238.541666666668</v>
      </c>
    </row>
    <row r="21" spans="1:7" ht="15">
      <c r="A21" s="15">
        <v>2020</v>
      </c>
      <c r="B21" s="15" t="s">
        <v>19</v>
      </c>
      <c r="C21" s="15">
        <v>30</v>
      </c>
      <c r="D21" s="15">
        <f>18.69/12</f>
        <v>1.5575000000000001</v>
      </c>
      <c r="E21" s="15">
        <f t="shared" si="0"/>
        <v>2.3362500000000002</v>
      </c>
      <c r="F21" s="16">
        <f t="shared" si="1"/>
        <v>0</v>
      </c>
      <c r="G21" s="16">
        <f t="shared" si="2"/>
        <v>11681.25</v>
      </c>
    </row>
    <row r="22" spans="1:7" ht="15">
      <c r="A22" s="15">
        <v>2020</v>
      </c>
      <c r="B22" s="15" t="s">
        <v>8</v>
      </c>
      <c r="C22" s="15">
        <v>31</v>
      </c>
      <c r="D22" s="15">
        <f>18.19/12</f>
        <v>1.5158333333333334</v>
      </c>
      <c r="E22" s="15">
        <f t="shared" si="0"/>
        <v>2.2737500000000002</v>
      </c>
      <c r="F22" s="16">
        <f t="shared" si="1"/>
        <v>0</v>
      </c>
      <c r="G22" s="16">
        <f t="shared" si="2"/>
        <v>11747.708333333332</v>
      </c>
    </row>
    <row r="23" spans="1:7" ht="15">
      <c r="A23" s="15">
        <v>2020</v>
      </c>
      <c r="B23" s="15" t="s">
        <v>9</v>
      </c>
      <c r="C23" s="15">
        <v>30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11325</v>
      </c>
    </row>
    <row r="24" spans="1:7" ht="15">
      <c r="A24" s="15">
        <v>2020</v>
      </c>
      <c r="B24" s="15" t="s">
        <v>10</v>
      </c>
      <c r="C24" s="15">
        <v>31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11702.5</v>
      </c>
    </row>
    <row r="25" spans="1:7" ht="15">
      <c r="A25" s="15">
        <v>2020</v>
      </c>
      <c r="B25" s="15" t="s">
        <v>11</v>
      </c>
      <c r="C25" s="15">
        <v>31</v>
      </c>
      <c r="D25" s="15">
        <f>18.29/12</f>
        <v>1.5241666666666667</v>
      </c>
      <c r="E25" s="15">
        <f t="shared" si="0"/>
        <v>2.2862499999999999</v>
      </c>
      <c r="F25" s="16">
        <f t="shared" si="1"/>
        <v>0</v>
      </c>
      <c r="G25" s="16">
        <f t="shared" si="2"/>
        <v>11812.291666666668</v>
      </c>
    </row>
    <row r="26" spans="1:7" ht="15">
      <c r="A26" s="15">
        <v>2020</v>
      </c>
      <c r="B26" s="15" t="s">
        <v>20</v>
      </c>
      <c r="C26" s="15">
        <v>30</v>
      </c>
      <c r="D26" s="15">
        <f>18.35/12</f>
        <v>1.5291666666666668</v>
      </c>
      <c r="E26" s="15">
        <f t="shared" si="0"/>
        <v>2.2937500000000002</v>
      </c>
      <c r="F26" s="16">
        <f t="shared" si="1"/>
        <v>0</v>
      </c>
      <c r="G26" s="16">
        <f t="shared" si="2"/>
        <v>11468.75</v>
      </c>
    </row>
    <row r="27" spans="1:7" ht="15">
      <c r="A27" s="15">
        <v>2020</v>
      </c>
      <c r="B27" s="15" t="s">
        <v>22</v>
      </c>
      <c r="C27" s="15">
        <v>31</v>
      </c>
      <c r="D27" s="15">
        <f>18.09/12</f>
        <v>1.5075000000000001</v>
      </c>
      <c r="E27" s="15">
        <f t="shared" si="0"/>
        <v>2.26125</v>
      </c>
      <c r="F27" s="16">
        <f t="shared" si="1"/>
        <v>0</v>
      </c>
      <c r="G27" s="16">
        <f t="shared" si="2"/>
        <v>11683.125</v>
      </c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 t="s">
        <v>23</v>
      </c>
      <c r="B30" s="15"/>
      <c r="C30" s="15"/>
      <c r="D30" s="15"/>
      <c r="E30" s="15"/>
      <c r="F30" s="17">
        <f>SUM(F10:F27)</f>
        <v>0</v>
      </c>
      <c r="G30" s="17">
        <f>SUM(G10:G27)</f>
        <v>215295.83333333334</v>
      </c>
    </row>
    <row r="31" spans="1:7" ht="15">
      <c r="A31" s="15" t="s">
        <v>24</v>
      </c>
      <c r="B31" s="15"/>
      <c r="C31" s="15" t="s">
        <v>25</v>
      </c>
      <c r="D31" s="15"/>
      <c r="E31" s="15"/>
      <c r="F31" s="17"/>
      <c r="G31" s="17">
        <f>IF(C31="SI",G8*20%,0)</f>
        <v>0</v>
      </c>
    </row>
    <row r="32" spans="1:7" ht="15">
      <c r="A32" s="15" t="s">
        <v>26</v>
      </c>
      <c r="B32" s="15"/>
      <c r="C32" s="15"/>
      <c r="D32" s="15"/>
      <c r="E32" s="15"/>
      <c r="F32" s="17"/>
      <c r="G32" s="17">
        <f>G8</f>
        <v>500000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8" t="s">
        <v>27</v>
      </c>
      <c r="B34" s="15"/>
      <c r="C34" s="15"/>
      <c r="D34" s="15"/>
      <c r="E34" s="15"/>
      <c r="F34" s="17"/>
      <c r="G34" s="19">
        <f>F30+G30+G31+G32</f>
        <v>715295.83333333337</v>
      </c>
      <c r="H34" s="10"/>
    </row>
    <row r="35" spans="1:8" ht="15">
      <c r="A35" s="8"/>
      <c r="B35" s="2"/>
      <c r="C35" s="2"/>
      <c r="D35" s="2"/>
      <c r="E35" s="2"/>
      <c r="F35" s="7"/>
      <c r="G35" s="9"/>
    </row>
    <row r="36" spans="1:8" ht="15">
      <c r="A36" s="2"/>
      <c r="B36" s="2"/>
      <c r="C36" s="2"/>
      <c r="D36" s="2"/>
      <c r="E36" s="2"/>
      <c r="F36" s="7"/>
      <c r="G36" s="7"/>
    </row>
    <row r="37" spans="1:8" ht="15">
      <c r="A37" s="2"/>
      <c r="B37" s="2"/>
      <c r="C37" s="2"/>
      <c r="D37" s="2"/>
      <c r="E37" s="2"/>
      <c r="F37" s="7"/>
      <c r="G3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:H36"/>
  <sheetViews>
    <sheetView topLeftCell="B1" workbookViewId="0">
      <selection activeCell="I38" sqref="I3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9</v>
      </c>
      <c r="C10" s="15">
        <v>30</v>
      </c>
      <c r="D10" s="15">
        <f>19.3/12</f>
        <v>1.6083333333333334</v>
      </c>
      <c r="E10" s="15">
        <f t="shared" ref="E10:E26" si="0">D10*1.5</f>
        <v>2.4125000000000001</v>
      </c>
      <c r="F10" s="16">
        <f t="shared" ref="F10:F26" si="1">IF(G10&gt;0,0,($G$8*D10/100)/30*C10)</f>
        <v>0</v>
      </c>
      <c r="G10" s="16">
        <f t="shared" ref="G10:G26" si="2">$G$8*E10/100/30*C10</f>
        <v>12062.5</v>
      </c>
    </row>
    <row r="11" spans="1:7" ht="15">
      <c r="A11" s="15">
        <v>2019</v>
      </c>
      <c r="B11" s="15" t="s">
        <v>10</v>
      </c>
      <c r="C11" s="15">
        <v>31</v>
      </c>
      <c r="D11" s="15">
        <f>19.28/12</f>
        <v>1.6066666666666667</v>
      </c>
      <c r="E11" s="15">
        <f t="shared" si="0"/>
        <v>2.41</v>
      </c>
      <c r="F11" s="16">
        <f t="shared" si="1"/>
        <v>0</v>
      </c>
      <c r="G11" s="16">
        <f t="shared" si="2"/>
        <v>12451.666666666668</v>
      </c>
    </row>
    <row r="12" spans="1:7" ht="15">
      <c r="A12" s="15">
        <v>2019</v>
      </c>
      <c r="B12" s="15" t="s">
        <v>11</v>
      </c>
      <c r="C12" s="15">
        <v>31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12477.5</v>
      </c>
    </row>
    <row r="13" spans="1:7" ht="15">
      <c r="A13" s="15">
        <v>2019</v>
      </c>
      <c r="B13" s="15" t="s">
        <v>20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13</v>
      </c>
      <c r="C14" s="15">
        <v>31</v>
      </c>
      <c r="D14" s="15">
        <f>19.1/12</f>
        <v>1.5916666666666668</v>
      </c>
      <c r="E14" s="15">
        <f t="shared" si="0"/>
        <v>2.3875000000000002</v>
      </c>
      <c r="F14" s="16">
        <f t="shared" si="1"/>
        <v>0</v>
      </c>
      <c r="G14" s="16">
        <f t="shared" si="2"/>
        <v>12335.416666666668</v>
      </c>
    </row>
    <row r="15" spans="1:7" ht="15">
      <c r="A15" s="15">
        <v>2019</v>
      </c>
      <c r="B15" s="15" t="s">
        <v>14</v>
      </c>
      <c r="C15" s="15">
        <v>30</v>
      </c>
      <c r="D15" s="15">
        <f>19.03/12</f>
        <v>1.5858333333333334</v>
      </c>
      <c r="E15" s="15">
        <f t="shared" si="0"/>
        <v>2.3787500000000001</v>
      </c>
      <c r="F15" s="16">
        <f t="shared" si="1"/>
        <v>0</v>
      </c>
      <c r="G15" s="16">
        <f t="shared" si="2"/>
        <v>11893.75</v>
      </c>
    </row>
    <row r="16" spans="1:7" ht="15">
      <c r="A16" s="15">
        <v>2019</v>
      </c>
      <c r="B16" s="15" t="s">
        <v>15</v>
      </c>
      <c r="C16" s="15">
        <v>31</v>
      </c>
      <c r="D16" s="15">
        <f>18.91/12</f>
        <v>1.5758333333333334</v>
      </c>
      <c r="E16" s="15">
        <f t="shared" si="0"/>
        <v>2.36375</v>
      </c>
      <c r="F16" s="16">
        <f t="shared" si="1"/>
        <v>0</v>
      </c>
      <c r="G16" s="16">
        <f t="shared" si="2"/>
        <v>12212.708333333332</v>
      </c>
    </row>
    <row r="17" spans="1:7" ht="15">
      <c r="A17" s="15">
        <v>2020</v>
      </c>
      <c r="B17" s="15" t="s">
        <v>21</v>
      </c>
      <c r="C17" s="15">
        <v>31</v>
      </c>
      <c r="D17" s="15">
        <f>18.77/12</f>
        <v>1.5641666666666667</v>
      </c>
      <c r="E17" s="15">
        <f t="shared" si="0"/>
        <v>2.3462499999999999</v>
      </c>
      <c r="F17" s="16">
        <f t="shared" si="1"/>
        <v>0</v>
      </c>
      <c r="G17" s="16">
        <f t="shared" si="2"/>
        <v>12122.291666666668</v>
      </c>
    </row>
    <row r="18" spans="1:7" ht="15">
      <c r="A18" s="15">
        <v>2020</v>
      </c>
      <c r="B18" s="15" t="s">
        <v>17</v>
      </c>
      <c r="C18" s="15">
        <v>29</v>
      </c>
      <c r="D18" s="15">
        <f>19.06/12</f>
        <v>1.5883333333333332</v>
      </c>
      <c r="E18" s="15">
        <f t="shared" si="0"/>
        <v>2.3824999999999998</v>
      </c>
      <c r="F18" s="16">
        <f t="shared" si="1"/>
        <v>0</v>
      </c>
      <c r="G18" s="16">
        <f t="shared" si="2"/>
        <v>11515.416666666666</v>
      </c>
    </row>
    <row r="19" spans="1:7" ht="15">
      <c r="A19" s="15">
        <v>2020</v>
      </c>
      <c r="B19" s="15" t="s">
        <v>18</v>
      </c>
      <c r="C19" s="15">
        <v>31</v>
      </c>
      <c r="D19" s="15">
        <f>18.95/12</f>
        <v>1.5791666666666666</v>
      </c>
      <c r="E19" s="15">
        <f t="shared" si="0"/>
        <v>2.3687499999999999</v>
      </c>
      <c r="F19" s="16">
        <f t="shared" si="1"/>
        <v>0</v>
      </c>
      <c r="G19" s="16">
        <f>$G$8*E19/100/30*C19</f>
        <v>12238.541666666668</v>
      </c>
    </row>
    <row r="20" spans="1:7" ht="15">
      <c r="A20" s="15">
        <v>2020</v>
      </c>
      <c r="B20" s="15" t="s">
        <v>19</v>
      </c>
      <c r="C20" s="15">
        <v>30</v>
      </c>
      <c r="D20" s="15">
        <f>18.69/12</f>
        <v>1.5575000000000001</v>
      </c>
      <c r="E20" s="15">
        <f t="shared" si="0"/>
        <v>2.3362500000000002</v>
      </c>
      <c r="F20" s="16">
        <f t="shared" si="1"/>
        <v>0</v>
      </c>
      <c r="G20" s="16">
        <f t="shared" si="2"/>
        <v>11681.25</v>
      </c>
    </row>
    <row r="21" spans="1:7" ht="15">
      <c r="A21" s="15">
        <v>2020</v>
      </c>
      <c r="B21" s="15" t="s">
        <v>8</v>
      </c>
      <c r="C21" s="15">
        <v>31</v>
      </c>
      <c r="D21" s="15">
        <f>18.19/12</f>
        <v>1.5158333333333334</v>
      </c>
      <c r="E21" s="15">
        <f t="shared" si="0"/>
        <v>2.2737500000000002</v>
      </c>
      <c r="F21" s="16">
        <f t="shared" si="1"/>
        <v>0</v>
      </c>
      <c r="G21" s="16">
        <f t="shared" si="2"/>
        <v>11747.708333333332</v>
      </c>
    </row>
    <row r="22" spans="1:7" ht="15">
      <c r="A22" s="15">
        <v>2020</v>
      </c>
      <c r="B22" s="15" t="s">
        <v>9</v>
      </c>
      <c r="C22" s="15">
        <v>30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11325</v>
      </c>
    </row>
    <row r="23" spans="1:7" ht="15">
      <c r="A23" s="15">
        <v>2020</v>
      </c>
      <c r="B23" s="15" t="s">
        <v>10</v>
      </c>
      <c r="C23" s="15">
        <v>31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11702.5</v>
      </c>
    </row>
    <row r="24" spans="1:7" ht="15">
      <c r="A24" s="15">
        <v>2020</v>
      </c>
      <c r="B24" s="15" t="s">
        <v>11</v>
      </c>
      <c r="C24" s="15">
        <v>31</v>
      </c>
      <c r="D24" s="15">
        <f>18.29/12</f>
        <v>1.5241666666666667</v>
      </c>
      <c r="E24" s="15">
        <f t="shared" si="0"/>
        <v>2.2862499999999999</v>
      </c>
      <c r="F24" s="16">
        <f t="shared" si="1"/>
        <v>0</v>
      </c>
      <c r="G24" s="16">
        <f t="shared" si="2"/>
        <v>11812.291666666668</v>
      </c>
    </row>
    <row r="25" spans="1:7" ht="15">
      <c r="A25" s="15">
        <v>2020</v>
      </c>
      <c r="B25" s="15" t="s">
        <v>20</v>
      </c>
      <c r="C25" s="15">
        <v>30</v>
      </c>
      <c r="D25" s="15">
        <f>18.35/12</f>
        <v>1.5291666666666668</v>
      </c>
      <c r="E25" s="15">
        <f t="shared" si="0"/>
        <v>2.2937500000000002</v>
      </c>
      <c r="F25" s="16">
        <f t="shared" si="1"/>
        <v>0</v>
      </c>
      <c r="G25" s="16">
        <f t="shared" si="2"/>
        <v>11468.75</v>
      </c>
    </row>
    <row r="26" spans="1:7" ht="15">
      <c r="A26" s="15">
        <v>2020</v>
      </c>
      <c r="B26" s="15" t="s">
        <v>22</v>
      </c>
      <c r="C26" s="15">
        <v>31</v>
      </c>
      <c r="D26" s="15">
        <f>18.09/12</f>
        <v>1.5075000000000001</v>
      </c>
      <c r="E26" s="15">
        <f t="shared" si="0"/>
        <v>2.26125</v>
      </c>
      <c r="F26" s="16">
        <f t="shared" si="1"/>
        <v>0</v>
      </c>
      <c r="G26" s="16">
        <f t="shared" si="2"/>
        <v>11683.125</v>
      </c>
    </row>
    <row r="27" spans="1:7" ht="15">
      <c r="A27" s="15"/>
      <c r="B27" s="15"/>
      <c r="C27" s="15"/>
      <c r="D27" s="15"/>
      <c r="E27" s="15"/>
      <c r="F27" s="17"/>
      <c r="G27" s="17"/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 t="s">
        <v>23</v>
      </c>
      <c r="B29" s="15"/>
      <c r="C29" s="15"/>
      <c r="D29" s="15"/>
      <c r="E29" s="15"/>
      <c r="F29" s="17">
        <f>SUM(F10:F26)</f>
        <v>0</v>
      </c>
      <c r="G29" s="17">
        <f>SUM(G10:G26)</f>
        <v>202805.41666666669</v>
      </c>
    </row>
    <row r="30" spans="1:7" ht="15">
      <c r="A30" s="15" t="s">
        <v>24</v>
      </c>
      <c r="B30" s="15"/>
      <c r="C30" s="15" t="s">
        <v>25</v>
      </c>
      <c r="D30" s="15"/>
      <c r="E30" s="15"/>
      <c r="F30" s="17"/>
      <c r="G30" s="17">
        <f>IF(C30="SI",G8*20%,0)</f>
        <v>0</v>
      </c>
    </row>
    <row r="31" spans="1:7" ht="15">
      <c r="A31" s="15" t="s">
        <v>26</v>
      </c>
      <c r="B31" s="15"/>
      <c r="C31" s="15"/>
      <c r="D31" s="15"/>
      <c r="E31" s="15"/>
      <c r="F31" s="17"/>
      <c r="G31" s="17">
        <f>G8</f>
        <v>500000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8" t="s">
        <v>27</v>
      </c>
      <c r="B33" s="15"/>
      <c r="C33" s="15"/>
      <c r="D33" s="15"/>
      <c r="E33" s="15"/>
      <c r="F33" s="17"/>
      <c r="G33" s="19">
        <f>F29+G29+G30+G31</f>
        <v>702805.41666666674</v>
      </c>
      <c r="H33" s="10"/>
    </row>
    <row r="34" spans="1:8" ht="15">
      <c r="A34" s="8"/>
      <c r="B34" s="2"/>
      <c r="C34" s="2"/>
      <c r="D34" s="2"/>
      <c r="E34" s="2"/>
      <c r="F34" s="7"/>
      <c r="G34" s="9"/>
    </row>
    <row r="35" spans="1:8" ht="15">
      <c r="A35" s="2"/>
      <c r="B35" s="2"/>
      <c r="C35" s="2"/>
      <c r="D35" s="2"/>
      <c r="E35" s="2"/>
      <c r="F35" s="7"/>
      <c r="G35" s="7"/>
    </row>
    <row r="36" spans="1:8" ht="15">
      <c r="A36" s="2"/>
      <c r="B36" s="2"/>
      <c r="C36" s="2"/>
      <c r="D36" s="2"/>
      <c r="E36" s="2"/>
      <c r="F36" s="7"/>
      <c r="G3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:H35"/>
  <sheetViews>
    <sheetView topLeftCell="B1" workbookViewId="0">
      <selection activeCell="I37" sqref="I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10</v>
      </c>
      <c r="C10" s="15">
        <v>31</v>
      </c>
      <c r="D10" s="15">
        <f>19.28/12</f>
        <v>1.6066666666666667</v>
      </c>
      <c r="E10" s="15">
        <f t="shared" ref="E10:E25" si="0">D10*1.5</f>
        <v>2.41</v>
      </c>
      <c r="F10" s="16">
        <f t="shared" ref="F10:F25" si="1">IF(G10&gt;0,0,($G$8*D10/100)/30*C10)</f>
        <v>0</v>
      </c>
      <c r="G10" s="16">
        <f t="shared" ref="G10:G25" si="2">$G$8*E10/100/30*C10</f>
        <v>12451.666666666668</v>
      </c>
    </row>
    <row r="11" spans="1:7" ht="15">
      <c r="A11" s="15">
        <v>2019</v>
      </c>
      <c r="B11" s="15" t="s">
        <v>11</v>
      </c>
      <c r="C11" s="15">
        <v>31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12477.5</v>
      </c>
    </row>
    <row r="12" spans="1:7" ht="15">
      <c r="A12" s="15">
        <v>2019</v>
      </c>
      <c r="B12" s="15" t="s">
        <v>20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13</v>
      </c>
      <c r="C13" s="15">
        <v>31</v>
      </c>
      <c r="D13" s="15">
        <f>19.1/12</f>
        <v>1.5916666666666668</v>
      </c>
      <c r="E13" s="15">
        <f t="shared" si="0"/>
        <v>2.3875000000000002</v>
      </c>
      <c r="F13" s="16">
        <f t="shared" si="1"/>
        <v>0</v>
      </c>
      <c r="G13" s="16">
        <f t="shared" si="2"/>
        <v>12335.416666666668</v>
      </c>
    </row>
    <row r="14" spans="1:7" ht="15">
      <c r="A14" s="15">
        <v>2019</v>
      </c>
      <c r="B14" s="15" t="s">
        <v>14</v>
      </c>
      <c r="C14" s="15">
        <v>30</v>
      </c>
      <c r="D14" s="15">
        <f>19.03/12</f>
        <v>1.5858333333333334</v>
      </c>
      <c r="E14" s="15">
        <f t="shared" si="0"/>
        <v>2.3787500000000001</v>
      </c>
      <c r="F14" s="16">
        <f t="shared" si="1"/>
        <v>0</v>
      </c>
      <c r="G14" s="16">
        <f t="shared" si="2"/>
        <v>11893.75</v>
      </c>
    </row>
    <row r="15" spans="1:7" ht="15">
      <c r="A15" s="15">
        <v>2019</v>
      </c>
      <c r="B15" s="15" t="s">
        <v>15</v>
      </c>
      <c r="C15" s="15">
        <v>31</v>
      </c>
      <c r="D15" s="15">
        <f>18.91/12</f>
        <v>1.5758333333333334</v>
      </c>
      <c r="E15" s="15">
        <f t="shared" si="0"/>
        <v>2.36375</v>
      </c>
      <c r="F15" s="16">
        <f t="shared" si="1"/>
        <v>0</v>
      </c>
      <c r="G15" s="16">
        <f t="shared" si="2"/>
        <v>12212.708333333332</v>
      </c>
    </row>
    <row r="16" spans="1:7" ht="15">
      <c r="A16" s="15">
        <v>2020</v>
      </c>
      <c r="B16" s="15" t="s">
        <v>21</v>
      </c>
      <c r="C16" s="15">
        <v>31</v>
      </c>
      <c r="D16" s="15">
        <f>18.77/12</f>
        <v>1.5641666666666667</v>
      </c>
      <c r="E16" s="15">
        <f t="shared" si="0"/>
        <v>2.3462499999999999</v>
      </c>
      <c r="F16" s="16">
        <f t="shared" si="1"/>
        <v>0</v>
      </c>
      <c r="G16" s="16">
        <f t="shared" si="2"/>
        <v>12122.291666666668</v>
      </c>
    </row>
    <row r="17" spans="1:8" ht="15">
      <c r="A17" s="15">
        <v>2020</v>
      </c>
      <c r="B17" s="15" t="s">
        <v>17</v>
      </c>
      <c r="C17" s="15">
        <v>29</v>
      </c>
      <c r="D17" s="15">
        <f>19.06/12</f>
        <v>1.5883333333333332</v>
      </c>
      <c r="E17" s="15">
        <f t="shared" si="0"/>
        <v>2.3824999999999998</v>
      </c>
      <c r="F17" s="16">
        <f t="shared" si="1"/>
        <v>0</v>
      </c>
      <c r="G17" s="16">
        <f t="shared" si="2"/>
        <v>11515.416666666666</v>
      </c>
    </row>
    <row r="18" spans="1:8" ht="15">
      <c r="A18" s="15">
        <v>2020</v>
      </c>
      <c r="B18" s="15" t="s">
        <v>18</v>
      </c>
      <c r="C18" s="15">
        <v>31</v>
      </c>
      <c r="D18" s="15">
        <f>18.95/12</f>
        <v>1.5791666666666666</v>
      </c>
      <c r="E18" s="15">
        <f t="shared" si="0"/>
        <v>2.3687499999999999</v>
      </c>
      <c r="F18" s="16">
        <f t="shared" si="1"/>
        <v>0</v>
      </c>
      <c r="G18" s="16">
        <f>$G$8*E18/100/30*C18</f>
        <v>12238.541666666668</v>
      </c>
    </row>
    <row r="19" spans="1:8" ht="15">
      <c r="A19" s="15">
        <v>2020</v>
      </c>
      <c r="B19" s="15" t="s">
        <v>19</v>
      </c>
      <c r="C19" s="15">
        <v>30</v>
      </c>
      <c r="D19" s="15">
        <f>18.69/12</f>
        <v>1.5575000000000001</v>
      </c>
      <c r="E19" s="15">
        <f t="shared" si="0"/>
        <v>2.3362500000000002</v>
      </c>
      <c r="F19" s="16">
        <f t="shared" si="1"/>
        <v>0</v>
      </c>
      <c r="G19" s="16">
        <f t="shared" si="2"/>
        <v>11681.25</v>
      </c>
    </row>
    <row r="20" spans="1:8" ht="15">
      <c r="A20" s="15">
        <v>2020</v>
      </c>
      <c r="B20" s="15" t="s">
        <v>8</v>
      </c>
      <c r="C20" s="15">
        <v>31</v>
      </c>
      <c r="D20" s="15">
        <f>18.19/12</f>
        <v>1.5158333333333334</v>
      </c>
      <c r="E20" s="15">
        <f t="shared" si="0"/>
        <v>2.2737500000000002</v>
      </c>
      <c r="F20" s="16">
        <f t="shared" si="1"/>
        <v>0</v>
      </c>
      <c r="G20" s="16">
        <f t="shared" si="2"/>
        <v>11747.708333333332</v>
      </c>
    </row>
    <row r="21" spans="1:8" ht="15">
      <c r="A21" s="15">
        <v>2020</v>
      </c>
      <c r="B21" s="15" t="s">
        <v>9</v>
      </c>
      <c r="C21" s="15">
        <v>30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11325</v>
      </c>
    </row>
    <row r="22" spans="1:8" ht="15">
      <c r="A22" s="15">
        <v>2020</v>
      </c>
      <c r="B22" s="15" t="s">
        <v>10</v>
      </c>
      <c r="C22" s="15">
        <v>31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11702.5</v>
      </c>
    </row>
    <row r="23" spans="1:8" ht="15">
      <c r="A23" s="15">
        <v>2020</v>
      </c>
      <c r="B23" s="15" t="s">
        <v>11</v>
      </c>
      <c r="C23" s="15">
        <v>31</v>
      </c>
      <c r="D23" s="15">
        <f>18.29/12</f>
        <v>1.5241666666666667</v>
      </c>
      <c r="E23" s="15">
        <f t="shared" si="0"/>
        <v>2.2862499999999999</v>
      </c>
      <c r="F23" s="16">
        <f t="shared" si="1"/>
        <v>0</v>
      </c>
      <c r="G23" s="16">
        <f t="shared" si="2"/>
        <v>11812.291666666668</v>
      </c>
    </row>
    <row r="24" spans="1:8" ht="15">
      <c r="A24" s="15">
        <v>2020</v>
      </c>
      <c r="B24" s="15" t="s">
        <v>20</v>
      </c>
      <c r="C24" s="15">
        <v>30</v>
      </c>
      <c r="D24" s="15">
        <f>18.35/12</f>
        <v>1.5291666666666668</v>
      </c>
      <c r="E24" s="15">
        <f t="shared" si="0"/>
        <v>2.2937500000000002</v>
      </c>
      <c r="F24" s="16">
        <f t="shared" si="1"/>
        <v>0</v>
      </c>
      <c r="G24" s="16">
        <f t="shared" si="2"/>
        <v>11468.75</v>
      </c>
    </row>
    <row r="25" spans="1:8" ht="15">
      <c r="A25" s="15">
        <v>2020</v>
      </c>
      <c r="B25" s="15" t="s">
        <v>22</v>
      </c>
      <c r="C25" s="15">
        <v>31</v>
      </c>
      <c r="D25" s="15">
        <f>18.09/12</f>
        <v>1.5075000000000001</v>
      </c>
      <c r="E25" s="15">
        <f t="shared" si="0"/>
        <v>2.26125</v>
      </c>
      <c r="F25" s="16">
        <f t="shared" si="1"/>
        <v>0</v>
      </c>
      <c r="G25" s="16">
        <f t="shared" si="2"/>
        <v>11683.125</v>
      </c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/>
      <c r="B27" s="15"/>
      <c r="C27" s="15"/>
      <c r="D27" s="15"/>
      <c r="E27" s="15"/>
      <c r="F27" s="17"/>
      <c r="G27" s="17"/>
    </row>
    <row r="28" spans="1:8" ht="15">
      <c r="A28" s="15" t="s">
        <v>23</v>
      </c>
      <c r="B28" s="15"/>
      <c r="C28" s="15"/>
      <c r="D28" s="15"/>
      <c r="E28" s="15"/>
      <c r="F28" s="17">
        <f>SUM(F10:F25)</f>
        <v>0</v>
      </c>
      <c r="G28" s="17">
        <f>SUM(G10:G25)</f>
        <v>190742.91666666669</v>
      </c>
    </row>
    <row r="29" spans="1:8" ht="15">
      <c r="A29" s="15" t="s">
        <v>24</v>
      </c>
      <c r="B29" s="15"/>
      <c r="C29" s="15" t="s">
        <v>25</v>
      </c>
      <c r="D29" s="15"/>
      <c r="E29" s="15"/>
      <c r="F29" s="17"/>
      <c r="G29" s="17">
        <f>IF(C29="SI",G8*20%,0)</f>
        <v>0</v>
      </c>
    </row>
    <row r="30" spans="1:8" ht="15">
      <c r="A30" s="15" t="s">
        <v>26</v>
      </c>
      <c r="B30" s="15"/>
      <c r="C30" s="15"/>
      <c r="D30" s="15"/>
      <c r="E30" s="15"/>
      <c r="F30" s="17"/>
      <c r="G30" s="17">
        <f>G8</f>
        <v>500000</v>
      </c>
    </row>
    <row r="31" spans="1:8" ht="15">
      <c r="A31" s="15"/>
      <c r="B31" s="15"/>
      <c r="C31" s="15"/>
      <c r="D31" s="15"/>
      <c r="E31" s="15"/>
      <c r="F31" s="17"/>
      <c r="G31" s="17"/>
    </row>
    <row r="32" spans="1:8" ht="15">
      <c r="A32" s="18" t="s">
        <v>27</v>
      </c>
      <c r="B32" s="15"/>
      <c r="C32" s="15"/>
      <c r="D32" s="15"/>
      <c r="E32" s="15"/>
      <c r="F32" s="17"/>
      <c r="G32" s="19">
        <f>F28+G28+G29+G30</f>
        <v>690742.91666666674</v>
      </c>
      <c r="H32" s="10"/>
    </row>
    <row r="33" spans="1:7" ht="15">
      <c r="A33" s="8"/>
      <c r="B33" s="2"/>
      <c r="C33" s="2"/>
      <c r="D33" s="2"/>
      <c r="E33" s="2"/>
      <c r="F33" s="7"/>
      <c r="G33" s="9"/>
    </row>
    <row r="34" spans="1:7" ht="15">
      <c r="A34" s="2"/>
      <c r="B34" s="2"/>
      <c r="C34" s="2"/>
      <c r="D34" s="2"/>
      <c r="E34" s="2"/>
      <c r="F34" s="7"/>
      <c r="G34" s="7"/>
    </row>
    <row r="35" spans="1:7" ht="15">
      <c r="A35" s="2"/>
      <c r="B35" s="2"/>
      <c r="C35" s="2"/>
      <c r="D35" s="2"/>
      <c r="E35" s="2"/>
      <c r="F35" s="7"/>
      <c r="G3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:H34"/>
  <sheetViews>
    <sheetView topLeftCell="A3" workbookViewId="0">
      <selection activeCell="G40" sqref="G4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11</v>
      </c>
      <c r="C10" s="15">
        <v>31</v>
      </c>
      <c r="D10" s="15">
        <f>19.32/12</f>
        <v>1.61</v>
      </c>
      <c r="E10" s="15">
        <f t="shared" ref="E10:E24" si="0">D10*1.5</f>
        <v>2.415</v>
      </c>
      <c r="F10" s="16">
        <f t="shared" ref="F10:F24" si="1">IF(G10&gt;0,0,($G$8*D10/100)/30*C10)</f>
        <v>0</v>
      </c>
      <c r="G10" s="16">
        <f t="shared" ref="G10:G24" si="2">$G$8*E10/100/30*C10</f>
        <v>12477.5</v>
      </c>
    </row>
    <row r="11" spans="1:7" ht="15">
      <c r="A11" s="15">
        <v>2019</v>
      </c>
      <c r="B11" s="15" t="s">
        <v>20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13</v>
      </c>
      <c r="C12" s="15">
        <v>31</v>
      </c>
      <c r="D12" s="15">
        <f>19.1/12</f>
        <v>1.5916666666666668</v>
      </c>
      <c r="E12" s="15">
        <f t="shared" si="0"/>
        <v>2.3875000000000002</v>
      </c>
      <c r="F12" s="16">
        <f t="shared" si="1"/>
        <v>0</v>
      </c>
      <c r="G12" s="16">
        <f t="shared" si="2"/>
        <v>12335.416666666668</v>
      </c>
    </row>
    <row r="13" spans="1:7" ht="15">
      <c r="A13" s="15">
        <v>2019</v>
      </c>
      <c r="B13" s="15" t="s">
        <v>14</v>
      </c>
      <c r="C13" s="15">
        <v>30</v>
      </c>
      <c r="D13" s="15">
        <f>19.03/12</f>
        <v>1.5858333333333334</v>
      </c>
      <c r="E13" s="15">
        <f t="shared" si="0"/>
        <v>2.3787500000000001</v>
      </c>
      <c r="F13" s="16">
        <f t="shared" si="1"/>
        <v>0</v>
      </c>
      <c r="G13" s="16">
        <f t="shared" si="2"/>
        <v>11893.75</v>
      </c>
    </row>
    <row r="14" spans="1:7" ht="15">
      <c r="A14" s="15">
        <v>2019</v>
      </c>
      <c r="B14" s="15" t="s">
        <v>15</v>
      </c>
      <c r="C14" s="15">
        <v>31</v>
      </c>
      <c r="D14" s="15">
        <f>18.91/12</f>
        <v>1.5758333333333334</v>
      </c>
      <c r="E14" s="15">
        <f t="shared" si="0"/>
        <v>2.36375</v>
      </c>
      <c r="F14" s="16">
        <f t="shared" si="1"/>
        <v>0</v>
      </c>
      <c r="G14" s="16">
        <f t="shared" si="2"/>
        <v>12212.708333333332</v>
      </c>
    </row>
    <row r="15" spans="1:7" ht="15">
      <c r="A15" s="15">
        <v>2020</v>
      </c>
      <c r="B15" s="15" t="s">
        <v>21</v>
      </c>
      <c r="C15" s="15">
        <v>31</v>
      </c>
      <c r="D15" s="15">
        <f>18.77/12</f>
        <v>1.5641666666666667</v>
      </c>
      <c r="E15" s="15">
        <f t="shared" si="0"/>
        <v>2.3462499999999999</v>
      </c>
      <c r="F15" s="16">
        <f t="shared" si="1"/>
        <v>0</v>
      </c>
      <c r="G15" s="16">
        <f t="shared" si="2"/>
        <v>12122.291666666668</v>
      </c>
    </row>
    <row r="16" spans="1:7" ht="15">
      <c r="A16" s="15">
        <v>2020</v>
      </c>
      <c r="B16" s="15" t="s">
        <v>17</v>
      </c>
      <c r="C16" s="15">
        <v>29</v>
      </c>
      <c r="D16" s="15">
        <f>19.06/12</f>
        <v>1.5883333333333332</v>
      </c>
      <c r="E16" s="15">
        <f t="shared" si="0"/>
        <v>2.3824999999999998</v>
      </c>
      <c r="F16" s="16">
        <f t="shared" si="1"/>
        <v>0</v>
      </c>
      <c r="G16" s="16">
        <f t="shared" si="2"/>
        <v>11515.416666666666</v>
      </c>
    </row>
    <row r="17" spans="1:8" ht="15">
      <c r="A17" s="15">
        <v>2020</v>
      </c>
      <c r="B17" s="15" t="s">
        <v>18</v>
      </c>
      <c r="C17" s="15">
        <v>31</v>
      </c>
      <c r="D17" s="15">
        <f>18.95/12</f>
        <v>1.5791666666666666</v>
      </c>
      <c r="E17" s="15">
        <f t="shared" si="0"/>
        <v>2.3687499999999999</v>
      </c>
      <c r="F17" s="16">
        <f t="shared" si="1"/>
        <v>0</v>
      </c>
      <c r="G17" s="16">
        <f>$G$8*E17/100/30*C17</f>
        <v>12238.541666666668</v>
      </c>
    </row>
    <row r="18" spans="1:8" ht="15">
      <c r="A18" s="15">
        <v>2020</v>
      </c>
      <c r="B18" s="15" t="s">
        <v>19</v>
      </c>
      <c r="C18" s="15">
        <v>30</v>
      </c>
      <c r="D18" s="15">
        <f>18.69/12</f>
        <v>1.5575000000000001</v>
      </c>
      <c r="E18" s="15">
        <f t="shared" si="0"/>
        <v>2.3362500000000002</v>
      </c>
      <c r="F18" s="16">
        <f t="shared" si="1"/>
        <v>0</v>
      </c>
      <c r="G18" s="16">
        <f t="shared" si="2"/>
        <v>11681.25</v>
      </c>
    </row>
    <row r="19" spans="1:8" ht="15">
      <c r="A19" s="15">
        <v>2020</v>
      </c>
      <c r="B19" s="15" t="s">
        <v>8</v>
      </c>
      <c r="C19" s="15">
        <v>31</v>
      </c>
      <c r="D19" s="15">
        <f>18.19/12</f>
        <v>1.5158333333333334</v>
      </c>
      <c r="E19" s="15">
        <f t="shared" si="0"/>
        <v>2.2737500000000002</v>
      </c>
      <c r="F19" s="16">
        <f t="shared" si="1"/>
        <v>0</v>
      </c>
      <c r="G19" s="16">
        <f t="shared" si="2"/>
        <v>11747.708333333332</v>
      </c>
    </row>
    <row r="20" spans="1:8" ht="15">
      <c r="A20" s="15">
        <v>2020</v>
      </c>
      <c r="B20" s="15" t="s">
        <v>9</v>
      </c>
      <c r="C20" s="15">
        <v>30</v>
      </c>
      <c r="D20" s="15">
        <f>18.12/12</f>
        <v>1.51</v>
      </c>
      <c r="E20" s="15">
        <f t="shared" si="0"/>
        <v>2.2650000000000001</v>
      </c>
      <c r="F20" s="16">
        <f t="shared" si="1"/>
        <v>0</v>
      </c>
      <c r="G20" s="16">
        <f t="shared" si="2"/>
        <v>11325</v>
      </c>
    </row>
    <row r="21" spans="1:8" ht="15">
      <c r="A21" s="15">
        <v>2020</v>
      </c>
      <c r="B21" s="15" t="s">
        <v>10</v>
      </c>
      <c r="C21" s="15">
        <v>31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11702.5</v>
      </c>
    </row>
    <row r="22" spans="1:8" ht="15">
      <c r="A22" s="15">
        <v>2020</v>
      </c>
      <c r="B22" s="15" t="s">
        <v>11</v>
      </c>
      <c r="C22" s="15">
        <v>31</v>
      </c>
      <c r="D22" s="15">
        <f>18.29/12</f>
        <v>1.5241666666666667</v>
      </c>
      <c r="E22" s="15">
        <f t="shared" si="0"/>
        <v>2.2862499999999999</v>
      </c>
      <c r="F22" s="16">
        <f t="shared" si="1"/>
        <v>0</v>
      </c>
      <c r="G22" s="16">
        <f t="shared" si="2"/>
        <v>11812.291666666668</v>
      </c>
    </row>
    <row r="23" spans="1:8" ht="15">
      <c r="A23" s="15">
        <v>2020</v>
      </c>
      <c r="B23" s="15" t="s">
        <v>20</v>
      </c>
      <c r="C23" s="15">
        <v>30</v>
      </c>
      <c r="D23" s="15">
        <f>18.35/12</f>
        <v>1.5291666666666668</v>
      </c>
      <c r="E23" s="15">
        <f t="shared" si="0"/>
        <v>2.2937500000000002</v>
      </c>
      <c r="F23" s="16">
        <f t="shared" si="1"/>
        <v>0</v>
      </c>
      <c r="G23" s="16">
        <f t="shared" si="2"/>
        <v>11468.75</v>
      </c>
    </row>
    <row r="24" spans="1:8" ht="15">
      <c r="A24" s="15">
        <v>2020</v>
      </c>
      <c r="B24" s="15" t="s">
        <v>22</v>
      </c>
      <c r="C24" s="15">
        <v>31</v>
      </c>
      <c r="D24" s="15">
        <f>18.09/12</f>
        <v>1.5075000000000001</v>
      </c>
      <c r="E24" s="15">
        <f t="shared" si="0"/>
        <v>2.26125</v>
      </c>
      <c r="F24" s="16">
        <f t="shared" si="1"/>
        <v>0</v>
      </c>
      <c r="G24" s="16">
        <f t="shared" si="2"/>
        <v>11683.125</v>
      </c>
    </row>
    <row r="25" spans="1:8" ht="15">
      <c r="A25" s="15"/>
      <c r="B25" s="15"/>
      <c r="C25" s="15"/>
      <c r="D25" s="15"/>
      <c r="E25" s="15"/>
      <c r="F25" s="17"/>
      <c r="G25" s="17"/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 t="s">
        <v>23</v>
      </c>
      <c r="B27" s="15"/>
      <c r="C27" s="15"/>
      <c r="D27" s="15"/>
      <c r="E27" s="15"/>
      <c r="F27" s="17">
        <f>SUM(F10:F24)</f>
        <v>0</v>
      </c>
      <c r="G27" s="17">
        <f>SUM(G10:G24)</f>
        <v>178291.25</v>
      </c>
    </row>
    <row r="28" spans="1:8" ht="15">
      <c r="A28" s="15" t="s">
        <v>24</v>
      </c>
      <c r="B28" s="15"/>
      <c r="C28" s="15" t="s">
        <v>25</v>
      </c>
      <c r="D28" s="15"/>
      <c r="E28" s="15"/>
      <c r="F28" s="17"/>
      <c r="G28" s="17">
        <f>IF(C28="SI",G8*20%,0)</f>
        <v>0</v>
      </c>
    </row>
    <row r="29" spans="1:8" ht="15">
      <c r="A29" s="15" t="s">
        <v>26</v>
      </c>
      <c r="B29" s="15"/>
      <c r="C29" s="15"/>
      <c r="D29" s="15"/>
      <c r="E29" s="15"/>
      <c r="F29" s="17"/>
      <c r="G29" s="17">
        <f>G8</f>
        <v>500000</v>
      </c>
    </row>
    <row r="30" spans="1:8" ht="15">
      <c r="A30" s="15"/>
      <c r="B30" s="15"/>
      <c r="C30" s="15"/>
      <c r="D30" s="15"/>
      <c r="E30" s="15"/>
      <c r="F30" s="17"/>
      <c r="G30" s="17"/>
    </row>
    <row r="31" spans="1:8" ht="15">
      <c r="A31" s="18" t="s">
        <v>27</v>
      </c>
      <c r="B31" s="15"/>
      <c r="C31" s="15"/>
      <c r="D31" s="15"/>
      <c r="E31" s="15"/>
      <c r="F31" s="17"/>
      <c r="G31" s="19">
        <f>F27+G27+G28+G29</f>
        <v>678291.25</v>
      </c>
      <c r="H31" s="10"/>
    </row>
    <row r="32" spans="1:8" ht="15">
      <c r="A32" s="8"/>
      <c r="B32" s="2"/>
      <c r="C32" s="2"/>
      <c r="D32" s="2"/>
      <c r="E32" s="2"/>
      <c r="F32" s="7"/>
      <c r="G32" s="9"/>
    </row>
    <row r="33" spans="1:7" ht="15">
      <c r="A33" s="2"/>
      <c r="B33" s="2"/>
      <c r="C33" s="2"/>
      <c r="D33" s="2"/>
      <c r="E33" s="2"/>
      <c r="F33" s="7"/>
      <c r="G33" s="7"/>
    </row>
    <row r="34" spans="1:7" ht="15">
      <c r="A34" s="2"/>
      <c r="B34" s="2"/>
      <c r="C34" s="2"/>
      <c r="D34" s="2"/>
      <c r="E34" s="2"/>
      <c r="F34" s="7"/>
      <c r="G3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:H48"/>
  <sheetViews>
    <sheetView topLeftCell="A12" workbookViewId="0">
      <selection activeCell="H35" sqref="H35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:H47"/>
  <sheetViews>
    <sheetView topLeftCell="A19" workbookViewId="0">
      <selection activeCell="I27" sqref="I2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:H46"/>
  <sheetViews>
    <sheetView topLeftCell="A6" workbookViewId="0">
      <selection activeCell="H44" sqref="H4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:H45"/>
  <sheetViews>
    <sheetView topLeftCell="A8" workbookViewId="0">
      <selection activeCell="I38" sqref="I3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:H44"/>
  <sheetViews>
    <sheetView topLeftCell="A12" workbookViewId="0">
      <selection activeCell="A10" sqref="A10:H1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7"/>
  <sheetViews>
    <sheetView topLeftCell="A6" workbookViewId="0">
      <selection activeCell="H27" sqref="H2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8</v>
      </c>
      <c r="C10" s="15">
        <v>31</v>
      </c>
      <c r="D10" s="15">
        <f>19.34/12</f>
        <v>1.6116666666666666</v>
      </c>
      <c r="E10" s="15">
        <f t="shared" ref="E10:E27" si="0">D10*1.5</f>
        <v>2.4175</v>
      </c>
      <c r="F10" s="16">
        <f t="shared" ref="F10:F27" si="1">IF(G10&gt;0,0,($G$8*D10/100)/30*C10)</f>
        <v>0</v>
      </c>
      <c r="G10" s="16">
        <f t="shared" ref="G10:G27" si="2">$G$8*E10/100/30*C10</f>
        <v>12490.416666666668</v>
      </c>
    </row>
    <row r="11" spans="1:7" ht="15">
      <c r="A11" s="15">
        <v>2019</v>
      </c>
      <c r="B11" s="15" t="s">
        <v>9</v>
      </c>
      <c r="C11" s="15">
        <v>30</v>
      </c>
      <c r="D11" s="15">
        <f>19.3/12</f>
        <v>1.6083333333333334</v>
      </c>
      <c r="E11" s="15">
        <f t="shared" si="0"/>
        <v>2.4125000000000001</v>
      </c>
      <c r="F11" s="16">
        <f t="shared" si="1"/>
        <v>0</v>
      </c>
      <c r="G11" s="16">
        <f t="shared" si="2"/>
        <v>12062.5</v>
      </c>
    </row>
    <row r="12" spans="1:7" ht="15">
      <c r="A12" s="15">
        <v>2019</v>
      </c>
      <c r="B12" s="15" t="s">
        <v>10</v>
      </c>
      <c r="C12" s="15">
        <v>31</v>
      </c>
      <c r="D12" s="15">
        <f>19.28/12</f>
        <v>1.6066666666666667</v>
      </c>
      <c r="E12" s="15">
        <f t="shared" si="0"/>
        <v>2.41</v>
      </c>
      <c r="F12" s="16">
        <f t="shared" si="1"/>
        <v>0</v>
      </c>
      <c r="G12" s="16">
        <f t="shared" si="2"/>
        <v>12451.666666666668</v>
      </c>
    </row>
    <row r="13" spans="1:7" ht="15">
      <c r="A13" s="15">
        <v>2019</v>
      </c>
      <c r="B13" s="15" t="s">
        <v>11</v>
      </c>
      <c r="C13" s="15">
        <v>31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12477.5</v>
      </c>
    </row>
    <row r="14" spans="1:7" ht="15">
      <c r="A14" s="15">
        <v>2019</v>
      </c>
      <c r="B14" s="15" t="s">
        <v>20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13</v>
      </c>
      <c r="C15" s="15">
        <v>31</v>
      </c>
      <c r="D15" s="15">
        <f>19.1/12</f>
        <v>1.5916666666666668</v>
      </c>
      <c r="E15" s="15">
        <f t="shared" si="0"/>
        <v>2.3875000000000002</v>
      </c>
      <c r="F15" s="16">
        <f t="shared" si="1"/>
        <v>0</v>
      </c>
      <c r="G15" s="16">
        <f t="shared" si="2"/>
        <v>12335.416666666668</v>
      </c>
    </row>
    <row r="16" spans="1:7" ht="15">
      <c r="A16" s="15">
        <v>2019</v>
      </c>
      <c r="B16" s="15" t="s">
        <v>14</v>
      </c>
      <c r="C16" s="15">
        <v>30</v>
      </c>
      <c r="D16" s="15">
        <f>19.03/12</f>
        <v>1.5858333333333334</v>
      </c>
      <c r="E16" s="15">
        <f t="shared" si="0"/>
        <v>2.3787500000000001</v>
      </c>
      <c r="F16" s="16">
        <f t="shared" si="1"/>
        <v>0</v>
      </c>
      <c r="G16" s="16">
        <f t="shared" si="2"/>
        <v>11893.75</v>
      </c>
    </row>
    <row r="17" spans="1:7" ht="15">
      <c r="A17" s="15">
        <v>2019</v>
      </c>
      <c r="B17" s="15" t="s">
        <v>15</v>
      </c>
      <c r="C17" s="15">
        <v>31</v>
      </c>
      <c r="D17" s="15">
        <f>18.91/12</f>
        <v>1.5758333333333334</v>
      </c>
      <c r="E17" s="15">
        <f t="shared" si="0"/>
        <v>2.36375</v>
      </c>
      <c r="F17" s="16">
        <f t="shared" si="1"/>
        <v>0</v>
      </c>
      <c r="G17" s="16">
        <f t="shared" si="2"/>
        <v>12212.708333333332</v>
      </c>
    </row>
    <row r="18" spans="1:7" ht="15">
      <c r="A18" s="15">
        <v>2020</v>
      </c>
      <c r="B18" s="15" t="s">
        <v>21</v>
      </c>
      <c r="C18" s="15">
        <v>31</v>
      </c>
      <c r="D18" s="15">
        <f>18.77/12</f>
        <v>1.5641666666666667</v>
      </c>
      <c r="E18" s="15">
        <f t="shared" si="0"/>
        <v>2.3462499999999999</v>
      </c>
      <c r="F18" s="16">
        <f t="shared" si="1"/>
        <v>0</v>
      </c>
      <c r="G18" s="16">
        <f t="shared" si="2"/>
        <v>12122.291666666668</v>
      </c>
    </row>
    <row r="19" spans="1:7" ht="15">
      <c r="A19" s="15">
        <v>2020</v>
      </c>
      <c r="B19" s="15" t="s">
        <v>17</v>
      </c>
      <c r="C19" s="15">
        <v>29</v>
      </c>
      <c r="D19" s="15">
        <f>19.06/12</f>
        <v>1.5883333333333332</v>
      </c>
      <c r="E19" s="15">
        <f t="shared" si="0"/>
        <v>2.3824999999999998</v>
      </c>
      <c r="F19" s="16">
        <f t="shared" si="1"/>
        <v>0</v>
      </c>
      <c r="G19" s="16">
        <f t="shared" si="2"/>
        <v>11515.416666666666</v>
      </c>
    </row>
    <row r="20" spans="1:7" ht="15">
      <c r="A20" s="15">
        <v>2020</v>
      </c>
      <c r="B20" s="15" t="s">
        <v>18</v>
      </c>
      <c r="C20" s="15">
        <v>31</v>
      </c>
      <c r="D20" s="15">
        <f>18.95/12</f>
        <v>1.5791666666666666</v>
      </c>
      <c r="E20" s="15">
        <f t="shared" si="0"/>
        <v>2.3687499999999999</v>
      </c>
      <c r="F20" s="16">
        <f t="shared" si="1"/>
        <v>0</v>
      </c>
      <c r="G20" s="16">
        <f>$G$8*E20/100/30*C20</f>
        <v>12238.541666666668</v>
      </c>
    </row>
    <row r="21" spans="1:7" ht="15">
      <c r="A21" s="15">
        <v>2020</v>
      </c>
      <c r="B21" s="15" t="s">
        <v>19</v>
      </c>
      <c r="C21" s="15">
        <v>30</v>
      </c>
      <c r="D21" s="15">
        <f>18.69/12</f>
        <v>1.5575000000000001</v>
      </c>
      <c r="E21" s="15">
        <f t="shared" si="0"/>
        <v>2.3362500000000002</v>
      </c>
      <c r="F21" s="16">
        <f t="shared" si="1"/>
        <v>0</v>
      </c>
      <c r="G21" s="16">
        <f t="shared" si="2"/>
        <v>11681.25</v>
      </c>
    </row>
    <row r="22" spans="1:7" ht="15">
      <c r="A22" s="15">
        <v>2020</v>
      </c>
      <c r="B22" s="15" t="s">
        <v>8</v>
      </c>
      <c r="C22" s="15">
        <v>31</v>
      </c>
      <c r="D22" s="15">
        <f>18.19/12</f>
        <v>1.5158333333333334</v>
      </c>
      <c r="E22" s="15">
        <f t="shared" si="0"/>
        <v>2.2737500000000002</v>
      </c>
      <c r="F22" s="16">
        <f t="shared" si="1"/>
        <v>0</v>
      </c>
      <c r="G22" s="16">
        <f t="shared" si="2"/>
        <v>11747.708333333332</v>
      </c>
    </row>
    <row r="23" spans="1:7" ht="15">
      <c r="A23" s="15">
        <v>2020</v>
      </c>
      <c r="B23" s="15" t="s">
        <v>9</v>
      </c>
      <c r="C23" s="15">
        <v>30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11325</v>
      </c>
    </row>
    <row r="24" spans="1:7" ht="15">
      <c r="A24" s="15">
        <v>2020</v>
      </c>
      <c r="B24" s="15" t="s">
        <v>10</v>
      </c>
      <c r="C24" s="15">
        <v>31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11702.5</v>
      </c>
    </row>
    <row r="25" spans="1:7" ht="15">
      <c r="A25" s="15">
        <v>2020</v>
      </c>
      <c r="B25" s="15" t="s">
        <v>11</v>
      </c>
      <c r="C25" s="15">
        <v>31</v>
      </c>
      <c r="D25" s="15">
        <f>18.29/12</f>
        <v>1.5241666666666667</v>
      </c>
      <c r="E25" s="15">
        <f t="shared" si="0"/>
        <v>2.2862499999999999</v>
      </c>
      <c r="F25" s="16">
        <f t="shared" si="1"/>
        <v>0</v>
      </c>
      <c r="G25" s="16">
        <f t="shared" si="2"/>
        <v>11812.291666666668</v>
      </c>
    </row>
    <row r="26" spans="1:7" ht="15">
      <c r="A26" s="15">
        <v>2020</v>
      </c>
      <c r="B26" s="15" t="s">
        <v>20</v>
      </c>
      <c r="C26" s="15">
        <v>30</v>
      </c>
      <c r="D26" s="15">
        <f>18.35/12</f>
        <v>1.5291666666666668</v>
      </c>
      <c r="E26" s="15">
        <f t="shared" si="0"/>
        <v>2.2937500000000002</v>
      </c>
      <c r="F26" s="16">
        <f t="shared" si="1"/>
        <v>0</v>
      </c>
      <c r="G26" s="16">
        <f t="shared" si="2"/>
        <v>11468.75</v>
      </c>
    </row>
    <row r="27" spans="1:7" ht="15">
      <c r="A27" s="15">
        <v>2020</v>
      </c>
      <c r="B27" s="15" t="s">
        <v>22</v>
      </c>
      <c r="C27" s="15">
        <v>31</v>
      </c>
      <c r="D27" s="15">
        <f>18.09/12</f>
        <v>1.5075000000000001</v>
      </c>
      <c r="E27" s="15">
        <f t="shared" si="0"/>
        <v>2.26125</v>
      </c>
      <c r="F27" s="16">
        <f t="shared" si="1"/>
        <v>0</v>
      </c>
      <c r="G27" s="16">
        <f t="shared" si="2"/>
        <v>11683.125</v>
      </c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 t="s">
        <v>23</v>
      </c>
      <c r="B30" s="15"/>
      <c r="C30" s="15"/>
      <c r="D30" s="15"/>
      <c r="E30" s="15"/>
      <c r="F30" s="17">
        <f>SUM(F10:F27)</f>
        <v>0</v>
      </c>
      <c r="G30" s="17">
        <f>SUM(G10:G27)</f>
        <v>215295.83333333334</v>
      </c>
    </row>
    <row r="31" spans="1:7" ht="15">
      <c r="A31" s="15" t="s">
        <v>24</v>
      </c>
      <c r="B31" s="15"/>
      <c r="C31" s="15" t="s">
        <v>25</v>
      </c>
      <c r="D31" s="15"/>
      <c r="E31" s="15"/>
      <c r="F31" s="17"/>
      <c r="G31" s="17">
        <f>IF(C31="SI",G8*20%,0)</f>
        <v>0</v>
      </c>
    </row>
    <row r="32" spans="1:7" ht="15">
      <c r="A32" s="15" t="s">
        <v>26</v>
      </c>
      <c r="B32" s="15"/>
      <c r="C32" s="15"/>
      <c r="D32" s="15"/>
      <c r="E32" s="15"/>
      <c r="F32" s="17"/>
      <c r="G32" s="17">
        <f>G8</f>
        <v>500000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8" t="s">
        <v>27</v>
      </c>
      <c r="B34" s="15"/>
      <c r="C34" s="15"/>
      <c r="D34" s="15"/>
      <c r="E34" s="15"/>
      <c r="F34" s="17"/>
      <c r="G34" s="19">
        <f>F30+G30+G31+G32</f>
        <v>715295.83333333337</v>
      </c>
      <c r="H34" s="10"/>
    </row>
    <row r="35" spans="1:8" ht="15">
      <c r="A35" s="8"/>
      <c r="B35" s="2"/>
      <c r="C35" s="2"/>
      <c r="D35" s="2"/>
      <c r="E35" s="2"/>
      <c r="F35" s="7"/>
      <c r="G35" s="9"/>
    </row>
    <row r="36" spans="1:8" ht="15">
      <c r="A36" s="2"/>
      <c r="B36" s="2"/>
      <c r="C36" s="2"/>
      <c r="D36" s="2"/>
      <c r="E36" s="2"/>
      <c r="F36" s="7"/>
      <c r="G36" s="7"/>
    </row>
    <row r="37" spans="1:8" ht="15">
      <c r="A37" s="2"/>
      <c r="B37" s="2"/>
      <c r="C37" s="2"/>
      <c r="D37" s="2"/>
      <c r="E37" s="2"/>
      <c r="F37" s="7"/>
      <c r="G3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:H43"/>
  <sheetViews>
    <sheetView topLeftCell="B6" workbookViewId="0">
      <selection activeCell="A10" sqref="A10:H1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:H42"/>
  <sheetViews>
    <sheetView topLeftCell="A5" workbookViewId="0">
      <selection activeCell="I30" sqref="I3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:H41"/>
  <sheetViews>
    <sheetView workbookViewId="0">
      <selection activeCell="A10" sqref="A10:H1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:H40"/>
  <sheetViews>
    <sheetView workbookViewId="0">
      <selection activeCell="I30" sqref="I3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:H39"/>
  <sheetViews>
    <sheetView workbookViewId="0">
      <selection activeCell="A10" sqref="A10:H1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:H38"/>
  <sheetViews>
    <sheetView workbookViewId="0">
      <selection activeCell="H38" sqref="H3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12075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12490.416666666668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12062.5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12451.666666666668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12477.5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12335.416666666668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11893.75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12212.708333333332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12122.291666666668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11515.416666666666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12238.541666666668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11681.25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11747.708333333332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11325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11702.5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11812.291666666668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11468.75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11683.125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227370.83333333334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500000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727370.83333333337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:H37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8</v>
      </c>
      <c r="C10" s="15">
        <v>31</v>
      </c>
      <c r="D10" s="15">
        <f>19.34/12</f>
        <v>1.6116666666666666</v>
      </c>
      <c r="E10" s="15">
        <f t="shared" ref="E10:E27" si="0">D10*1.5</f>
        <v>2.4175</v>
      </c>
      <c r="F10" s="16">
        <f t="shared" ref="F10:F27" si="1">IF(G10&gt;0,0,($G$8*D10/100)/30*C10)</f>
        <v>0</v>
      </c>
      <c r="G10" s="16">
        <f t="shared" ref="G10:G27" si="2">$G$8*E10/100/30*C10</f>
        <v>12490.416666666668</v>
      </c>
    </row>
    <row r="11" spans="1:7" ht="15">
      <c r="A11" s="15">
        <v>2019</v>
      </c>
      <c r="B11" s="15" t="s">
        <v>9</v>
      </c>
      <c r="C11" s="15">
        <v>30</v>
      </c>
      <c r="D11" s="15">
        <f>19.3/12</f>
        <v>1.6083333333333334</v>
      </c>
      <c r="E11" s="15">
        <f t="shared" si="0"/>
        <v>2.4125000000000001</v>
      </c>
      <c r="F11" s="16">
        <f t="shared" si="1"/>
        <v>0</v>
      </c>
      <c r="G11" s="16">
        <f t="shared" si="2"/>
        <v>12062.5</v>
      </c>
    </row>
    <row r="12" spans="1:7" ht="15">
      <c r="A12" s="15">
        <v>2019</v>
      </c>
      <c r="B12" s="15" t="s">
        <v>10</v>
      </c>
      <c r="C12" s="15">
        <v>31</v>
      </c>
      <c r="D12" s="15">
        <f>19.28/12</f>
        <v>1.6066666666666667</v>
      </c>
      <c r="E12" s="15">
        <f t="shared" si="0"/>
        <v>2.41</v>
      </c>
      <c r="F12" s="16">
        <f t="shared" si="1"/>
        <v>0</v>
      </c>
      <c r="G12" s="16">
        <f t="shared" si="2"/>
        <v>12451.666666666668</v>
      </c>
    </row>
    <row r="13" spans="1:7" ht="15">
      <c r="A13" s="15">
        <v>2019</v>
      </c>
      <c r="B13" s="15" t="s">
        <v>11</v>
      </c>
      <c r="C13" s="15">
        <v>31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12477.5</v>
      </c>
    </row>
    <row r="14" spans="1:7" ht="15">
      <c r="A14" s="15">
        <v>2019</v>
      </c>
      <c r="B14" s="15" t="s">
        <v>20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13</v>
      </c>
      <c r="C15" s="15">
        <v>31</v>
      </c>
      <c r="D15" s="15">
        <f>19.1/12</f>
        <v>1.5916666666666668</v>
      </c>
      <c r="E15" s="15">
        <f t="shared" si="0"/>
        <v>2.3875000000000002</v>
      </c>
      <c r="F15" s="16">
        <f t="shared" si="1"/>
        <v>0</v>
      </c>
      <c r="G15" s="16">
        <f t="shared" si="2"/>
        <v>12335.416666666668</v>
      </c>
    </row>
    <row r="16" spans="1:7" ht="15">
      <c r="A16" s="15">
        <v>2019</v>
      </c>
      <c r="B16" s="15" t="s">
        <v>14</v>
      </c>
      <c r="C16" s="15">
        <v>30</v>
      </c>
      <c r="D16" s="15">
        <f>19.03/12</f>
        <v>1.5858333333333334</v>
      </c>
      <c r="E16" s="15">
        <f t="shared" si="0"/>
        <v>2.3787500000000001</v>
      </c>
      <c r="F16" s="16">
        <f t="shared" si="1"/>
        <v>0</v>
      </c>
      <c r="G16" s="16">
        <f t="shared" si="2"/>
        <v>11893.75</v>
      </c>
    </row>
    <row r="17" spans="1:7" ht="15">
      <c r="A17" s="15">
        <v>2019</v>
      </c>
      <c r="B17" s="15" t="s">
        <v>15</v>
      </c>
      <c r="C17" s="15">
        <v>31</v>
      </c>
      <c r="D17" s="15">
        <f>18.91/12</f>
        <v>1.5758333333333334</v>
      </c>
      <c r="E17" s="15">
        <f t="shared" si="0"/>
        <v>2.36375</v>
      </c>
      <c r="F17" s="16">
        <f t="shared" si="1"/>
        <v>0</v>
      </c>
      <c r="G17" s="16">
        <f t="shared" si="2"/>
        <v>12212.708333333332</v>
      </c>
    </row>
    <row r="18" spans="1:7" ht="15">
      <c r="A18" s="15">
        <v>2020</v>
      </c>
      <c r="B18" s="15" t="s">
        <v>21</v>
      </c>
      <c r="C18" s="15">
        <v>31</v>
      </c>
      <c r="D18" s="15">
        <f>18.77/12</f>
        <v>1.5641666666666667</v>
      </c>
      <c r="E18" s="15">
        <f t="shared" si="0"/>
        <v>2.3462499999999999</v>
      </c>
      <c r="F18" s="16">
        <f t="shared" si="1"/>
        <v>0</v>
      </c>
      <c r="G18" s="16">
        <f t="shared" si="2"/>
        <v>12122.291666666668</v>
      </c>
    </row>
    <row r="19" spans="1:7" ht="15">
      <c r="A19" s="15">
        <v>2020</v>
      </c>
      <c r="B19" s="15" t="s">
        <v>17</v>
      </c>
      <c r="C19" s="15">
        <v>29</v>
      </c>
      <c r="D19" s="15">
        <f>19.06/12</f>
        <v>1.5883333333333332</v>
      </c>
      <c r="E19" s="15">
        <f t="shared" si="0"/>
        <v>2.3824999999999998</v>
      </c>
      <c r="F19" s="16">
        <f t="shared" si="1"/>
        <v>0</v>
      </c>
      <c r="G19" s="16">
        <f t="shared" si="2"/>
        <v>11515.416666666666</v>
      </c>
    </row>
    <row r="20" spans="1:7" ht="15">
      <c r="A20" s="15">
        <v>2020</v>
      </c>
      <c r="B20" s="15" t="s">
        <v>18</v>
      </c>
      <c r="C20" s="15">
        <v>31</v>
      </c>
      <c r="D20" s="15">
        <f>18.95/12</f>
        <v>1.5791666666666666</v>
      </c>
      <c r="E20" s="15">
        <f t="shared" si="0"/>
        <v>2.3687499999999999</v>
      </c>
      <c r="F20" s="16">
        <f t="shared" si="1"/>
        <v>0</v>
      </c>
      <c r="G20" s="16">
        <f>$G$8*E20/100/30*C20</f>
        <v>12238.541666666668</v>
      </c>
    </row>
    <row r="21" spans="1:7" ht="15">
      <c r="A21" s="15">
        <v>2020</v>
      </c>
      <c r="B21" s="15" t="s">
        <v>19</v>
      </c>
      <c r="C21" s="15">
        <v>30</v>
      </c>
      <c r="D21" s="15">
        <f>18.69/12</f>
        <v>1.5575000000000001</v>
      </c>
      <c r="E21" s="15">
        <f t="shared" si="0"/>
        <v>2.3362500000000002</v>
      </c>
      <c r="F21" s="16">
        <f t="shared" si="1"/>
        <v>0</v>
      </c>
      <c r="G21" s="16">
        <f t="shared" si="2"/>
        <v>11681.25</v>
      </c>
    </row>
    <row r="22" spans="1:7" ht="15">
      <c r="A22" s="15">
        <v>2020</v>
      </c>
      <c r="B22" s="15" t="s">
        <v>8</v>
      </c>
      <c r="C22" s="15">
        <v>31</v>
      </c>
      <c r="D22" s="15">
        <f>18.19/12</f>
        <v>1.5158333333333334</v>
      </c>
      <c r="E22" s="15">
        <f t="shared" si="0"/>
        <v>2.2737500000000002</v>
      </c>
      <c r="F22" s="16">
        <f t="shared" si="1"/>
        <v>0</v>
      </c>
      <c r="G22" s="16">
        <f t="shared" si="2"/>
        <v>11747.708333333332</v>
      </c>
    </row>
    <row r="23" spans="1:7" ht="15">
      <c r="A23" s="15">
        <v>2020</v>
      </c>
      <c r="B23" s="15" t="s">
        <v>9</v>
      </c>
      <c r="C23" s="15">
        <v>30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11325</v>
      </c>
    </row>
    <row r="24" spans="1:7" ht="15">
      <c r="A24" s="15">
        <v>2020</v>
      </c>
      <c r="B24" s="15" t="s">
        <v>10</v>
      </c>
      <c r="C24" s="15">
        <v>31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11702.5</v>
      </c>
    </row>
    <row r="25" spans="1:7" ht="15">
      <c r="A25" s="15">
        <v>2020</v>
      </c>
      <c r="B25" s="15" t="s">
        <v>11</v>
      </c>
      <c r="C25" s="15">
        <v>31</v>
      </c>
      <c r="D25" s="15">
        <f>18.29/12</f>
        <v>1.5241666666666667</v>
      </c>
      <c r="E25" s="15">
        <f t="shared" si="0"/>
        <v>2.2862499999999999</v>
      </c>
      <c r="F25" s="16">
        <f t="shared" si="1"/>
        <v>0</v>
      </c>
      <c r="G25" s="16">
        <f t="shared" si="2"/>
        <v>11812.291666666668</v>
      </c>
    </row>
    <row r="26" spans="1:7" ht="15">
      <c r="A26" s="15">
        <v>2020</v>
      </c>
      <c r="B26" s="15" t="s">
        <v>20</v>
      </c>
      <c r="C26" s="15">
        <v>30</v>
      </c>
      <c r="D26" s="15">
        <f>18.35/12</f>
        <v>1.5291666666666668</v>
      </c>
      <c r="E26" s="15">
        <f t="shared" si="0"/>
        <v>2.2937500000000002</v>
      </c>
      <c r="F26" s="16">
        <f t="shared" si="1"/>
        <v>0</v>
      </c>
      <c r="G26" s="16">
        <f t="shared" si="2"/>
        <v>11468.75</v>
      </c>
    </row>
    <row r="27" spans="1:7" ht="15">
      <c r="A27" s="15">
        <v>2020</v>
      </c>
      <c r="B27" s="15" t="s">
        <v>22</v>
      </c>
      <c r="C27" s="15">
        <v>31</v>
      </c>
      <c r="D27" s="15">
        <f>18.09/12</f>
        <v>1.5075000000000001</v>
      </c>
      <c r="E27" s="15">
        <f t="shared" si="0"/>
        <v>2.26125</v>
      </c>
      <c r="F27" s="16">
        <f t="shared" si="1"/>
        <v>0</v>
      </c>
      <c r="G27" s="16">
        <f t="shared" si="2"/>
        <v>11683.125</v>
      </c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 t="s">
        <v>23</v>
      </c>
      <c r="B30" s="15"/>
      <c r="C30" s="15"/>
      <c r="D30" s="15"/>
      <c r="E30" s="15"/>
      <c r="F30" s="17">
        <f>SUM(F10:F27)</f>
        <v>0</v>
      </c>
      <c r="G30" s="17">
        <f>SUM(G10:G27)</f>
        <v>215295.83333333334</v>
      </c>
    </row>
    <row r="31" spans="1:7" ht="15">
      <c r="A31" s="15" t="s">
        <v>24</v>
      </c>
      <c r="B31" s="15"/>
      <c r="C31" s="15" t="s">
        <v>25</v>
      </c>
      <c r="D31" s="15"/>
      <c r="E31" s="15"/>
      <c r="F31" s="17"/>
      <c r="G31" s="17">
        <f>IF(C31="SI",G8*20%,0)</f>
        <v>0</v>
      </c>
    </row>
    <row r="32" spans="1:7" ht="15">
      <c r="A32" s="15" t="s">
        <v>26</v>
      </c>
      <c r="B32" s="15"/>
      <c r="C32" s="15"/>
      <c r="D32" s="15"/>
      <c r="E32" s="15"/>
      <c r="F32" s="17"/>
      <c r="G32" s="17">
        <f>G8</f>
        <v>500000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8" t="s">
        <v>27</v>
      </c>
      <c r="B34" s="15"/>
      <c r="C34" s="15"/>
      <c r="D34" s="15"/>
      <c r="E34" s="15"/>
      <c r="F34" s="17"/>
      <c r="G34" s="19">
        <f>F30+G30+G31+G32</f>
        <v>715295.83333333337</v>
      </c>
      <c r="H34" s="10"/>
    </row>
    <row r="35" spans="1:8" ht="15">
      <c r="A35" s="8"/>
      <c r="B35" s="2"/>
      <c r="C35" s="2"/>
      <c r="D35" s="2"/>
      <c r="E35" s="2"/>
      <c r="F35" s="7"/>
      <c r="G35" s="9"/>
    </row>
    <row r="36" spans="1:8" ht="15">
      <c r="A36" s="2"/>
      <c r="B36" s="2"/>
      <c r="C36" s="2"/>
      <c r="D36" s="2"/>
      <c r="E36" s="2"/>
      <c r="F36" s="7"/>
      <c r="G36" s="7"/>
    </row>
    <row r="37" spans="1:8" ht="15">
      <c r="A37" s="2"/>
      <c r="B37" s="2"/>
      <c r="C37" s="2"/>
      <c r="D37" s="2"/>
      <c r="E37" s="2"/>
      <c r="F37" s="7"/>
      <c r="G3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:H36"/>
  <sheetViews>
    <sheetView workbookViewId="0">
      <selection activeCell="H38" sqref="H3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9</v>
      </c>
      <c r="C10" s="15">
        <v>30</v>
      </c>
      <c r="D10" s="15">
        <f>19.3/12</f>
        <v>1.6083333333333334</v>
      </c>
      <c r="E10" s="15">
        <f t="shared" ref="E10:E26" si="0">D10*1.5</f>
        <v>2.4125000000000001</v>
      </c>
      <c r="F10" s="16">
        <f t="shared" ref="F10:F26" si="1">IF(G10&gt;0,0,($G$8*D10/100)/30*C10)</f>
        <v>0</v>
      </c>
      <c r="G10" s="16">
        <f t="shared" ref="G10:G26" si="2">$G$8*E10/100/30*C10</f>
        <v>12062.5</v>
      </c>
    </row>
    <row r="11" spans="1:7" ht="15">
      <c r="A11" s="15">
        <v>2019</v>
      </c>
      <c r="B11" s="15" t="s">
        <v>10</v>
      </c>
      <c r="C11" s="15">
        <v>31</v>
      </c>
      <c r="D11" s="15">
        <f>19.28/12</f>
        <v>1.6066666666666667</v>
      </c>
      <c r="E11" s="15">
        <f t="shared" si="0"/>
        <v>2.41</v>
      </c>
      <c r="F11" s="16">
        <f t="shared" si="1"/>
        <v>0</v>
      </c>
      <c r="G11" s="16">
        <f t="shared" si="2"/>
        <v>12451.666666666668</v>
      </c>
    </row>
    <row r="12" spans="1:7" ht="15">
      <c r="A12" s="15">
        <v>2019</v>
      </c>
      <c r="B12" s="15" t="s">
        <v>11</v>
      </c>
      <c r="C12" s="15">
        <v>31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12477.5</v>
      </c>
    </row>
    <row r="13" spans="1:7" ht="15">
      <c r="A13" s="15">
        <v>2019</v>
      </c>
      <c r="B13" s="15" t="s">
        <v>20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13</v>
      </c>
      <c r="C14" s="15">
        <v>31</v>
      </c>
      <c r="D14" s="15">
        <f>19.1/12</f>
        <v>1.5916666666666668</v>
      </c>
      <c r="E14" s="15">
        <f t="shared" si="0"/>
        <v>2.3875000000000002</v>
      </c>
      <c r="F14" s="16">
        <f t="shared" si="1"/>
        <v>0</v>
      </c>
      <c r="G14" s="16">
        <f t="shared" si="2"/>
        <v>12335.416666666668</v>
      </c>
    </row>
    <row r="15" spans="1:7" ht="15">
      <c r="A15" s="15">
        <v>2019</v>
      </c>
      <c r="B15" s="15" t="s">
        <v>14</v>
      </c>
      <c r="C15" s="15">
        <v>30</v>
      </c>
      <c r="D15" s="15">
        <f>19.03/12</f>
        <v>1.5858333333333334</v>
      </c>
      <c r="E15" s="15">
        <f t="shared" si="0"/>
        <v>2.3787500000000001</v>
      </c>
      <c r="F15" s="16">
        <f t="shared" si="1"/>
        <v>0</v>
      </c>
      <c r="G15" s="16">
        <f t="shared" si="2"/>
        <v>11893.75</v>
      </c>
    </row>
    <row r="16" spans="1:7" ht="15">
      <c r="A16" s="15">
        <v>2019</v>
      </c>
      <c r="B16" s="15" t="s">
        <v>15</v>
      </c>
      <c r="C16" s="15">
        <v>31</v>
      </c>
      <c r="D16" s="15">
        <f>18.91/12</f>
        <v>1.5758333333333334</v>
      </c>
      <c r="E16" s="15">
        <f t="shared" si="0"/>
        <v>2.36375</v>
      </c>
      <c r="F16" s="16">
        <f t="shared" si="1"/>
        <v>0</v>
      </c>
      <c r="G16" s="16">
        <f t="shared" si="2"/>
        <v>12212.708333333332</v>
      </c>
    </row>
    <row r="17" spans="1:7" ht="15">
      <c r="A17" s="15">
        <v>2020</v>
      </c>
      <c r="B17" s="15" t="s">
        <v>21</v>
      </c>
      <c r="C17" s="15">
        <v>31</v>
      </c>
      <c r="D17" s="15">
        <f>18.77/12</f>
        <v>1.5641666666666667</v>
      </c>
      <c r="E17" s="15">
        <f t="shared" si="0"/>
        <v>2.3462499999999999</v>
      </c>
      <c r="F17" s="16">
        <f t="shared" si="1"/>
        <v>0</v>
      </c>
      <c r="G17" s="16">
        <f t="shared" si="2"/>
        <v>12122.291666666668</v>
      </c>
    </row>
    <row r="18" spans="1:7" ht="15">
      <c r="A18" s="15">
        <v>2020</v>
      </c>
      <c r="B18" s="15" t="s">
        <v>17</v>
      </c>
      <c r="C18" s="15">
        <v>29</v>
      </c>
      <c r="D18" s="15">
        <f>19.06/12</f>
        <v>1.5883333333333332</v>
      </c>
      <c r="E18" s="15">
        <f t="shared" si="0"/>
        <v>2.3824999999999998</v>
      </c>
      <c r="F18" s="16">
        <f t="shared" si="1"/>
        <v>0</v>
      </c>
      <c r="G18" s="16">
        <f t="shared" si="2"/>
        <v>11515.416666666666</v>
      </c>
    </row>
    <row r="19" spans="1:7" ht="15">
      <c r="A19" s="15">
        <v>2020</v>
      </c>
      <c r="B19" s="15" t="s">
        <v>18</v>
      </c>
      <c r="C19" s="15">
        <v>31</v>
      </c>
      <c r="D19" s="15">
        <f>18.95/12</f>
        <v>1.5791666666666666</v>
      </c>
      <c r="E19" s="15">
        <f t="shared" si="0"/>
        <v>2.3687499999999999</v>
      </c>
      <c r="F19" s="16">
        <f t="shared" si="1"/>
        <v>0</v>
      </c>
      <c r="G19" s="16">
        <f>$G$8*E19/100/30*C19</f>
        <v>12238.541666666668</v>
      </c>
    </row>
    <row r="20" spans="1:7" ht="15">
      <c r="A20" s="15">
        <v>2020</v>
      </c>
      <c r="B20" s="15" t="s">
        <v>19</v>
      </c>
      <c r="C20" s="15">
        <v>30</v>
      </c>
      <c r="D20" s="15">
        <f>18.69/12</f>
        <v>1.5575000000000001</v>
      </c>
      <c r="E20" s="15">
        <f t="shared" si="0"/>
        <v>2.3362500000000002</v>
      </c>
      <c r="F20" s="16">
        <f t="shared" si="1"/>
        <v>0</v>
      </c>
      <c r="G20" s="16">
        <f t="shared" si="2"/>
        <v>11681.25</v>
      </c>
    </row>
    <row r="21" spans="1:7" ht="15">
      <c r="A21" s="15">
        <v>2020</v>
      </c>
      <c r="B21" s="15" t="s">
        <v>8</v>
      </c>
      <c r="C21" s="15">
        <v>31</v>
      </c>
      <c r="D21" s="15">
        <f>18.19/12</f>
        <v>1.5158333333333334</v>
      </c>
      <c r="E21" s="15">
        <f t="shared" si="0"/>
        <v>2.2737500000000002</v>
      </c>
      <c r="F21" s="16">
        <f t="shared" si="1"/>
        <v>0</v>
      </c>
      <c r="G21" s="16">
        <f t="shared" si="2"/>
        <v>11747.708333333332</v>
      </c>
    </row>
    <row r="22" spans="1:7" ht="15">
      <c r="A22" s="15">
        <v>2020</v>
      </c>
      <c r="B22" s="15" t="s">
        <v>9</v>
      </c>
      <c r="C22" s="15">
        <v>30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11325</v>
      </c>
    </row>
    <row r="23" spans="1:7" ht="15">
      <c r="A23" s="15">
        <v>2020</v>
      </c>
      <c r="B23" s="15" t="s">
        <v>10</v>
      </c>
      <c r="C23" s="15">
        <v>31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11702.5</v>
      </c>
    </row>
    <row r="24" spans="1:7" ht="15">
      <c r="A24" s="15">
        <v>2020</v>
      </c>
      <c r="B24" s="15" t="s">
        <v>11</v>
      </c>
      <c r="C24" s="15">
        <v>31</v>
      </c>
      <c r="D24" s="15">
        <f>18.29/12</f>
        <v>1.5241666666666667</v>
      </c>
      <c r="E24" s="15">
        <f t="shared" si="0"/>
        <v>2.2862499999999999</v>
      </c>
      <c r="F24" s="16">
        <f t="shared" si="1"/>
        <v>0</v>
      </c>
      <c r="G24" s="16">
        <f t="shared" si="2"/>
        <v>11812.291666666668</v>
      </c>
    </row>
    <row r="25" spans="1:7" ht="15">
      <c r="A25" s="15">
        <v>2020</v>
      </c>
      <c r="B25" s="15" t="s">
        <v>20</v>
      </c>
      <c r="C25" s="15">
        <v>30</v>
      </c>
      <c r="D25" s="15">
        <f>18.35/12</f>
        <v>1.5291666666666668</v>
      </c>
      <c r="E25" s="15">
        <f t="shared" si="0"/>
        <v>2.2937500000000002</v>
      </c>
      <c r="F25" s="16">
        <f t="shared" si="1"/>
        <v>0</v>
      </c>
      <c r="G25" s="16">
        <f t="shared" si="2"/>
        <v>11468.75</v>
      </c>
    </row>
    <row r="26" spans="1:7" ht="15">
      <c r="A26" s="15">
        <v>2020</v>
      </c>
      <c r="B26" s="15" t="s">
        <v>22</v>
      </c>
      <c r="C26" s="15">
        <v>31</v>
      </c>
      <c r="D26" s="15">
        <f>18.09/12</f>
        <v>1.5075000000000001</v>
      </c>
      <c r="E26" s="15">
        <f t="shared" si="0"/>
        <v>2.26125</v>
      </c>
      <c r="F26" s="16">
        <f t="shared" si="1"/>
        <v>0</v>
      </c>
      <c r="G26" s="16">
        <f t="shared" si="2"/>
        <v>11683.125</v>
      </c>
    </row>
    <row r="27" spans="1:7" ht="15">
      <c r="A27" s="15"/>
      <c r="B27" s="15"/>
      <c r="C27" s="15"/>
      <c r="D27" s="15"/>
      <c r="E27" s="15"/>
      <c r="F27" s="17"/>
      <c r="G27" s="17"/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 t="s">
        <v>23</v>
      </c>
      <c r="B29" s="15"/>
      <c r="C29" s="15"/>
      <c r="D29" s="15"/>
      <c r="E29" s="15"/>
      <c r="F29" s="17">
        <f>SUM(F10:F26)</f>
        <v>0</v>
      </c>
      <c r="G29" s="17">
        <f>SUM(G10:G26)</f>
        <v>202805.41666666669</v>
      </c>
    </row>
    <row r="30" spans="1:7" ht="15">
      <c r="A30" s="15" t="s">
        <v>24</v>
      </c>
      <c r="B30" s="15"/>
      <c r="C30" s="15" t="s">
        <v>25</v>
      </c>
      <c r="D30" s="15"/>
      <c r="E30" s="15"/>
      <c r="F30" s="17"/>
      <c r="G30" s="17">
        <f>IF(C30="SI",G8*20%,0)</f>
        <v>0</v>
      </c>
    </row>
    <row r="31" spans="1:7" ht="15">
      <c r="A31" s="15" t="s">
        <v>26</v>
      </c>
      <c r="B31" s="15"/>
      <c r="C31" s="15"/>
      <c r="D31" s="15"/>
      <c r="E31" s="15"/>
      <c r="F31" s="17"/>
      <c r="G31" s="17">
        <f>G8</f>
        <v>500000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8" t="s">
        <v>27</v>
      </c>
      <c r="B33" s="15"/>
      <c r="C33" s="15"/>
      <c r="D33" s="15"/>
      <c r="E33" s="15"/>
      <c r="F33" s="17"/>
      <c r="G33" s="19">
        <f>F29+G29+G30+G31</f>
        <v>702805.41666666674</v>
      </c>
      <c r="H33" s="10"/>
    </row>
    <row r="34" spans="1:8" ht="15">
      <c r="A34" s="8"/>
      <c r="B34" s="2"/>
      <c r="C34" s="2"/>
      <c r="D34" s="2"/>
      <c r="E34" s="2"/>
      <c r="F34" s="7"/>
      <c r="G34" s="9"/>
    </row>
    <row r="35" spans="1:8" ht="15">
      <c r="A35" s="2"/>
      <c r="B35" s="2"/>
      <c r="C35" s="2"/>
      <c r="D35" s="2"/>
      <c r="E35" s="2"/>
      <c r="F35" s="7"/>
      <c r="G35" s="7"/>
    </row>
    <row r="36" spans="1:8" ht="15">
      <c r="A36" s="2"/>
      <c r="B36" s="2"/>
      <c r="C36" s="2"/>
      <c r="D36" s="2"/>
      <c r="E36" s="2"/>
      <c r="F36" s="7"/>
      <c r="G3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:H35"/>
  <sheetViews>
    <sheetView workbookViewId="0">
      <selection activeCell="A10" sqref="A10:J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10</v>
      </c>
      <c r="C10" s="15">
        <v>31</v>
      </c>
      <c r="D10" s="15">
        <f>19.28/12</f>
        <v>1.6066666666666667</v>
      </c>
      <c r="E10" s="15">
        <f t="shared" ref="E10:E25" si="0">D10*1.5</f>
        <v>2.41</v>
      </c>
      <c r="F10" s="16">
        <f t="shared" ref="F10:F25" si="1">IF(G10&gt;0,0,($G$8*D10/100)/30*C10)</f>
        <v>0</v>
      </c>
      <c r="G10" s="16">
        <f t="shared" ref="G10:G25" si="2">$G$8*E10/100/30*C10</f>
        <v>12451.666666666668</v>
      </c>
    </row>
    <row r="11" spans="1:7" ht="15">
      <c r="A11" s="15">
        <v>2019</v>
      </c>
      <c r="B11" s="15" t="s">
        <v>11</v>
      </c>
      <c r="C11" s="15">
        <v>31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12477.5</v>
      </c>
    </row>
    <row r="12" spans="1:7" ht="15">
      <c r="A12" s="15">
        <v>2019</v>
      </c>
      <c r="B12" s="15" t="s">
        <v>20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13</v>
      </c>
      <c r="C13" s="15">
        <v>31</v>
      </c>
      <c r="D13" s="15">
        <f>19.1/12</f>
        <v>1.5916666666666668</v>
      </c>
      <c r="E13" s="15">
        <f t="shared" si="0"/>
        <v>2.3875000000000002</v>
      </c>
      <c r="F13" s="16">
        <f t="shared" si="1"/>
        <v>0</v>
      </c>
      <c r="G13" s="16">
        <f t="shared" si="2"/>
        <v>12335.416666666668</v>
      </c>
    </row>
    <row r="14" spans="1:7" ht="15">
      <c r="A14" s="15">
        <v>2019</v>
      </c>
      <c r="B14" s="15" t="s">
        <v>14</v>
      </c>
      <c r="C14" s="15">
        <v>30</v>
      </c>
      <c r="D14" s="15">
        <f>19.03/12</f>
        <v>1.5858333333333334</v>
      </c>
      <c r="E14" s="15">
        <f t="shared" si="0"/>
        <v>2.3787500000000001</v>
      </c>
      <c r="F14" s="16">
        <f t="shared" si="1"/>
        <v>0</v>
      </c>
      <c r="G14" s="16">
        <f t="shared" si="2"/>
        <v>11893.75</v>
      </c>
    </row>
    <row r="15" spans="1:7" ht="15">
      <c r="A15" s="15">
        <v>2019</v>
      </c>
      <c r="B15" s="15" t="s">
        <v>15</v>
      </c>
      <c r="C15" s="15">
        <v>31</v>
      </c>
      <c r="D15" s="15">
        <f>18.91/12</f>
        <v>1.5758333333333334</v>
      </c>
      <c r="E15" s="15">
        <f t="shared" si="0"/>
        <v>2.36375</v>
      </c>
      <c r="F15" s="16">
        <f t="shared" si="1"/>
        <v>0</v>
      </c>
      <c r="G15" s="16">
        <f t="shared" si="2"/>
        <v>12212.708333333332</v>
      </c>
    </row>
    <row r="16" spans="1:7" ht="15">
      <c r="A16" s="15">
        <v>2020</v>
      </c>
      <c r="B16" s="15" t="s">
        <v>21</v>
      </c>
      <c r="C16" s="15">
        <v>31</v>
      </c>
      <c r="D16" s="15">
        <f>18.77/12</f>
        <v>1.5641666666666667</v>
      </c>
      <c r="E16" s="15">
        <f t="shared" si="0"/>
        <v>2.3462499999999999</v>
      </c>
      <c r="F16" s="16">
        <f t="shared" si="1"/>
        <v>0</v>
      </c>
      <c r="G16" s="16">
        <f t="shared" si="2"/>
        <v>12122.291666666668</v>
      </c>
    </row>
    <row r="17" spans="1:8" ht="15">
      <c r="A17" s="15">
        <v>2020</v>
      </c>
      <c r="B17" s="15" t="s">
        <v>17</v>
      </c>
      <c r="C17" s="15">
        <v>29</v>
      </c>
      <c r="D17" s="15">
        <f>19.06/12</f>
        <v>1.5883333333333332</v>
      </c>
      <c r="E17" s="15">
        <f t="shared" si="0"/>
        <v>2.3824999999999998</v>
      </c>
      <c r="F17" s="16">
        <f t="shared" si="1"/>
        <v>0</v>
      </c>
      <c r="G17" s="16">
        <f t="shared" si="2"/>
        <v>11515.416666666666</v>
      </c>
    </row>
    <row r="18" spans="1:8" ht="15">
      <c r="A18" s="15">
        <v>2020</v>
      </c>
      <c r="B18" s="15" t="s">
        <v>18</v>
      </c>
      <c r="C18" s="15">
        <v>31</v>
      </c>
      <c r="D18" s="15">
        <f>18.95/12</f>
        <v>1.5791666666666666</v>
      </c>
      <c r="E18" s="15">
        <f t="shared" si="0"/>
        <v>2.3687499999999999</v>
      </c>
      <c r="F18" s="16">
        <f t="shared" si="1"/>
        <v>0</v>
      </c>
      <c r="G18" s="16">
        <f>$G$8*E18/100/30*C18</f>
        <v>12238.541666666668</v>
      </c>
    </row>
    <row r="19" spans="1:8" ht="15">
      <c r="A19" s="15">
        <v>2020</v>
      </c>
      <c r="B19" s="15" t="s">
        <v>19</v>
      </c>
      <c r="C19" s="15">
        <v>30</v>
      </c>
      <c r="D19" s="15">
        <f>18.69/12</f>
        <v>1.5575000000000001</v>
      </c>
      <c r="E19" s="15">
        <f t="shared" si="0"/>
        <v>2.3362500000000002</v>
      </c>
      <c r="F19" s="16">
        <f t="shared" si="1"/>
        <v>0</v>
      </c>
      <c r="G19" s="16">
        <f t="shared" si="2"/>
        <v>11681.25</v>
      </c>
    </row>
    <row r="20" spans="1:8" ht="15">
      <c r="A20" s="15">
        <v>2020</v>
      </c>
      <c r="B20" s="15" t="s">
        <v>8</v>
      </c>
      <c r="C20" s="15">
        <v>31</v>
      </c>
      <c r="D20" s="15">
        <f>18.19/12</f>
        <v>1.5158333333333334</v>
      </c>
      <c r="E20" s="15">
        <f t="shared" si="0"/>
        <v>2.2737500000000002</v>
      </c>
      <c r="F20" s="16">
        <f t="shared" si="1"/>
        <v>0</v>
      </c>
      <c r="G20" s="16">
        <f t="shared" si="2"/>
        <v>11747.708333333332</v>
      </c>
    </row>
    <row r="21" spans="1:8" ht="15">
      <c r="A21" s="15">
        <v>2020</v>
      </c>
      <c r="B21" s="15" t="s">
        <v>9</v>
      </c>
      <c r="C21" s="15">
        <v>30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11325</v>
      </c>
    </row>
    <row r="22" spans="1:8" ht="15">
      <c r="A22" s="15">
        <v>2020</v>
      </c>
      <c r="B22" s="15" t="s">
        <v>10</v>
      </c>
      <c r="C22" s="15">
        <v>31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11702.5</v>
      </c>
    </row>
    <row r="23" spans="1:8" ht="15">
      <c r="A23" s="15">
        <v>2020</v>
      </c>
      <c r="B23" s="15" t="s">
        <v>11</v>
      </c>
      <c r="C23" s="15">
        <v>31</v>
      </c>
      <c r="D23" s="15">
        <f>18.29/12</f>
        <v>1.5241666666666667</v>
      </c>
      <c r="E23" s="15">
        <f t="shared" si="0"/>
        <v>2.2862499999999999</v>
      </c>
      <c r="F23" s="16">
        <f t="shared" si="1"/>
        <v>0</v>
      </c>
      <c r="G23" s="16">
        <f t="shared" si="2"/>
        <v>11812.291666666668</v>
      </c>
    </row>
    <row r="24" spans="1:8" ht="15">
      <c r="A24" s="15">
        <v>2020</v>
      </c>
      <c r="B24" s="15" t="s">
        <v>20</v>
      </c>
      <c r="C24" s="15">
        <v>30</v>
      </c>
      <c r="D24" s="15">
        <f>18.35/12</f>
        <v>1.5291666666666668</v>
      </c>
      <c r="E24" s="15">
        <f t="shared" si="0"/>
        <v>2.2937500000000002</v>
      </c>
      <c r="F24" s="16">
        <f t="shared" si="1"/>
        <v>0</v>
      </c>
      <c r="G24" s="16">
        <f t="shared" si="2"/>
        <v>11468.75</v>
      </c>
    </row>
    <row r="25" spans="1:8" ht="15">
      <c r="A25" s="15">
        <v>2020</v>
      </c>
      <c r="B25" s="15" t="s">
        <v>22</v>
      </c>
      <c r="C25" s="15">
        <v>31</v>
      </c>
      <c r="D25" s="15">
        <f>18.09/12</f>
        <v>1.5075000000000001</v>
      </c>
      <c r="E25" s="15">
        <f t="shared" si="0"/>
        <v>2.26125</v>
      </c>
      <c r="F25" s="16">
        <f t="shared" si="1"/>
        <v>0</v>
      </c>
      <c r="G25" s="16">
        <f t="shared" si="2"/>
        <v>11683.125</v>
      </c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/>
      <c r="B27" s="15"/>
      <c r="C27" s="15"/>
      <c r="D27" s="15"/>
      <c r="E27" s="15"/>
      <c r="F27" s="17"/>
      <c r="G27" s="17"/>
    </row>
    <row r="28" spans="1:8" ht="15">
      <c r="A28" s="15" t="s">
        <v>23</v>
      </c>
      <c r="B28" s="15"/>
      <c r="C28" s="15"/>
      <c r="D28" s="15"/>
      <c r="E28" s="15"/>
      <c r="F28" s="17">
        <f>SUM(F10:F25)</f>
        <v>0</v>
      </c>
      <c r="G28" s="17">
        <f>SUM(G10:G25)</f>
        <v>190742.91666666669</v>
      </c>
    </row>
    <row r="29" spans="1:8" ht="15">
      <c r="A29" s="15" t="s">
        <v>24</v>
      </c>
      <c r="B29" s="15"/>
      <c r="C29" s="15" t="s">
        <v>25</v>
      </c>
      <c r="D29" s="15"/>
      <c r="E29" s="15"/>
      <c r="F29" s="17"/>
      <c r="G29" s="17">
        <f>IF(C29="SI",G8*20%,0)</f>
        <v>0</v>
      </c>
    </row>
    <row r="30" spans="1:8" ht="15">
      <c r="A30" s="15" t="s">
        <v>26</v>
      </c>
      <c r="B30" s="15"/>
      <c r="C30" s="15"/>
      <c r="D30" s="15"/>
      <c r="E30" s="15"/>
      <c r="F30" s="17"/>
      <c r="G30" s="17">
        <f>G8</f>
        <v>500000</v>
      </c>
    </row>
    <row r="31" spans="1:8" ht="15">
      <c r="A31" s="15"/>
      <c r="B31" s="15"/>
      <c r="C31" s="15"/>
      <c r="D31" s="15"/>
      <c r="E31" s="15"/>
      <c r="F31" s="17"/>
      <c r="G31" s="17"/>
    </row>
    <row r="32" spans="1:8" ht="15">
      <c r="A32" s="18" t="s">
        <v>27</v>
      </c>
      <c r="B32" s="15"/>
      <c r="C32" s="15"/>
      <c r="D32" s="15"/>
      <c r="E32" s="15"/>
      <c r="F32" s="17"/>
      <c r="G32" s="19">
        <f>F28+G28+G29+G30</f>
        <v>690742.91666666674</v>
      </c>
      <c r="H32" s="10"/>
    </row>
    <row r="33" spans="1:7" ht="15">
      <c r="A33" s="8"/>
      <c r="B33" s="2"/>
      <c r="C33" s="2"/>
      <c r="D33" s="2"/>
      <c r="E33" s="2"/>
      <c r="F33" s="7"/>
      <c r="G33" s="9"/>
    </row>
    <row r="34" spans="1:7" ht="15">
      <c r="A34" s="2"/>
      <c r="B34" s="2"/>
      <c r="C34" s="2"/>
      <c r="D34" s="2"/>
      <c r="E34" s="2"/>
      <c r="F34" s="7"/>
      <c r="G34" s="7"/>
    </row>
    <row r="35" spans="1:7" ht="15">
      <c r="A35" s="2"/>
      <c r="B35" s="2"/>
      <c r="C35" s="2"/>
      <c r="D35" s="2"/>
      <c r="E35" s="2"/>
      <c r="F35" s="7"/>
      <c r="G3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:H34"/>
  <sheetViews>
    <sheetView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11</v>
      </c>
      <c r="C10" s="15">
        <v>31</v>
      </c>
      <c r="D10" s="15">
        <f>19.32/12</f>
        <v>1.61</v>
      </c>
      <c r="E10" s="15">
        <f t="shared" ref="E10:E24" si="0">D10*1.5</f>
        <v>2.415</v>
      </c>
      <c r="F10" s="16">
        <f t="shared" ref="F10:F24" si="1">IF(G10&gt;0,0,($G$8*D10/100)/30*C10)</f>
        <v>0</v>
      </c>
      <c r="G10" s="16">
        <f t="shared" ref="G10:G24" si="2">$G$8*E10/100/30*C10</f>
        <v>12477.5</v>
      </c>
    </row>
    <row r="11" spans="1:7" ht="15">
      <c r="A11" s="15">
        <v>2019</v>
      </c>
      <c r="B11" s="15" t="s">
        <v>20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13</v>
      </c>
      <c r="C12" s="15">
        <v>31</v>
      </c>
      <c r="D12" s="15">
        <f>19.1/12</f>
        <v>1.5916666666666668</v>
      </c>
      <c r="E12" s="15">
        <f t="shared" si="0"/>
        <v>2.3875000000000002</v>
      </c>
      <c r="F12" s="16">
        <f t="shared" si="1"/>
        <v>0</v>
      </c>
      <c r="G12" s="16">
        <f t="shared" si="2"/>
        <v>12335.416666666668</v>
      </c>
    </row>
    <row r="13" spans="1:7" ht="15">
      <c r="A13" s="15">
        <v>2019</v>
      </c>
      <c r="B13" s="15" t="s">
        <v>14</v>
      </c>
      <c r="C13" s="15">
        <v>30</v>
      </c>
      <c r="D13" s="15">
        <f>19.03/12</f>
        <v>1.5858333333333334</v>
      </c>
      <c r="E13" s="15">
        <f t="shared" si="0"/>
        <v>2.3787500000000001</v>
      </c>
      <c r="F13" s="16">
        <f t="shared" si="1"/>
        <v>0</v>
      </c>
      <c r="G13" s="16">
        <f t="shared" si="2"/>
        <v>11893.75</v>
      </c>
    </row>
    <row r="14" spans="1:7" ht="15">
      <c r="A14" s="15">
        <v>2019</v>
      </c>
      <c r="B14" s="15" t="s">
        <v>15</v>
      </c>
      <c r="C14" s="15">
        <v>31</v>
      </c>
      <c r="D14" s="15">
        <f>18.91/12</f>
        <v>1.5758333333333334</v>
      </c>
      <c r="E14" s="15">
        <f t="shared" si="0"/>
        <v>2.36375</v>
      </c>
      <c r="F14" s="16">
        <f t="shared" si="1"/>
        <v>0</v>
      </c>
      <c r="G14" s="16">
        <f t="shared" si="2"/>
        <v>12212.708333333332</v>
      </c>
    </row>
    <row r="15" spans="1:7" ht="15">
      <c r="A15" s="15">
        <v>2020</v>
      </c>
      <c r="B15" s="15" t="s">
        <v>21</v>
      </c>
      <c r="C15" s="15">
        <v>31</v>
      </c>
      <c r="D15" s="15">
        <f>18.77/12</f>
        <v>1.5641666666666667</v>
      </c>
      <c r="E15" s="15">
        <f t="shared" si="0"/>
        <v>2.3462499999999999</v>
      </c>
      <c r="F15" s="16">
        <f t="shared" si="1"/>
        <v>0</v>
      </c>
      <c r="G15" s="16">
        <f t="shared" si="2"/>
        <v>12122.291666666668</v>
      </c>
    </row>
    <row r="16" spans="1:7" ht="15">
      <c r="A16" s="15">
        <v>2020</v>
      </c>
      <c r="B16" s="15" t="s">
        <v>17</v>
      </c>
      <c r="C16" s="15">
        <v>29</v>
      </c>
      <c r="D16" s="15">
        <f>19.06/12</f>
        <v>1.5883333333333332</v>
      </c>
      <c r="E16" s="15">
        <f t="shared" si="0"/>
        <v>2.3824999999999998</v>
      </c>
      <c r="F16" s="16">
        <f t="shared" si="1"/>
        <v>0</v>
      </c>
      <c r="G16" s="16">
        <f t="shared" si="2"/>
        <v>11515.416666666666</v>
      </c>
    </row>
    <row r="17" spans="1:8" ht="15">
      <c r="A17" s="15">
        <v>2020</v>
      </c>
      <c r="B17" s="15" t="s">
        <v>18</v>
      </c>
      <c r="C17" s="15">
        <v>31</v>
      </c>
      <c r="D17" s="15">
        <f>18.95/12</f>
        <v>1.5791666666666666</v>
      </c>
      <c r="E17" s="15">
        <f t="shared" si="0"/>
        <v>2.3687499999999999</v>
      </c>
      <c r="F17" s="16">
        <f t="shared" si="1"/>
        <v>0</v>
      </c>
      <c r="G17" s="16">
        <f>$G$8*E17/100/30*C17</f>
        <v>12238.541666666668</v>
      </c>
    </row>
    <row r="18" spans="1:8" ht="15">
      <c r="A18" s="15">
        <v>2020</v>
      </c>
      <c r="B18" s="15" t="s">
        <v>19</v>
      </c>
      <c r="C18" s="15">
        <v>30</v>
      </c>
      <c r="D18" s="15">
        <f>18.69/12</f>
        <v>1.5575000000000001</v>
      </c>
      <c r="E18" s="15">
        <f t="shared" si="0"/>
        <v>2.3362500000000002</v>
      </c>
      <c r="F18" s="16">
        <f t="shared" si="1"/>
        <v>0</v>
      </c>
      <c r="G18" s="16">
        <f t="shared" si="2"/>
        <v>11681.25</v>
      </c>
    </row>
    <row r="19" spans="1:8" ht="15">
      <c r="A19" s="15">
        <v>2020</v>
      </c>
      <c r="B19" s="15" t="s">
        <v>8</v>
      </c>
      <c r="C19" s="15">
        <v>31</v>
      </c>
      <c r="D19" s="15">
        <f>18.19/12</f>
        <v>1.5158333333333334</v>
      </c>
      <c r="E19" s="15">
        <f t="shared" si="0"/>
        <v>2.2737500000000002</v>
      </c>
      <c r="F19" s="16">
        <f t="shared" si="1"/>
        <v>0</v>
      </c>
      <c r="G19" s="16">
        <f t="shared" si="2"/>
        <v>11747.708333333332</v>
      </c>
    </row>
    <row r="20" spans="1:8" ht="15">
      <c r="A20" s="15">
        <v>2020</v>
      </c>
      <c r="B20" s="15" t="s">
        <v>9</v>
      </c>
      <c r="C20" s="15">
        <v>30</v>
      </c>
      <c r="D20" s="15">
        <f>18.12/12</f>
        <v>1.51</v>
      </c>
      <c r="E20" s="15">
        <f t="shared" si="0"/>
        <v>2.2650000000000001</v>
      </c>
      <c r="F20" s="16">
        <f t="shared" si="1"/>
        <v>0</v>
      </c>
      <c r="G20" s="16">
        <f t="shared" si="2"/>
        <v>11325</v>
      </c>
    </row>
    <row r="21" spans="1:8" ht="15">
      <c r="A21" s="15">
        <v>2020</v>
      </c>
      <c r="B21" s="15" t="s">
        <v>10</v>
      </c>
      <c r="C21" s="15">
        <v>31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11702.5</v>
      </c>
    </row>
    <row r="22" spans="1:8" ht="15">
      <c r="A22" s="15">
        <v>2020</v>
      </c>
      <c r="B22" s="15" t="s">
        <v>11</v>
      </c>
      <c r="C22" s="15">
        <v>31</v>
      </c>
      <c r="D22" s="15">
        <f>18.29/12</f>
        <v>1.5241666666666667</v>
      </c>
      <c r="E22" s="15">
        <f t="shared" si="0"/>
        <v>2.2862499999999999</v>
      </c>
      <c r="F22" s="16">
        <f t="shared" si="1"/>
        <v>0</v>
      </c>
      <c r="G22" s="16">
        <f t="shared" si="2"/>
        <v>11812.291666666668</v>
      </c>
    </row>
    <row r="23" spans="1:8" ht="15">
      <c r="A23" s="15">
        <v>2020</v>
      </c>
      <c r="B23" s="15" t="s">
        <v>20</v>
      </c>
      <c r="C23" s="15">
        <v>30</v>
      </c>
      <c r="D23" s="15">
        <f>18.35/12</f>
        <v>1.5291666666666668</v>
      </c>
      <c r="E23" s="15">
        <f t="shared" si="0"/>
        <v>2.2937500000000002</v>
      </c>
      <c r="F23" s="16">
        <f t="shared" si="1"/>
        <v>0</v>
      </c>
      <c r="G23" s="16">
        <f t="shared" si="2"/>
        <v>11468.75</v>
      </c>
    </row>
    <row r="24" spans="1:8" ht="15">
      <c r="A24" s="15">
        <v>2020</v>
      </c>
      <c r="B24" s="15" t="s">
        <v>22</v>
      </c>
      <c r="C24" s="15">
        <v>31</v>
      </c>
      <c r="D24" s="15">
        <f>18.09/12</f>
        <v>1.5075000000000001</v>
      </c>
      <c r="E24" s="15">
        <f t="shared" si="0"/>
        <v>2.26125</v>
      </c>
      <c r="F24" s="16">
        <f t="shared" si="1"/>
        <v>0</v>
      </c>
      <c r="G24" s="16">
        <f t="shared" si="2"/>
        <v>11683.125</v>
      </c>
    </row>
    <row r="25" spans="1:8" ht="15">
      <c r="A25" s="15"/>
      <c r="B25" s="15"/>
      <c r="C25" s="15"/>
      <c r="D25" s="15"/>
      <c r="E25" s="15"/>
      <c r="F25" s="17"/>
      <c r="G25" s="17"/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 t="s">
        <v>23</v>
      </c>
      <c r="B27" s="15"/>
      <c r="C27" s="15"/>
      <c r="D27" s="15"/>
      <c r="E27" s="15"/>
      <c r="F27" s="17">
        <f>SUM(F10:F24)</f>
        <v>0</v>
      </c>
      <c r="G27" s="17">
        <f>SUM(G10:G24)</f>
        <v>178291.25</v>
      </c>
    </row>
    <row r="28" spans="1:8" ht="15">
      <c r="A28" s="15" t="s">
        <v>24</v>
      </c>
      <c r="B28" s="15"/>
      <c r="C28" s="15" t="s">
        <v>25</v>
      </c>
      <c r="D28" s="15"/>
      <c r="E28" s="15"/>
      <c r="F28" s="17"/>
      <c r="G28" s="17">
        <f>IF(C28="SI",G8*20%,0)</f>
        <v>0</v>
      </c>
    </row>
    <row r="29" spans="1:8" ht="15">
      <c r="A29" s="15" t="s">
        <v>26</v>
      </c>
      <c r="B29" s="15"/>
      <c r="C29" s="15"/>
      <c r="D29" s="15"/>
      <c r="E29" s="15"/>
      <c r="F29" s="17"/>
      <c r="G29" s="17">
        <f>G8</f>
        <v>500000</v>
      </c>
    </row>
    <row r="30" spans="1:8" ht="15">
      <c r="A30" s="15"/>
      <c r="B30" s="15"/>
      <c r="C30" s="15"/>
      <c r="D30" s="15"/>
      <c r="E30" s="15"/>
      <c r="F30" s="17"/>
      <c r="G30" s="17"/>
    </row>
    <row r="31" spans="1:8" ht="15">
      <c r="A31" s="18" t="s">
        <v>27</v>
      </c>
      <c r="B31" s="15"/>
      <c r="C31" s="15"/>
      <c r="D31" s="15"/>
      <c r="E31" s="15"/>
      <c r="F31" s="17"/>
      <c r="G31" s="19">
        <f>F27+G27+G28+G29</f>
        <v>678291.25</v>
      </c>
      <c r="H31" s="10"/>
    </row>
    <row r="32" spans="1:8" ht="15">
      <c r="A32" s="8"/>
      <c r="B32" s="2"/>
      <c r="C32" s="2"/>
      <c r="D32" s="2"/>
      <c r="E32" s="2"/>
      <c r="F32" s="7"/>
      <c r="G32" s="9"/>
    </row>
    <row r="33" spans="1:7" ht="15">
      <c r="A33" s="2"/>
      <c r="B33" s="2"/>
      <c r="C33" s="2"/>
      <c r="D33" s="2"/>
      <c r="E33" s="2"/>
      <c r="F33" s="7"/>
      <c r="G33" s="7"/>
    </row>
    <row r="34" spans="1:7" ht="15">
      <c r="A34" s="2"/>
      <c r="B34" s="2"/>
      <c r="C34" s="2"/>
      <c r="D34" s="2"/>
      <c r="E34" s="2"/>
      <c r="F34" s="7"/>
      <c r="G3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6"/>
  <sheetViews>
    <sheetView topLeftCell="A6" workbookViewId="0">
      <selection activeCell="E38" sqref="E3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9</v>
      </c>
      <c r="C10" s="15">
        <v>30</v>
      </c>
      <c r="D10" s="15">
        <f>19.3/12</f>
        <v>1.6083333333333334</v>
      </c>
      <c r="E10" s="15">
        <f t="shared" ref="E10:E26" si="0">D10*1.5</f>
        <v>2.4125000000000001</v>
      </c>
      <c r="F10" s="16">
        <f t="shared" ref="F10:F26" si="1">IF(G10&gt;0,0,($G$8*D10/100)/30*C10)</f>
        <v>0</v>
      </c>
      <c r="G10" s="16">
        <f t="shared" ref="G10:G26" si="2">$G$8*E10/100/30*C10</f>
        <v>12062.5</v>
      </c>
    </row>
    <row r="11" spans="1:7" ht="15">
      <c r="A11" s="15">
        <v>2019</v>
      </c>
      <c r="B11" s="15" t="s">
        <v>10</v>
      </c>
      <c r="C11" s="15">
        <v>31</v>
      </c>
      <c r="D11" s="15">
        <f>19.28/12</f>
        <v>1.6066666666666667</v>
      </c>
      <c r="E11" s="15">
        <f t="shared" si="0"/>
        <v>2.41</v>
      </c>
      <c r="F11" s="16">
        <f t="shared" si="1"/>
        <v>0</v>
      </c>
      <c r="G11" s="16">
        <f t="shared" si="2"/>
        <v>12451.666666666668</v>
      </c>
    </row>
    <row r="12" spans="1:7" ht="15">
      <c r="A12" s="15">
        <v>2019</v>
      </c>
      <c r="B12" s="15" t="s">
        <v>11</v>
      </c>
      <c r="C12" s="15">
        <v>31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12477.5</v>
      </c>
    </row>
    <row r="13" spans="1:7" ht="15">
      <c r="A13" s="15">
        <v>2019</v>
      </c>
      <c r="B13" s="15" t="s">
        <v>20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13</v>
      </c>
      <c r="C14" s="15">
        <v>31</v>
      </c>
      <c r="D14" s="15">
        <f>19.1/12</f>
        <v>1.5916666666666668</v>
      </c>
      <c r="E14" s="15">
        <f t="shared" si="0"/>
        <v>2.3875000000000002</v>
      </c>
      <c r="F14" s="16">
        <f t="shared" si="1"/>
        <v>0</v>
      </c>
      <c r="G14" s="16">
        <f t="shared" si="2"/>
        <v>12335.416666666668</v>
      </c>
    </row>
    <row r="15" spans="1:7" ht="15">
      <c r="A15" s="15">
        <v>2019</v>
      </c>
      <c r="B15" s="15" t="s">
        <v>14</v>
      </c>
      <c r="C15" s="15">
        <v>30</v>
      </c>
      <c r="D15" s="15">
        <f>19.03/12</f>
        <v>1.5858333333333334</v>
      </c>
      <c r="E15" s="15">
        <f t="shared" si="0"/>
        <v>2.3787500000000001</v>
      </c>
      <c r="F15" s="16">
        <f t="shared" si="1"/>
        <v>0</v>
      </c>
      <c r="G15" s="16">
        <f t="shared" si="2"/>
        <v>11893.75</v>
      </c>
    </row>
    <row r="16" spans="1:7" ht="15">
      <c r="A16" s="15">
        <v>2019</v>
      </c>
      <c r="B16" s="15" t="s">
        <v>15</v>
      </c>
      <c r="C16" s="15">
        <v>31</v>
      </c>
      <c r="D16" s="15">
        <f>18.91/12</f>
        <v>1.5758333333333334</v>
      </c>
      <c r="E16" s="15">
        <f t="shared" si="0"/>
        <v>2.36375</v>
      </c>
      <c r="F16" s="16">
        <f t="shared" si="1"/>
        <v>0</v>
      </c>
      <c r="G16" s="16">
        <f t="shared" si="2"/>
        <v>12212.708333333332</v>
      </c>
    </row>
    <row r="17" spans="1:7" ht="15">
      <c r="A17" s="15">
        <v>2020</v>
      </c>
      <c r="B17" s="15" t="s">
        <v>21</v>
      </c>
      <c r="C17" s="15">
        <v>31</v>
      </c>
      <c r="D17" s="15">
        <f>18.77/12</f>
        <v>1.5641666666666667</v>
      </c>
      <c r="E17" s="15">
        <f t="shared" si="0"/>
        <v>2.3462499999999999</v>
      </c>
      <c r="F17" s="16">
        <f t="shared" si="1"/>
        <v>0</v>
      </c>
      <c r="G17" s="16">
        <f t="shared" si="2"/>
        <v>12122.291666666668</v>
      </c>
    </row>
    <row r="18" spans="1:7" ht="15">
      <c r="A18" s="15">
        <v>2020</v>
      </c>
      <c r="B18" s="15" t="s">
        <v>17</v>
      </c>
      <c r="C18" s="15">
        <v>29</v>
      </c>
      <c r="D18" s="15">
        <f>19.06/12</f>
        <v>1.5883333333333332</v>
      </c>
      <c r="E18" s="15">
        <f t="shared" si="0"/>
        <v>2.3824999999999998</v>
      </c>
      <c r="F18" s="16">
        <f t="shared" si="1"/>
        <v>0</v>
      </c>
      <c r="G18" s="16">
        <f t="shared" si="2"/>
        <v>11515.416666666666</v>
      </c>
    </row>
    <row r="19" spans="1:7" ht="15">
      <c r="A19" s="15">
        <v>2020</v>
      </c>
      <c r="B19" s="15" t="s">
        <v>18</v>
      </c>
      <c r="C19" s="15">
        <v>31</v>
      </c>
      <c r="D19" s="15">
        <f>18.95/12</f>
        <v>1.5791666666666666</v>
      </c>
      <c r="E19" s="15">
        <f t="shared" si="0"/>
        <v>2.3687499999999999</v>
      </c>
      <c r="F19" s="16">
        <f t="shared" si="1"/>
        <v>0</v>
      </c>
      <c r="G19" s="16">
        <f>$G$8*E19/100/30*C19</f>
        <v>12238.541666666668</v>
      </c>
    </row>
    <row r="20" spans="1:7" ht="15">
      <c r="A20" s="15">
        <v>2020</v>
      </c>
      <c r="B20" s="15" t="s">
        <v>19</v>
      </c>
      <c r="C20" s="15">
        <v>30</v>
      </c>
      <c r="D20" s="15">
        <f>18.69/12</f>
        <v>1.5575000000000001</v>
      </c>
      <c r="E20" s="15">
        <f t="shared" si="0"/>
        <v>2.3362500000000002</v>
      </c>
      <c r="F20" s="16">
        <f t="shared" si="1"/>
        <v>0</v>
      </c>
      <c r="G20" s="16">
        <f t="shared" si="2"/>
        <v>11681.25</v>
      </c>
    </row>
    <row r="21" spans="1:7" ht="15">
      <c r="A21" s="15">
        <v>2020</v>
      </c>
      <c r="B21" s="15" t="s">
        <v>8</v>
      </c>
      <c r="C21" s="15">
        <v>31</v>
      </c>
      <c r="D21" s="15">
        <f>18.19/12</f>
        <v>1.5158333333333334</v>
      </c>
      <c r="E21" s="15">
        <f t="shared" si="0"/>
        <v>2.2737500000000002</v>
      </c>
      <c r="F21" s="16">
        <f t="shared" si="1"/>
        <v>0</v>
      </c>
      <c r="G21" s="16">
        <f t="shared" si="2"/>
        <v>11747.708333333332</v>
      </c>
    </row>
    <row r="22" spans="1:7" ht="15">
      <c r="A22" s="15">
        <v>2020</v>
      </c>
      <c r="B22" s="15" t="s">
        <v>9</v>
      </c>
      <c r="C22" s="15">
        <v>30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11325</v>
      </c>
    </row>
    <row r="23" spans="1:7" ht="15">
      <c r="A23" s="15">
        <v>2020</v>
      </c>
      <c r="B23" s="15" t="s">
        <v>10</v>
      </c>
      <c r="C23" s="15">
        <v>31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11702.5</v>
      </c>
    </row>
    <row r="24" spans="1:7" ht="15">
      <c r="A24" s="15">
        <v>2020</v>
      </c>
      <c r="B24" s="15" t="s">
        <v>11</v>
      </c>
      <c r="C24" s="15">
        <v>31</v>
      </c>
      <c r="D24" s="15">
        <f>18.29/12</f>
        <v>1.5241666666666667</v>
      </c>
      <c r="E24" s="15">
        <f t="shared" si="0"/>
        <v>2.2862499999999999</v>
      </c>
      <c r="F24" s="16">
        <f t="shared" si="1"/>
        <v>0</v>
      </c>
      <c r="G24" s="16">
        <f t="shared" si="2"/>
        <v>11812.291666666668</v>
      </c>
    </row>
    <row r="25" spans="1:7" ht="15">
      <c r="A25" s="15">
        <v>2020</v>
      </c>
      <c r="B25" s="15" t="s">
        <v>20</v>
      </c>
      <c r="C25" s="15">
        <v>30</v>
      </c>
      <c r="D25" s="15">
        <f>18.35/12</f>
        <v>1.5291666666666668</v>
      </c>
      <c r="E25" s="15">
        <f t="shared" si="0"/>
        <v>2.2937500000000002</v>
      </c>
      <c r="F25" s="16">
        <f t="shared" si="1"/>
        <v>0</v>
      </c>
      <c r="G25" s="16">
        <f t="shared" si="2"/>
        <v>11468.75</v>
      </c>
    </row>
    <row r="26" spans="1:7" ht="15">
      <c r="A26" s="15">
        <v>2020</v>
      </c>
      <c r="B26" s="15" t="s">
        <v>22</v>
      </c>
      <c r="C26" s="15">
        <v>31</v>
      </c>
      <c r="D26" s="15">
        <f>18.09/12</f>
        <v>1.5075000000000001</v>
      </c>
      <c r="E26" s="15">
        <f t="shared" si="0"/>
        <v>2.26125</v>
      </c>
      <c r="F26" s="16">
        <f t="shared" si="1"/>
        <v>0</v>
      </c>
      <c r="G26" s="16">
        <f t="shared" si="2"/>
        <v>11683.125</v>
      </c>
    </row>
    <row r="27" spans="1:7" ht="15">
      <c r="A27" s="15"/>
      <c r="B27" s="15"/>
      <c r="C27" s="15"/>
      <c r="D27" s="15"/>
      <c r="E27" s="15"/>
      <c r="F27" s="17"/>
      <c r="G27" s="17"/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 t="s">
        <v>23</v>
      </c>
      <c r="B29" s="15"/>
      <c r="C29" s="15"/>
      <c r="D29" s="15"/>
      <c r="E29" s="15"/>
      <c r="F29" s="17">
        <f>SUM(F10:F26)</f>
        <v>0</v>
      </c>
      <c r="G29" s="17">
        <f>SUM(G10:G26)</f>
        <v>202805.41666666669</v>
      </c>
    </row>
    <row r="30" spans="1:7" ht="15">
      <c r="A30" s="15" t="s">
        <v>24</v>
      </c>
      <c r="B30" s="15"/>
      <c r="C30" s="15" t="s">
        <v>25</v>
      </c>
      <c r="D30" s="15"/>
      <c r="E30" s="15"/>
      <c r="F30" s="17"/>
      <c r="G30" s="17">
        <f>IF(C30="SI",G8*20%,0)</f>
        <v>0</v>
      </c>
    </row>
    <row r="31" spans="1:7" ht="15">
      <c r="A31" s="15" t="s">
        <v>26</v>
      </c>
      <c r="B31" s="15"/>
      <c r="C31" s="15"/>
      <c r="D31" s="15"/>
      <c r="E31" s="15"/>
      <c r="F31" s="17"/>
      <c r="G31" s="17">
        <f>G8</f>
        <v>500000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8" t="s">
        <v>27</v>
      </c>
      <c r="B33" s="15"/>
      <c r="C33" s="15"/>
      <c r="D33" s="15"/>
      <c r="E33" s="15"/>
      <c r="F33" s="17"/>
      <c r="G33" s="19">
        <f>F29+G29+G30+G31</f>
        <v>702805.41666666674</v>
      </c>
      <c r="H33" s="10"/>
    </row>
    <row r="34" spans="1:8" ht="15">
      <c r="A34" s="8"/>
      <c r="B34" s="2"/>
      <c r="C34" s="2"/>
      <c r="D34" s="2"/>
      <c r="E34" s="2"/>
      <c r="F34" s="7"/>
      <c r="G34" s="9"/>
    </row>
    <row r="35" spans="1:8" ht="15">
      <c r="A35" s="2"/>
      <c r="B35" s="2"/>
      <c r="C35" s="2"/>
      <c r="D35" s="2"/>
      <c r="E35" s="2"/>
      <c r="F35" s="7"/>
      <c r="G35" s="7"/>
    </row>
    <row r="36" spans="1:8" ht="15">
      <c r="A36" s="2"/>
      <c r="B36" s="2"/>
      <c r="C36" s="2"/>
      <c r="D36" s="2"/>
      <c r="E36" s="2"/>
      <c r="F36" s="7"/>
      <c r="G3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:H48"/>
  <sheetViews>
    <sheetView topLeftCell="A14" workbookViewId="0">
      <selection activeCell="H34" sqref="H3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:H47"/>
  <sheetViews>
    <sheetView topLeftCell="A15" workbookViewId="0">
      <selection activeCell="I36" sqref="I3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:H46"/>
  <sheetViews>
    <sheetView topLeftCell="A10" workbookViewId="0">
      <selection activeCell="I37" sqref="I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:H45"/>
  <sheetViews>
    <sheetView topLeftCell="A7" workbookViewId="0">
      <selection activeCell="H31" sqref="H3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:H44"/>
  <sheetViews>
    <sheetView topLeftCell="A8" workbookViewId="0">
      <selection activeCell="H37" sqref="H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:H43"/>
  <sheetViews>
    <sheetView topLeftCell="A10" workbookViewId="0">
      <selection activeCell="H38" sqref="H3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:H42"/>
  <sheetViews>
    <sheetView workbookViewId="0">
      <selection activeCell="I37" sqref="I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:H41"/>
  <sheetViews>
    <sheetView workbookViewId="0">
      <selection activeCell="H35" sqref="H35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:H40"/>
  <sheetViews>
    <sheetView workbookViewId="0">
      <selection activeCell="H38" sqref="H3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:H39"/>
  <sheetViews>
    <sheetView workbookViewId="0">
      <selection activeCell="G39" sqref="G3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5"/>
  <sheetViews>
    <sheetView topLeftCell="A6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10</v>
      </c>
      <c r="C10" s="15">
        <v>31</v>
      </c>
      <c r="D10" s="15">
        <f>19.28/12</f>
        <v>1.6066666666666667</v>
      </c>
      <c r="E10" s="15">
        <f t="shared" ref="E10:E25" si="0">D10*1.5</f>
        <v>2.41</v>
      </c>
      <c r="F10" s="16">
        <f t="shared" ref="F10:F25" si="1">IF(G10&gt;0,0,($G$8*D10/100)/30*C10)</f>
        <v>0</v>
      </c>
      <c r="G10" s="16">
        <f t="shared" ref="G10:G25" si="2">$G$8*E10/100/30*C10</f>
        <v>12451.666666666668</v>
      </c>
    </row>
    <row r="11" spans="1:7" ht="15">
      <c r="A11" s="15">
        <v>2019</v>
      </c>
      <c r="B11" s="15" t="s">
        <v>11</v>
      </c>
      <c r="C11" s="15">
        <v>31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12477.5</v>
      </c>
    </row>
    <row r="12" spans="1:7" ht="15">
      <c r="A12" s="15">
        <v>2019</v>
      </c>
      <c r="B12" s="15" t="s">
        <v>20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13</v>
      </c>
      <c r="C13" s="15">
        <v>31</v>
      </c>
      <c r="D13" s="15">
        <f>19.1/12</f>
        <v>1.5916666666666668</v>
      </c>
      <c r="E13" s="15">
        <f t="shared" si="0"/>
        <v>2.3875000000000002</v>
      </c>
      <c r="F13" s="16">
        <f t="shared" si="1"/>
        <v>0</v>
      </c>
      <c r="G13" s="16">
        <f t="shared" si="2"/>
        <v>12335.416666666668</v>
      </c>
    </row>
    <row r="14" spans="1:7" ht="15">
      <c r="A14" s="15">
        <v>2019</v>
      </c>
      <c r="B14" s="15" t="s">
        <v>14</v>
      </c>
      <c r="C14" s="15">
        <v>30</v>
      </c>
      <c r="D14" s="15">
        <f>19.03/12</f>
        <v>1.5858333333333334</v>
      </c>
      <c r="E14" s="15">
        <f t="shared" si="0"/>
        <v>2.3787500000000001</v>
      </c>
      <c r="F14" s="16">
        <f t="shared" si="1"/>
        <v>0</v>
      </c>
      <c r="G14" s="16">
        <f t="shared" si="2"/>
        <v>11893.75</v>
      </c>
    </row>
    <row r="15" spans="1:7" ht="15">
      <c r="A15" s="15">
        <v>2019</v>
      </c>
      <c r="B15" s="15" t="s">
        <v>15</v>
      </c>
      <c r="C15" s="15">
        <v>31</v>
      </c>
      <c r="D15" s="15">
        <f>18.91/12</f>
        <v>1.5758333333333334</v>
      </c>
      <c r="E15" s="15">
        <f t="shared" si="0"/>
        <v>2.36375</v>
      </c>
      <c r="F15" s="16">
        <f t="shared" si="1"/>
        <v>0</v>
      </c>
      <c r="G15" s="16">
        <f t="shared" si="2"/>
        <v>12212.708333333332</v>
      </c>
    </row>
    <row r="16" spans="1:7" ht="15">
      <c r="A16" s="15">
        <v>2020</v>
      </c>
      <c r="B16" s="15" t="s">
        <v>21</v>
      </c>
      <c r="C16" s="15">
        <v>31</v>
      </c>
      <c r="D16" s="15">
        <f>18.77/12</f>
        <v>1.5641666666666667</v>
      </c>
      <c r="E16" s="15">
        <f t="shared" si="0"/>
        <v>2.3462499999999999</v>
      </c>
      <c r="F16" s="16">
        <f t="shared" si="1"/>
        <v>0</v>
      </c>
      <c r="G16" s="16">
        <f t="shared" si="2"/>
        <v>12122.291666666668</v>
      </c>
    </row>
    <row r="17" spans="1:8" ht="15">
      <c r="A17" s="15">
        <v>2020</v>
      </c>
      <c r="B17" s="15" t="s">
        <v>17</v>
      </c>
      <c r="C17" s="15">
        <v>29</v>
      </c>
      <c r="D17" s="15">
        <f>19.06/12</f>
        <v>1.5883333333333332</v>
      </c>
      <c r="E17" s="15">
        <f t="shared" si="0"/>
        <v>2.3824999999999998</v>
      </c>
      <c r="F17" s="16">
        <f t="shared" si="1"/>
        <v>0</v>
      </c>
      <c r="G17" s="16">
        <f t="shared" si="2"/>
        <v>11515.416666666666</v>
      </c>
    </row>
    <row r="18" spans="1:8" ht="15">
      <c r="A18" s="15">
        <v>2020</v>
      </c>
      <c r="B18" s="15" t="s">
        <v>18</v>
      </c>
      <c r="C18" s="15">
        <v>31</v>
      </c>
      <c r="D18" s="15">
        <f>18.95/12</f>
        <v>1.5791666666666666</v>
      </c>
      <c r="E18" s="15">
        <f t="shared" si="0"/>
        <v>2.3687499999999999</v>
      </c>
      <c r="F18" s="16">
        <f t="shared" si="1"/>
        <v>0</v>
      </c>
      <c r="G18" s="16">
        <f>$G$8*E18/100/30*C18</f>
        <v>12238.541666666668</v>
      </c>
    </row>
    <row r="19" spans="1:8" ht="15">
      <c r="A19" s="15">
        <v>2020</v>
      </c>
      <c r="B19" s="15" t="s">
        <v>19</v>
      </c>
      <c r="C19" s="15">
        <v>30</v>
      </c>
      <c r="D19" s="15">
        <f>18.69/12</f>
        <v>1.5575000000000001</v>
      </c>
      <c r="E19" s="15">
        <f t="shared" si="0"/>
        <v>2.3362500000000002</v>
      </c>
      <c r="F19" s="16">
        <f t="shared" si="1"/>
        <v>0</v>
      </c>
      <c r="G19" s="16">
        <f t="shared" si="2"/>
        <v>11681.25</v>
      </c>
    </row>
    <row r="20" spans="1:8" ht="15">
      <c r="A20" s="15">
        <v>2020</v>
      </c>
      <c r="B20" s="15" t="s">
        <v>8</v>
      </c>
      <c r="C20" s="15">
        <v>31</v>
      </c>
      <c r="D20" s="15">
        <f>18.19/12</f>
        <v>1.5158333333333334</v>
      </c>
      <c r="E20" s="15">
        <f t="shared" si="0"/>
        <v>2.2737500000000002</v>
      </c>
      <c r="F20" s="16">
        <f t="shared" si="1"/>
        <v>0</v>
      </c>
      <c r="G20" s="16">
        <f t="shared" si="2"/>
        <v>11747.708333333332</v>
      </c>
    </row>
    <row r="21" spans="1:8" ht="15">
      <c r="A21" s="15">
        <v>2020</v>
      </c>
      <c r="B21" s="15" t="s">
        <v>9</v>
      </c>
      <c r="C21" s="15">
        <v>30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11325</v>
      </c>
    </row>
    <row r="22" spans="1:8" ht="15">
      <c r="A22" s="15">
        <v>2020</v>
      </c>
      <c r="B22" s="15" t="s">
        <v>10</v>
      </c>
      <c r="C22" s="15">
        <v>31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11702.5</v>
      </c>
    </row>
    <row r="23" spans="1:8" ht="15">
      <c r="A23" s="15">
        <v>2020</v>
      </c>
      <c r="B23" s="15" t="s">
        <v>11</v>
      </c>
      <c r="C23" s="15">
        <v>31</v>
      </c>
      <c r="D23" s="15">
        <f>18.29/12</f>
        <v>1.5241666666666667</v>
      </c>
      <c r="E23" s="15">
        <f t="shared" si="0"/>
        <v>2.2862499999999999</v>
      </c>
      <c r="F23" s="16">
        <f t="shared" si="1"/>
        <v>0</v>
      </c>
      <c r="G23" s="16">
        <f t="shared" si="2"/>
        <v>11812.291666666668</v>
      </c>
    </row>
    <row r="24" spans="1:8" ht="15">
      <c r="A24" s="15">
        <v>2020</v>
      </c>
      <c r="B24" s="15" t="s">
        <v>20</v>
      </c>
      <c r="C24" s="15">
        <v>30</v>
      </c>
      <c r="D24" s="15">
        <f>18.35/12</f>
        <v>1.5291666666666668</v>
      </c>
      <c r="E24" s="15">
        <f t="shared" si="0"/>
        <v>2.2937500000000002</v>
      </c>
      <c r="F24" s="16">
        <f t="shared" si="1"/>
        <v>0</v>
      </c>
      <c r="G24" s="16">
        <f t="shared" si="2"/>
        <v>11468.75</v>
      </c>
    </row>
    <row r="25" spans="1:8" ht="15">
      <c r="A25" s="15">
        <v>2020</v>
      </c>
      <c r="B25" s="15" t="s">
        <v>22</v>
      </c>
      <c r="C25" s="15">
        <v>31</v>
      </c>
      <c r="D25" s="15">
        <f>18.09/12</f>
        <v>1.5075000000000001</v>
      </c>
      <c r="E25" s="15">
        <f t="shared" si="0"/>
        <v>2.26125</v>
      </c>
      <c r="F25" s="16">
        <f t="shared" si="1"/>
        <v>0</v>
      </c>
      <c r="G25" s="16">
        <f t="shared" si="2"/>
        <v>11683.125</v>
      </c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/>
      <c r="B27" s="15"/>
      <c r="C27" s="15"/>
      <c r="D27" s="15"/>
      <c r="E27" s="15"/>
      <c r="F27" s="17"/>
      <c r="G27" s="17"/>
    </row>
    <row r="28" spans="1:8" ht="15">
      <c r="A28" s="15" t="s">
        <v>23</v>
      </c>
      <c r="B28" s="15"/>
      <c r="C28" s="15"/>
      <c r="D28" s="15"/>
      <c r="E28" s="15"/>
      <c r="F28" s="17">
        <f>SUM(F10:F25)</f>
        <v>0</v>
      </c>
      <c r="G28" s="17">
        <f>SUM(G10:G25)</f>
        <v>190742.91666666669</v>
      </c>
    </row>
    <row r="29" spans="1:8" ht="15">
      <c r="A29" s="15" t="s">
        <v>24</v>
      </c>
      <c r="B29" s="15"/>
      <c r="C29" s="15" t="s">
        <v>25</v>
      </c>
      <c r="D29" s="15"/>
      <c r="E29" s="15"/>
      <c r="F29" s="17"/>
      <c r="G29" s="17">
        <f>IF(C29="SI",G8*20%,0)</f>
        <v>0</v>
      </c>
    </row>
    <row r="30" spans="1:8" ht="15">
      <c r="A30" s="15" t="s">
        <v>26</v>
      </c>
      <c r="B30" s="15"/>
      <c r="C30" s="15"/>
      <c r="D30" s="15"/>
      <c r="E30" s="15"/>
      <c r="F30" s="17"/>
      <c r="G30" s="17">
        <f>G8</f>
        <v>500000</v>
      </c>
    </row>
    <row r="31" spans="1:8" ht="15">
      <c r="A31" s="15"/>
      <c r="B31" s="15"/>
      <c r="C31" s="15"/>
      <c r="D31" s="15"/>
      <c r="E31" s="15"/>
      <c r="F31" s="17"/>
      <c r="G31" s="17"/>
    </row>
    <row r="32" spans="1:8" ht="15">
      <c r="A32" s="18" t="s">
        <v>27</v>
      </c>
      <c r="B32" s="15"/>
      <c r="C32" s="15"/>
      <c r="D32" s="15"/>
      <c r="E32" s="15"/>
      <c r="F32" s="17"/>
      <c r="G32" s="19">
        <f>F28+G28+G29+G30</f>
        <v>690742.91666666674</v>
      </c>
      <c r="H32" s="10"/>
    </row>
    <row r="33" spans="1:7" ht="15">
      <c r="A33" s="8"/>
      <c r="B33" s="2"/>
      <c r="C33" s="2"/>
      <c r="D33" s="2"/>
      <c r="E33" s="2"/>
      <c r="F33" s="7"/>
      <c r="G33" s="9"/>
    </row>
    <row r="34" spans="1:7" ht="15">
      <c r="A34" s="2"/>
      <c r="B34" s="2"/>
      <c r="C34" s="2"/>
      <c r="D34" s="2"/>
      <c r="E34" s="2"/>
      <c r="F34" s="7"/>
      <c r="G34" s="7"/>
    </row>
    <row r="35" spans="1:7" ht="15">
      <c r="A35" s="2"/>
      <c r="B35" s="2"/>
      <c r="C35" s="2"/>
      <c r="D35" s="2"/>
      <c r="E35" s="2"/>
      <c r="F35" s="7"/>
      <c r="G3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:H38"/>
  <sheetViews>
    <sheetView workbookViewId="0">
      <selection activeCell="E38" sqref="E3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12075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12490.416666666668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12062.5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12451.666666666668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12477.5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12335.416666666668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11893.75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12212.708333333332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12122.291666666668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11515.416666666666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12238.541666666668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11681.25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11747.708333333332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11325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11702.5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11812.291666666668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11468.75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11683.125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227370.83333333334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500000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727370.83333333337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:H37"/>
  <sheetViews>
    <sheetView workbookViewId="0">
      <selection activeCell="H37" sqref="H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8</v>
      </c>
      <c r="C10" s="15">
        <v>31</v>
      </c>
      <c r="D10" s="15">
        <f>19.34/12</f>
        <v>1.6116666666666666</v>
      </c>
      <c r="E10" s="15">
        <f t="shared" ref="E10:E27" si="0">D10*1.5</f>
        <v>2.4175</v>
      </c>
      <c r="F10" s="16">
        <f t="shared" ref="F10:F27" si="1">IF(G10&gt;0,0,($G$8*D10/100)/30*C10)</f>
        <v>0</v>
      </c>
      <c r="G10" s="16">
        <f t="shared" ref="G10:G27" si="2">$G$8*E10/100/30*C10</f>
        <v>12490.416666666668</v>
      </c>
    </row>
    <row r="11" spans="1:7" ht="15">
      <c r="A11" s="15">
        <v>2019</v>
      </c>
      <c r="B11" s="15" t="s">
        <v>9</v>
      </c>
      <c r="C11" s="15">
        <v>30</v>
      </c>
      <c r="D11" s="15">
        <f>19.3/12</f>
        <v>1.6083333333333334</v>
      </c>
      <c r="E11" s="15">
        <f t="shared" si="0"/>
        <v>2.4125000000000001</v>
      </c>
      <c r="F11" s="16">
        <f t="shared" si="1"/>
        <v>0</v>
      </c>
      <c r="G11" s="16">
        <f t="shared" si="2"/>
        <v>12062.5</v>
      </c>
    </row>
    <row r="12" spans="1:7" ht="15">
      <c r="A12" s="15">
        <v>2019</v>
      </c>
      <c r="B12" s="15" t="s">
        <v>10</v>
      </c>
      <c r="C12" s="15">
        <v>31</v>
      </c>
      <c r="D12" s="15">
        <f>19.28/12</f>
        <v>1.6066666666666667</v>
      </c>
      <c r="E12" s="15">
        <f t="shared" si="0"/>
        <v>2.41</v>
      </c>
      <c r="F12" s="16">
        <f t="shared" si="1"/>
        <v>0</v>
      </c>
      <c r="G12" s="16">
        <f t="shared" si="2"/>
        <v>12451.666666666668</v>
      </c>
    </row>
    <row r="13" spans="1:7" ht="15">
      <c r="A13" s="15">
        <v>2019</v>
      </c>
      <c r="B13" s="15" t="s">
        <v>11</v>
      </c>
      <c r="C13" s="15">
        <v>31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12477.5</v>
      </c>
    </row>
    <row r="14" spans="1:7" ht="15">
      <c r="A14" s="15">
        <v>2019</v>
      </c>
      <c r="B14" s="15" t="s">
        <v>20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13</v>
      </c>
      <c r="C15" s="15">
        <v>31</v>
      </c>
      <c r="D15" s="15">
        <f>19.1/12</f>
        <v>1.5916666666666668</v>
      </c>
      <c r="E15" s="15">
        <f t="shared" si="0"/>
        <v>2.3875000000000002</v>
      </c>
      <c r="F15" s="16">
        <f t="shared" si="1"/>
        <v>0</v>
      </c>
      <c r="G15" s="16">
        <f t="shared" si="2"/>
        <v>12335.416666666668</v>
      </c>
    </row>
    <row r="16" spans="1:7" ht="15">
      <c r="A16" s="15">
        <v>2019</v>
      </c>
      <c r="B16" s="15" t="s">
        <v>14</v>
      </c>
      <c r="C16" s="15">
        <v>30</v>
      </c>
      <c r="D16" s="15">
        <f>19.03/12</f>
        <v>1.5858333333333334</v>
      </c>
      <c r="E16" s="15">
        <f t="shared" si="0"/>
        <v>2.3787500000000001</v>
      </c>
      <c r="F16" s="16">
        <f t="shared" si="1"/>
        <v>0</v>
      </c>
      <c r="G16" s="16">
        <f t="shared" si="2"/>
        <v>11893.75</v>
      </c>
    </row>
    <row r="17" spans="1:7" ht="15">
      <c r="A17" s="15">
        <v>2019</v>
      </c>
      <c r="B17" s="15" t="s">
        <v>15</v>
      </c>
      <c r="C17" s="15">
        <v>31</v>
      </c>
      <c r="D17" s="15">
        <f>18.91/12</f>
        <v>1.5758333333333334</v>
      </c>
      <c r="E17" s="15">
        <f t="shared" si="0"/>
        <v>2.36375</v>
      </c>
      <c r="F17" s="16">
        <f t="shared" si="1"/>
        <v>0</v>
      </c>
      <c r="G17" s="16">
        <f t="shared" si="2"/>
        <v>12212.708333333332</v>
      </c>
    </row>
    <row r="18" spans="1:7" ht="15">
      <c r="A18" s="15">
        <v>2020</v>
      </c>
      <c r="B18" s="15" t="s">
        <v>21</v>
      </c>
      <c r="C18" s="15">
        <v>31</v>
      </c>
      <c r="D18" s="15">
        <f>18.77/12</f>
        <v>1.5641666666666667</v>
      </c>
      <c r="E18" s="15">
        <f t="shared" si="0"/>
        <v>2.3462499999999999</v>
      </c>
      <c r="F18" s="16">
        <f t="shared" si="1"/>
        <v>0</v>
      </c>
      <c r="G18" s="16">
        <f t="shared" si="2"/>
        <v>12122.291666666668</v>
      </c>
    </row>
    <row r="19" spans="1:7" ht="15">
      <c r="A19" s="15">
        <v>2020</v>
      </c>
      <c r="B19" s="15" t="s">
        <v>17</v>
      </c>
      <c r="C19" s="15">
        <v>29</v>
      </c>
      <c r="D19" s="15">
        <f>19.06/12</f>
        <v>1.5883333333333332</v>
      </c>
      <c r="E19" s="15">
        <f t="shared" si="0"/>
        <v>2.3824999999999998</v>
      </c>
      <c r="F19" s="16">
        <f t="shared" si="1"/>
        <v>0</v>
      </c>
      <c r="G19" s="16">
        <f t="shared" si="2"/>
        <v>11515.416666666666</v>
      </c>
    </row>
    <row r="20" spans="1:7" ht="15">
      <c r="A20" s="15">
        <v>2020</v>
      </c>
      <c r="B20" s="15" t="s">
        <v>18</v>
      </c>
      <c r="C20" s="15">
        <v>31</v>
      </c>
      <c r="D20" s="15">
        <f>18.95/12</f>
        <v>1.5791666666666666</v>
      </c>
      <c r="E20" s="15">
        <f t="shared" si="0"/>
        <v>2.3687499999999999</v>
      </c>
      <c r="F20" s="16">
        <f t="shared" si="1"/>
        <v>0</v>
      </c>
      <c r="G20" s="16">
        <f>$G$8*E20/100/30*C20</f>
        <v>12238.541666666668</v>
      </c>
    </row>
    <row r="21" spans="1:7" ht="15">
      <c r="A21" s="15">
        <v>2020</v>
      </c>
      <c r="B21" s="15" t="s">
        <v>19</v>
      </c>
      <c r="C21" s="15">
        <v>30</v>
      </c>
      <c r="D21" s="15">
        <f>18.69/12</f>
        <v>1.5575000000000001</v>
      </c>
      <c r="E21" s="15">
        <f t="shared" si="0"/>
        <v>2.3362500000000002</v>
      </c>
      <c r="F21" s="16">
        <f t="shared" si="1"/>
        <v>0</v>
      </c>
      <c r="G21" s="16">
        <f t="shared" si="2"/>
        <v>11681.25</v>
      </c>
    </row>
    <row r="22" spans="1:7" ht="15">
      <c r="A22" s="15">
        <v>2020</v>
      </c>
      <c r="B22" s="15" t="s">
        <v>8</v>
      </c>
      <c r="C22" s="15">
        <v>31</v>
      </c>
      <c r="D22" s="15">
        <f>18.19/12</f>
        <v>1.5158333333333334</v>
      </c>
      <c r="E22" s="15">
        <f t="shared" si="0"/>
        <v>2.2737500000000002</v>
      </c>
      <c r="F22" s="16">
        <f t="shared" si="1"/>
        <v>0</v>
      </c>
      <c r="G22" s="16">
        <f t="shared" si="2"/>
        <v>11747.708333333332</v>
      </c>
    </row>
    <row r="23" spans="1:7" ht="15">
      <c r="A23" s="15">
        <v>2020</v>
      </c>
      <c r="B23" s="15" t="s">
        <v>9</v>
      </c>
      <c r="C23" s="15">
        <v>30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11325</v>
      </c>
    </row>
    <row r="24" spans="1:7" ht="15">
      <c r="A24" s="15">
        <v>2020</v>
      </c>
      <c r="B24" s="15" t="s">
        <v>10</v>
      </c>
      <c r="C24" s="15">
        <v>31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11702.5</v>
      </c>
    </row>
    <row r="25" spans="1:7" ht="15">
      <c r="A25" s="15">
        <v>2020</v>
      </c>
      <c r="B25" s="15" t="s">
        <v>11</v>
      </c>
      <c r="C25" s="15">
        <v>31</v>
      </c>
      <c r="D25" s="15">
        <f>18.29/12</f>
        <v>1.5241666666666667</v>
      </c>
      <c r="E25" s="15">
        <f t="shared" si="0"/>
        <v>2.2862499999999999</v>
      </c>
      <c r="F25" s="16">
        <f t="shared" si="1"/>
        <v>0</v>
      </c>
      <c r="G25" s="16">
        <f t="shared" si="2"/>
        <v>11812.291666666668</v>
      </c>
    </row>
    <row r="26" spans="1:7" ht="15">
      <c r="A26" s="15">
        <v>2020</v>
      </c>
      <c r="B26" s="15" t="s">
        <v>20</v>
      </c>
      <c r="C26" s="15">
        <v>30</v>
      </c>
      <c r="D26" s="15">
        <f>18.35/12</f>
        <v>1.5291666666666668</v>
      </c>
      <c r="E26" s="15">
        <f t="shared" si="0"/>
        <v>2.2937500000000002</v>
      </c>
      <c r="F26" s="16">
        <f t="shared" si="1"/>
        <v>0</v>
      </c>
      <c r="G26" s="16">
        <f t="shared" si="2"/>
        <v>11468.75</v>
      </c>
    </row>
    <row r="27" spans="1:7" ht="15">
      <c r="A27" s="15">
        <v>2020</v>
      </c>
      <c r="B27" s="15" t="s">
        <v>22</v>
      </c>
      <c r="C27" s="15">
        <v>31</v>
      </c>
      <c r="D27" s="15">
        <f>18.09/12</f>
        <v>1.5075000000000001</v>
      </c>
      <c r="E27" s="15">
        <f t="shared" si="0"/>
        <v>2.26125</v>
      </c>
      <c r="F27" s="16">
        <f t="shared" si="1"/>
        <v>0</v>
      </c>
      <c r="G27" s="16">
        <f t="shared" si="2"/>
        <v>11683.125</v>
      </c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 t="s">
        <v>23</v>
      </c>
      <c r="B30" s="15"/>
      <c r="C30" s="15"/>
      <c r="D30" s="15"/>
      <c r="E30" s="15"/>
      <c r="F30" s="17">
        <f>SUM(F10:F27)</f>
        <v>0</v>
      </c>
      <c r="G30" s="17">
        <f>SUM(G10:G27)</f>
        <v>215295.83333333334</v>
      </c>
    </row>
    <row r="31" spans="1:7" ht="15">
      <c r="A31" s="15" t="s">
        <v>24</v>
      </c>
      <c r="B31" s="15"/>
      <c r="C31" s="15" t="s">
        <v>25</v>
      </c>
      <c r="D31" s="15"/>
      <c r="E31" s="15"/>
      <c r="F31" s="17"/>
      <c r="G31" s="17">
        <f>IF(C31="SI",G8*20%,0)</f>
        <v>0</v>
      </c>
    </row>
    <row r="32" spans="1:7" ht="15">
      <c r="A32" s="15" t="s">
        <v>26</v>
      </c>
      <c r="B32" s="15"/>
      <c r="C32" s="15"/>
      <c r="D32" s="15"/>
      <c r="E32" s="15"/>
      <c r="F32" s="17"/>
      <c r="G32" s="17">
        <f>G8</f>
        <v>500000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8" t="s">
        <v>27</v>
      </c>
      <c r="B34" s="15"/>
      <c r="C34" s="15"/>
      <c r="D34" s="15"/>
      <c r="E34" s="15"/>
      <c r="F34" s="17"/>
      <c r="G34" s="19">
        <f>F30+G30+G31+G32</f>
        <v>715295.83333333337</v>
      </c>
      <c r="H34" s="10"/>
    </row>
    <row r="35" spans="1:8" ht="15">
      <c r="A35" s="8"/>
      <c r="B35" s="2"/>
      <c r="C35" s="2"/>
      <c r="D35" s="2"/>
      <c r="E35" s="2"/>
      <c r="F35" s="7"/>
      <c r="G35" s="9"/>
    </row>
    <row r="36" spans="1:8" ht="15">
      <c r="A36" s="2"/>
      <c r="B36" s="2"/>
      <c r="C36" s="2"/>
      <c r="D36" s="2"/>
      <c r="E36" s="2"/>
      <c r="F36" s="7"/>
      <c r="G36" s="7"/>
    </row>
    <row r="37" spans="1:8" ht="15">
      <c r="A37" s="2"/>
      <c r="B37" s="2"/>
      <c r="C37" s="2"/>
      <c r="D37" s="2"/>
      <c r="E37" s="2"/>
      <c r="F37" s="7"/>
      <c r="G3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:H36"/>
  <sheetViews>
    <sheetView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9</v>
      </c>
      <c r="C10" s="15">
        <v>30</v>
      </c>
      <c r="D10" s="15">
        <f>19.3/12</f>
        <v>1.6083333333333334</v>
      </c>
      <c r="E10" s="15">
        <f t="shared" ref="E10:E26" si="0">D10*1.5</f>
        <v>2.4125000000000001</v>
      </c>
      <c r="F10" s="16">
        <f t="shared" ref="F10:F26" si="1">IF(G10&gt;0,0,($G$8*D10/100)/30*C10)</f>
        <v>0</v>
      </c>
      <c r="G10" s="16">
        <f t="shared" ref="G10:G26" si="2">$G$8*E10/100/30*C10</f>
        <v>12062.5</v>
      </c>
    </row>
    <row r="11" spans="1:7" ht="15">
      <c r="A11" s="15">
        <v>2019</v>
      </c>
      <c r="B11" s="15" t="s">
        <v>10</v>
      </c>
      <c r="C11" s="15">
        <v>31</v>
      </c>
      <c r="D11" s="15">
        <f>19.28/12</f>
        <v>1.6066666666666667</v>
      </c>
      <c r="E11" s="15">
        <f t="shared" si="0"/>
        <v>2.41</v>
      </c>
      <c r="F11" s="16">
        <f t="shared" si="1"/>
        <v>0</v>
      </c>
      <c r="G11" s="16">
        <f t="shared" si="2"/>
        <v>12451.666666666668</v>
      </c>
    </row>
    <row r="12" spans="1:7" ht="15">
      <c r="A12" s="15">
        <v>2019</v>
      </c>
      <c r="B12" s="15" t="s">
        <v>11</v>
      </c>
      <c r="C12" s="15">
        <v>31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12477.5</v>
      </c>
    </row>
    <row r="13" spans="1:7" ht="15">
      <c r="A13" s="15">
        <v>2019</v>
      </c>
      <c r="B13" s="15" t="s">
        <v>20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13</v>
      </c>
      <c r="C14" s="15">
        <v>31</v>
      </c>
      <c r="D14" s="15">
        <f>19.1/12</f>
        <v>1.5916666666666668</v>
      </c>
      <c r="E14" s="15">
        <f t="shared" si="0"/>
        <v>2.3875000000000002</v>
      </c>
      <c r="F14" s="16">
        <f t="shared" si="1"/>
        <v>0</v>
      </c>
      <c r="G14" s="16">
        <f t="shared" si="2"/>
        <v>12335.416666666668</v>
      </c>
    </row>
    <row r="15" spans="1:7" ht="15">
      <c r="A15" s="15">
        <v>2019</v>
      </c>
      <c r="B15" s="15" t="s">
        <v>14</v>
      </c>
      <c r="C15" s="15">
        <v>30</v>
      </c>
      <c r="D15" s="15">
        <f>19.03/12</f>
        <v>1.5858333333333334</v>
      </c>
      <c r="E15" s="15">
        <f t="shared" si="0"/>
        <v>2.3787500000000001</v>
      </c>
      <c r="F15" s="16">
        <f t="shared" si="1"/>
        <v>0</v>
      </c>
      <c r="G15" s="16">
        <f t="shared" si="2"/>
        <v>11893.75</v>
      </c>
    </row>
    <row r="16" spans="1:7" ht="15">
      <c r="A16" s="15">
        <v>2019</v>
      </c>
      <c r="B16" s="15" t="s">
        <v>15</v>
      </c>
      <c r="C16" s="15">
        <v>31</v>
      </c>
      <c r="D16" s="15">
        <f>18.91/12</f>
        <v>1.5758333333333334</v>
      </c>
      <c r="E16" s="15">
        <f t="shared" si="0"/>
        <v>2.36375</v>
      </c>
      <c r="F16" s="16">
        <f t="shared" si="1"/>
        <v>0</v>
      </c>
      <c r="G16" s="16">
        <f t="shared" si="2"/>
        <v>12212.708333333332</v>
      </c>
    </row>
    <row r="17" spans="1:7" ht="15">
      <c r="A17" s="15">
        <v>2020</v>
      </c>
      <c r="B17" s="15" t="s">
        <v>21</v>
      </c>
      <c r="C17" s="15">
        <v>31</v>
      </c>
      <c r="D17" s="15">
        <f>18.77/12</f>
        <v>1.5641666666666667</v>
      </c>
      <c r="E17" s="15">
        <f t="shared" si="0"/>
        <v>2.3462499999999999</v>
      </c>
      <c r="F17" s="16">
        <f t="shared" si="1"/>
        <v>0</v>
      </c>
      <c r="G17" s="16">
        <f t="shared" si="2"/>
        <v>12122.291666666668</v>
      </c>
    </row>
    <row r="18" spans="1:7" ht="15">
      <c r="A18" s="15">
        <v>2020</v>
      </c>
      <c r="B18" s="15" t="s">
        <v>17</v>
      </c>
      <c r="C18" s="15">
        <v>29</v>
      </c>
      <c r="D18" s="15">
        <f>19.06/12</f>
        <v>1.5883333333333332</v>
      </c>
      <c r="E18" s="15">
        <f t="shared" si="0"/>
        <v>2.3824999999999998</v>
      </c>
      <c r="F18" s="16">
        <f t="shared" si="1"/>
        <v>0</v>
      </c>
      <c r="G18" s="16">
        <f t="shared" si="2"/>
        <v>11515.416666666666</v>
      </c>
    </row>
    <row r="19" spans="1:7" ht="15">
      <c r="A19" s="15">
        <v>2020</v>
      </c>
      <c r="B19" s="15" t="s">
        <v>18</v>
      </c>
      <c r="C19" s="15">
        <v>31</v>
      </c>
      <c r="D19" s="15">
        <f>18.95/12</f>
        <v>1.5791666666666666</v>
      </c>
      <c r="E19" s="15">
        <f t="shared" si="0"/>
        <v>2.3687499999999999</v>
      </c>
      <c r="F19" s="16">
        <f t="shared" si="1"/>
        <v>0</v>
      </c>
      <c r="G19" s="16">
        <f>$G$8*E19/100/30*C19</f>
        <v>12238.541666666668</v>
      </c>
    </row>
    <row r="20" spans="1:7" ht="15">
      <c r="A20" s="15">
        <v>2020</v>
      </c>
      <c r="B20" s="15" t="s">
        <v>19</v>
      </c>
      <c r="C20" s="15">
        <v>30</v>
      </c>
      <c r="D20" s="15">
        <f>18.69/12</f>
        <v>1.5575000000000001</v>
      </c>
      <c r="E20" s="15">
        <f t="shared" si="0"/>
        <v>2.3362500000000002</v>
      </c>
      <c r="F20" s="16">
        <f t="shared" si="1"/>
        <v>0</v>
      </c>
      <c r="G20" s="16">
        <f t="shared" si="2"/>
        <v>11681.25</v>
      </c>
    </row>
    <row r="21" spans="1:7" ht="15">
      <c r="A21" s="15">
        <v>2020</v>
      </c>
      <c r="B21" s="15" t="s">
        <v>8</v>
      </c>
      <c r="C21" s="15">
        <v>31</v>
      </c>
      <c r="D21" s="15">
        <f>18.19/12</f>
        <v>1.5158333333333334</v>
      </c>
      <c r="E21" s="15">
        <f t="shared" si="0"/>
        <v>2.2737500000000002</v>
      </c>
      <c r="F21" s="16">
        <f t="shared" si="1"/>
        <v>0</v>
      </c>
      <c r="G21" s="16">
        <f t="shared" si="2"/>
        <v>11747.708333333332</v>
      </c>
    </row>
    <row r="22" spans="1:7" ht="15">
      <c r="A22" s="15">
        <v>2020</v>
      </c>
      <c r="B22" s="15" t="s">
        <v>9</v>
      </c>
      <c r="C22" s="15">
        <v>30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11325</v>
      </c>
    </row>
    <row r="23" spans="1:7" ht="15">
      <c r="A23" s="15">
        <v>2020</v>
      </c>
      <c r="B23" s="15" t="s">
        <v>10</v>
      </c>
      <c r="C23" s="15">
        <v>31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11702.5</v>
      </c>
    </row>
    <row r="24" spans="1:7" ht="15">
      <c r="A24" s="15">
        <v>2020</v>
      </c>
      <c r="B24" s="15" t="s">
        <v>11</v>
      </c>
      <c r="C24" s="15">
        <v>31</v>
      </c>
      <c r="D24" s="15">
        <f>18.29/12</f>
        <v>1.5241666666666667</v>
      </c>
      <c r="E24" s="15">
        <f t="shared" si="0"/>
        <v>2.2862499999999999</v>
      </c>
      <c r="F24" s="16">
        <f t="shared" si="1"/>
        <v>0</v>
      </c>
      <c r="G24" s="16">
        <f t="shared" si="2"/>
        <v>11812.291666666668</v>
      </c>
    </row>
    <row r="25" spans="1:7" ht="15">
      <c r="A25" s="15">
        <v>2020</v>
      </c>
      <c r="B25" s="15" t="s">
        <v>20</v>
      </c>
      <c r="C25" s="15">
        <v>30</v>
      </c>
      <c r="D25" s="15">
        <f>18.35/12</f>
        <v>1.5291666666666668</v>
      </c>
      <c r="E25" s="15">
        <f t="shared" si="0"/>
        <v>2.2937500000000002</v>
      </c>
      <c r="F25" s="16">
        <f t="shared" si="1"/>
        <v>0</v>
      </c>
      <c r="G25" s="16">
        <f t="shared" si="2"/>
        <v>11468.75</v>
      </c>
    </row>
    <row r="26" spans="1:7" ht="15">
      <c r="A26" s="15">
        <v>2020</v>
      </c>
      <c r="B26" s="15" t="s">
        <v>22</v>
      </c>
      <c r="C26" s="15">
        <v>31</v>
      </c>
      <c r="D26" s="15">
        <f>18.09/12</f>
        <v>1.5075000000000001</v>
      </c>
      <c r="E26" s="15">
        <f t="shared" si="0"/>
        <v>2.26125</v>
      </c>
      <c r="F26" s="16">
        <f t="shared" si="1"/>
        <v>0</v>
      </c>
      <c r="G26" s="16">
        <f t="shared" si="2"/>
        <v>11683.125</v>
      </c>
    </row>
    <row r="27" spans="1:7" ht="15">
      <c r="A27" s="15"/>
      <c r="B27" s="15"/>
      <c r="C27" s="15"/>
      <c r="D27" s="15"/>
      <c r="E27" s="15"/>
      <c r="F27" s="17"/>
      <c r="G27" s="17"/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 t="s">
        <v>23</v>
      </c>
      <c r="B29" s="15"/>
      <c r="C29" s="15"/>
      <c r="D29" s="15"/>
      <c r="E29" s="15"/>
      <c r="F29" s="17">
        <f>SUM(F10:F26)</f>
        <v>0</v>
      </c>
      <c r="G29" s="17">
        <f>SUM(G10:G26)</f>
        <v>202805.41666666669</v>
      </c>
    </row>
    <row r="30" spans="1:7" ht="15">
      <c r="A30" s="15" t="s">
        <v>24</v>
      </c>
      <c r="B30" s="15"/>
      <c r="C30" s="15" t="s">
        <v>25</v>
      </c>
      <c r="D30" s="15"/>
      <c r="E30" s="15"/>
      <c r="F30" s="17"/>
      <c r="G30" s="17">
        <f>IF(C30="SI",G8*20%,0)</f>
        <v>0</v>
      </c>
    </row>
    <row r="31" spans="1:7" ht="15">
      <c r="A31" s="15" t="s">
        <v>26</v>
      </c>
      <c r="B31" s="15"/>
      <c r="C31" s="15"/>
      <c r="D31" s="15"/>
      <c r="E31" s="15"/>
      <c r="F31" s="17"/>
      <c r="G31" s="17">
        <f>G8</f>
        <v>500000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8" t="s">
        <v>27</v>
      </c>
      <c r="B33" s="15"/>
      <c r="C33" s="15"/>
      <c r="D33" s="15"/>
      <c r="E33" s="15"/>
      <c r="F33" s="17"/>
      <c r="G33" s="19">
        <f>F29+G29+G30+G31</f>
        <v>702805.41666666674</v>
      </c>
      <c r="H33" s="10"/>
    </row>
    <row r="34" spans="1:8" ht="15">
      <c r="A34" s="8"/>
      <c r="B34" s="2"/>
      <c r="C34" s="2"/>
      <c r="D34" s="2"/>
      <c r="E34" s="2"/>
      <c r="F34" s="7"/>
      <c r="G34" s="9"/>
    </row>
    <row r="35" spans="1:8" ht="15">
      <c r="A35" s="2"/>
      <c r="B35" s="2"/>
      <c r="C35" s="2"/>
      <c r="D35" s="2"/>
      <c r="E35" s="2"/>
      <c r="F35" s="7"/>
      <c r="G35" s="7"/>
    </row>
    <row r="36" spans="1:8" ht="15">
      <c r="A36" s="2"/>
      <c r="B36" s="2"/>
      <c r="C36" s="2"/>
      <c r="D36" s="2"/>
      <c r="E36" s="2"/>
      <c r="F36" s="7"/>
      <c r="G3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:H35"/>
  <sheetViews>
    <sheetView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10</v>
      </c>
      <c r="C10" s="15">
        <v>31</v>
      </c>
      <c r="D10" s="15">
        <f>19.28/12</f>
        <v>1.6066666666666667</v>
      </c>
      <c r="E10" s="15">
        <f t="shared" ref="E10:E25" si="0">D10*1.5</f>
        <v>2.41</v>
      </c>
      <c r="F10" s="16">
        <f t="shared" ref="F10:F25" si="1">IF(G10&gt;0,0,($G$8*D10/100)/30*C10)</f>
        <v>0</v>
      </c>
      <c r="G10" s="16">
        <f t="shared" ref="G10:G25" si="2">$G$8*E10/100/30*C10</f>
        <v>12451.666666666668</v>
      </c>
    </row>
    <row r="11" spans="1:7" ht="15">
      <c r="A11" s="15">
        <v>2019</v>
      </c>
      <c r="B11" s="15" t="s">
        <v>11</v>
      </c>
      <c r="C11" s="15">
        <v>31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12477.5</v>
      </c>
    </row>
    <row r="12" spans="1:7" ht="15">
      <c r="A12" s="15">
        <v>2019</v>
      </c>
      <c r="B12" s="15" t="s">
        <v>20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13</v>
      </c>
      <c r="C13" s="15">
        <v>31</v>
      </c>
      <c r="D13" s="15">
        <f>19.1/12</f>
        <v>1.5916666666666668</v>
      </c>
      <c r="E13" s="15">
        <f t="shared" si="0"/>
        <v>2.3875000000000002</v>
      </c>
      <c r="F13" s="16">
        <f t="shared" si="1"/>
        <v>0</v>
      </c>
      <c r="G13" s="16">
        <f t="shared" si="2"/>
        <v>12335.416666666668</v>
      </c>
    </row>
    <row r="14" spans="1:7" ht="15">
      <c r="A14" s="15">
        <v>2019</v>
      </c>
      <c r="B14" s="15" t="s">
        <v>14</v>
      </c>
      <c r="C14" s="15">
        <v>30</v>
      </c>
      <c r="D14" s="15">
        <f>19.03/12</f>
        <v>1.5858333333333334</v>
      </c>
      <c r="E14" s="15">
        <f t="shared" si="0"/>
        <v>2.3787500000000001</v>
      </c>
      <c r="F14" s="16">
        <f t="shared" si="1"/>
        <v>0</v>
      </c>
      <c r="G14" s="16">
        <f t="shared" si="2"/>
        <v>11893.75</v>
      </c>
    </row>
    <row r="15" spans="1:7" ht="15">
      <c r="A15" s="15">
        <v>2019</v>
      </c>
      <c r="B15" s="15" t="s">
        <v>15</v>
      </c>
      <c r="C15" s="15">
        <v>31</v>
      </c>
      <c r="D15" s="15">
        <f>18.91/12</f>
        <v>1.5758333333333334</v>
      </c>
      <c r="E15" s="15">
        <f t="shared" si="0"/>
        <v>2.36375</v>
      </c>
      <c r="F15" s="16">
        <f t="shared" si="1"/>
        <v>0</v>
      </c>
      <c r="G15" s="16">
        <f t="shared" si="2"/>
        <v>12212.708333333332</v>
      </c>
    </row>
    <row r="16" spans="1:7" ht="15">
      <c r="A16" s="15">
        <v>2020</v>
      </c>
      <c r="B16" s="15" t="s">
        <v>21</v>
      </c>
      <c r="C16" s="15">
        <v>31</v>
      </c>
      <c r="D16" s="15">
        <f>18.77/12</f>
        <v>1.5641666666666667</v>
      </c>
      <c r="E16" s="15">
        <f t="shared" si="0"/>
        <v>2.3462499999999999</v>
      </c>
      <c r="F16" s="16">
        <f t="shared" si="1"/>
        <v>0</v>
      </c>
      <c r="G16" s="16">
        <f t="shared" si="2"/>
        <v>12122.291666666668</v>
      </c>
    </row>
    <row r="17" spans="1:8" ht="15">
      <c r="A17" s="15">
        <v>2020</v>
      </c>
      <c r="B17" s="15" t="s">
        <v>17</v>
      </c>
      <c r="C17" s="15">
        <v>29</v>
      </c>
      <c r="D17" s="15">
        <f>19.06/12</f>
        <v>1.5883333333333332</v>
      </c>
      <c r="E17" s="15">
        <f t="shared" si="0"/>
        <v>2.3824999999999998</v>
      </c>
      <c r="F17" s="16">
        <f t="shared" si="1"/>
        <v>0</v>
      </c>
      <c r="G17" s="16">
        <f t="shared" si="2"/>
        <v>11515.416666666666</v>
      </c>
    </row>
    <row r="18" spans="1:8" ht="15">
      <c r="A18" s="15">
        <v>2020</v>
      </c>
      <c r="B18" s="15" t="s">
        <v>18</v>
      </c>
      <c r="C18" s="15">
        <v>31</v>
      </c>
      <c r="D18" s="15">
        <f>18.95/12</f>
        <v>1.5791666666666666</v>
      </c>
      <c r="E18" s="15">
        <f t="shared" si="0"/>
        <v>2.3687499999999999</v>
      </c>
      <c r="F18" s="16">
        <f t="shared" si="1"/>
        <v>0</v>
      </c>
      <c r="G18" s="16">
        <f>$G$8*E18/100/30*C18</f>
        <v>12238.541666666668</v>
      </c>
    </row>
    <row r="19" spans="1:8" ht="15">
      <c r="A19" s="15">
        <v>2020</v>
      </c>
      <c r="B19" s="15" t="s">
        <v>19</v>
      </c>
      <c r="C19" s="15">
        <v>30</v>
      </c>
      <c r="D19" s="15">
        <f>18.69/12</f>
        <v>1.5575000000000001</v>
      </c>
      <c r="E19" s="15">
        <f t="shared" si="0"/>
        <v>2.3362500000000002</v>
      </c>
      <c r="F19" s="16">
        <f t="shared" si="1"/>
        <v>0</v>
      </c>
      <c r="G19" s="16">
        <f t="shared" si="2"/>
        <v>11681.25</v>
      </c>
    </row>
    <row r="20" spans="1:8" ht="15">
      <c r="A20" s="15">
        <v>2020</v>
      </c>
      <c r="B20" s="15" t="s">
        <v>8</v>
      </c>
      <c r="C20" s="15">
        <v>31</v>
      </c>
      <c r="D20" s="15">
        <f>18.19/12</f>
        <v>1.5158333333333334</v>
      </c>
      <c r="E20" s="15">
        <f t="shared" si="0"/>
        <v>2.2737500000000002</v>
      </c>
      <c r="F20" s="16">
        <f t="shared" si="1"/>
        <v>0</v>
      </c>
      <c r="G20" s="16">
        <f t="shared" si="2"/>
        <v>11747.708333333332</v>
      </c>
    </row>
    <row r="21" spans="1:8" ht="15">
      <c r="A21" s="15">
        <v>2020</v>
      </c>
      <c r="B21" s="15" t="s">
        <v>9</v>
      </c>
      <c r="C21" s="15">
        <v>30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11325</v>
      </c>
    </row>
    <row r="22" spans="1:8" ht="15">
      <c r="A22" s="15">
        <v>2020</v>
      </c>
      <c r="B22" s="15" t="s">
        <v>10</v>
      </c>
      <c r="C22" s="15">
        <v>31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11702.5</v>
      </c>
    </row>
    <row r="23" spans="1:8" ht="15">
      <c r="A23" s="15">
        <v>2020</v>
      </c>
      <c r="B23" s="15" t="s">
        <v>11</v>
      </c>
      <c r="C23" s="15">
        <v>31</v>
      </c>
      <c r="D23" s="15">
        <f>18.29/12</f>
        <v>1.5241666666666667</v>
      </c>
      <c r="E23" s="15">
        <f t="shared" si="0"/>
        <v>2.2862499999999999</v>
      </c>
      <c r="F23" s="16">
        <f t="shared" si="1"/>
        <v>0</v>
      </c>
      <c r="G23" s="16">
        <f t="shared" si="2"/>
        <v>11812.291666666668</v>
      </c>
    </row>
    <row r="24" spans="1:8" ht="15">
      <c r="A24" s="15">
        <v>2020</v>
      </c>
      <c r="B24" s="15" t="s">
        <v>20</v>
      </c>
      <c r="C24" s="15">
        <v>30</v>
      </c>
      <c r="D24" s="15">
        <f>18.35/12</f>
        <v>1.5291666666666668</v>
      </c>
      <c r="E24" s="15">
        <f t="shared" si="0"/>
        <v>2.2937500000000002</v>
      </c>
      <c r="F24" s="16">
        <f t="shared" si="1"/>
        <v>0</v>
      </c>
      <c r="G24" s="16">
        <f t="shared" si="2"/>
        <v>11468.75</v>
      </c>
    </row>
    <row r="25" spans="1:8" ht="15">
      <c r="A25" s="15">
        <v>2020</v>
      </c>
      <c r="B25" s="15" t="s">
        <v>22</v>
      </c>
      <c r="C25" s="15">
        <v>31</v>
      </c>
      <c r="D25" s="15">
        <f>18.09/12</f>
        <v>1.5075000000000001</v>
      </c>
      <c r="E25" s="15">
        <f t="shared" si="0"/>
        <v>2.26125</v>
      </c>
      <c r="F25" s="16">
        <f t="shared" si="1"/>
        <v>0</v>
      </c>
      <c r="G25" s="16">
        <f t="shared" si="2"/>
        <v>11683.125</v>
      </c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/>
      <c r="B27" s="15"/>
      <c r="C27" s="15"/>
      <c r="D27" s="15"/>
      <c r="E27" s="15"/>
      <c r="F27" s="17"/>
      <c r="G27" s="17"/>
    </row>
    <row r="28" spans="1:8" ht="15">
      <c r="A28" s="15" t="s">
        <v>23</v>
      </c>
      <c r="B28" s="15"/>
      <c r="C28" s="15"/>
      <c r="D28" s="15"/>
      <c r="E28" s="15"/>
      <c r="F28" s="17">
        <f>SUM(F10:F25)</f>
        <v>0</v>
      </c>
      <c r="G28" s="17">
        <f>SUM(G10:G25)</f>
        <v>190742.91666666669</v>
      </c>
    </row>
    <row r="29" spans="1:8" ht="15">
      <c r="A29" s="15" t="s">
        <v>24</v>
      </c>
      <c r="B29" s="15"/>
      <c r="C29" s="15" t="s">
        <v>25</v>
      </c>
      <c r="D29" s="15"/>
      <c r="E29" s="15"/>
      <c r="F29" s="17"/>
      <c r="G29" s="17">
        <f>IF(C29="SI",G8*20%,0)</f>
        <v>0</v>
      </c>
    </row>
    <row r="30" spans="1:8" ht="15">
      <c r="A30" s="15" t="s">
        <v>26</v>
      </c>
      <c r="B30" s="15"/>
      <c r="C30" s="15"/>
      <c r="D30" s="15"/>
      <c r="E30" s="15"/>
      <c r="F30" s="17"/>
      <c r="G30" s="17">
        <f>G8</f>
        <v>500000</v>
      </c>
    </row>
    <row r="31" spans="1:8" ht="15">
      <c r="A31" s="15"/>
      <c r="B31" s="15"/>
      <c r="C31" s="15"/>
      <c r="D31" s="15"/>
      <c r="E31" s="15"/>
      <c r="F31" s="17"/>
      <c r="G31" s="17"/>
    </row>
    <row r="32" spans="1:8" ht="15">
      <c r="A32" s="18" t="s">
        <v>27</v>
      </c>
      <c r="B32" s="15"/>
      <c r="C32" s="15"/>
      <c r="D32" s="15"/>
      <c r="E32" s="15"/>
      <c r="F32" s="17"/>
      <c r="G32" s="19">
        <f>F28+G28+G29+G30</f>
        <v>690742.91666666674</v>
      </c>
      <c r="H32" s="10"/>
    </row>
    <row r="33" spans="1:7" ht="15">
      <c r="A33" s="8"/>
      <c r="B33" s="2"/>
      <c r="C33" s="2"/>
      <c r="D33" s="2"/>
      <c r="E33" s="2"/>
      <c r="F33" s="7"/>
      <c r="G33" s="9"/>
    </row>
    <row r="34" spans="1:7" ht="15">
      <c r="A34" s="2"/>
      <c r="B34" s="2"/>
      <c r="C34" s="2"/>
      <c r="D34" s="2"/>
      <c r="E34" s="2"/>
      <c r="F34" s="7"/>
      <c r="G34" s="7"/>
    </row>
    <row r="35" spans="1:7" ht="15">
      <c r="A35" s="2"/>
      <c r="B35" s="2"/>
      <c r="C35" s="2"/>
      <c r="D35" s="2"/>
      <c r="E35" s="2"/>
      <c r="F35" s="7"/>
      <c r="G3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:H34"/>
  <sheetViews>
    <sheetView workbookViewId="0">
      <selection activeCell="A10" sqref="A10:J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11</v>
      </c>
      <c r="C10" s="15">
        <v>31</v>
      </c>
      <c r="D10" s="15">
        <f>19.32/12</f>
        <v>1.61</v>
      </c>
      <c r="E10" s="15">
        <f t="shared" ref="E10:E24" si="0">D10*1.5</f>
        <v>2.415</v>
      </c>
      <c r="F10" s="16">
        <f t="shared" ref="F10:F24" si="1">IF(G10&gt;0,0,($G$8*D10/100)/30*C10)</f>
        <v>0</v>
      </c>
      <c r="G10" s="16">
        <f t="shared" ref="G10:G24" si="2">$G$8*E10/100/30*C10</f>
        <v>12477.5</v>
      </c>
    </row>
    <row r="11" spans="1:7" ht="15">
      <c r="A11" s="15">
        <v>2019</v>
      </c>
      <c r="B11" s="15" t="s">
        <v>20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13</v>
      </c>
      <c r="C12" s="15">
        <v>31</v>
      </c>
      <c r="D12" s="15">
        <f>19.1/12</f>
        <v>1.5916666666666668</v>
      </c>
      <c r="E12" s="15">
        <f t="shared" si="0"/>
        <v>2.3875000000000002</v>
      </c>
      <c r="F12" s="16">
        <f t="shared" si="1"/>
        <v>0</v>
      </c>
      <c r="G12" s="16">
        <f t="shared" si="2"/>
        <v>12335.416666666668</v>
      </c>
    </row>
    <row r="13" spans="1:7" ht="15">
      <c r="A13" s="15">
        <v>2019</v>
      </c>
      <c r="B13" s="15" t="s">
        <v>14</v>
      </c>
      <c r="C13" s="15">
        <v>30</v>
      </c>
      <c r="D13" s="15">
        <f>19.03/12</f>
        <v>1.5858333333333334</v>
      </c>
      <c r="E13" s="15">
        <f t="shared" si="0"/>
        <v>2.3787500000000001</v>
      </c>
      <c r="F13" s="16">
        <f t="shared" si="1"/>
        <v>0</v>
      </c>
      <c r="G13" s="16">
        <f t="shared" si="2"/>
        <v>11893.75</v>
      </c>
    </row>
    <row r="14" spans="1:7" ht="15">
      <c r="A14" s="15">
        <v>2019</v>
      </c>
      <c r="B14" s="15" t="s">
        <v>15</v>
      </c>
      <c r="C14" s="15">
        <v>31</v>
      </c>
      <c r="D14" s="15">
        <f>18.91/12</f>
        <v>1.5758333333333334</v>
      </c>
      <c r="E14" s="15">
        <f t="shared" si="0"/>
        <v>2.36375</v>
      </c>
      <c r="F14" s="16">
        <f t="shared" si="1"/>
        <v>0</v>
      </c>
      <c r="G14" s="16">
        <f t="shared" si="2"/>
        <v>12212.708333333332</v>
      </c>
    </row>
    <row r="15" spans="1:7" ht="15">
      <c r="A15" s="15">
        <v>2020</v>
      </c>
      <c r="B15" s="15" t="s">
        <v>21</v>
      </c>
      <c r="C15" s="15">
        <v>31</v>
      </c>
      <c r="D15" s="15">
        <f>18.77/12</f>
        <v>1.5641666666666667</v>
      </c>
      <c r="E15" s="15">
        <f t="shared" si="0"/>
        <v>2.3462499999999999</v>
      </c>
      <c r="F15" s="16">
        <f t="shared" si="1"/>
        <v>0</v>
      </c>
      <c r="G15" s="16">
        <f t="shared" si="2"/>
        <v>12122.291666666668</v>
      </c>
    </row>
    <row r="16" spans="1:7" ht="15">
      <c r="A16" s="15">
        <v>2020</v>
      </c>
      <c r="B16" s="15" t="s">
        <v>17</v>
      </c>
      <c r="C16" s="15">
        <v>29</v>
      </c>
      <c r="D16" s="15">
        <f>19.06/12</f>
        <v>1.5883333333333332</v>
      </c>
      <c r="E16" s="15">
        <f t="shared" si="0"/>
        <v>2.3824999999999998</v>
      </c>
      <c r="F16" s="16">
        <f t="shared" si="1"/>
        <v>0</v>
      </c>
      <c r="G16" s="16">
        <f t="shared" si="2"/>
        <v>11515.416666666666</v>
      </c>
    </row>
    <row r="17" spans="1:8" ht="15">
      <c r="A17" s="15">
        <v>2020</v>
      </c>
      <c r="B17" s="15" t="s">
        <v>18</v>
      </c>
      <c r="C17" s="15">
        <v>31</v>
      </c>
      <c r="D17" s="15">
        <f>18.95/12</f>
        <v>1.5791666666666666</v>
      </c>
      <c r="E17" s="15">
        <f t="shared" si="0"/>
        <v>2.3687499999999999</v>
      </c>
      <c r="F17" s="16">
        <f t="shared" si="1"/>
        <v>0</v>
      </c>
      <c r="G17" s="16">
        <f>$G$8*E17/100/30*C17</f>
        <v>12238.541666666668</v>
      </c>
    </row>
    <row r="18" spans="1:8" ht="15">
      <c r="A18" s="15">
        <v>2020</v>
      </c>
      <c r="B18" s="15" t="s">
        <v>19</v>
      </c>
      <c r="C18" s="15">
        <v>30</v>
      </c>
      <c r="D18" s="15">
        <f>18.69/12</f>
        <v>1.5575000000000001</v>
      </c>
      <c r="E18" s="15">
        <f t="shared" si="0"/>
        <v>2.3362500000000002</v>
      </c>
      <c r="F18" s="16">
        <f t="shared" si="1"/>
        <v>0</v>
      </c>
      <c r="G18" s="16">
        <f t="shared" si="2"/>
        <v>11681.25</v>
      </c>
    </row>
    <row r="19" spans="1:8" ht="15">
      <c r="A19" s="15">
        <v>2020</v>
      </c>
      <c r="B19" s="15" t="s">
        <v>8</v>
      </c>
      <c r="C19" s="15">
        <v>31</v>
      </c>
      <c r="D19" s="15">
        <f>18.19/12</f>
        <v>1.5158333333333334</v>
      </c>
      <c r="E19" s="15">
        <f t="shared" si="0"/>
        <v>2.2737500000000002</v>
      </c>
      <c r="F19" s="16">
        <f t="shared" si="1"/>
        <v>0</v>
      </c>
      <c r="G19" s="16">
        <f t="shared" si="2"/>
        <v>11747.708333333332</v>
      </c>
    </row>
    <row r="20" spans="1:8" ht="15">
      <c r="A20" s="15">
        <v>2020</v>
      </c>
      <c r="B20" s="15" t="s">
        <v>9</v>
      </c>
      <c r="C20" s="15">
        <v>30</v>
      </c>
      <c r="D20" s="15">
        <f>18.12/12</f>
        <v>1.51</v>
      </c>
      <c r="E20" s="15">
        <f t="shared" si="0"/>
        <v>2.2650000000000001</v>
      </c>
      <c r="F20" s="16">
        <f t="shared" si="1"/>
        <v>0</v>
      </c>
      <c r="G20" s="16">
        <f t="shared" si="2"/>
        <v>11325</v>
      </c>
    </row>
    <row r="21" spans="1:8" ht="15">
      <c r="A21" s="15">
        <v>2020</v>
      </c>
      <c r="B21" s="15" t="s">
        <v>10</v>
      </c>
      <c r="C21" s="15">
        <v>31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11702.5</v>
      </c>
    </row>
    <row r="22" spans="1:8" ht="15">
      <c r="A22" s="15">
        <v>2020</v>
      </c>
      <c r="B22" s="15" t="s">
        <v>11</v>
      </c>
      <c r="C22" s="15">
        <v>31</v>
      </c>
      <c r="D22" s="15">
        <f>18.29/12</f>
        <v>1.5241666666666667</v>
      </c>
      <c r="E22" s="15">
        <f t="shared" si="0"/>
        <v>2.2862499999999999</v>
      </c>
      <c r="F22" s="16">
        <f t="shared" si="1"/>
        <v>0</v>
      </c>
      <c r="G22" s="16">
        <f t="shared" si="2"/>
        <v>11812.291666666668</v>
      </c>
    </row>
    <row r="23" spans="1:8" ht="15">
      <c r="A23" s="15">
        <v>2020</v>
      </c>
      <c r="B23" s="15" t="s">
        <v>20</v>
      </c>
      <c r="C23" s="15">
        <v>30</v>
      </c>
      <c r="D23" s="15">
        <f>18.35/12</f>
        <v>1.5291666666666668</v>
      </c>
      <c r="E23" s="15">
        <f t="shared" si="0"/>
        <v>2.2937500000000002</v>
      </c>
      <c r="F23" s="16">
        <f t="shared" si="1"/>
        <v>0</v>
      </c>
      <c r="G23" s="16">
        <f t="shared" si="2"/>
        <v>11468.75</v>
      </c>
    </row>
    <row r="24" spans="1:8" ht="15">
      <c r="A24" s="15">
        <v>2020</v>
      </c>
      <c r="B24" s="15" t="s">
        <v>22</v>
      </c>
      <c r="C24" s="15">
        <v>31</v>
      </c>
      <c r="D24" s="15">
        <f>18.09/12</f>
        <v>1.5075000000000001</v>
      </c>
      <c r="E24" s="15">
        <f t="shared" si="0"/>
        <v>2.26125</v>
      </c>
      <c r="F24" s="16">
        <f t="shared" si="1"/>
        <v>0</v>
      </c>
      <c r="G24" s="16">
        <f t="shared" si="2"/>
        <v>11683.125</v>
      </c>
    </row>
    <row r="25" spans="1:8" ht="15">
      <c r="A25" s="15"/>
      <c r="B25" s="15"/>
      <c r="C25" s="15"/>
      <c r="D25" s="15"/>
      <c r="E25" s="15"/>
      <c r="F25" s="17"/>
      <c r="G25" s="17"/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 t="s">
        <v>23</v>
      </c>
      <c r="B27" s="15"/>
      <c r="C27" s="15"/>
      <c r="D27" s="15"/>
      <c r="E27" s="15"/>
      <c r="F27" s="17">
        <f>SUM(F10:F24)</f>
        <v>0</v>
      </c>
      <c r="G27" s="17">
        <f>SUM(G10:G24)</f>
        <v>178291.25</v>
      </c>
    </row>
    <row r="28" spans="1:8" ht="15">
      <c r="A28" s="15" t="s">
        <v>24</v>
      </c>
      <c r="B28" s="15"/>
      <c r="C28" s="15" t="s">
        <v>25</v>
      </c>
      <c r="D28" s="15"/>
      <c r="E28" s="15"/>
      <c r="F28" s="17"/>
      <c r="G28" s="17">
        <f>IF(C28="SI",G8*20%,0)</f>
        <v>0</v>
      </c>
    </row>
    <row r="29" spans="1:8" ht="15">
      <c r="A29" s="15" t="s">
        <v>26</v>
      </c>
      <c r="B29" s="15"/>
      <c r="C29" s="15"/>
      <c r="D29" s="15"/>
      <c r="E29" s="15"/>
      <c r="F29" s="17"/>
      <c r="G29" s="17">
        <f>G8</f>
        <v>500000</v>
      </c>
    </row>
    <row r="30" spans="1:8" ht="15">
      <c r="A30" s="15"/>
      <c r="B30" s="15"/>
      <c r="C30" s="15"/>
      <c r="D30" s="15"/>
      <c r="E30" s="15"/>
      <c r="F30" s="17"/>
      <c r="G30" s="17"/>
    </row>
    <row r="31" spans="1:8" ht="15">
      <c r="A31" s="18" t="s">
        <v>27</v>
      </c>
      <c r="B31" s="15"/>
      <c r="C31" s="15"/>
      <c r="D31" s="15"/>
      <c r="E31" s="15"/>
      <c r="F31" s="17"/>
      <c r="G31" s="19">
        <f>F27+G27+G28+G29</f>
        <v>678291.25</v>
      </c>
      <c r="H31" s="10"/>
    </row>
    <row r="32" spans="1:8" ht="15">
      <c r="A32" s="8"/>
      <c r="B32" s="2"/>
      <c r="C32" s="2"/>
      <c r="D32" s="2"/>
      <c r="E32" s="2"/>
      <c r="F32" s="7"/>
      <c r="G32" s="9"/>
    </row>
    <row r="33" spans="1:7" ht="15">
      <c r="A33" s="2"/>
      <c r="B33" s="2"/>
      <c r="C33" s="2"/>
      <c r="D33" s="2"/>
      <c r="E33" s="2"/>
      <c r="F33" s="7"/>
      <c r="G33" s="7"/>
    </row>
    <row r="34" spans="1:7" ht="15">
      <c r="A34" s="2"/>
      <c r="B34" s="2"/>
      <c r="C34" s="2"/>
      <c r="D34" s="2"/>
      <c r="E34" s="2"/>
      <c r="F34" s="7"/>
      <c r="G3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:H48"/>
  <sheetViews>
    <sheetView topLeftCell="A12" workbookViewId="0">
      <selection activeCell="H36" sqref="H3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:H47"/>
  <sheetViews>
    <sheetView topLeftCell="A15" workbookViewId="0">
      <selection activeCell="H35" sqref="H35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:H46"/>
  <sheetViews>
    <sheetView topLeftCell="A15" workbookViewId="0">
      <selection activeCell="I37" sqref="I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:H45"/>
  <sheetViews>
    <sheetView topLeftCell="A6" workbookViewId="0">
      <selection activeCell="H37" sqref="H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:H48"/>
  <sheetViews>
    <sheetView topLeftCell="A15" workbookViewId="0">
      <selection activeCell="G52" sqref="G5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4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11</v>
      </c>
      <c r="C10" s="15">
        <v>31</v>
      </c>
      <c r="D10" s="15">
        <f>19.32/12</f>
        <v>1.61</v>
      </c>
      <c r="E10" s="15">
        <f t="shared" ref="E10:E24" si="0">D10*1.5</f>
        <v>2.415</v>
      </c>
      <c r="F10" s="16">
        <f t="shared" ref="F10:F24" si="1">IF(G10&gt;0,0,($G$8*D10/100)/30*C10)</f>
        <v>0</v>
      </c>
      <c r="G10" s="16">
        <f t="shared" ref="G10:G24" si="2">$G$8*E10/100/30*C10</f>
        <v>12477.5</v>
      </c>
    </row>
    <row r="11" spans="1:7" ht="15">
      <c r="A11" s="15">
        <v>2019</v>
      </c>
      <c r="B11" s="15" t="s">
        <v>20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13</v>
      </c>
      <c r="C12" s="15">
        <v>31</v>
      </c>
      <c r="D12" s="15">
        <f>19.1/12</f>
        <v>1.5916666666666668</v>
      </c>
      <c r="E12" s="15">
        <f t="shared" si="0"/>
        <v>2.3875000000000002</v>
      </c>
      <c r="F12" s="16">
        <f t="shared" si="1"/>
        <v>0</v>
      </c>
      <c r="G12" s="16">
        <f t="shared" si="2"/>
        <v>12335.416666666668</v>
      </c>
    </row>
    <row r="13" spans="1:7" ht="15">
      <c r="A13" s="15">
        <v>2019</v>
      </c>
      <c r="B13" s="15" t="s">
        <v>14</v>
      </c>
      <c r="C13" s="15">
        <v>30</v>
      </c>
      <c r="D13" s="15">
        <f>19.03/12</f>
        <v>1.5858333333333334</v>
      </c>
      <c r="E13" s="15">
        <f t="shared" si="0"/>
        <v>2.3787500000000001</v>
      </c>
      <c r="F13" s="16">
        <f t="shared" si="1"/>
        <v>0</v>
      </c>
      <c r="G13" s="16">
        <f t="shared" si="2"/>
        <v>11893.75</v>
      </c>
    </row>
    <row r="14" spans="1:7" ht="15">
      <c r="A14" s="15">
        <v>2019</v>
      </c>
      <c r="B14" s="15" t="s">
        <v>15</v>
      </c>
      <c r="C14" s="15">
        <v>31</v>
      </c>
      <c r="D14" s="15">
        <f>18.91/12</f>
        <v>1.5758333333333334</v>
      </c>
      <c r="E14" s="15">
        <f t="shared" si="0"/>
        <v>2.36375</v>
      </c>
      <c r="F14" s="16">
        <f t="shared" si="1"/>
        <v>0</v>
      </c>
      <c r="G14" s="16">
        <f t="shared" si="2"/>
        <v>12212.708333333332</v>
      </c>
    </row>
    <row r="15" spans="1:7" ht="15">
      <c r="A15" s="15">
        <v>2020</v>
      </c>
      <c r="B15" s="15" t="s">
        <v>21</v>
      </c>
      <c r="C15" s="15">
        <v>31</v>
      </c>
      <c r="D15" s="15">
        <f>18.77/12</f>
        <v>1.5641666666666667</v>
      </c>
      <c r="E15" s="15">
        <f t="shared" si="0"/>
        <v>2.3462499999999999</v>
      </c>
      <c r="F15" s="16">
        <f t="shared" si="1"/>
        <v>0</v>
      </c>
      <c r="G15" s="16">
        <f t="shared" si="2"/>
        <v>12122.291666666668</v>
      </c>
    </row>
    <row r="16" spans="1:7" ht="15">
      <c r="A16" s="15">
        <v>2020</v>
      </c>
      <c r="B16" s="15" t="s">
        <v>17</v>
      </c>
      <c r="C16" s="15">
        <v>29</v>
      </c>
      <c r="D16" s="15">
        <f>19.06/12</f>
        <v>1.5883333333333332</v>
      </c>
      <c r="E16" s="15">
        <f t="shared" si="0"/>
        <v>2.3824999999999998</v>
      </c>
      <c r="F16" s="16">
        <f t="shared" si="1"/>
        <v>0</v>
      </c>
      <c r="G16" s="16">
        <f t="shared" si="2"/>
        <v>11515.416666666666</v>
      </c>
    </row>
    <row r="17" spans="1:8" ht="15">
      <c r="A17" s="15">
        <v>2020</v>
      </c>
      <c r="B17" s="15" t="s">
        <v>18</v>
      </c>
      <c r="C17" s="15">
        <v>31</v>
      </c>
      <c r="D17" s="15">
        <f>18.95/12</f>
        <v>1.5791666666666666</v>
      </c>
      <c r="E17" s="15">
        <f t="shared" si="0"/>
        <v>2.3687499999999999</v>
      </c>
      <c r="F17" s="16">
        <f t="shared" si="1"/>
        <v>0</v>
      </c>
      <c r="G17" s="16">
        <f>$G$8*E17/100/30*C17</f>
        <v>12238.541666666668</v>
      </c>
    </row>
    <row r="18" spans="1:8" ht="15">
      <c r="A18" s="15">
        <v>2020</v>
      </c>
      <c r="B18" s="15" t="s">
        <v>19</v>
      </c>
      <c r="C18" s="15">
        <v>30</v>
      </c>
      <c r="D18" s="15">
        <f>18.69/12</f>
        <v>1.5575000000000001</v>
      </c>
      <c r="E18" s="15">
        <f t="shared" si="0"/>
        <v>2.3362500000000002</v>
      </c>
      <c r="F18" s="16">
        <f t="shared" si="1"/>
        <v>0</v>
      </c>
      <c r="G18" s="16">
        <f t="shared" si="2"/>
        <v>11681.25</v>
      </c>
    </row>
    <row r="19" spans="1:8" ht="15">
      <c r="A19" s="15">
        <v>2020</v>
      </c>
      <c r="B19" s="15" t="s">
        <v>8</v>
      </c>
      <c r="C19" s="15">
        <v>31</v>
      </c>
      <c r="D19" s="15">
        <f>18.19/12</f>
        <v>1.5158333333333334</v>
      </c>
      <c r="E19" s="15">
        <f t="shared" si="0"/>
        <v>2.2737500000000002</v>
      </c>
      <c r="F19" s="16">
        <f t="shared" si="1"/>
        <v>0</v>
      </c>
      <c r="G19" s="16">
        <f t="shared" si="2"/>
        <v>11747.708333333332</v>
      </c>
    </row>
    <row r="20" spans="1:8" ht="15">
      <c r="A20" s="15">
        <v>2020</v>
      </c>
      <c r="B20" s="15" t="s">
        <v>9</v>
      </c>
      <c r="C20" s="15">
        <v>30</v>
      </c>
      <c r="D20" s="15">
        <f>18.12/12</f>
        <v>1.51</v>
      </c>
      <c r="E20" s="15">
        <f t="shared" si="0"/>
        <v>2.2650000000000001</v>
      </c>
      <c r="F20" s="16">
        <f t="shared" si="1"/>
        <v>0</v>
      </c>
      <c r="G20" s="16">
        <f t="shared" si="2"/>
        <v>11325</v>
      </c>
    </row>
    <row r="21" spans="1:8" ht="15">
      <c r="A21" s="15">
        <v>2020</v>
      </c>
      <c r="B21" s="15" t="s">
        <v>10</v>
      </c>
      <c r="C21" s="15">
        <v>31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11702.5</v>
      </c>
    </row>
    <row r="22" spans="1:8" ht="15">
      <c r="A22" s="15">
        <v>2020</v>
      </c>
      <c r="B22" s="15" t="s">
        <v>11</v>
      </c>
      <c r="C22" s="15">
        <v>31</v>
      </c>
      <c r="D22" s="15">
        <f>18.29/12</f>
        <v>1.5241666666666667</v>
      </c>
      <c r="E22" s="15">
        <f t="shared" si="0"/>
        <v>2.2862499999999999</v>
      </c>
      <c r="F22" s="16">
        <f t="shared" si="1"/>
        <v>0</v>
      </c>
      <c r="G22" s="16">
        <f t="shared" si="2"/>
        <v>11812.291666666668</v>
      </c>
    </row>
    <row r="23" spans="1:8" ht="15">
      <c r="A23" s="15">
        <v>2020</v>
      </c>
      <c r="B23" s="15" t="s">
        <v>20</v>
      </c>
      <c r="C23" s="15">
        <v>30</v>
      </c>
      <c r="D23" s="15">
        <f>18.35/12</f>
        <v>1.5291666666666668</v>
      </c>
      <c r="E23" s="15">
        <f t="shared" si="0"/>
        <v>2.2937500000000002</v>
      </c>
      <c r="F23" s="16">
        <f t="shared" si="1"/>
        <v>0</v>
      </c>
      <c r="G23" s="16">
        <f t="shared" si="2"/>
        <v>11468.75</v>
      </c>
    </row>
    <row r="24" spans="1:8" ht="15">
      <c r="A24" s="15">
        <v>2020</v>
      </c>
      <c r="B24" s="15" t="s">
        <v>22</v>
      </c>
      <c r="C24" s="15">
        <v>31</v>
      </c>
      <c r="D24" s="15">
        <f>18.09/12</f>
        <v>1.5075000000000001</v>
      </c>
      <c r="E24" s="15">
        <f t="shared" si="0"/>
        <v>2.26125</v>
      </c>
      <c r="F24" s="16">
        <f t="shared" si="1"/>
        <v>0</v>
      </c>
      <c r="G24" s="16">
        <f t="shared" si="2"/>
        <v>11683.125</v>
      </c>
    </row>
    <row r="25" spans="1:8" ht="15">
      <c r="A25" s="15"/>
      <c r="B25" s="15"/>
      <c r="C25" s="15"/>
      <c r="D25" s="15"/>
      <c r="E25" s="15"/>
      <c r="F25" s="17"/>
      <c r="G25" s="17"/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 t="s">
        <v>23</v>
      </c>
      <c r="B27" s="15"/>
      <c r="C27" s="15"/>
      <c r="D27" s="15"/>
      <c r="E27" s="15"/>
      <c r="F27" s="17">
        <f>SUM(F10:F24)</f>
        <v>0</v>
      </c>
      <c r="G27" s="17">
        <f>SUM(G10:G24)</f>
        <v>178291.25</v>
      </c>
    </row>
    <row r="28" spans="1:8" ht="15">
      <c r="A28" s="15" t="s">
        <v>24</v>
      </c>
      <c r="B28" s="15"/>
      <c r="C28" s="15" t="s">
        <v>25</v>
      </c>
      <c r="D28" s="15"/>
      <c r="E28" s="15"/>
      <c r="F28" s="17"/>
      <c r="G28" s="17">
        <f>IF(C28="SI",G8*20%,0)</f>
        <v>0</v>
      </c>
    </row>
    <row r="29" spans="1:8" ht="15">
      <c r="A29" s="15" t="s">
        <v>26</v>
      </c>
      <c r="B29" s="15"/>
      <c r="C29" s="15"/>
      <c r="D29" s="15"/>
      <c r="E29" s="15"/>
      <c r="F29" s="17"/>
      <c r="G29" s="17">
        <f>G8</f>
        <v>500000</v>
      </c>
    </row>
    <row r="30" spans="1:8" ht="15">
      <c r="A30" s="15"/>
      <c r="B30" s="15"/>
      <c r="C30" s="15"/>
      <c r="D30" s="15"/>
      <c r="E30" s="15"/>
      <c r="F30" s="17"/>
      <c r="G30" s="17"/>
    </row>
    <row r="31" spans="1:8" ht="15">
      <c r="A31" s="18" t="s">
        <v>27</v>
      </c>
      <c r="B31" s="15"/>
      <c r="C31" s="15"/>
      <c r="D31" s="15"/>
      <c r="E31" s="15"/>
      <c r="F31" s="17"/>
      <c r="G31" s="19">
        <f>F27+G27+G28+G29</f>
        <v>678291.25</v>
      </c>
      <c r="H31" s="10"/>
    </row>
    <row r="32" spans="1:8" ht="15">
      <c r="A32" s="8"/>
      <c r="B32" s="2"/>
      <c r="C32" s="2"/>
      <c r="D32" s="2"/>
      <c r="E32" s="2"/>
      <c r="F32" s="7"/>
      <c r="G32" s="9"/>
    </row>
    <row r="33" spans="1:7" ht="15">
      <c r="A33" s="2"/>
      <c r="B33" s="2"/>
      <c r="C33" s="2"/>
      <c r="D33" s="2"/>
      <c r="E33" s="2"/>
      <c r="F33" s="7"/>
      <c r="G33" s="7"/>
    </row>
    <row r="34" spans="1:7" ht="15">
      <c r="A34" s="2"/>
      <c r="B34" s="2"/>
      <c r="C34" s="2"/>
      <c r="D34" s="2"/>
      <c r="E34" s="2"/>
      <c r="F34" s="7"/>
      <c r="G3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:H47"/>
  <sheetViews>
    <sheetView topLeftCell="A14" workbookViewId="0">
      <selection activeCell="H17" sqref="H1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100000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2713.791666666667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2713.791666666667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2626.25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2535.541666666667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2436.2499999999995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2505.8333333333326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2474.833333333333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2298.333333333333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2501.958333333333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2415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2498.083333333333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2412.5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2490.333333333333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2495.5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2415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2467.0833333333335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2378.75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2442.541666666667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2424.458333333333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2303.083333333333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2447.708333333333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2336.2500000000005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2349.5416666666674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2265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2340.5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2362.458333333333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2293.7500000000005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2336.625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68280.75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100000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168280.75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:H48"/>
  <sheetViews>
    <sheetView topLeftCell="A14" workbookViewId="0">
      <selection activeCell="H41" sqref="H4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:H47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:H47"/>
  <sheetViews>
    <sheetView topLeftCell="B9" workbookViewId="0">
      <selection activeCell="G14" sqref="G1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433333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11759.754842916667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11759.754842916667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11380.407912500001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10987.338770416665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10557.0752125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10858.602758333334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10724.269528333334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9959.4367833333326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10841.811104583334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10464.991950000001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10825.019450833332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10454.158625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10791.436143333332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10813.825015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10464.991950000001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10690.686220833335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10307.9087375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10584.339080416668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10505.978029583332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9980.0201008333333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10606.727952083333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10123.742212500001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10181.339390416668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9814.9924500000016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10142.158865000001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10237.311569583333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9939.5756875000006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10125.367211250001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295883.02239749994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433333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729216.0223975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:P24"/>
  <sheetViews>
    <sheetView tabSelected="1" workbookViewId="0">
      <selection activeCell="C25" sqref="C25"/>
    </sheetView>
  </sheetViews>
  <sheetFormatPr defaultColWidth="11.42578125" defaultRowHeight="14.1"/>
  <cols>
    <col min="3" max="3" width="11.42578125" bestFit="1" customWidth="1"/>
  </cols>
  <sheetData>
    <row r="1" spans="1:16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  <c r="N1" t="s">
        <v>41</v>
      </c>
      <c r="O1" t="s">
        <v>42</v>
      </c>
      <c r="P1" t="s">
        <v>43</v>
      </c>
    </row>
    <row r="2" spans="1:16">
      <c r="A2" s="20">
        <v>854535</v>
      </c>
      <c r="B2" s="20">
        <v>854535</v>
      </c>
      <c r="C2" s="20">
        <v>854535</v>
      </c>
      <c r="D2" s="20">
        <v>256361</v>
      </c>
      <c r="E2" s="20">
        <v>854535</v>
      </c>
      <c r="F2" s="20">
        <v>854535</v>
      </c>
      <c r="G2" s="20">
        <v>854535</v>
      </c>
      <c r="H2" s="20">
        <v>854535</v>
      </c>
      <c r="I2" s="20">
        <v>854535</v>
      </c>
      <c r="J2" s="20">
        <v>854535</v>
      </c>
      <c r="K2" s="20">
        <v>854535</v>
      </c>
      <c r="L2" s="20">
        <v>854535</v>
      </c>
      <c r="M2" s="20">
        <v>854535</v>
      </c>
      <c r="N2" s="20">
        <v>854535</v>
      </c>
      <c r="O2" s="20">
        <v>854535</v>
      </c>
      <c r="P2" s="20">
        <v>854535</v>
      </c>
    </row>
    <row r="3" spans="1:16">
      <c r="A3" s="20">
        <v>841404</v>
      </c>
      <c r="B3" s="20">
        <v>841404</v>
      </c>
      <c r="C3" s="20">
        <v>841404</v>
      </c>
      <c r="D3" s="20"/>
      <c r="E3" s="20">
        <v>841404</v>
      </c>
      <c r="F3" s="20">
        <v>841404</v>
      </c>
      <c r="G3" s="20">
        <v>841404</v>
      </c>
      <c r="H3" s="20">
        <v>841404</v>
      </c>
      <c r="I3" s="20">
        <v>841404</v>
      </c>
      <c r="J3" s="20">
        <v>841404</v>
      </c>
      <c r="K3" s="20">
        <v>841404</v>
      </c>
      <c r="L3" s="20">
        <v>841404</v>
      </c>
      <c r="M3" s="20">
        <v>841404</v>
      </c>
      <c r="N3" s="20">
        <v>841404</v>
      </c>
      <c r="O3" s="20">
        <v>168281</v>
      </c>
      <c r="P3" s="20">
        <v>841404</v>
      </c>
    </row>
    <row r="4" spans="1:16">
      <c r="A4" s="20">
        <v>827835</v>
      </c>
      <c r="B4" s="20">
        <v>331134</v>
      </c>
      <c r="C4" s="20">
        <v>827835</v>
      </c>
      <c r="D4" s="20"/>
      <c r="E4" s="20">
        <v>827835</v>
      </c>
      <c r="F4" s="20">
        <v>827835</v>
      </c>
      <c r="G4" s="20">
        <v>827835</v>
      </c>
      <c r="H4" s="20">
        <v>827835</v>
      </c>
      <c r="I4" s="20">
        <v>827835</v>
      </c>
      <c r="J4" s="20">
        <v>827835</v>
      </c>
      <c r="K4" s="20">
        <v>827835</v>
      </c>
      <c r="L4" s="20">
        <v>827835</v>
      </c>
      <c r="M4" s="20">
        <v>827835</v>
      </c>
      <c r="N4" s="20">
        <v>827835</v>
      </c>
      <c r="P4" s="20">
        <v>729216</v>
      </c>
    </row>
    <row r="5" spans="1:16">
      <c r="A5" s="20">
        <v>814266</v>
      </c>
      <c r="B5" s="20"/>
      <c r="C5" s="20">
        <v>814266</v>
      </c>
      <c r="D5" s="20"/>
      <c r="E5" s="20">
        <v>814266</v>
      </c>
      <c r="F5" s="20">
        <v>814266</v>
      </c>
      <c r="G5" s="20">
        <v>814266</v>
      </c>
      <c r="H5" s="20">
        <v>814266</v>
      </c>
      <c r="I5" s="20">
        <v>814266</v>
      </c>
      <c r="J5" s="20">
        <v>814266</v>
      </c>
      <c r="K5" s="20">
        <v>814266</v>
      </c>
      <c r="L5" s="20">
        <v>814266</v>
      </c>
      <c r="M5" s="20">
        <v>814266</v>
      </c>
      <c r="N5" s="20">
        <v>814266</v>
      </c>
    </row>
    <row r="6" spans="1:16">
      <c r="A6" s="20">
        <v>801135</v>
      </c>
      <c r="B6" s="20"/>
      <c r="C6" s="20">
        <v>801135</v>
      </c>
      <c r="D6" s="20"/>
      <c r="E6" s="20">
        <v>801135</v>
      </c>
      <c r="F6" s="20">
        <v>801135</v>
      </c>
      <c r="G6" s="20">
        <v>801135</v>
      </c>
      <c r="H6" s="20">
        <v>801135</v>
      </c>
      <c r="I6" s="20">
        <v>801135</v>
      </c>
      <c r="J6" s="20">
        <v>801135</v>
      </c>
      <c r="K6" s="20">
        <v>801135</v>
      </c>
      <c r="L6" s="20">
        <v>801135</v>
      </c>
      <c r="M6" s="20">
        <v>801135</v>
      </c>
    </row>
    <row r="7" spans="1:16">
      <c r="A7" s="20">
        <v>788457</v>
      </c>
      <c r="B7" s="20"/>
      <c r="C7" s="20">
        <v>788457</v>
      </c>
      <c r="D7" s="20"/>
      <c r="E7" s="20">
        <v>105128</v>
      </c>
      <c r="F7" s="20">
        <v>788457</v>
      </c>
      <c r="G7" s="20">
        <v>788457</v>
      </c>
      <c r="H7" s="20">
        <v>788457</v>
      </c>
      <c r="I7" s="20">
        <v>788457</v>
      </c>
      <c r="J7" s="20">
        <v>788457</v>
      </c>
      <c r="K7" s="20">
        <v>788457</v>
      </c>
      <c r="L7" s="20">
        <v>788457</v>
      </c>
      <c r="M7" s="20">
        <v>788457</v>
      </c>
    </row>
    <row r="8" spans="1:16">
      <c r="A8" s="20">
        <v>776266</v>
      </c>
      <c r="B8" s="20"/>
      <c r="C8" s="20">
        <v>776266</v>
      </c>
      <c r="D8" s="20"/>
      <c r="F8" s="20">
        <v>776266</v>
      </c>
      <c r="G8" s="20">
        <v>776266</v>
      </c>
      <c r="H8" s="20">
        <v>776266</v>
      </c>
      <c r="I8" s="20">
        <v>776266</v>
      </c>
      <c r="J8" s="20">
        <v>776266</v>
      </c>
      <c r="K8" s="20">
        <v>776266</v>
      </c>
      <c r="L8" s="20">
        <v>776266</v>
      </c>
      <c r="M8" s="20">
        <v>776266</v>
      </c>
    </row>
    <row r="9" spans="1:16">
      <c r="A9" s="20">
        <v>763746</v>
      </c>
      <c r="B9" s="20"/>
      <c r="C9" s="20">
        <v>763746</v>
      </c>
      <c r="D9" s="20"/>
      <c r="F9" s="20">
        <v>763746</v>
      </c>
      <c r="G9" s="20">
        <v>763746</v>
      </c>
      <c r="H9" s="20">
        <v>763746</v>
      </c>
      <c r="I9" s="20">
        <v>763746</v>
      </c>
      <c r="J9" s="20">
        <v>763746</v>
      </c>
      <c r="K9" s="20">
        <v>763746</v>
      </c>
      <c r="L9" s="20">
        <v>763746</v>
      </c>
      <c r="M9" s="20">
        <v>763746</v>
      </c>
    </row>
    <row r="10" spans="1:16">
      <c r="A10" s="20">
        <v>751372</v>
      </c>
      <c r="B10" s="20"/>
      <c r="C10" s="20">
        <v>751372</v>
      </c>
      <c r="D10" s="20"/>
      <c r="F10" s="20">
        <v>751372</v>
      </c>
      <c r="G10" s="20">
        <v>751372</v>
      </c>
      <c r="H10" s="20">
        <v>751372</v>
      </c>
      <c r="I10" s="20">
        <v>751372</v>
      </c>
      <c r="J10" s="20">
        <v>751372</v>
      </c>
      <c r="K10" s="20">
        <v>751372</v>
      </c>
      <c r="L10" s="20">
        <v>751372</v>
      </c>
      <c r="M10" s="20">
        <v>751372</v>
      </c>
    </row>
    <row r="11" spans="1:16">
      <c r="A11" s="20">
        <v>739881</v>
      </c>
      <c r="B11" s="20"/>
      <c r="C11" s="20">
        <v>739881</v>
      </c>
      <c r="D11" s="20"/>
      <c r="F11" s="20">
        <v>739881</v>
      </c>
      <c r="G11" s="20">
        <v>739881</v>
      </c>
      <c r="H11" s="20">
        <v>739881</v>
      </c>
      <c r="I11" s="20">
        <v>739881</v>
      </c>
      <c r="J11" s="20">
        <v>739881</v>
      </c>
      <c r="K11" s="20">
        <v>739881</v>
      </c>
      <c r="L11" s="20">
        <v>739881</v>
      </c>
      <c r="M11" s="20">
        <v>739881</v>
      </c>
    </row>
    <row r="12" spans="1:16">
      <c r="A12" s="20">
        <v>727371</v>
      </c>
      <c r="B12" s="20"/>
      <c r="C12" s="20">
        <v>727371</v>
      </c>
      <c r="D12" s="20"/>
      <c r="F12" s="20">
        <v>727371</v>
      </c>
      <c r="G12" s="20">
        <v>484913</v>
      </c>
      <c r="H12" s="20">
        <v>727371</v>
      </c>
      <c r="I12" s="20">
        <v>727371</v>
      </c>
      <c r="J12" s="20">
        <v>727371</v>
      </c>
      <c r="K12" s="20">
        <v>727371</v>
      </c>
      <c r="L12" s="20">
        <v>727371</v>
      </c>
      <c r="M12" s="20">
        <v>727371</v>
      </c>
    </row>
    <row r="13" spans="1:16">
      <c r="A13" s="20">
        <v>715296</v>
      </c>
      <c r="B13" s="20"/>
      <c r="C13" s="20">
        <v>715296</v>
      </c>
      <c r="D13" s="20"/>
      <c r="F13" s="20">
        <v>715296</v>
      </c>
      <c r="H13" s="20">
        <v>715296</v>
      </c>
      <c r="I13" s="20">
        <v>715296</v>
      </c>
      <c r="J13" s="20">
        <v>715296</v>
      </c>
      <c r="K13" s="20">
        <v>715296</v>
      </c>
      <c r="L13" s="20">
        <v>715296</v>
      </c>
      <c r="M13" s="20">
        <v>715296</v>
      </c>
    </row>
    <row r="14" spans="1:16">
      <c r="A14" s="20">
        <v>702805</v>
      </c>
      <c r="B14" s="20"/>
      <c r="D14" s="20"/>
      <c r="F14" s="20">
        <v>702805</v>
      </c>
      <c r="H14" s="20">
        <v>702805</v>
      </c>
      <c r="I14" s="20">
        <v>702805</v>
      </c>
      <c r="J14" s="20">
        <v>702805</v>
      </c>
      <c r="K14" s="20">
        <v>702805</v>
      </c>
      <c r="L14" s="20">
        <v>702805</v>
      </c>
      <c r="M14" s="20">
        <v>702805</v>
      </c>
    </row>
    <row r="15" spans="1:16">
      <c r="A15" s="20">
        <v>690745</v>
      </c>
      <c r="B15" s="20"/>
      <c r="D15" s="20"/>
      <c r="F15" s="20">
        <v>690745</v>
      </c>
      <c r="H15" s="20">
        <v>690745</v>
      </c>
      <c r="I15" s="20">
        <v>690745</v>
      </c>
      <c r="J15" s="20">
        <v>690745</v>
      </c>
      <c r="K15" s="20">
        <v>690745</v>
      </c>
      <c r="L15" s="20">
        <v>690745</v>
      </c>
      <c r="M15" s="20">
        <v>690745</v>
      </c>
    </row>
    <row r="16" spans="1:16">
      <c r="A16" s="20">
        <v>678291</v>
      </c>
      <c r="B16" s="20"/>
      <c r="D16" s="20"/>
      <c r="F16" s="20">
        <v>678291</v>
      </c>
      <c r="H16" s="20">
        <v>678291</v>
      </c>
      <c r="I16" s="20">
        <v>678291</v>
      </c>
      <c r="J16" s="20">
        <v>678291</v>
      </c>
      <c r="K16" s="20">
        <v>678291</v>
      </c>
      <c r="L16" s="20">
        <v>678291</v>
      </c>
      <c r="M16" s="20">
        <v>678291</v>
      </c>
    </row>
    <row r="17" spans="1:16">
      <c r="A17" s="20"/>
      <c r="B17" s="20"/>
      <c r="D17" s="20"/>
      <c r="F17" s="20"/>
      <c r="H17" s="20"/>
      <c r="I17" s="20"/>
      <c r="J17" s="20"/>
      <c r="K17" s="20"/>
      <c r="L17" s="20"/>
      <c r="M17" s="20"/>
    </row>
    <row r="18" spans="1:16">
      <c r="A18" s="20"/>
      <c r="B18" s="20"/>
      <c r="D18" s="20"/>
      <c r="F18" s="20"/>
      <c r="H18" s="20"/>
      <c r="I18" s="20"/>
      <c r="J18" s="20"/>
      <c r="K18" s="20"/>
      <c r="L18" s="20"/>
      <c r="M18" s="20"/>
    </row>
    <row r="19" spans="1:16">
      <c r="A19" s="20">
        <f t="shared" ref="A19:P19" si="0">SUM(A2:A18)</f>
        <v>11473405</v>
      </c>
      <c r="B19" s="20">
        <f t="shared" si="0"/>
        <v>2027073</v>
      </c>
      <c r="C19" s="20">
        <f t="shared" si="0"/>
        <v>9401564</v>
      </c>
      <c r="D19" s="20">
        <f t="shared" si="0"/>
        <v>256361</v>
      </c>
      <c r="E19" s="20">
        <f t="shared" si="0"/>
        <v>4244303</v>
      </c>
      <c r="F19" s="20">
        <f t="shared" si="0"/>
        <v>11473405</v>
      </c>
      <c r="G19" s="20">
        <f t="shared" si="0"/>
        <v>8443810</v>
      </c>
      <c r="H19" s="20">
        <f t="shared" si="0"/>
        <v>11473405</v>
      </c>
      <c r="I19" s="20">
        <f t="shared" si="0"/>
        <v>11473405</v>
      </c>
      <c r="J19" s="20">
        <f t="shared" si="0"/>
        <v>11473405</v>
      </c>
      <c r="K19" s="20">
        <f t="shared" si="0"/>
        <v>11473405</v>
      </c>
      <c r="L19" s="20">
        <f t="shared" si="0"/>
        <v>11473405</v>
      </c>
      <c r="M19" s="20">
        <f t="shared" si="0"/>
        <v>11473405</v>
      </c>
      <c r="N19" s="20">
        <f t="shared" si="0"/>
        <v>3338040</v>
      </c>
      <c r="O19" s="20">
        <f t="shared" si="0"/>
        <v>1022816</v>
      </c>
      <c r="P19" s="20">
        <f t="shared" si="0"/>
        <v>2425155</v>
      </c>
    </row>
    <row r="23" spans="1:16">
      <c r="A23" t="s">
        <v>44</v>
      </c>
      <c r="C23">
        <v>16</v>
      </c>
    </row>
    <row r="24" spans="1:16">
      <c r="A24" t="s">
        <v>45</v>
      </c>
      <c r="C24" s="20">
        <f>A19+B19+C19+D19+E19+F19+G19+H19+I19+J19+K19+L19+M19+N19+O19+P19</f>
        <v>122946362</v>
      </c>
    </row>
  </sheetData>
  <phoneticPr fontId="8" type="noConversion"/>
  <pageMargins left="0.75000000000000011" right="0.75000000000000011" top="1" bottom="1" header="0.5" footer="0.5"/>
  <pageSetup scale="7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8"/>
  <sheetViews>
    <sheetView topLeftCell="B8" workbookViewId="0">
      <selection activeCell="G46" sqref="G4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7"/>
  <sheetViews>
    <sheetView topLeftCell="A10" workbookViewId="0">
      <selection activeCell="I36" sqref="I3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6"/>
  <sheetViews>
    <sheetView topLeftCell="B9" workbookViewId="0">
      <selection activeCell="I42" sqref="I4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200000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5427.5833333333339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5252.5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5071.0833333333339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4872.4999999999991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5011.6666666666652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4949.6666666666661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4596.6666666666661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5003.9166666666661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4830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4996.1666666666661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4825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4980.6666666666661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4991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4830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4934.166666666667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4757.5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4885.0833333333339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4848.9166666666661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4606.1666666666661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4895.4166666666661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4672.5000000000009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4699.0833333333348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4530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4681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4724.9166666666661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4587.5000000000009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4673.25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131133.91666666669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200000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331133.91666666669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topLeftCell="A20" workbookViewId="0">
      <selection activeCell="H27" sqref="H2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8"/>
  <sheetViews>
    <sheetView topLeftCell="B9" workbookViewId="0">
      <selection activeCell="J36" sqref="J3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7"/>
  <sheetViews>
    <sheetView topLeftCell="B7" workbookViewId="0">
      <selection activeCell="J41" sqref="J4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46"/>
  <sheetViews>
    <sheetView topLeftCell="B7" workbookViewId="0">
      <selection activeCell="J39" sqref="J3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5"/>
  <sheetViews>
    <sheetView topLeftCell="B5" workbookViewId="0">
      <selection activeCell="J39" sqref="J3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44"/>
  <sheetViews>
    <sheetView topLeftCell="B5" workbookViewId="0">
      <selection activeCell="B10" sqref="B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43"/>
  <sheetViews>
    <sheetView topLeftCell="B5" workbookViewId="0">
      <selection activeCell="B10" sqref="B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42"/>
  <sheetViews>
    <sheetView topLeftCell="B5" workbookViewId="0">
      <selection activeCell="B10" sqref="B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41"/>
  <sheetViews>
    <sheetView topLeftCell="B5" workbookViewId="0">
      <selection activeCell="B10" sqref="B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40"/>
  <sheetViews>
    <sheetView topLeftCell="B5" workbookViewId="0">
      <selection activeCell="B10" sqref="B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39"/>
  <sheetViews>
    <sheetView topLeftCell="B5" workbookViewId="0">
      <selection activeCell="B10" sqref="B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topLeftCell="A27" workbookViewId="0">
      <selection activeCell="H44" sqref="H4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38"/>
  <sheetViews>
    <sheetView topLeftCell="B5" workbookViewId="0">
      <selection activeCell="B10" sqref="B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12075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12490.416666666668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12062.5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12451.666666666668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12477.5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12335.416666666668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11893.75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12212.708333333332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12122.291666666668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11515.416666666666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12238.541666666668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11681.25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11747.708333333332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11325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11702.5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11812.291666666668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11468.75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11683.125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227370.83333333334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500000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727370.83333333337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37"/>
  <sheetViews>
    <sheetView topLeftCell="B6" workbookViewId="0">
      <selection activeCell="I30" sqref="I3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8</v>
      </c>
      <c r="C10" s="15">
        <v>31</v>
      </c>
      <c r="D10" s="15">
        <f>19.34/12</f>
        <v>1.6116666666666666</v>
      </c>
      <c r="E10" s="15">
        <f t="shared" ref="E10:E27" si="0">D10*1.5</f>
        <v>2.4175</v>
      </c>
      <c r="F10" s="16">
        <f t="shared" ref="F10:F27" si="1">IF(G10&gt;0,0,($G$8*D10/100)/30*C10)</f>
        <v>0</v>
      </c>
      <c r="G10" s="16">
        <f t="shared" ref="G10:G27" si="2">$G$8*E10/100/30*C10</f>
        <v>12490.416666666668</v>
      </c>
    </row>
    <row r="11" spans="1:7" ht="15">
      <c r="A11" s="15">
        <v>2019</v>
      </c>
      <c r="B11" s="15" t="s">
        <v>9</v>
      </c>
      <c r="C11" s="15">
        <v>30</v>
      </c>
      <c r="D11" s="15">
        <f>19.3/12</f>
        <v>1.6083333333333334</v>
      </c>
      <c r="E11" s="15">
        <f t="shared" si="0"/>
        <v>2.4125000000000001</v>
      </c>
      <c r="F11" s="16">
        <f t="shared" si="1"/>
        <v>0</v>
      </c>
      <c r="G11" s="16">
        <f t="shared" si="2"/>
        <v>12062.5</v>
      </c>
    </row>
    <row r="12" spans="1:7" ht="15">
      <c r="A12" s="15">
        <v>2019</v>
      </c>
      <c r="B12" s="15" t="s">
        <v>10</v>
      </c>
      <c r="C12" s="15">
        <v>31</v>
      </c>
      <c r="D12" s="15">
        <f>19.28/12</f>
        <v>1.6066666666666667</v>
      </c>
      <c r="E12" s="15">
        <f t="shared" si="0"/>
        <v>2.41</v>
      </c>
      <c r="F12" s="16">
        <f t="shared" si="1"/>
        <v>0</v>
      </c>
      <c r="G12" s="16">
        <f t="shared" si="2"/>
        <v>12451.666666666668</v>
      </c>
    </row>
    <row r="13" spans="1:7" ht="15">
      <c r="A13" s="15">
        <v>2019</v>
      </c>
      <c r="B13" s="15" t="s">
        <v>11</v>
      </c>
      <c r="C13" s="15">
        <v>31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12477.5</v>
      </c>
    </row>
    <row r="14" spans="1:7" ht="15">
      <c r="A14" s="15">
        <v>2019</v>
      </c>
      <c r="B14" s="15" t="s">
        <v>20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13</v>
      </c>
      <c r="C15" s="15">
        <v>31</v>
      </c>
      <c r="D15" s="15">
        <f>19.1/12</f>
        <v>1.5916666666666668</v>
      </c>
      <c r="E15" s="15">
        <f t="shared" si="0"/>
        <v>2.3875000000000002</v>
      </c>
      <c r="F15" s="16">
        <f t="shared" si="1"/>
        <v>0</v>
      </c>
      <c r="G15" s="16">
        <f t="shared" si="2"/>
        <v>12335.416666666668</v>
      </c>
    </row>
    <row r="16" spans="1:7" ht="15">
      <c r="A16" s="15">
        <v>2019</v>
      </c>
      <c r="B16" s="15" t="s">
        <v>14</v>
      </c>
      <c r="C16" s="15">
        <v>30</v>
      </c>
      <c r="D16" s="15">
        <f>19.03/12</f>
        <v>1.5858333333333334</v>
      </c>
      <c r="E16" s="15">
        <f t="shared" si="0"/>
        <v>2.3787500000000001</v>
      </c>
      <c r="F16" s="16">
        <f t="shared" si="1"/>
        <v>0</v>
      </c>
      <c r="G16" s="16">
        <f t="shared" si="2"/>
        <v>11893.75</v>
      </c>
    </row>
    <row r="17" spans="1:7" ht="15">
      <c r="A17" s="15">
        <v>2019</v>
      </c>
      <c r="B17" s="15" t="s">
        <v>15</v>
      </c>
      <c r="C17" s="15">
        <v>31</v>
      </c>
      <c r="D17" s="15">
        <f>18.91/12</f>
        <v>1.5758333333333334</v>
      </c>
      <c r="E17" s="15">
        <f t="shared" si="0"/>
        <v>2.36375</v>
      </c>
      <c r="F17" s="16">
        <f t="shared" si="1"/>
        <v>0</v>
      </c>
      <c r="G17" s="16">
        <f t="shared" si="2"/>
        <v>12212.708333333332</v>
      </c>
    </row>
    <row r="18" spans="1:7" ht="15">
      <c r="A18" s="15">
        <v>2020</v>
      </c>
      <c r="B18" s="15" t="s">
        <v>21</v>
      </c>
      <c r="C18" s="15">
        <v>31</v>
      </c>
      <c r="D18" s="15">
        <f>18.77/12</f>
        <v>1.5641666666666667</v>
      </c>
      <c r="E18" s="15">
        <f t="shared" si="0"/>
        <v>2.3462499999999999</v>
      </c>
      <c r="F18" s="16">
        <f t="shared" si="1"/>
        <v>0</v>
      </c>
      <c r="G18" s="16">
        <f t="shared" si="2"/>
        <v>12122.291666666668</v>
      </c>
    </row>
    <row r="19" spans="1:7" ht="15">
      <c r="A19" s="15">
        <v>2020</v>
      </c>
      <c r="B19" s="15" t="s">
        <v>17</v>
      </c>
      <c r="C19" s="15">
        <v>29</v>
      </c>
      <c r="D19" s="15">
        <f>19.06/12</f>
        <v>1.5883333333333332</v>
      </c>
      <c r="E19" s="15">
        <f t="shared" si="0"/>
        <v>2.3824999999999998</v>
      </c>
      <c r="F19" s="16">
        <f t="shared" si="1"/>
        <v>0</v>
      </c>
      <c r="G19" s="16">
        <f t="shared" si="2"/>
        <v>11515.416666666666</v>
      </c>
    </row>
    <row r="20" spans="1:7" ht="15">
      <c r="A20" s="15">
        <v>2020</v>
      </c>
      <c r="B20" s="15" t="s">
        <v>18</v>
      </c>
      <c r="C20" s="15">
        <v>31</v>
      </c>
      <c r="D20" s="15">
        <f>18.95/12</f>
        <v>1.5791666666666666</v>
      </c>
      <c r="E20" s="15">
        <f t="shared" si="0"/>
        <v>2.3687499999999999</v>
      </c>
      <c r="F20" s="16">
        <f t="shared" si="1"/>
        <v>0</v>
      </c>
      <c r="G20" s="16">
        <f>$G$8*E20/100/30*C20</f>
        <v>12238.541666666668</v>
      </c>
    </row>
    <row r="21" spans="1:7" ht="15">
      <c r="A21" s="15">
        <v>2020</v>
      </c>
      <c r="B21" s="15" t="s">
        <v>19</v>
      </c>
      <c r="C21" s="15">
        <v>30</v>
      </c>
      <c r="D21" s="15">
        <f>18.69/12</f>
        <v>1.5575000000000001</v>
      </c>
      <c r="E21" s="15">
        <f t="shared" si="0"/>
        <v>2.3362500000000002</v>
      </c>
      <c r="F21" s="16">
        <f t="shared" si="1"/>
        <v>0</v>
      </c>
      <c r="G21" s="16">
        <f t="shared" si="2"/>
        <v>11681.25</v>
      </c>
    </row>
    <row r="22" spans="1:7" ht="15">
      <c r="A22" s="15">
        <v>2020</v>
      </c>
      <c r="B22" s="15" t="s">
        <v>8</v>
      </c>
      <c r="C22" s="15">
        <v>31</v>
      </c>
      <c r="D22" s="15">
        <f>18.19/12</f>
        <v>1.5158333333333334</v>
      </c>
      <c r="E22" s="15">
        <f t="shared" si="0"/>
        <v>2.2737500000000002</v>
      </c>
      <c r="F22" s="16">
        <f t="shared" si="1"/>
        <v>0</v>
      </c>
      <c r="G22" s="16">
        <f t="shared" si="2"/>
        <v>11747.708333333332</v>
      </c>
    </row>
    <row r="23" spans="1:7" ht="15">
      <c r="A23" s="15">
        <v>2020</v>
      </c>
      <c r="B23" s="15" t="s">
        <v>9</v>
      </c>
      <c r="C23" s="15">
        <v>30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11325</v>
      </c>
    </row>
    <row r="24" spans="1:7" ht="15">
      <c r="A24" s="15">
        <v>2020</v>
      </c>
      <c r="B24" s="15" t="s">
        <v>10</v>
      </c>
      <c r="C24" s="15">
        <v>31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11702.5</v>
      </c>
    </row>
    <row r="25" spans="1:7" ht="15">
      <c r="A25" s="15">
        <v>2020</v>
      </c>
      <c r="B25" s="15" t="s">
        <v>11</v>
      </c>
      <c r="C25" s="15">
        <v>31</v>
      </c>
      <c r="D25" s="15">
        <f>18.29/12</f>
        <v>1.5241666666666667</v>
      </c>
      <c r="E25" s="15">
        <f t="shared" si="0"/>
        <v>2.2862499999999999</v>
      </c>
      <c r="F25" s="16">
        <f t="shared" si="1"/>
        <v>0</v>
      </c>
      <c r="G25" s="16">
        <f t="shared" si="2"/>
        <v>11812.291666666668</v>
      </c>
    </row>
    <row r="26" spans="1:7" ht="15">
      <c r="A26" s="15">
        <v>2020</v>
      </c>
      <c r="B26" s="15" t="s">
        <v>20</v>
      </c>
      <c r="C26" s="15">
        <v>30</v>
      </c>
      <c r="D26" s="15">
        <f>18.35/12</f>
        <v>1.5291666666666668</v>
      </c>
      <c r="E26" s="15">
        <f t="shared" si="0"/>
        <v>2.2937500000000002</v>
      </c>
      <c r="F26" s="16">
        <f t="shared" si="1"/>
        <v>0</v>
      </c>
      <c r="G26" s="16">
        <f t="shared" si="2"/>
        <v>11468.75</v>
      </c>
    </row>
    <row r="27" spans="1:7" ht="15">
      <c r="A27" s="15">
        <v>2020</v>
      </c>
      <c r="B27" s="15" t="s">
        <v>22</v>
      </c>
      <c r="C27" s="15">
        <v>31</v>
      </c>
      <c r="D27" s="15">
        <f>18.09/12</f>
        <v>1.5075000000000001</v>
      </c>
      <c r="E27" s="15">
        <f t="shared" si="0"/>
        <v>2.26125</v>
      </c>
      <c r="F27" s="16">
        <f t="shared" si="1"/>
        <v>0</v>
      </c>
      <c r="G27" s="16">
        <f t="shared" si="2"/>
        <v>11683.125</v>
      </c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 t="s">
        <v>23</v>
      </c>
      <c r="B30" s="15"/>
      <c r="C30" s="15"/>
      <c r="D30" s="15"/>
      <c r="E30" s="15"/>
      <c r="F30" s="17">
        <f>SUM(F10:F27)</f>
        <v>0</v>
      </c>
      <c r="G30" s="17">
        <f>SUM(G10:G27)</f>
        <v>215295.83333333334</v>
      </c>
    </row>
    <row r="31" spans="1:7" ht="15">
      <c r="A31" s="15" t="s">
        <v>24</v>
      </c>
      <c r="B31" s="15"/>
      <c r="C31" s="15" t="s">
        <v>25</v>
      </c>
      <c r="D31" s="15"/>
      <c r="E31" s="15"/>
      <c r="F31" s="17"/>
      <c r="G31" s="17">
        <f>IF(C31="SI",G8*20%,0)</f>
        <v>0</v>
      </c>
    </row>
    <row r="32" spans="1:7" ht="15">
      <c r="A32" s="15" t="s">
        <v>26</v>
      </c>
      <c r="B32" s="15"/>
      <c r="C32" s="15"/>
      <c r="D32" s="15"/>
      <c r="E32" s="15"/>
      <c r="F32" s="17"/>
      <c r="G32" s="17">
        <f>G8</f>
        <v>500000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8" t="s">
        <v>27</v>
      </c>
      <c r="B34" s="15"/>
      <c r="C34" s="15"/>
      <c r="D34" s="15"/>
      <c r="E34" s="15"/>
      <c r="F34" s="17"/>
      <c r="G34" s="19">
        <f>F30+G30+G31+G32</f>
        <v>715295.83333333337</v>
      </c>
      <c r="H34" s="10"/>
    </row>
    <row r="35" spans="1:8" ht="15">
      <c r="A35" s="8"/>
      <c r="B35" s="2"/>
      <c r="C35" s="2"/>
      <c r="D35" s="2"/>
      <c r="E35" s="2"/>
      <c r="F35" s="7"/>
      <c r="G35" s="9"/>
    </row>
    <row r="36" spans="1:8" ht="15">
      <c r="A36" s="2"/>
      <c r="B36" s="2"/>
      <c r="C36" s="2"/>
      <c r="D36" s="2"/>
      <c r="E36" s="2"/>
      <c r="F36" s="7"/>
      <c r="G36" s="7"/>
    </row>
    <row r="37" spans="1:8" ht="15">
      <c r="A37" s="2"/>
      <c r="B37" s="2"/>
      <c r="C37" s="2"/>
      <c r="D37" s="2"/>
      <c r="E37" s="2"/>
      <c r="F37" s="7"/>
      <c r="G3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48"/>
  <sheetViews>
    <sheetView topLeftCell="B9" workbookViewId="0">
      <selection activeCell="G47" sqref="G4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150000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3939.3750000000009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4070.6875000000009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4070.6875000000009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3939.3750000000009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3803.3125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3654.3749999999995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3758.75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3712.25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3447.5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3752.9375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3622.5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3747.125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3618.75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3735.5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3743.25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3622.5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3700.625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3568.125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3663.8125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3636.6875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3454.625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3671.5625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3504.375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3524.3125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3397.5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3510.75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3543.6875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3440.625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3504.9375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106360.5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150000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256360.5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48"/>
  <sheetViews>
    <sheetView topLeftCell="A14" workbookViewId="0">
      <selection activeCell="G9" sqref="G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47"/>
  <sheetViews>
    <sheetView topLeftCell="A17" workbookViewId="0">
      <selection activeCell="A10" sqref="A10:J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46"/>
  <sheetViews>
    <sheetView topLeftCell="A14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45"/>
  <sheetViews>
    <sheetView topLeftCell="A10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44"/>
  <sheetViews>
    <sheetView topLeftCell="B12" workbookViewId="0">
      <selection activeCell="I47" sqref="I4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43"/>
  <sheetViews>
    <sheetView topLeftCell="A19" workbookViewId="0">
      <selection activeCell="H17" sqref="H1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66667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1624.1747874999999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1670.5639083333328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1649.8971383333333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1532.2298833333334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1667.9805620833333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1610.0080499999999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1665.3972158333336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1608.3413750000002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1660.2305233333334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1663.6749849999999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1610.0080499999999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1644.7304458333335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1585.8412625000001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1628.3692529166665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1616.3136370833336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1535.3965658333334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1631.8137145833332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1557.5077874999999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1566.3689429166666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1510.00755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1560.3411349999999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1574.9800970833335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1529.1743125000003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1557.7577887500001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38461.108971249989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66667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105128.10897124998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48"/>
  <sheetViews>
    <sheetView topLeftCell="A13" workbookViewId="0">
      <selection activeCell="I33" sqref="I3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topLeftCell="A6" workbookViewId="0">
      <selection activeCell="G44" sqref="G4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47"/>
  <sheetViews>
    <sheetView topLeftCell="A13" workbookViewId="0">
      <selection activeCell="J33" sqref="J3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46"/>
  <sheetViews>
    <sheetView topLeftCell="B9" workbookViewId="0">
      <selection activeCell="J33" sqref="J3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45"/>
  <sheetViews>
    <sheetView topLeftCell="B15" workbookViewId="0">
      <selection activeCell="I13" sqref="I1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44"/>
  <sheetViews>
    <sheetView topLeftCell="B16" workbookViewId="0">
      <selection activeCell="B10" sqref="B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3"/>
  <sheetViews>
    <sheetView topLeftCell="A8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2"/>
  <sheetViews>
    <sheetView topLeftCell="A8" workbookViewId="0">
      <selection activeCell="G43" sqref="G4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1"/>
  <sheetViews>
    <sheetView topLeftCell="A8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0"/>
  <sheetViews>
    <sheetView topLeftCell="A8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39"/>
  <sheetViews>
    <sheetView topLeftCell="A8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38"/>
  <sheetViews>
    <sheetView topLeftCell="A8" workbookViewId="0">
      <selection activeCell="A10" sqref="A10:G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12075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12490.416666666668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12062.5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12451.666666666668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12477.5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12335.416666666668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11893.75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12212.708333333332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12122.291666666668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11515.416666666666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12238.541666666668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11681.25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11747.708333333332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11325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11702.5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11812.291666666668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11468.75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11683.125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227370.83333333334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500000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727370.83333333337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5"/>
  <sheetViews>
    <sheetView topLeftCell="A6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37"/>
  <sheetViews>
    <sheetView topLeftCell="A8" workbookViewId="0">
      <selection activeCell="G43" sqref="G4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8</v>
      </c>
      <c r="C10" s="15">
        <v>31</v>
      </c>
      <c r="D10" s="15">
        <f>19.34/12</f>
        <v>1.6116666666666666</v>
      </c>
      <c r="E10" s="15">
        <f t="shared" ref="E10:E27" si="0">D10*1.5</f>
        <v>2.4175</v>
      </c>
      <c r="F10" s="16">
        <f t="shared" ref="F10:F27" si="1">IF(G10&gt;0,0,($G$8*D10/100)/30*C10)</f>
        <v>0</v>
      </c>
      <c r="G10" s="16">
        <f t="shared" ref="G10:G27" si="2">$G$8*E10/100/30*C10</f>
        <v>12490.416666666668</v>
      </c>
    </row>
    <row r="11" spans="1:7" ht="15">
      <c r="A11" s="15">
        <v>2019</v>
      </c>
      <c r="B11" s="15" t="s">
        <v>9</v>
      </c>
      <c r="C11" s="15">
        <v>30</v>
      </c>
      <c r="D11" s="15">
        <f>19.3/12</f>
        <v>1.6083333333333334</v>
      </c>
      <c r="E11" s="15">
        <f t="shared" si="0"/>
        <v>2.4125000000000001</v>
      </c>
      <c r="F11" s="16">
        <f t="shared" si="1"/>
        <v>0</v>
      </c>
      <c r="G11" s="16">
        <f t="shared" si="2"/>
        <v>12062.5</v>
      </c>
    </row>
    <row r="12" spans="1:7" ht="15">
      <c r="A12" s="15">
        <v>2019</v>
      </c>
      <c r="B12" s="15" t="s">
        <v>10</v>
      </c>
      <c r="C12" s="15">
        <v>31</v>
      </c>
      <c r="D12" s="15">
        <f>19.28/12</f>
        <v>1.6066666666666667</v>
      </c>
      <c r="E12" s="15">
        <f t="shared" si="0"/>
        <v>2.41</v>
      </c>
      <c r="F12" s="16">
        <f t="shared" si="1"/>
        <v>0</v>
      </c>
      <c r="G12" s="16">
        <f t="shared" si="2"/>
        <v>12451.666666666668</v>
      </c>
    </row>
    <row r="13" spans="1:7" ht="15">
      <c r="A13" s="15">
        <v>2019</v>
      </c>
      <c r="B13" s="15" t="s">
        <v>11</v>
      </c>
      <c r="C13" s="15">
        <v>31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12477.5</v>
      </c>
    </row>
    <row r="14" spans="1:7" ht="15">
      <c r="A14" s="15">
        <v>2019</v>
      </c>
      <c r="B14" s="15" t="s">
        <v>20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13</v>
      </c>
      <c r="C15" s="15">
        <v>31</v>
      </c>
      <c r="D15" s="15">
        <f>19.1/12</f>
        <v>1.5916666666666668</v>
      </c>
      <c r="E15" s="15">
        <f t="shared" si="0"/>
        <v>2.3875000000000002</v>
      </c>
      <c r="F15" s="16">
        <f t="shared" si="1"/>
        <v>0</v>
      </c>
      <c r="G15" s="16">
        <f t="shared" si="2"/>
        <v>12335.416666666668</v>
      </c>
    </row>
    <row r="16" spans="1:7" ht="15">
      <c r="A16" s="15">
        <v>2019</v>
      </c>
      <c r="B16" s="15" t="s">
        <v>14</v>
      </c>
      <c r="C16" s="15">
        <v>30</v>
      </c>
      <c r="D16" s="15">
        <f>19.03/12</f>
        <v>1.5858333333333334</v>
      </c>
      <c r="E16" s="15">
        <f t="shared" si="0"/>
        <v>2.3787500000000001</v>
      </c>
      <c r="F16" s="16">
        <f t="shared" si="1"/>
        <v>0</v>
      </c>
      <c r="G16" s="16">
        <f t="shared" si="2"/>
        <v>11893.75</v>
      </c>
    </row>
    <row r="17" spans="1:7" ht="15">
      <c r="A17" s="15">
        <v>2019</v>
      </c>
      <c r="B17" s="15" t="s">
        <v>15</v>
      </c>
      <c r="C17" s="15">
        <v>31</v>
      </c>
      <c r="D17" s="15">
        <f>18.91/12</f>
        <v>1.5758333333333334</v>
      </c>
      <c r="E17" s="15">
        <f t="shared" si="0"/>
        <v>2.36375</v>
      </c>
      <c r="F17" s="16">
        <f t="shared" si="1"/>
        <v>0</v>
      </c>
      <c r="G17" s="16">
        <f t="shared" si="2"/>
        <v>12212.708333333332</v>
      </c>
    </row>
    <row r="18" spans="1:7" ht="15">
      <c r="A18" s="15">
        <v>2020</v>
      </c>
      <c r="B18" s="15" t="s">
        <v>21</v>
      </c>
      <c r="C18" s="15">
        <v>31</v>
      </c>
      <c r="D18" s="15">
        <f>18.77/12</f>
        <v>1.5641666666666667</v>
      </c>
      <c r="E18" s="15">
        <f t="shared" si="0"/>
        <v>2.3462499999999999</v>
      </c>
      <c r="F18" s="16">
        <f t="shared" si="1"/>
        <v>0</v>
      </c>
      <c r="G18" s="16">
        <f t="shared" si="2"/>
        <v>12122.291666666668</v>
      </c>
    </row>
    <row r="19" spans="1:7" ht="15">
      <c r="A19" s="15">
        <v>2020</v>
      </c>
      <c r="B19" s="15" t="s">
        <v>17</v>
      </c>
      <c r="C19" s="15">
        <v>29</v>
      </c>
      <c r="D19" s="15">
        <f>19.06/12</f>
        <v>1.5883333333333332</v>
      </c>
      <c r="E19" s="15">
        <f t="shared" si="0"/>
        <v>2.3824999999999998</v>
      </c>
      <c r="F19" s="16">
        <f t="shared" si="1"/>
        <v>0</v>
      </c>
      <c r="G19" s="16">
        <f t="shared" si="2"/>
        <v>11515.416666666666</v>
      </c>
    </row>
    <row r="20" spans="1:7" ht="15">
      <c r="A20" s="15">
        <v>2020</v>
      </c>
      <c r="B20" s="15" t="s">
        <v>18</v>
      </c>
      <c r="C20" s="15">
        <v>31</v>
      </c>
      <c r="D20" s="15">
        <f>18.95/12</f>
        <v>1.5791666666666666</v>
      </c>
      <c r="E20" s="15">
        <f t="shared" si="0"/>
        <v>2.3687499999999999</v>
      </c>
      <c r="F20" s="16">
        <f t="shared" si="1"/>
        <v>0</v>
      </c>
      <c r="G20" s="16">
        <f>$G$8*E20/100/30*C20</f>
        <v>12238.541666666668</v>
      </c>
    </row>
    <row r="21" spans="1:7" ht="15">
      <c r="A21" s="15">
        <v>2020</v>
      </c>
      <c r="B21" s="15" t="s">
        <v>19</v>
      </c>
      <c r="C21" s="15">
        <v>30</v>
      </c>
      <c r="D21" s="15">
        <f>18.69/12</f>
        <v>1.5575000000000001</v>
      </c>
      <c r="E21" s="15">
        <f t="shared" si="0"/>
        <v>2.3362500000000002</v>
      </c>
      <c r="F21" s="16">
        <f t="shared" si="1"/>
        <v>0</v>
      </c>
      <c r="G21" s="16">
        <f t="shared" si="2"/>
        <v>11681.25</v>
      </c>
    </row>
    <row r="22" spans="1:7" ht="15">
      <c r="A22" s="15">
        <v>2020</v>
      </c>
      <c r="B22" s="15" t="s">
        <v>8</v>
      </c>
      <c r="C22" s="15">
        <v>31</v>
      </c>
      <c r="D22" s="15">
        <f>18.19/12</f>
        <v>1.5158333333333334</v>
      </c>
      <c r="E22" s="15">
        <f t="shared" si="0"/>
        <v>2.2737500000000002</v>
      </c>
      <c r="F22" s="16">
        <f t="shared" si="1"/>
        <v>0</v>
      </c>
      <c r="G22" s="16">
        <f t="shared" si="2"/>
        <v>11747.708333333332</v>
      </c>
    </row>
    <row r="23" spans="1:7" ht="15">
      <c r="A23" s="15">
        <v>2020</v>
      </c>
      <c r="B23" s="15" t="s">
        <v>9</v>
      </c>
      <c r="C23" s="15">
        <v>30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11325</v>
      </c>
    </row>
    <row r="24" spans="1:7" ht="15">
      <c r="A24" s="15">
        <v>2020</v>
      </c>
      <c r="B24" s="15" t="s">
        <v>10</v>
      </c>
      <c r="C24" s="15">
        <v>31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11702.5</v>
      </c>
    </row>
    <row r="25" spans="1:7" ht="15">
      <c r="A25" s="15">
        <v>2020</v>
      </c>
      <c r="B25" s="15" t="s">
        <v>11</v>
      </c>
      <c r="C25" s="15">
        <v>31</v>
      </c>
      <c r="D25" s="15">
        <f>18.29/12</f>
        <v>1.5241666666666667</v>
      </c>
      <c r="E25" s="15">
        <f t="shared" si="0"/>
        <v>2.2862499999999999</v>
      </c>
      <c r="F25" s="16">
        <f t="shared" si="1"/>
        <v>0</v>
      </c>
      <c r="G25" s="16">
        <f t="shared" si="2"/>
        <v>11812.291666666668</v>
      </c>
    </row>
    <row r="26" spans="1:7" ht="15">
      <c r="A26" s="15">
        <v>2020</v>
      </c>
      <c r="B26" s="15" t="s">
        <v>20</v>
      </c>
      <c r="C26" s="15">
        <v>30</v>
      </c>
      <c r="D26" s="15">
        <f>18.35/12</f>
        <v>1.5291666666666668</v>
      </c>
      <c r="E26" s="15">
        <f t="shared" si="0"/>
        <v>2.2937500000000002</v>
      </c>
      <c r="F26" s="16">
        <f t="shared" si="1"/>
        <v>0</v>
      </c>
      <c r="G26" s="16">
        <f t="shared" si="2"/>
        <v>11468.75</v>
      </c>
    </row>
    <row r="27" spans="1:7" ht="15">
      <c r="A27" s="15">
        <v>2020</v>
      </c>
      <c r="B27" s="15" t="s">
        <v>22</v>
      </c>
      <c r="C27" s="15">
        <v>31</v>
      </c>
      <c r="D27" s="15">
        <f>18.09/12</f>
        <v>1.5075000000000001</v>
      </c>
      <c r="E27" s="15">
        <f t="shared" si="0"/>
        <v>2.26125</v>
      </c>
      <c r="F27" s="16">
        <f t="shared" si="1"/>
        <v>0</v>
      </c>
      <c r="G27" s="16">
        <f t="shared" si="2"/>
        <v>11683.125</v>
      </c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 t="s">
        <v>23</v>
      </c>
      <c r="B30" s="15"/>
      <c r="C30" s="15"/>
      <c r="D30" s="15"/>
      <c r="E30" s="15"/>
      <c r="F30" s="17">
        <f>SUM(F10:F27)</f>
        <v>0</v>
      </c>
      <c r="G30" s="17">
        <f>SUM(G10:G27)</f>
        <v>215295.83333333334</v>
      </c>
    </row>
    <row r="31" spans="1:7" ht="15">
      <c r="A31" s="15" t="s">
        <v>24</v>
      </c>
      <c r="B31" s="15"/>
      <c r="C31" s="15" t="s">
        <v>25</v>
      </c>
      <c r="D31" s="15"/>
      <c r="E31" s="15"/>
      <c r="F31" s="17"/>
      <c r="G31" s="17">
        <f>IF(C31="SI",G8*20%,0)</f>
        <v>0</v>
      </c>
    </row>
    <row r="32" spans="1:7" ht="15">
      <c r="A32" s="15" t="s">
        <v>26</v>
      </c>
      <c r="B32" s="15"/>
      <c r="C32" s="15"/>
      <c r="D32" s="15"/>
      <c r="E32" s="15"/>
      <c r="F32" s="17"/>
      <c r="G32" s="17">
        <f>G8</f>
        <v>500000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8" t="s">
        <v>27</v>
      </c>
      <c r="B34" s="15"/>
      <c r="C34" s="15"/>
      <c r="D34" s="15"/>
      <c r="E34" s="15"/>
      <c r="F34" s="17"/>
      <c r="G34" s="19">
        <f>F30+G30+G31+G32</f>
        <v>715295.83333333337</v>
      </c>
      <c r="H34" s="10"/>
    </row>
    <row r="35" spans="1:8" ht="15">
      <c r="A35" s="8"/>
      <c r="B35" s="2"/>
      <c r="C35" s="2"/>
      <c r="D35" s="2"/>
      <c r="E35" s="2"/>
      <c r="F35" s="7"/>
      <c r="G35" s="9"/>
    </row>
    <row r="36" spans="1:8" ht="15">
      <c r="A36" s="2"/>
      <c r="B36" s="2"/>
      <c r="C36" s="2"/>
      <c r="D36" s="2"/>
      <c r="E36" s="2"/>
      <c r="F36" s="7"/>
      <c r="G36" s="7"/>
    </row>
    <row r="37" spans="1:8" ht="15">
      <c r="A37" s="2"/>
      <c r="B37" s="2"/>
      <c r="C37" s="2"/>
      <c r="D37" s="2"/>
      <c r="E37" s="2"/>
      <c r="F37" s="7"/>
      <c r="G3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36"/>
  <sheetViews>
    <sheetView topLeftCell="A6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9</v>
      </c>
      <c r="C10" s="15">
        <v>30</v>
      </c>
      <c r="D10" s="15">
        <f>19.3/12</f>
        <v>1.6083333333333334</v>
      </c>
      <c r="E10" s="15">
        <f t="shared" ref="E10:E26" si="0">D10*1.5</f>
        <v>2.4125000000000001</v>
      </c>
      <c r="F10" s="16">
        <f t="shared" ref="F10:F26" si="1">IF(G10&gt;0,0,($G$8*D10/100)/30*C10)</f>
        <v>0</v>
      </c>
      <c r="G10" s="16">
        <f t="shared" ref="G10:G26" si="2">$G$8*E10/100/30*C10</f>
        <v>12062.5</v>
      </c>
    </row>
    <row r="11" spans="1:7" ht="15">
      <c r="A11" s="15">
        <v>2019</v>
      </c>
      <c r="B11" s="15" t="s">
        <v>10</v>
      </c>
      <c r="C11" s="15">
        <v>31</v>
      </c>
      <c r="D11" s="15">
        <f>19.28/12</f>
        <v>1.6066666666666667</v>
      </c>
      <c r="E11" s="15">
        <f t="shared" si="0"/>
        <v>2.41</v>
      </c>
      <c r="F11" s="16">
        <f t="shared" si="1"/>
        <v>0</v>
      </c>
      <c r="G11" s="16">
        <f t="shared" si="2"/>
        <v>12451.666666666668</v>
      </c>
    </row>
    <row r="12" spans="1:7" ht="15">
      <c r="A12" s="15">
        <v>2019</v>
      </c>
      <c r="B12" s="15" t="s">
        <v>11</v>
      </c>
      <c r="C12" s="15">
        <v>31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12477.5</v>
      </c>
    </row>
    <row r="13" spans="1:7" ht="15">
      <c r="A13" s="15">
        <v>2019</v>
      </c>
      <c r="B13" s="15" t="s">
        <v>20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13</v>
      </c>
      <c r="C14" s="15">
        <v>31</v>
      </c>
      <c r="D14" s="15">
        <f>19.1/12</f>
        <v>1.5916666666666668</v>
      </c>
      <c r="E14" s="15">
        <f t="shared" si="0"/>
        <v>2.3875000000000002</v>
      </c>
      <c r="F14" s="16">
        <f t="shared" si="1"/>
        <v>0</v>
      </c>
      <c r="G14" s="16">
        <f t="shared" si="2"/>
        <v>12335.416666666668</v>
      </c>
    </row>
    <row r="15" spans="1:7" ht="15">
      <c r="A15" s="15">
        <v>2019</v>
      </c>
      <c r="B15" s="15" t="s">
        <v>14</v>
      </c>
      <c r="C15" s="15">
        <v>30</v>
      </c>
      <c r="D15" s="15">
        <f>19.03/12</f>
        <v>1.5858333333333334</v>
      </c>
      <c r="E15" s="15">
        <f t="shared" si="0"/>
        <v>2.3787500000000001</v>
      </c>
      <c r="F15" s="16">
        <f t="shared" si="1"/>
        <v>0</v>
      </c>
      <c r="G15" s="16">
        <f t="shared" si="2"/>
        <v>11893.75</v>
      </c>
    </row>
    <row r="16" spans="1:7" ht="15">
      <c r="A16" s="15">
        <v>2019</v>
      </c>
      <c r="B16" s="15" t="s">
        <v>15</v>
      </c>
      <c r="C16" s="15">
        <v>31</v>
      </c>
      <c r="D16" s="15">
        <f>18.91/12</f>
        <v>1.5758333333333334</v>
      </c>
      <c r="E16" s="15">
        <f t="shared" si="0"/>
        <v>2.36375</v>
      </c>
      <c r="F16" s="16">
        <f t="shared" si="1"/>
        <v>0</v>
      </c>
      <c r="G16" s="16">
        <f t="shared" si="2"/>
        <v>12212.708333333332</v>
      </c>
    </row>
    <row r="17" spans="1:7" ht="15">
      <c r="A17" s="15">
        <v>2020</v>
      </c>
      <c r="B17" s="15" t="s">
        <v>21</v>
      </c>
      <c r="C17" s="15">
        <v>31</v>
      </c>
      <c r="D17" s="15">
        <f>18.77/12</f>
        <v>1.5641666666666667</v>
      </c>
      <c r="E17" s="15">
        <f t="shared" si="0"/>
        <v>2.3462499999999999</v>
      </c>
      <c r="F17" s="16">
        <f t="shared" si="1"/>
        <v>0</v>
      </c>
      <c r="G17" s="16">
        <f t="shared" si="2"/>
        <v>12122.291666666668</v>
      </c>
    </row>
    <row r="18" spans="1:7" ht="15">
      <c r="A18" s="15">
        <v>2020</v>
      </c>
      <c r="B18" s="15" t="s">
        <v>17</v>
      </c>
      <c r="C18" s="15">
        <v>29</v>
      </c>
      <c r="D18" s="15">
        <f>19.06/12</f>
        <v>1.5883333333333332</v>
      </c>
      <c r="E18" s="15">
        <f t="shared" si="0"/>
        <v>2.3824999999999998</v>
      </c>
      <c r="F18" s="16">
        <f t="shared" si="1"/>
        <v>0</v>
      </c>
      <c r="G18" s="16">
        <f t="shared" si="2"/>
        <v>11515.416666666666</v>
      </c>
    </row>
    <row r="19" spans="1:7" ht="15">
      <c r="A19" s="15">
        <v>2020</v>
      </c>
      <c r="B19" s="15" t="s">
        <v>18</v>
      </c>
      <c r="C19" s="15">
        <v>31</v>
      </c>
      <c r="D19" s="15">
        <f>18.95/12</f>
        <v>1.5791666666666666</v>
      </c>
      <c r="E19" s="15">
        <f t="shared" si="0"/>
        <v>2.3687499999999999</v>
      </c>
      <c r="F19" s="16">
        <f t="shared" si="1"/>
        <v>0</v>
      </c>
      <c r="G19" s="16">
        <f>$G$8*E19/100/30*C19</f>
        <v>12238.541666666668</v>
      </c>
    </row>
    <row r="20" spans="1:7" ht="15">
      <c r="A20" s="15">
        <v>2020</v>
      </c>
      <c r="B20" s="15" t="s">
        <v>19</v>
      </c>
      <c r="C20" s="15">
        <v>30</v>
      </c>
      <c r="D20" s="15">
        <f>18.69/12</f>
        <v>1.5575000000000001</v>
      </c>
      <c r="E20" s="15">
        <f t="shared" si="0"/>
        <v>2.3362500000000002</v>
      </c>
      <c r="F20" s="16">
        <f t="shared" si="1"/>
        <v>0</v>
      </c>
      <c r="G20" s="16">
        <f t="shared" si="2"/>
        <v>11681.25</v>
      </c>
    </row>
    <row r="21" spans="1:7" ht="15">
      <c r="A21" s="15">
        <v>2020</v>
      </c>
      <c r="B21" s="15" t="s">
        <v>8</v>
      </c>
      <c r="C21" s="15">
        <v>31</v>
      </c>
      <c r="D21" s="15">
        <f>18.19/12</f>
        <v>1.5158333333333334</v>
      </c>
      <c r="E21" s="15">
        <f t="shared" si="0"/>
        <v>2.2737500000000002</v>
      </c>
      <c r="F21" s="16">
        <f t="shared" si="1"/>
        <v>0</v>
      </c>
      <c r="G21" s="16">
        <f t="shared" si="2"/>
        <v>11747.708333333332</v>
      </c>
    </row>
    <row r="22" spans="1:7" ht="15">
      <c r="A22" s="15">
        <v>2020</v>
      </c>
      <c r="B22" s="15" t="s">
        <v>9</v>
      </c>
      <c r="C22" s="15">
        <v>30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11325</v>
      </c>
    </row>
    <row r="23" spans="1:7" ht="15">
      <c r="A23" s="15">
        <v>2020</v>
      </c>
      <c r="B23" s="15" t="s">
        <v>10</v>
      </c>
      <c r="C23" s="15">
        <v>31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11702.5</v>
      </c>
    </row>
    <row r="24" spans="1:7" ht="15">
      <c r="A24" s="15">
        <v>2020</v>
      </c>
      <c r="B24" s="15" t="s">
        <v>11</v>
      </c>
      <c r="C24" s="15">
        <v>31</v>
      </c>
      <c r="D24" s="15">
        <f>18.29/12</f>
        <v>1.5241666666666667</v>
      </c>
      <c r="E24" s="15">
        <f t="shared" si="0"/>
        <v>2.2862499999999999</v>
      </c>
      <c r="F24" s="16">
        <f t="shared" si="1"/>
        <v>0</v>
      </c>
      <c r="G24" s="16">
        <f t="shared" si="2"/>
        <v>11812.291666666668</v>
      </c>
    </row>
    <row r="25" spans="1:7" ht="15">
      <c r="A25" s="15">
        <v>2020</v>
      </c>
      <c r="B25" s="15" t="s">
        <v>20</v>
      </c>
      <c r="C25" s="15">
        <v>30</v>
      </c>
      <c r="D25" s="15">
        <f>18.35/12</f>
        <v>1.5291666666666668</v>
      </c>
      <c r="E25" s="15">
        <f t="shared" si="0"/>
        <v>2.2937500000000002</v>
      </c>
      <c r="F25" s="16">
        <f t="shared" si="1"/>
        <v>0</v>
      </c>
      <c r="G25" s="16">
        <f t="shared" si="2"/>
        <v>11468.75</v>
      </c>
    </row>
    <row r="26" spans="1:7" ht="15">
      <c r="A26" s="15">
        <v>2020</v>
      </c>
      <c r="B26" s="15" t="s">
        <v>22</v>
      </c>
      <c r="C26" s="15">
        <v>31</v>
      </c>
      <c r="D26" s="15">
        <f>18.09/12</f>
        <v>1.5075000000000001</v>
      </c>
      <c r="E26" s="15">
        <f t="shared" si="0"/>
        <v>2.26125</v>
      </c>
      <c r="F26" s="16">
        <f t="shared" si="1"/>
        <v>0</v>
      </c>
      <c r="G26" s="16">
        <f t="shared" si="2"/>
        <v>11683.125</v>
      </c>
    </row>
    <row r="27" spans="1:7" ht="15">
      <c r="A27" s="15"/>
      <c r="B27" s="15"/>
      <c r="C27" s="15"/>
      <c r="D27" s="15"/>
      <c r="E27" s="15"/>
      <c r="F27" s="17"/>
      <c r="G27" s="17"/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 t="s">
        <v>23</v>
      </c>
      <c r="B29" s="15"/>
      <c r="C29" s="15"/>
      <c r="D29" s="15"/>
      <c r="E29" s="15"/>
      <c r="F29" s="17">
        <f>SUM(F10:F26)</f>
        <v>0</v>
      </c>
      <c r="G29" s="17">
        <f>SUM(G10:G26)</f>
        <v>202805.41666666669</v>
      </c>
    </row>
    <row r="30" spans="1:7" ht="15">
      <c r="A30" s="15" t="s">
        <v>24</v>
      </c>
      <c r="B30" s="15"/>
      <c r="C30" s="15" t="s">
        <v>25</v>
      </c>
      <c r="D30" s="15"/>
      <c r="E30" s="15"/>
      <c r="F30" s="17"/>
      <c r="G30" s="17">
        <f>IF(C30="SI",G8*20%,0)</f>
        <v>0</v>
      </c>
    </row>
    <row r="31" spans="1:7" ht="15">
      <c r="A31" s="15" t="s">
        <v>26</v>
      </c>
      <c r="B31" s="15"/>
      <c r="C31" s="15"/>
      <c r="D31" s="15"/>
      <c r="E31" s="15"/>
      <c r="F31" s="17"/>
      <c r="G31" s="17">
        <f>G8</f>
        <v>500000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8" t="s">
        <v>27</v>
      </c>
      <c r="B33" s="15"/>
      <c r="C33" s="15"/>
      <c r="D33" s="15"/>
      <c r="E33" s="15"/>
      <c r="F33" s="17"/>
      <c r="G33" s="19">
        <f>F29+G29+G30+G31</f>
        <v>702805.41666666674</v>
      </c>
      <c r="H33" s="10"/>
    </row>
    <row r="34" spans="1:8" ht="15">
      <c r="A34" s="8"/>
      <c r="B34" s="2"/>
      <c r="C34" s="2"/>
      <c r="D34" s="2"/>
      <c r="E34" s="2"/>
      <c r="F34" s="7"/>
      <c r="G34" s="9"/>
    </row>
    <row r="35" spans="1:8" ht="15">
      <c r="A35" s="2"/>
      <c r="B35" s="2"/>
      <c r="C35" s="2"/>
      <c r="D35" s="2"/>
      <c r="E35" s="2"/>
      <c r="F35" s="7"/>
      <c r="G35" s="7"/>
    </row>
    <row r="36" spans="1:8" ht="15">
      <c r="A36" s="2"/>
      <c r="B36" s="2"/>
      <c r="C36" s="2"/>
      <c r="D36" s="2"/>
      <c r="E36" s="2"/>
      <c r="F36" s="7"/>
      <c r="G3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35"/>
  <sheetViews>
    <sheetView topLeftCell="A6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10</v>
      </c>
      <c r="C10" s="15">
        <v>31</v>
      </c>
      <c r="D10" s="15">
        <f>19.28/12</f>
        <v>1.6066666666666667</v>
      </c>
      <c r="E10" s="15">
        <f t="shared" ref="E10:E25" si="0">D10*1.5</f>
        <v>2.41</v>
      </c>
      <c r="F10" s="16">
        <f t="shared" ref="F10:F25" si="1">IF(G10&gt;0,0,($G$8*D10/100)/30*C10)</f>
        <v>0</v>
      </c>
      <c r="G10" s="16">
        <f t="shared" ref="G10:G25" si="2">$G$8*E10/100/30*C10</f>
        <v>12451.666666666668</v>
      </c>
    </row>
    <row r="11" spans="1:7" ht="15">
      <c r="A11" s="15">
        <v>2019</v>
      </c>
      <c r="B11" s="15" t="s">
        <v>11</v>
      </c>
      <c r="C11" s="15">
        <v>31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12477.5</v>
      </c>
    </row>
    <row r="12" spans="1:7" ht="15">
      <c r="A12" s="15">
        <v>2019</v>
      </c>
      <c r="B12" s="15" t="s">
        <v>20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13</v>
      </c>
      <c r="C13" s="15">
        <v>31</v>
      </c>
      <c r="D13" s="15">
        <f>19.1/12</f>
        <v>1.5916666666666668</v>
      </c>
      <c r="E13" s="15">
        <f t="shared" si="0"/>
        <v>2.3875000000000002</v>
      </c>
      <c r="F13" s="16">
        <f t="shared" si="1"/>
        <v>0</v>
      </c>
      <c r="G13" s="16">
        <f t="shared" si="2"/>
        <v>12335.416666666668</v>
      </c>
    </row>
    <row r="14" spans="1:7" ht="15">
      <c r="A14" s="15">
        <v>2019</v>
      </c>
      <c r="B14" s="15" t="s">
        <v>14</v>
      </c>
      <c r="C14" s="15">
        <v>30</v>
      </c>
      <c r="D14" s="15">
        <f>19.03/12</f>
        <v>1.5858333333333334</v>
      </c>
      <c r="E14" s="15">
        <f t="shared" si="0"/>
        <v>2.3787500000000001</v>
      </c>
      <c r="F14" s="16">
        <f t="shared" si="1"/>
        <v>0</v>
      </c>
      <c r="G14" s="16">
        <f t="shared" si="2"/>
        <v>11893.75</v>
      </c>
    </row>
    <row r="15" spans="1:7" ht="15">
      <c r="A15" s="15">
        <v>2019</v>
      </c>
      <c r="B15" s="15" t="s">
        <v>15</v>
      </c>
      <c r="C15" s="15">
        <v>31</v>
      </c>
      <c r="D15" s="15">
        <f>18.91/12</f>
        <v>1.5758333333333334</v>
      </c>
      <c r="E15" s="15">
        <f t="shared" si="0"/>
        <v>2.36375</v>
      </c>
      <c r="F15" s="16">
        <f t="shared" si="1"/>
        <v>0</v>
      </c>
      <c r="G15" s="16">
        <f t="shared" si="2"/>
        <v>12212.708333333332</v>
      </c>
    </row>
    <row r="16" spans="1:7" ht="15">
      <c r="A16" s="15">
        <v>2020</v>
      </c>
      <c r="B16" s="15" t="s">
        <v>21</v>
      </c>
      <c r="C16" s="15">
        <v>31</v>
      </c>
      <c r="D16" s="15">
        <f>18.77/12</f>
        <v>1.5641666666666667</v>
      </c>
      <c r="E16" s="15">
        <f t="shared" si="0"/>
        <v>2.3462499999999999</v>
      </c>
      <c r="F16" s="16">
        <f t="shared" si="1"/>
        <v>0</v>
      </c>
      <c r="G16" s="16">
        <f t="shared" si="2"/>
        <v>12122.291666666668</v>
      </c>
    </row>
    <row r="17" spans="1:8" ht="15">
      <c r="A17" s="15">
        <v>2020</v>
      </c>
      <c r="B17" s="15" t="s">
        <v>17</v>
      </c>
      <c r="C17" s="15">
        <v>29</v>
      </c>
      <c r="D17" s="15">
        <f>19.06/12</f>
        <v>1.5883333333333332</v>
      </c>
      <c r="E17" s="15">
        <f t="shared" si="0"/>
        <v>2.3824999999999998</v>
      </c>
      <c r="F17" s="16">
        <f t="shared" si="1"/>
        <v>0</v>
      </c>
      <c r="G17" s="16">
        <f t="shared" si="2"/>
        <v>11515.416666666666</v>
      </c>
    </row>
    <row r="18" spans="1:8" ht="15">
      <c r="A18" s="15">
        <v>2020</v>
      </c>
      <c r="B18" s="15" t="s">
        <v>18</v>
      </c>
      <c r="C18" s="15">
        <v>31</v>
      </c>
      <c r="D18" s="15">
        <f>18.95/12</f>
        <v>1.5791666666666666</v>
      </c>
      <c r="E18" s="15">
        <f t="shared" si="0"/>
        <v>2.3687499999999999</v>
      </c>
      <c r="F18" s="16">
        <f t="shared" si="1"/>
        <v>0</v>
      </c>
      <c r="G18" s="16">
        <f>$G$8*E18/100/30*C18</f>
        <v>12238.541666666668</v>
      </c>
    </row>
    <row r="19" spans="1:8" ht="15">
      <c r="A19" s="15">
        <v>2020</v>
      </c>
      <c r="B19" s="15" t="s">
        <v>19</v>
      </c>
      <c r="C19" s="15">
        <v>30</v>
      </c>
      <c r="D19" s="15">
        <f>18.69/12</f>
        <v>1.5575000000000001</v>
      </c>
      <c r="E19" s="15">
        <f t="shared" si="0"/>
        <v>2.3362500000000002</v>
      </c>
      <c r="F19" s="16">
        <f t="shared" si="1"/>
        <v>0</v>
      </c>
      <c r="G19" s="16">
        <f t="shared" si="2"/>
        <v>11681.25</v>
      </c>
    </row>
    <row r="20" spans="1:8" ht="15">
      <c r="A20" s="15">
        <v>2020</v>
      </c>
      <c r="B20" s="15" t="s">
        <v>8</v>
      </c>
      <c r="C20" s="15">
        <v>31</v>
      </c>
      <c r="D20" s="15">
        <f>18.19/12</f>
        <v>1.5158333333333334</v>
      </c>
      <c r="E20" s="15">
        <f t="shared" si="0"/>
        <v>2.2737500000000002</v>
      </c>
      <c r="F20" s="16">
        <f t="shared" si="1"/>
        <v>0</v>
      </c>
      <c r="G20" s="16">
        <f t="shared" si="2"/>
        <v>11747.708333333332</v>
      </c>
    </row>
    <row r="21" spans="1:8" ht="15">
      <c r="A21" s="15">
        <v>2020</v>
      </c>
      <c r="B21" s="15" t="s">
        <v>9</v>
      </c>
      <c r="C21" s="15">
        <v>30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11325</v>
      </c>
    </row>
    <row r="22" spans="1:8" ht="15">
      <c r="A22" s="15">
        <v>2020</v>
      </c>
      <c r="B22" s="15" t="s">
        <v>10</v>
      </c>
      <c r="C22" s="15">
        <v>31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11702.5</v>
      </c>
    </row>
    <row r="23" spans="1:8" ht="15">
      <c r="A23" s="15">
        <v>2020</v>
      </c>
      <c r="B23" s="15" t="s">
        <v>11</v>
      </c>
      <c r="C23" s="15">
        <v>31</v>
      </c>
      <c r="D23" s="15">
        <f>18.29/12</f>
        <v>1.5241666666666667</v>
      </c>
      <c r="E23" s="15">
        <f t="shared" si="0"/>
        <v>2.2862499999999999</v>
      </c>
      <c r="F23" s="16">
        <f t="shared" si="1"/>
        <v>0</v>
      </c>
      <c r="G23" s="16">
        <f t="shared" si="2"/>
        <v>11812.291666666668</v>
      </c>
    </row>
    <row r="24" spans="1:8" ht="15">
      <c r="A24" s="15">
        <v>2020</v>
      </c>
      <c r="B24" s="15" t="s">
        <v>20</v>
      </c>
      <c r="C24" s="15">
        <v>30</v>
      </c>
      <c r="D24" s="15">
        <f>18.35/12</f>
        <v>1.5291666666666668</v>
      </c>
      <c r="E24" s="15">
        <f t="shared" si="0"/>
        <v>2.2937500000000002</v>
      </c>
      <c r="F24" s="16">
        <f t="shared" si="1"/>
        <v>0</v>
      </c>
      <c r="G24" s="16">
        <f t="shared" si="2"/>
        <v>11468.75</v>
      </c>
    </row>
    <row r="25" spans="1:8" ht="15">
      <c r="A25" s="15">
        <v>2020</v>
      </c>
      <c r="B25" s="15" t="s">
        <v>22</v>
      </c>
      <c r="C25" s="15">
        <v>31</v>
      </c>
      <c r="D25" s="15">
        <f>18.09/12</f>
        <v>1.5075000000000001</v>
      </c>
      <c r="E25" s="15">
        <f t="shared" si="0"/>
        <v>2.26125</v>
      </c>
      <c r="F25" s="16">
        <f t="shared" si="1"/>
        <v>0</v>
      </c>
      <c r="G25" s="16">
        <f t="shared" si="2"/>
        <v>11683.125</v>
      </c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/>
      <c r="B27" s="15"/>
      <c r="C27" s="15"/>
      <c r="D27" s="15"/>
      <c r="E27" s="15"/>
      <c r="F27" s="17"/>
      <c r="G27" s="17"/>
    </row>
    <row r="28" spans="1:8" ht="15">
      <c r="A28" s="15" t="s">
        <v>23</v>
      </c>
      <c r="B28" s="15"/>
      <c r="C28" s="15"/>
      <c r="D28" s="15"/>
      <c r="E28" s="15"/>
      <c r="F28" s="17">
        <f>SUM(F10:F25)</f>
        <v>0</v>
      </c>
      <c r="G28" s="17">
        <f>SUM(G10:G25)</f>
        <v>190742.91666666669</v>
      </c>
    </row>
    <row r="29" spans="1:8" ht="15">
      <c r="A29" s="15" t="s">
        <v>24</v>
      </c>
      <c r="B29" s="15"/>
      <c r="C29" s="15" t="s">
        <v>25</v>
      </c>
      <c r="D29" s="15"/>
      <c r="E29" s="15"/>
      <c r="F29" s="17"/>
      <c r="G29" s="17">
        <f>IF(C29="SI",G8*20%,0)</f>
        <v>0</v>
      </c>
    </row>
    <row r="30" spans="1:8" ht="15">
      <c r="A30" s="15" t="s">
        <v>26</v>
      </c>
      <c r="B30" s="15"/>
      <c r="C30" s="15"/>
      <c r="D30" s="15"/>
      <c r="E30" s="15"/>
      <c r="F30" s="17"/>
      <c r="G30" s="17">
        <f>G8</f>
        <v>500000</v>
      </c>
    </row>
    <row r="31" spans="1:8" ht="15">
      <c r="A31" s="15"/>
      <c r="B31" s="15"/>
      <c r="C31" s="15"/>
      <c r="D31" s="15"/>
      <c r="E31" s="15"/>
      <c r="F31" s="17"/>
      <c r="G31" s="17"/>
    </row>
    <row r="32" spans="1:8" ht="15">
      <c r="A32" s="18" t="s">
        <v>27</v>
      </c>
      <c r="B32" s="15"/>
      <c r="C32" s="15"/>
      <c r="D32" s="15"/>
      <c r="E32" s="15"/>
      <c r="F32" s="17"/>
      <c r="G32" s="19">
        <f>F28+G28+G29+G30</f>
        <v>690742.91666666674</v>
      </c>
      <c r="H32" s="10"/>
    </row>
    <row r="33" spans="1:7" ht="15">
      <c r="A33" s="8"/>
      <c r="B33" s="2"/>
      <c r="C33" s="2"/>
      <c r="D33" s="2"/>
      <c r="E33" s="2"/>
      <c r="F33" s="7"/>
      <c r="G33" s="9"/>
    </row>
    <row r="34" spans="1:7" ht="15">
      <c r="A34" s="2"/>
      <c r="B34" s="2"/>
      <c r="C34" s="2"/>
      <c r="D34" s="2"/>
      <c r="E34" s="2"/>
      <c r="F34" s="7"/>
      <c r="G34" s="7"/>
    </row>
    <row r="35" spans="1:7" ht="15">
      <c r="A35" s="2"/>
      <c r="B35" s="2"/>
      <c r="C35" s="2"/>
      <c r="D35" s="2"/>
      <c r="E35" s="2"/>
      <c r="F35" s="7"/>
      <c r="G3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34"/>
  <sheetViews>
    <sheetView topLeftCell="A6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11</v>
      </c>
      <c r="C10" s="15">
        <v>31</v>
      </c>
      <c r="D10" s="15">
        <f>19.32/12</f>
        <v>1.61</v>
      </c>
      <c r="E10" s="15">
        <f t="shared" ref="E10:E24" si="0">D10*1.5</f>
        <v>2.415</v>
      </c>
      <c r="F10" s="16">
        <f t="shared" ref="F10:F24" si="1">IF(G10&gt;0,0,($G$8*D10/100)/30*C10)</f>
        <v>0</v>
      </c>
      <c r="G10" s="16">
        <f t="shared" ref="G10:G24" si="2">$G$8*E10/100/30*C10</f>
        <v>12477.5</v>
      </c>
    </row>
    <row r="11" spans="1:7" ht="15">
      <c r="A11" s="15">
        <v>2019</v>
      </c>
      <c r="B11" s="15" t="s">
        <v>20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13</v>
      </c>
      <c r="C12" s="15">
        <v>31</v>
      </c>
      <c r="D12" s="15">
        <f>19.1/12</f>
        <v>1.5916666666666668</v>
      </c>
      <c r="E12" s="15">
        <f t="shared" si="0"/>
        <v>2.3875000000000002</v>
      </c>
      <c r="F12" s="16">
        <f t="shared" si="1"/>
        <v>0</v>
      </c>
      <c r="G12" s="16">
        <f t="shared" si="2"/>
        <v>12335.416666666668</v>
      </c>
    </row>
    <row r="13" spans="1:7" ht="15">
      <c r="A13" s="15">
        <v>2019</v>
      </c>
      <c r="B13" s="15" t="s">
        <v>14</v>
      </c>
      <c r="C13" s="15">
        <v>30</v>
      </c>
      <c r="D13" s="15">
        <f>19.03/12</f>
        <v>1.5858333333333334</v>
      </c>
      <c r="E13" s="15">
        <f t="shared" si="0"/>
        <v>2.3787500000000001</v>
      </c>
      <c r="F13" s="16">
        <f t="shared" si="1"/>
        <v>0</v>
      </c>
      <c r="G13" s="16">
        <f t="shared" si="2"/>
        <v>11893.75</v>
      </c>
    </row>
    <row r="14" spans="1:7" ht="15">
      <c r="A14" s="15">
        <v>2019</v>
      </c>
      <c r="B14" s="15" t="s">
        <v>15</v>
      </c>
      <c r="C14" s="15">
        <v>31</v>
      </c>
      <c r="D14" s="15">
        <f>18.91/12</f>
        <v>1.5758333333333334</v>
      </c>
      <c r="E14" s="15">
        <f t="shared" si="0"/>
        <v>2.36375</v>
      </c>
      <c r="F14" s="16">
        <f t="shared" si="1"/>
        <v>0</v>
      </c>
      <c r="G14" s="16">
        <f t="shared" si="2"/>
        <v>12212.708333333332</v>
      </c>
    </row>
    <row r="15" spans="1:7" ht="15">
      <c r="A15" s="15">
        <v>2020</v>
      </c>
      <c r="B15" s="15" t="s">
        <v>21</v>
      </c>
      <c r="C15" s="15">
        <v>31</v>
      </c>
      <c r="D15" s="15">
        <f>18.77/12</f>
        <v>1.5641666666666667</v>
      </c>
      <c r="E15" s="15">
        <f t="shared" si="0"/>
        <v>2.3462499999999999</v>
      </c>
      <c r="F15" s="16">
        <f t="shared" si="1"/>
        <v>0</v>
      </c>
      <c r="G15" s="16">
        <f t="shared" si="2"/>
        <v>12122.291666666668</v>
      </c>
    </row>
    <row r="16" spans="1:7" ht="15">
      <c r="A16" s="15">
        <v>2020</v>
      </c>
      <c r="B16" s="15" t="s">
        <v>17</v>
      </c>
      <c r="C16" s="15">
        <v>29</v>
      </c>
      <c r="D16" s="15">
        <f>19.06/12</f>
        <v>1.5883333333333332</v>
      </c>
      <c r="E16" s="15">
        <f t="shared" si="0"/>
        <v>2.3824999999999998</v>
      </c>
      <c r="F16" s="16">
        <f t="shared" si="1"/>
        <v>0</v>
      </c>
      <c r="G16" s="16">
        <f t="shared" si="2"/>
        <v>11515.416666666666</v>
      </c>
    </row>
    <row r="17" spans="1:8" ht="15">
      <c r="A17" s="15">
        <v>2020</v>
      </c>
      <c r="B17" s="15" t="s">
        <v>18</v>
      </c>
      <c r="C17" s="15">
        <v>31</v>
      </c>
      <c r="D17" s="15">
        <f>18.95/12</f>
        <v>1.5791666666666666</v>
      </c>
      <c r="E17" s="15">
        <f t="shared" si="0"/>
        <v>2.3687499999999999</v>
      </c>
      <c r="F17" s="16">
        <f t="shared" si="1"/>
        <v>0</v>
      </c>
      <c r="G17" s="16">
        <f>$G$8*E17/100/30*C17</f>
        <v>12238.541666666668</v>
      </c>
    </row>
    <row r="18" spans="1:8" ht="15">
      <c r="A18" s="15">
        <v>2020</v>
      </c>
      <c r="B18" s="15" t="s">
        <v>19</v>
      </c>
      <c r="C18" s="15">
        <v>30</v>
      </c>
      <c r="D18" s="15">
        <f>18.69/12</f>
        <v>1.5575000000000001</v>
      </c>
      <c r="E18" s="15">
        <f t="shared" si="0"/>
        <v>2.3362500000000002</v>
      </c>
      <c r="F18" s="16">
        <f t="shared" si="1"/>
        <v>0</v>
      </c>
      <c r="G18" s="16">
        <f t="shared" si="2"/>
        <v>11681.25</v>
      </c>
    </row>
    <row r="19" spans="1:8" ht="15">
      <c r="A19" s="15">
        <v>2020</v>
      </c>
      <c r="B19" s="15" t="s">
        <v>8</v>
      </c>
      <c r="C19" s="15">
        <v>31</v>
      </c>
      <c r="D19" s="15">
        <f>18.19/12</f>
        <v>1.5158333333333334</v>
      </c>
      <c r="E19" s="15">
        <f t="shared" si="0"/>
        <v>2.2737500000000002</v>
      </c>
      <c r="F19" s="16">
        <f t="shared" si="1"/>
        <v>0</v>
      </c>
      <c r="G19" s="16">
        <f t="shared" si="2"/>
        <v>11747.708333333332</v>
      </c>
    </row>
    <row r="20" spans="1:8" ht="15">
      <c r="A20" s="15">
        <v>2020</v>
      </c>
      <c r="B20" s="15" t="s">
        <v>9</v>
      </c>
      <c r="C20" s="15">
        <v>30</v>
      </c>
      <c r="D20" s="15">
        <f>18.12/12</f>
        <v>1.51</v>
      </c>
      <c r="E20" s="15">
        <f t="shared" si="0"/>
        <v>2.2650000000000001</v>
      </c>
      <c r="F20" s="16">
        <f t="shared" si="1"/>
        <v>0</v>
      </c>
      <c r="G20" s="16">
        <f t="shared" si="2"/>
        <v>11325</v>
      </c>
    </row>
    <row r="21" spans="1:8" ht="15">
      <c r="A21" s="15">
        <v>2020</v>
      </c>
      <c r="B21" s="15" t="s">
        <v>10</v>
      </c>
      <c r="C21" s="15">
        <v>31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11702.5</v>
      </c>
    </row>
    <row r="22" spans="1:8" ht="15">
      <c r="A22" s="15">
        <v>2020</v>
      </c>
      <c r="B22" s="15" t="s">
        <v>11</v>
      </c>
      <c r="C22" s="15">
        <v>31</v>
      </c>
      <c r="D22" s="15">
        <f>18.29/12</f>
        <v>1.5241666666666667</v>
      </c>
      <c r="E22" s="15">
        <f t="shared" si="0"/>
        <v>2.2862499999999999</v>
      </c>
      <c r="F22" s="16">
        <f t="shared" si="1"/>
        <v>0</v>
      </c>
      <c r="G22" s="16">
        <f t="shared" si="2"/>
        <v>11812.291666666668</v>
      </c>
    </row>
    <row r="23" spans="1:8" ht="15">
      <c r="A23" s="15">
        <v>2020</v>
      </c>
      <c r="B23" s="15" t="s">
        <v>20</v>
      </c>
      <c r="C23" s="15">
        <v>30</v>
      </c>
      <c r="D23" s="15">
        <f>18.35/12</f>
        <v>1.5291666666666668</v>
      </c>
      <c r="E23" s="15">
        <f t="shared" si="0"/>
        <v>2.2937500000000002</v>
      </c>
      <c r="F23" s="16">
        <f t="shared" si="1"/>
        <v>0</v>
      </c>
      <c r="G23" s="16">
        <f t="shared" si="2"/>
        <v>11468.75</v>
      </c>
    </row>
    <row r="24" spans="1:8" ht="15">
      <c r="A24" s="15">
        <v>2020</v>
      </c>
      <c r="B24" s="15" t="s">
        <v>22</v>
      </c>
      <c r="C24" s="15">
        <v>31</v>
      </c>
      <c r="D24" s="15">
        <f>18.09/12</f>
        <v>1.5075000000000001</v>
      </c>
      <c r="E24" s="15">
        <f t="shared" si="0"/>
        <v>2.26125</v>
      </c>
      <c r="F24" s="16">
        <f t="shared" si="1"/>
        <v>0</v>
      </c>
      <c r="G24" s="16">
        <f t="shared" si="2"/>
        <v>11683.125</v>
      </c>
    </row>
    <row r="25" spans="1:8" ht="15">
      <c r="A25" s="15"/>
      <c r="B25" s="15"/>
      <c r="C25" s="15"/>
      <c r="D25" s="15"/>
      <c r="E25" s="15"/>
      <c r="F25" s="17"/>
      <c r="G25" s="17"/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 t="s">
        <v>23</v>
      </c>
      <c r="B27" s="15"/>
      <c r="C27" s="15"/>
      <c r="D27" s="15"/>
      <c r="E27" s="15"/>
      <c r="F27" s="17">
        <f>SUM(F10:F24)</f>
        <v>0</v>
      </c>
      <c r="G27" s="17">
        <f>SUM(G10:G24)</f>
        <v>178291.25</v>
      </c>
    </row>
    <row r="28" spans="1:8" ht="15">
      <c r="A28" s="15" t="s">
        <v>24</v>
      </c>
      <c r="B28" s="15"/>
      <c r="C28" s="15" t="s">
        <v>25</v>
      </c>
      <c r="D28" s="15"/>
      <c r="E28" s="15"/>
      <c r="F28" s="17"/>
      <c r="G28" s="17">
        <f>IF(C28="SI",G8*20%,0)</f>
        <v>0</v>
      </c>
    </row>
    <row r="29" spans="1:8" ht="15">
      <c r="A29" s="15" t="s">
        <v>26</v>
      </c>
      <c r="B29" s="15"/>
      <c r="C29" s="15"/>
      <c r="D29" s="15"/>
      <c r="E29" s="15"/>
      <c r="F29" s="17"/>
      <c r="G29" s="17">
        <f>G8</f>
        <v>500000</v>
      </c>
    </row>
    <row r="30" spans="1:8" ht="15">
      <c r="A30" s="15"/>
      <c r="B30" s="15"/>
      <c r="C30" s="15"/>
      <c r="D30" s="15"/>
      <c r="E30" s="15"/>
      <c r="F30" s="17"/>
      <c r="G30" s="17"/>
    </row>
    <row r="31" spans="1:8" ht="15">
      <c r="A31" s="18" t="s">
        <v>27</v>
      </c>
      <c r="B31" s="15"/>
      <c r="C31" s="15"/>
      <c r="D31" s="15"/>
      <c r="E31" s="15"/>
      <c r="F31" s="17"/>
      <c r="G31" s="19">
        <f>F27+G27+G28+G29</f>
        <v>678291.25</v>
      </c>
      <c r="H31" s="10"/>
    </row>
    <row r="32" spans="1:8" ht="15">
      <c r="A32" s="8"/>
      <c r="B32" s="2"/>
      <c r="C32" s="2"/>
      <c r="D32" s="2"/>
      <c r="E32" s="2"/>
      <c r="F32" s="7"/>
      <c r="G32" s="9"/>
    </row>
    <row r="33" spans="1:7" ht="15">
      <c r="A33" s="2"/>
      <c r="B33" s="2"/>
      <c r="C33" s="2"/>
      <c r="D33" s="2"/>
      <c r="E33" s="2"/>
      <c r="F33" s="7"/>
      <c r="G33" s="7"/>
    </row>
    <row r="34" spans="1:7" ht="15">
      <c r="A34" s="2"/>
      <c r="B34" s="2"/>
      <c r="C34" s="2"/>
      <c r="D34" s="2"/>
      <c r="E34" s="2"/>
      <c r="F34" s="7"/>
      <c r="G3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8"/>
  <sheetViews>
    <sheetView topLeftCell="B13" workbookViewId="0">
      <selection activeCell="I37" sqref="I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H47"/>
  <sheetViews>
    <sheetView topLeftCell="B18" workbookViewId="0">
      <selection activeCell="I37" sqref="I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H46"/>
  <sheetViews>
    <sheetView topLeftCell="B6" workbookViewId="0">
      <selection activeCell="G44" sqref="G4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H45"/>
  <sheetViews>
    <sheetView topLeftCell="B8" workbookViewId="0">
      <selection activeCell="B10" sqref="B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H44"/>
  <sheetViews>
    <sheetView topLeftCell="A8" workbookViewId="0">
      <selection activeCell="H41" sqref="H4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43"/>
  <sheetViews>
    <sheetView topLeftCell="A8" workbookViewId="0">
      <selection activeCell="L39" sqref="L3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4"/>
  <sheetViews>
    <sheetView topLeftCell="A6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H42"/>
  <sheetViews>
    <sheetView topLeftCell="A8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H41"/>
  <sheetViews>
    <sheetView topLeftCell="A8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H40"/>
  <sheetViews>
    <sheetView topLeftCell="A8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H39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H38"/>
  <sheetViews>
    <sheetView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333333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8049.9919500000015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8326.9361174999995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8041.6586250000009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8301.1028100000003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8318.3250150000003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8049.9919500000015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8223.6028875000011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7929.1587374999999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8141.7974137500005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8081.5196962500013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7676.9367674999994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8159.0196187499996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7787.4922124999994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7831.7977237500008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7549.9924499999997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7801.6588650000003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7874.8532362499991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7645.8256875000006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7788.7422112499989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151580.40397500005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333333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484913.40397500002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H48"/>
  <sheetViews>
    <sheetView topLeftCell="A7" workbookViewId="0">
      <selection activeCell="H20" sqref="H2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H47"/>
  <sheetViews>
    <sheetView topLeftCell="B15" workbookViewId="0">
      <selection activeCell="H14" sqref="H1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H46"/>
  <sheetViews>
    <sheetView topLeftCell="A21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H45"/>
  <sheetViews>
    <sheetView topLeftCell="A14" workbookViewId="0">
      <selection activeCell="I28" sqref="I2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H44"/>
  <sheetViews>
    <sheetView topLeftCell="A12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3"/>
  <sheetViews>
    <sheetView topLeftCell="A6" workbookViewId="0">
      <selection activeCell="I39" sqref="I3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H43"/>
  <sheetViews>
    <sheetView topLeftCell="A6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H42"/>
  <sheetViews>
    <sheetView topLeftCell="A6" workbookViewId="0">
      <selection activeCell="H39" sqref="H3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H41"/>
  <sheetViews>
    <sheetView topLeftCell="A6" workbookViewId="0">
      <selection activeCell="H41" sqref="H4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H40"/>
  <sheetViews>
    <sheetView topLeftCell="A6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H39"/>
  <sheetViews>
    <sheetView topLeftCell="A6" workbookViewId="0">
      <selection activeCell="H42" sqref="H4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H38"/>
  <sheetViews>
    <sheetView topLeftCell="A2" workbookViewId="0">
      <selection activeCell="J28" sqref="J2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12075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12490.416666666668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12062.5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12451.666666666668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12477.5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12335.416666666668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11893.75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12212.708333333332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12122.291666666668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11515.416666666666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12238.541666666668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11681.25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11747.708333333332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11325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11702.5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11812.291666666668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11468.75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11683.125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227370.83333333334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500000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727370.83333333337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H37"/>
  <sheetViews>
    <sheetView topLeftCell="A2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8</v>
      </c>
      <c r="C10" s="15">
        <v>31</v>
      </c>
      <c r="D10" s="15">
        <f>19.34/12</f>
        <v>1.6116666666666666</v>
      </c>
      <c r="E10" s="15">
        <f t="shared" ref="E10:E27" si="0">D10*1.5</f>
        <v>2.4175</v>
      </c>
      <c r="F10" s="16">
        <f t="shared" ref="F10:F27" si="1">IF(G10&gt;0,0,($G$8*D10/100)/30*C10)</f>
        <v>0</v>
      </c>
      <c r="G10" s="16">
        <f t="shared" ref="G10:G27" si="2">$G$8*E10/100/30*C10</f>
        <v>12490.416666666668</v>
      </c>
    </row>
    <row r="11" spans="1:7" ht="15">
      <c r="A11" s="15">
        <v>2019</v>
      </c>
      <c r="B11" s="15" t="s">
        <v>9</v>
      </c>
      <c r="C11" s="15">
        <v>30</v>
      </c>
      <c r="D11" s="15">
        <f>19.3/12</f>
        <v>1.6083333333333334</v>
      </c>
      <c r="E11" s="15">
        <f t="shared" si="0"/>
        <v>2.4125000000000001</v>
      </c>
      <c r="F11" s="16">
        <f t="shared" si="1"/>
        <v>0</v>
      </c>
      <c r="G11" s="16">
        <f t="shared" si="2"/>
        <v>12062.5</v>
      </c>
    </row>
    <row r="12" spans="1:7" ht="15">
      <c r="A12" s="15">
        <v>2019</v>
      </c>
      <c r="B12" s="15" t="s">
        <v>10</v>
      </c>
      <c r="C12" s="15">
        <v>31</v>
      </c>
      <c r="D12" s="15">
        <f>19.28/12</f>
        <v>1.6066666666666667</v>
      </c>
      <c r="E12" s="15">
        <f t="shared" si="0"/>
        <v>2.41</v>
      </c>
      <c r="F12" s="16">
        <f t="shared" si="1"/>
        <v>0</v>
      </c>
      <c r="G12" s="16">
        <f t="shared" si="2"/>
        <v>12451.666666666668</v>
      </c>
    </row>
    <row r="13" spans="1:7" ht="15">
      <c r="A13" s="15">
        <v>2019</v>
      </c>
      <c r="B13" s="15" t="s">
        <v>11</v>
      </c>
      <c r="C13" s="15">
        <v>31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12477.5</v>
      </c>
    </row>
    <row r="14" spans="1:7" ht="15">
      <c r="A14" s="15">
        <v>2019</v>
      </c>
      <c r="B14" s="15" t="s">
        <v>20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13</v>
      </c>
      <c r="C15" s="15">
        <v>31</v>
      </c>
      <c r="D15" s="15">
        <f>19.1/12</f>
        <v>1.5916666666666668</v>
      </c>
      <c r="E15" s="15">
        <f t="shared" si="0"/>
        <v>2.3875000000000002</v>
      </c>
      <c r="F15" s="16">
        <f t="shared" si="1"/>
        <v>0</v>
      </c>
      <c r="G15" s="16">
        <f t="shared" si="2"/>
        <v>12335.416666666668</v>
      </c>
    </row>
    <row r="16" spans="1:7" ht="15">
      <c r="A16" s="15">
        <v>2019</v>
      </c>
      <c r="B16" s="15" t="s">
        <v>14</v>
      </c>
      <c r="C16" s="15">
        <v>30</v>
      </c>
      <c r="D16" s="15">
        <f>19.03/12</f>
        <v>1.5858333333333334</v>
      </c>
      <c r="E16" s="15">
        <f t="shared" si="0"/>
        <v>2.3787500000000001</v>
      </c>
      <c r="F16" s="16">
        <f t="shared" si="1"/>
        <v>0</v>
      </c>
      <c r="G16" s="16">
        <f t="shared" si="2"/>
        <v>11893.75</v>
      </c>
    </row>
    <row r="17" spans="1:7" ht="15">
      <c r="A17" s="15">
        <v>2019</v>
      </c>
      <c r="B17" s="15" t="s">
        <v>15</v>
      </c>
      <c r="C17" s="15">
        <v>31</v>
      </c>
      <c r="D17" s="15">
        <f>18.91/12</f>
        <v>1.5758333333333334</v>
      </c>
      <c r="E17" s="15">
        <f t="shared" si="0"/>
        <v>2.36375</v>
      </c>
      <c r="F17" s="16">
        <f t="shared" si="1"/>
        <v>0</v>
      </c>
      <c r="G17" s="16">
        <f t="shared" si="2"/>
        <v>12212.708333333332</v>
      </c>
    </row>
    <row r="18" spans="1:7" ht="15">
      <c r="A18" s="15">
        <v>2020</v>
      </c>
      <c r="B18" s="15" t="s">
        <v>21</v>
      </c>
      <c r="C18" s="15">
        <v>31</v>
      </c>
      <c r="D18" s="15">
        <f>18.77/12</f>
        <v>1.5641666666666667</v>
      </c>
      <c r="E18" s="15">
        <f t="shared" si="0"/>
        <v>2.3462499999999999</v>
      </c>
      <c r="F18" s="16">
        <f t="shared" si="1"/>
        <v>0</v>
      </c>
      <c r="G18" s="16">
        <f t="shared" si="2"/>
        <v>12122.291666666668</v>
      </c>
    </row>
    <row r="19" spans="1:7" ht="15">
      <c r="A19" s="15">
        <v>2020</v>
      </c>
      <c r="B19" s="15" t="s">
        <v>17</v>
      </c>
      <c r="C19" s="15">
        <v>29</v>
      </c>
      <c r="D19" s="15">
        <f>19.06/12</f>
        <v>1.5883333333333332</v>
      </c>
      <c r="E19" s="15">
        <f t="shared" si="0"/>
        <v>2.3824999999999998</v>
      </c>
      <c r="F19" s="16">
        <f t="shared" si="1"/>
        <v>0</v>
      </c>
      <c r="G19" s="16">
        <f t="shared" si="2"/>
        <v>11515.416666666666</v>
      </c>
    </row>
    <row r="20" spans="1:7" ht="15">
      <c r="A20" s="15">
        <v>2020</v>
      </c>
      <c r="B20" s="15" t="s">
        <v>18</v>
      </c>
      <c r="C20" s="15">
        <v>31</v>
      </c>
      <c r="D20" s="15">
        <f>18.95/12</f>
        <v>1.5791666666666666</v>
      </c>
      <c r="E20" s="15">
        <f t="shared" si="0"/>
        <v>2.3687499999999999</v>
      </c>
      <c r="F20" s="16">
        <f t="shared" si="1"/>
        <v>0</v>
      </c>
      <c r="G20" s="16">
        <f>$G$8*E20/100/30*C20</f>
        <v>12238.541666666668</v>
      </c>
    </row>
    <row r="21" spans="1:7" ht="15">
      <c r="A21" s="15">
        <v>2020</v>
      </c>
      <c r="B21" s="15" t="s">
        <v>19</v>
      </c>
      <c r="C21" s="15">
        <v>30</v>
      </c>
      <c r="D21" s="15">
        <f>18.69/12</f>
        <v>1.5575000000000001</v>
      </c>
      <c r="E21" s="15">
        <f t="shared" si="0"/>
        <v>2.3362500000000002</v>
      </c>
      <c r="F21" s="16">
        <f t="shared" si="1"/>
        <v>0</v>
      </c>
      <c r="G21" s="16">
        <f t="shared" si="2"/>
        <v>11681.25</v>
      </c>
    </row>
    <row r="22" spans="1:7" ht="15">
      <c r="A22" s="15">
        <v>2020</v>
      </c>
      <c r="B22" s="15" t="s">
        <v>8</v>
      </c>
      <c r="C22" s="15">
        <v>31</v>
      </c>
      <c r="D22" s="15">
        <f>18.19/12</f>
        <v>1.5158333333333334</v>
      </c>
      <c r="E22" s="15">
        <f t="shared" si="0"/>
        <v>2.2737500000000002</v>
      </c>
      <c r="F22" s="16">
        <f t="shared" si="1"/>
        <v>0</v>
      </c>
      <c r="G22" s="16">
        <f t="shared" si="2"/>
        <v>11747.708333333332</v>
      </c>
    </row>
    <row r="23" spans="1:7" ht="15">
      <c r="A23" s="15">
        <v>2020</v>
      </c>
      <c r="B23" s="15" t="s">
        <v>9</v>
      </c>
      <c r="C23" s="15">
        <v>30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11325</v>
      </c>
    </row>
    <row r="24" spans="1:7" ht="15">
      <c r="A24" s="15">
        <v>2020</v>
      </c>
      <c r="B24" s="15" t="s">
        <v>10</v>
      </c>
      <c r="C24" s="15">
        <v>31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11702.5</v>
      </c>
    </row>
    <row r="25" spans="1:7" ht="15">
      <c r="A25" s="15">
        <v>2020</v>
      </c>
      <c r="B25" s="15" t="s">
        <v>11</v>
      </c>
      <c r="C25" s="15">
        <v>31</v>
      </c>
      <c r="D25" s="15">
        <f>18.29/12</f>
        <v>1.5241666666666667</v>
      </c>
      <c r="E25" s="15">
        <f t="shared" si="0"/>
        <v>2.2862499999999999</v>
      </c>
      <c r="F25" s="16">
        <f t="shared" si="1"/>
        <v>0</v>
      </c>
      <c r="G25" s="16">
        <f t="shared" si="2"/>
        <v>11812.291666666668</v>
      </c>
    </row>
    <row r="26" spans="1:7" ht="15">
      <c r="A26" s="15">
        <v>2020</v>
      </c>
      <c r="B26" s="15" t="s">
        <v>20</v>
      </c>
      <c r="C26" s="15">
        <v>30</v>
      </c>
      <c r="D26" s="15">
        <f>18.35/12</f>
        <v>1.5291666666666668</v>
      </c>
      <c r="E26" s="15">
        <f t="shared" si="0"/>
        <v>2.2937500000000002</v>
      </c>
      <c r="F26" s="16">
        <f t="shared" si="1"/>
        <v>0</v>
      </c>
      <c r="G26" s="16">
        <f t="shared" si="2"/>
        <v>11468.75</v>
      </c>
    </row>
    <row r="27" spans="1:7" ht="15">
      <c r="A27" s="15">
        <v>2020</v>
      </c>
      <c r="B27" s="15" t="s">
        <v>22</v>
      </c>
      <c r="C27" s="15">
        <v>31</v>
      </c>
      <c r="D27" s="15">
        <f>18.09/12</f>
        <v>1.5075000000000001</v>
      </c>
      <c r="E27" s="15">
        <f t="shared" si="0"/>
        <v>2.26125</v>
      </c>
      <c r="F27" s="16">
        <f t="shared" si="1"/>
        <v>0</v>
      </c>
      <c r="G27" s="16">
        <f t="shared" si="2"/>
        <v>11683.125</v>
      </c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 t="s">
        <v>23</v>
      </c>
      <c r="B30" s="15"/>
      <c r="C30" s="15"/>
      <c r="D30" s="15"/>
      <c r="E30" s="15"/>
      <c r="F30" s="17">
        <f>SUM(F10:F27)</f>
        <v>0</v>
      </c>
      <c r="G30" s="17">
        <f>SUM(G10:G27)</f>
        <v>215295.83333333334</v>
      </c>
    </row>
    <row r="31" spans="1:7" ht="15">
      <c r="A31" s="15" t="s">
        <v>24</v>
      </c>
      <c r="B31" s="15"/>
      <c r="C31" s="15" t="s">
        <v>25</v>
      </c>
      <c r="D31" s="15"/>
      <c r="E31" s="15"/>
      <c r="F31" s="17"/>
      <c r="G31" s="17">
        <f>IF(C31="SI",G8*20%,0)</f>
        <v>0</v>
      </c>
    </row>
    <row r="32" spans="1:7" ht="15">
      <c r="A32" s="15" t="s">
        <v>26</v>
      </c>
      <c r="B32" s="15"/>
      <c r="C32" s="15"/>
      <c r="D32" s="15"/>
      <c r="E32" s="15"/>
      <c r="F32" s="17"/>
      <c r="G32" s="17">
        <f>G8</f>
        <v>500000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8" t="s">
        <v>27</v>
      </c>
      <c r="B34" s="15"/>
      <c r="C34" s="15"/>
      <c r="D34" s="15"/>
      <c r="E34" s="15"/>
      <c r="F34" s="17"/>
      <c r="G34" s="19">
        <f>F30+G30+G31+G32</f>
        <v>715295.83333333337</v>
      </c>
      <c r="H34" s="10"/>
    </row>
    <row r="35" spans="1:8" ht="15">
      <c r="A35" s="8"/>
      <c r="B35" s="2"/>
      <c r="C35" s="2"/>
      <c r="D35" s="2"/>
      <c r="E35" s="2"/>
      <c r="F35" s="7"/>
      <c r="G35" s="9"/>
    </row>
    <row r="36" spans="1:8" ht="15">
      <c r="A36" s="2"/>
      <c r="B36" s="2"/>
      <c r="C36" s="2"/>
      <c r="D36" s="2"/>
      <c r="E36" s="2"/>
      <c r="F36" s="7"/>
      <c r="G36" s="7"/>
    </row>
    <row r="37" spans="1:8" ht="15">
      <c r="A37" s="2"/>
      <c r="B37" s="2"/>
      <c r="C37" s="2"/>
      <c r="D37" s="2"/>
      <c r="E37" s="2"/>
      <c r="F37" s="7"/>
      <c r="G3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H36"/>
  <sheetViews>
    <sheetView topLeftCell="A2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9</v>
      </c>
      <c r="C10" s="15">
        <v>30</v>
      </c>
      <c r="D10" s="15">
        <f>19.3/12</f>
        <v>1.6083333333333334</v>
      </c>
      <c r="E10" s="15">
        <f t="shared" ref="E10:E26" si="0">D10*1.5</f>
        <v>2.4125000000000001</v>
      </c>
      <c r="F10" s="16">
        <f t="shared" ref="F10:F26" si="1">IF(G10&gt;0,0,($G$8*D10/100)/30*C10)</f>
        <v>0</v>
      </c>
      <c r="G10" s="16">
        <f t="shared" ref="G10:G26" si="2">$G$8*E10/100/30*C10</f>
        <v>12062.5</v>
      </c>
    </row>
    <row r="11" spans="1:7" ht="15">
      <c r="A11" s="15">
        <v>2019</v>
      </c>
      <c r="B11" s="15" t="s">
        <v>10</v>
      </c>
      <c r="C11" s="15">
        <v>31</v>
      </c>
      <c r="D11" s="15">
        <f>19.28/12</f>
        <v>1.6066666666666667</v>
      </c>
      <c r="E11" s="15">
        <f t="shared" si="0"/>
        <v>2.41</v>
      </c>
      <c r="F11" s="16">
        <f t="shared" si="1"/>
        <v>0</v>
      </c>
      <c r="G11" s="16">
        <f t="shared" si="2"/>
        <v>12451.666666666668</v>
      </c>
    </row>
    <row r="12" spans="1:7" ht="15">
      <c r="A12" s="15">
        <v>2019</v>
      </c>
      <c r="B12" s="15" t="s">
        <v>11</v>
      </c>
      <c r="C12" s="15">
        <v>31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12477.5</v>
      </c>
    </row>
    <row r="13" spans="1:7" ht="15">
      <c r="A13" s="15">
        <v>2019</v>
      </c>
      <c r="B13" s="15" t="s">
        <v>20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13</v>
      </c>
      <c r="C14" s="15">
        <v>31</v>
      </c>
      <c r="D14" s="15">
        <f>19.1/12</f>
        <v>1.5916666666666668</v>
      </c>
      <c r="E14" s="15">
        <f t="shared" si="0"/>
        <v>2.3875000000000002</v>
      </c>
      <c r="F14" s="16">
        <f t="shared" si="1"/>
        <v>0</v>
      </c>
      <c r="G14" s="16">
        <f t="shared" si="2"/>
        <v>12335.416666666668</v>
      </c>
    </row>
    <row r="15" spans="1:7" ht="15">
      <c r="A15" s="15">
        <v>2019</v>
      </c>
      <c r="B15" s="15" t="s">
        <v>14</v>
      </c>
      <c r="C15" s="15">
        <v>30</v>
      </c>
      <c r="D15" s="15">
        <f>19.03/12</f>
        <v>1.5858333333333334</v>
      </c>
      <c r="E15" s="15">
        <f t="shared" si="0"/>
        <v>2.3787500000000001</v>
      </c>
      <c r="F15" s="16">
        <f t="shared" si="1"/>
        <v>0</v>
      </c>
      <c r="G15" s="16">
        <f t="shared" si="2"/>
        <v>11893.75</v>
      </c>
    </row>
    <row r="16" spans="1:7" ht="15">
      <c r="A16" s="15">
        <v>2019</v>
      </c>
      <c r="B16" s="15" t="s">
        <v>15</v>
      </c>
      <c r="C16" s="15">
        <v>31</v>
      </c>
      <c r="D16" s="15">
        <f>18.91/12</f>
        <v>1.5758333333333334</v>
      </c>
      <c r="E16" s="15">
        <f t="shared" si="0"/>
        <v>2.36375</v>
      </c>
      <c r="F16" s="16">
        <f t="shared" si="1"/>
        <v>0</v>
      </c>
      <c r="G16" s="16">
        <f t="shared" si="2"/>
        <v>12212.708333333332</v>
      </c>
    </row>
    <row r="17" spans="1:7" ht="15">
      <c r="A17" s="15">
        <v>2020</v>
      </c>
      <c r="B17" s="15" t="s">
        <v>21</v>
      </c>
      <c r="C17" s="15">
        <v>31</v>
      </c>
      <c r="D17" s="15">
        <f>18.77/12</f>
        <v>1.5641666666666667</v>
      </c>
      <c r="E17" s="15">
        <f t="shared" si="0"/>
        <v>2.3462499999999999</v>
      </c>
      <c r="F17" s="16">
        <f t="shared" si="1"/>
        <v>0</v>
      </c>
      <c r="G17" s="16">
        <f t="shared" si="2"/>
        <v>12122.291666666668</v>
      </c>
    </row>
    <row r="18" spans="1:7" ht="15">
      <c r="A18" s="15">
        <v>2020</v>
      </c>
      <c r="B18" s="15" t="s">
        <v>17</v>
      </c>
      <c r="C18" s="15">
        <v>29</v>
      </c>
      <c r="D18" s="15">
        <f>19.06/12</f>
        <v>1.5883333333333332</v>
      </c>
      <c r="E18" s="15">
        <f t="shared" si="0"/>
        <v>2.3824999999999998</v>
      </c>
      <c r="F18" s="16">
        <f t="shared" si="1"/>
        <v>0</v>
      </c>
      <c r="G18" s="16">
        <f t="shared" si="2"/>
        <v>11515.416666666666</v>
      </c>
    </row>
    <row r="19" spans="1:7" ht="15">
      <c r="A19" s="15">
        <v>2020</v>
      </c>
      <c r="B19" s="15" t="s">
        <v>18</v>
      </c>
      <c r="C19" s="15">
        <v>31</v>
      </c>
      <c r="D19" s="15">
        <f>18.95/12</f>
        <v>1.5791666666666666</v>
      </c>
      <c r="E19" s="15">
        <f t="shared" si="0"/>
        <v>2.3687499999999999</v>
      </c>
      <c r="F19" s="16">
        <f t="shared" si="1"/>
        <v>0</v>
      </c>
      <c r="G19" s="16">
        <f>$G$8*E19/100/30*C19</f>
        <v>12238.541666666668</v>
      </c>
    </row>
    <row r="20" spans="1:7" ht="15">
      <c r="A20" s="15">
        <v>2020</v>
      </c>
      <c r="B20" s="15" t="s">
        <v>19</v>
      </c>
      <c r="C20" s="15">
        <v>30</v>
      </c>
      <c r="D20" s="15">
        <f>18.69/12</f>
        <v>1.5575000000000001</v>
      </c>
      <c r="E20" s="15">
        <f t="shared" si="0"/>
        <v>2.3362500000000002</v>
      </c>
      <c r="F20" s="16">
        <f t="shared" si="1"/>
        <v>0</v>
      </c>
      <c r="G20" s="16">
        <f t="shared" si="2"/>
        <v>11681.25</v>
      </c>
    </row>
    <row r="21" spans="1:7" ht="15">
      <c r="A21" s="15">
        <v>2020</v>
      </c>
      <c r="B21" s="15" t="s">
        <v>8</v>
      </c>
      <c r="C21" s="15">
        <v>31</v>
      </c>
      <c r="D21" s="15">
        <f>18.19/12</f>
        <v>1.5158333333333334</v>
      </c>
      <c r="E21" s="15">
        <f t="shared" si="0"/>
        <v>2.2737500000000002</v>
      </c>
      <c r="F21" s="16">
        <f t="shared" si="1"/>
        <v>0</v>
      </c>
      <c r="G21" s="16">
        <f t="shared" si="2"/>
        <v>11747.708333333332</v>
      </c>
    </row>
    <row r="22" spans="1:7" ht="15">
      <c r="A22" s="15">
        <v>2020</v>
      </c>
      <c r="B22" s="15" t="s">
        <v>9</v>
      </c>
      <c r="C22" s="15">
        <v>30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11325</v>
      </c>
    </row>
    <row r="23" spans="1:7" ht="15">
      <c r="A23" s="15">
        <v>2020</v>
      </c>
      <c r="B23" s="15" t="s">
        <v>10</v>
      </c>
      <c r="C23" s="15">
        <v>31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11702.5</v>
      </c>
    </row>
    <row r="24" spans="1:7" ht="15">
      <c r="A24" s="15">
        <v>2020</v>
      </c>
      <c r="B24" s="15" t="s">
        <v>11</v>
      </c>
      <c r="C24" s="15">
        <v>31</v>
      </c>
      <c r="D24" s="15">
        <f>18.29/12</f>
        <v>1.5241666666666667</v>
      </c>
      <c r="E24" s="15">
        <f t="shared" si="0"/>
        <v>2.2862499999999999</v>
      </c>
      <c r="F24" s="16">
        <f t="shared" si="1"/>
        <v>0</v>
      </c>
      <c r="G24" s="16">
        <f t="shared" si="2"/>
        <v>11812.291666666668</v>
      </c>
    </row>
    <row r="25" spans="1:7" ht="15">
      <c r="A25" s="15">
        <v>2020</v>
      </c>
      <c r="B25" s="15" t="s">
        <v>20</v>
      </c>
      <c r="C25" s="15">
        <v>30</v>
      </c>
      <c r="D25" s="15">
        <f>18.35/12</f>
        <v>1.5291666666666668</v>
      </c>
      <c r="E25" s="15">
        <f t="shared" si="0"/>
        <v>2.2937500000000002</v>
      </c>
      <c r="F25" s="16">
        <f t="shared" si="1"/>
        <v>0</v>
      </c>
      <c r="G25" s="16">
        <f t="shared" si="2"/>
        <v>11468.75</v>
      </c>
    </row>
    <row r="26" spans="1:7" ht="15">
      <c r="A26" s="15">
        <v>2020</v>
      </c>
      <c r="B26" s="15" t="s">
        <v>22</v>
      </c>
      <c r="C26" s="15">
        <v>31</v>
      </c>
      <c r="D26" s="15">
        <f>18.09/12</f>
        <v>1.5075000000000001</v>
      </c>
      <c r="E26" s="15">
        <f t="shared" si="0"/>
        <v>2.26125</v>
      </c>
      <c r="F26" s="16">
        <f t="shared" si="1"/>
        <v>0</v>
      </c>
      <c r="G26" s="16">
        <f t="shared" si="2"/>
        <v>11683.125</v>
      </c>
    </row>
    <row r="27" spans="1:7" ht="15">
      <c r="A27" s="15"/>
      <c r="B27" s="15"/>
      <c r="C27" s="15"/>
      <c r="D27" s="15"/>
      <c r="E27" s="15"/>
      <c r="F27" s="17"/>
      <c r="G27" s="17"/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 t="s">
        <v>23</v>
      </c>
      <c r="B29" s="15"/>
      <c r="C29" s="15"/>
      <c r="D29" s="15"/>
      <c r="E29" s="15"/>
      <c r="F29" s="17">
        <f>SUM(F10:F26)</f>
        <v>0</v>
      </c>
      <c r="G29" s="17">
        <f>SUM(G10:G26)</f>
        <v>202805.41666666669</v>
      </c>
    </row>
    <row r="30" spans="1:7" ht="15">
      <c r="A30" s="15" t="s">
        <v>24</v>
      </c>
      <c r="B30" s="15"/>
      <c r="C30" s="15" t="s">
        <v>25</v>
      </c>
      <c r="D30" s="15"/>
      <c r="E30" s="15"/>
      <c r="F30" s="17"/>
      <c r="G30" s="17">
        <f>IF(C30="SI",G8*20%,0)</f>
        <v>0</v>
      </c>
    </row>
    <row r="31" spans="1:7" ht="15">
      <c r="A31" s="15" t="s">
        <v>26</v>
      </c>
      <c r="B31" s="15"/>
      <c r="C31" s="15"/>
      <c r="D31" s="15"/>
      <c r="E31" s="15"/>
      <c r="F31" s="17"/>
      <c r="G31" s="17">
        <f>G8</f>
        <v>500000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8" t="s">
        <v>27</v>
      </c>
      <c r="B33" s="15"/>
      <c r="C33" s="15"/>
      <c r="D33" s="15"/>
      <c r="E33" s="15"/>
      <c r="F33" s="17"/>
      <c r="G33" s="19">
        <f>F29+G29+G30+G31</f>
        <v>702805.41666666674</v>
      </c>
      <c r="H33" s="10"/>
    </row>
    <row r="34" spans="1:8" ht="15">
      <c r="A34" s="8"/>
      <c r="B34" s="2"/>
      <c r="C34" s="2"/>
      <c r="D34" s="2"/>
      <c r="E34" s="2"/>
      <c r="F34" s="7"/>
      <c r="G34" s="9"/>
    </row>
    <row r="35" spans="1:8" ht="15">
      <c r="A35" s="2"/>
      <c r="B35" s="2"/>
      <c r="C35" s="2"/>
      <c r="D35" s="2"/>
      <c r="E35" s="2"/>
      <c r="F35" s="7"/>
      <c r="G35" s="7"/>
    </row>
    <row r="36" spans="1:8" ht="15">
      <c r="A36" s="2"/>
      <c r="B36" s="2"/>
      <c r="C36" s="2"/>
      <c r="D36" s="2"/>
      <c r="E36" s="2"/>
      <c r="F36" s="7"/>
      <c r="G3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H35"/>
  <sheetViews>
    <sheetView topLeftCell="A2" workbookViewId="0">
      <selection activeCell="G35" sqref="G35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10</v>
      </c>
      <c r="C10" s="15">
        <v>31</v>
      </c>
      <c r="D10" s="15">
        <f>19.28/12</f>
        <v>1.6066666666666667</v>
      </c>
      <c r="E10" s="15">
        <f t="shared" ref="E10:E25" si="0">D10*1.5</f>
        <v>2.41</v>
      </c>
      <c r="F10" s="16">
        <f t="shared" ref="F10:F25" si="1">IF(G10&gt;0,0,($G$8*D10/100)/30*C10)</f>
        <v>0</v>
      </c>
      <c r="G10" s="16">
        <f t="shared" ref="G10:G25" si="2">$G$8*E10/100/30*C10</f>
        <v>12451.666666666668</v>
      </c>
    </row>
    <row r="11" spans="1:7" ht="15">
      <c r="A11" s="15">
        <v>2019</v>
      </c>
      <c r="B11" s="15" t="s">
        <v>11</v>
      </c>
      <c r="C11" s="15">
        <v>31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12477.5</v>
      </c>
    </row>
    <row r="12" spans="1:7" ht="15">
      <c r="A12" s="15">
        <v>2019</v>
      </c>
      <c r="B12" s="15" t="s">
        <v>20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13</v>
      </c>
      <c r="C13" s="15">
        <v>31</v>
      </c>
      <c r="D13" s="15">
        <f>19.1/12</f>
        <v>1.5916666666666668</v>
      </c>
      <c r="E13" s="15">
        <f t="shared" si="0"/>
        <v>2.3875000000000002</v>
      </c>
      <c r="F13" s="16">
        <f t="shared" si="1"/>
        <v>0</v>
      </c>
      <c r="G13" s="16">
        <f t="shared" si="2"/>
        <v>12335.416666666668</v>
      </c>
    </row>
    <row r="14" spans="1:7" ht="15">
      <c r="A14" s="15">
        <v>2019</v>
      </c>
      <c r="B14" s="15" t="s">
        <v>14</v>
      </c>
      <c r="C14" s="15">
        <v>30</v>
      </c>
      <c r="D14" s="15">
        <f>19.03/12</f>
        <v>1.5858333333333334</v>
      </c>
      <c r="E14" s="15">
        <f t="shared" si="0"/>
        <v>2.3787500000000001</v>
      </c>
      <c r="F14" s="16">
        <f t="shared" si="1"/>
        <v>0</v>
      </c>
      <c r="G14" s="16">
        <f t="shared" si="2"/>
        <v>11893.75</v>
      </c>
    </row>
    <row r="15" spans="1:7" ht="15">
      <c r="A15" s="15">
        <v>2019</v>
      </c>
      <c r="B15" s="15" t="s">
        <v>15</v>
      </c>
      <c r="C15" s="15">
        <v>31</v>
      </c>
      <c r="D15" s="15">
        <f>18.91/12</f>
        <v>1.5758333333333334</v>
      </c>
      <c r="E15" s="15">
        <f t="shared" si="0"/>
        <v>2.36375</v>
      </c>
      <c r="F15" s="16">
        <f t="shared" si="1"/>
        <v>0</v>
      </c>
      <c r="G15" s="16">
        <f t="shared" si="2"/>
        <v>12212.708333333332</v>
      </c>
    </row>
    <row r="16" spans="1:7" ht="15">
      <c r="A16" s="15">
        <v>2020</v>
      </c>
      <c r="B16" s="15" t="s">
        <v>21</v>
      </c>
      <c r="C16" s="15">
        <v>31</v>
      </c>
      <c r="D16" s="15">
        <f>18.77/12</f>
        <v>1.5641666666666667</v>
      </c>
      <c r="E16" s="15">
        <f t="shared" si="0"/>
        <v>2.3462499999999999</v>
      </c>
      <c r="F16" s="16">
        <f t="shared" si="1"/>
        <v>0</v>
      </c>
      <c r="G16" s="16">
        <f t="shared" si="2"/>
        <v>12122.291666666668</v>
      </c>
    </row>
    <row r="17" spans="1:8" ht="15">
      <c r="A17" s="15">
        <v>2020</v>
      </c>
      <c r="B17" s="15" t="s">
        <v>17</v>
      </c>
      <c r="C17" s="15">
        <v>29</v>
      </c>
      <c r="D17" s="15">
        <f>19.06/12</f>
        <v>1.5883333333333332</v>
      </c>
      <c r="E17" s="15">
        <f t="shared" si="0"/>
        <v>2.3824999999999998</v>
      </c>
      <c r="F17" s="16">
        <f t="shared" si="1"/>
        <v>0</v>
      </c>
      <c r="G17" s="16">
        <f t="shared" si="2"/>
        <v>11515.416666666666</v>
      </c>
    </row>
    <row r="18" spans="1:8" ht="15">
      <c r="A18" s="15">
        <v>2020</v>
      </c>
      <c r="B18" s="15" t="s">
        <v>18</v>
      </c>
      <c r="C18" s="15">
        <v>31</v>
      </c>
      <c r="D18" s="15">
        <f>18.95/12</f>
        <v>1.5791666666666666</v>
      </c>
      <c r="E18" s="15">
        <f t="shared" si="0"/>
        <v>2.3687499999999999</v>
      </c>
      <c r="F18" s="16">
        <f t="shared" si="1"/>
        <v>0</v>
      </c>
      <c r="G18" s="16">
        <f>$G$8*E18/100/30*C18</f>
        <v>12238.541666666668</v>
      </c>
    </row>
    <row r="19" spans="1:8" ht="15">
      <c r="A19" s="15">
        <v>2020</v>
      </c>
      <c r="B19" s="15" t="s">
        <v>19</v>
      </c>
      <c r="C19" s="15">
        <v>30</v>
      </c>
      <c r="D19" s="15">
        <f>18.69/12</f>
        <v>1.5575000000000001</v>
      </c>
      <c r="E19" s="15">
        <f t="shared" si="0"/>
        <v>2.3362500000000002</v>
      </c>
      <c r="F19" s="16">
        <f t="shared" si="1"/>
        <v>0</v>
      </c>
      <c r="G19" s="16">
        <f t="shared" si="2"/>
        <v>11681.25</v>
      </c>
    </row>
    <row r="20" spans="1:8" ht="15">
      <c r="A20" s="15">
        <v>2020</v>
      </c>
      <c r="B20" s="15" t="s">
        <v>8</v>
      </c>
      <c r="C20" s="15">
        <v>31</v>
      </c>
      <c r="D20" s="15">
        <f>18.19/12</f>
        <v>1.5158333333333334</v>
      </c>
      <c r="E20" s="15">
        <f t="shared" si="0"/>
        <v>2.2737500000000002</v>
      </c>
      <c r="F20" s="16">
        <f t="shared" si="1"/>
        <v>0</v>
      </c>
      <c r="G20" s="16">
        <f t="shared" si="2"/>
        <v>11747.708333333332</v>
      </c>
    </row>
    <row r="21" spans="1:8" ht="15">
      <c r="A21" s="15">
        <v>2020</v>
      </c>
      <c r="B21" s="15" t="s">
        <v>9</v>
      </c>
      <c r="C21" s="15">
        <v>30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11325</v>
      </c>
    </row>
    <row r="22" spans="1:8" ht="15">
      <c r="A22" s="15">
        <v>2020</v>
      </c>
      <c r="B22" s="15" t="s">
        <v>10</v>
      </c>
      <c r="C22" s="15">
        <v>31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11702.5</v>
      </c>
    </row>
    <row r="23" spans="1:8" ht="15">
      <c r="A23" s="15">
        <v>2020</v>
      </c>
      <c r="B23" s="15" t="s">
        <v>11</v>
      </c>
      <c r="C23" s="15">
        <v>31</v>
      </c>
      <c r="D23" s="15">
        <f>18.29/12</f>
        <v>1.5241666666666667</v>
      </c>
      <c r="E23" s="15">
        <f t="shared" si="0"/>
        <v>2.2862499999999999</v>
      </c>
      <c r="F23" s="16">
        <f t="shared" si="1"/>
        <v>0</v>
      </c>
      <c r="G23" s="16">
        <f t="shared" si="2"/>
        <v>11812.291666666668</v>
      </c>
    </row>
    <row r="24" spans="1:8" ht="15">
      <c r="A24" s="15">
        <v>2020</v>
      </c>
      <c r="B24" s="15" t="s">
        <v>20</v>
      </c>
      <c r="C24" s="15">
        <v>30</v>
      </c>
      <c r="D24" s="15">
        <f>18.35/12</f>
        <v>1.5291666666666668</v>
      </c>
      <c r="E24" s="15">
        <f t="shared" si="0"/>
        <v>2.2937500000000002</v>
      </c>
      <c r="F24" s="16">
        <f t="shared" si="1"/>
        <v>0</v>
      </c>
      <c r="G24" s="16">
        <f t="shared" si="2"/>
        <v>11468.75</v>
      </c>
    </row>
    <row r="25" spans="1:8" ht="15">
      <c r="A25" s="15">
        <v>2020</v>
      </c>
      <c r="B25" s="15" t="s">
        <v>22</v>
      </c>
      <c r="C25" s="15">
        <v>31</v>
      </c>
      <c r="D25" s="15">
        <f>18.09/12</f>
        <v>1.5075000000000001</v>
      </c>
      <c r="E25" s="15">
        <f t="shared" si="0"/>
        <v>2.26125</v>
      </c>
      <c r="F25" s="16">
        <f t="shared" si="1"/>
        <v>0</v>
      </c>
      <c r="G25" s="16">
        <f t="shared" si="2"/>
        <v>11683.125</v>
      </c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/>
      <c r="B27" s="15"/>
      <c r="C27" s="15"/>
      <c r="D27" s="15"/>
      <c r="E27" s="15"/>
      <c r="F27" s="17"/>
      <c r="G27" s="17"/>
    </row>
    <row r="28" spans="1:8" ht="15">
      <c r="A28" s="15" t="s">
        <v>23</v>
      </c>
      <c r="B28" s="15"/>
      <c r="C28" s="15"/>
      <c r="D28" s="15"/>
      <c r="E28" s="15"/>
      <c r="F28" s="17">
        <f>SUM(F10:F25)</f>
        <v>0</v>
      </c>
      <c r="G28" s="17">
        <f>SUM(G10:G25)</f>
        <v>190742.91666666669</v>
      </c>
    </row>
    <row r="29" spans="1:8" ht="15">
      <c r="A29" s="15" t="s">
        <v>24</v>
      </c>
      <c r="B29" s="15"/>
      <c r="C29" s="15" t="s">
        <v>25</v>
      </c>
      <c r="D29" s="15"/>
      <c r="E29" s="15"/>
      <c r="F29" s="17"/>
      <c r="G29" s="17">
        <f>IF(C29="SI",G8*20%,0)</f>
        <v>0</v>
      </c>
    </row>
    <row r="30" spans="1:8" ht="15">
      <c r="A30" s="15" t="s">
        <v>26</v>
      </c>
      <c r="B30" s="15"/>
      <c r="C30" s="15"/>
      <c r="D30" s="15"/>
      <c r="E30" s="15"/>
      <c r="F30" s="17"/>
      <c r="G30" s="17">
        <f>G8</f>
        <v>500000</v>
      </c>
    </row>
    <row r="31" spans="1:8" ht="15">
      <c r="A31" s="15"/>
      <c r="B31" s="15"/>
      <c r="C31" s="15"/>
      <c r="D31" s="15"/>
      <c r="E31" s="15"/>
      <c r="F31" s="17"/>
      <c r="G31" s="17"/>
    </row>
    <row r="32" spans="1:8" ht="15">
      <c r="A32" s="18" t="s">
        <v>27</v>
      </c>
      <c r="B32" s="15"/>
      <c r="C32" s="15"/>
      <c r="D32" s="15"/>
      <c r="E32" s="15"/>
      <c r="F32" s="17"/>
      <c r="G32" s="19">
        <f>F28+G28+G29+G30</f>
        <v>690742.91666666674</v>
      </c>
      <c r="H32" s="10"/>
    </row>
    <row r="33" spans="1:7" ht="15">
      <c r="A33" s="8"/>
      <c r="B33" s="2"/>
      <c r="C33" s="2"/>
      <c r="D33" s="2"/>
      <c r="E33" s="2"/>
      <c r="F33" s="7"/>
      <c r="G33" s="9"/>
    </row>
    <row r="34" spans="1:7" ht="15">
      <c r="A34" s="2"/>
      <c r="B34" s="2"/>
      <c r="C34" s="2"/>
      <c r="D34" s="2"/>
      <c r="E34" s="2"/>
      <c r="F34" s="7"/>
      <c r="G34" s="7"/>
    </row>
    <row r="35" spans="1:7" ht="15">
      <c r="A35" s="2"/>
      <c r="B35" s="2"/>
      <c r="C35" s="2"/>
      <c r="D35" s="2"/>
      <c r="E35" s="2"/>
      <c r="F35" s="7"/>
      <c r="G3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H34"/>
  <sheetViews>
    <sheetView topLeftCell="A2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11</v>
      </c>
      <c r="C10" s="15">
        <v>31</v>
      </c>
      <c r="D10" s="15">
        <f>19.32/12</f>
        <v>1.61</v>
      </c>
      <c r="E10" s="15">
        <f t="shared" ref="E10:E24" si="0">D10*1.5</f>
        <v>2.415</v>
      </c>
      <c r="F10" s="16">
        <f t="shared" ref="F10:F24" si="1">IF(G10&gt;0,0,($G$8*D10/100)/30*C10)</f>
        <v>0</v>
      </c>
      <c r="G10" s="16">
        <f t="shared" ref="G10:G24" si="2">$G$8*E10/100/30*C10</f>
        <v>12477.5</v>
      </c>
    </row>
    <row r="11" spans="1:7" ht="15">
      <c r="A11" s="15">
        <v>2019</v>
      </c>
      <c r="B11" s="15" t="s">
        <v>20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13</v>
      </c>
      <c r="C12" s="15">
        <v>31</v>
      </c>
      <c r="D12" s="15">
        <f>19.1/12</f>
        <v>1.5916666666666668</v>
      </c>
      <c r="E12" s="15">
        <f t="shared" si="0"/>
        <v>2.3875000000000002</v>
      </c>
      <c r="F12" s="16">
        <f t="shared" si="1"/>
        <v>0</v>
      </c>
      <c r="G12" s="16">
        <f t="shared" si="2"/>
        <v>12335.416666666668</v>
      </c>
    </row>
    <row r="13" spans="1:7" ht="15">
      <c r="A13" s="15">
        <v>2019</v>
      </c>
      <c r="B13" s="15" t="s">
        <v>14</v>
      </c>
      <c r="C13" s="15">
        <v>30</v>
      </c>
      <c r="D13" s="15">
        <f>19.03/12</f>
        <v>1.5858333333333334</v>
      </c>
      <c r="E13" s="15">
        <f t="shared" si="0"/>
        <v>2.3787500000000001</v>
      </c>
      <c r="F13" s="16">
        <f t="shared" si="1"/>
        <v>0</v>
      </c>
      <c r="G13" s="16">
        <f t="shared" si="2"/>
        <v>11893.75</v>
      </c>
    </row>
    <row r="14" spans="1:7" ht="15">
      <c r="A14" s="15">
        <v>2019</v>
      </c>
      <c r="B14" s="15" t="s">
        <v>15</v>
      </c>
      <c r="C14" s="15">
        <v>31</v>
      </c>
      <c r="D14" s="15">
        <f>18.91/12</f>
        <v>1.5758333333333334</v>
      </c>
      <c r="E14" s="15">
        <f t="shared" si="0"/>
        <v>2.36375</v>
      </c>
      <c r="F14" s="16">
        <f t="shared" si="1"/>
        <v>0</v>
      </c>
      <c r="G14" s="16">
        <f t="shared" si="2"/>
        <v>12212.708333333332</v>
      </c>
    </row>
    <row r="15" spans="1:7" ht="15">
      <c r="A15" s="15">
        <v>2020</v>
      </c>
      <c r="B15" s="15" t="s">
        <v>21</v>
      </c>
      <c r="C15" s="15">
        <v>31</v>
      </c>
      <c r="D15" s="15">
        <f>18.77/12</f>
        <v>1.5641666666666667</v>
      </c>
      <c r="E15" s="15">
        <f t="shared" si="0"/>
        <v>2.3462499999999999</v>
      </c>
      <c r="F15" s="16">
        <f t="shared" si="1"/>
        <v>0</v>
      </c>
      <c r="G15" s="16">
        <f t="shared" si="2"/>
        <v>12122.291666666668</v>
      </c>
    </row>
    <row r="16" spans="1:7" ht="15">
      <c r="A16" s="15">
        <v>2020</v>
      </c>
      <c r="B16" s="15" t="s">
        <v>17</v>
      </c>
      <c r="C16" s="15">
        <v>29</v>
      </c>
      <c r="D16" s="15">
        <f>19.06/12</f>
        <v>1.5883333333333332</v>
      </c>
      <c r="E16" s="15">
        <f t="shared" si="0"/>
        <v>2.3824999999999998</v>
      </c>
      <c r="F16" s="16">
        <f t="shared" si="1"/>
        <v>0</v>
      </c>
      <c r="G16" s="16">
        <f t="shared" si="2"/>
        <v>11515.416666666666</v>
      </c>
    </row>
    <row r="17" spans="1:8" ht="15">
      <c r="A17" s="15">
        <v>2020</v>
      </c>
      <c r="B17" s="15" t="s">
        <v>18</v>
      </c>
      <c r="C17" s="15">
        <v>31</v>
      </c>
      <c r="D17" s="15">
        <f>18.95/12</f>
        <v>1.5791666666666666</v>
      </c>
      <c r="E17" s="15">
        <f t="shared" si="0"/>
        <v>2.3687499999999999</v>
      </c>
      <c r="F17" s="16">
        <f t="shared" si="1"/>
        <v>0</v>
      </c>
      <c r="G17" s="16">
        <f>$G$8*E17/100/30*C17</f>
        <v>12238.541666666668</v>
      </c>
    </row>
    <row r="18" spans="1:8" ht="15">
      <c r="A18" s="15">
        <v>2020</v>
      </c>
      <c r="B18" s="15" t="s">
        <v>19</v>
      </c>
      <c r="C18" s="15">
        <v>30</v>
      </c>
      <c r="D18" s="15">
        <f>18.69/12</f>
        <v>1.5575000000000001</v>
      </c>
      <c r="E18" s="15">
        <f t="shared" si="0"/>
        <v>2.3362500000000002</v>
      </c>
      <c r="F18" s="16">
        <f t="shared" si="1"/>
        <v>0</v>
      </c>
      <c r="G18" s="16">
        <f t="shared" si="2"/>
        <v>11681.25</v>
      </c>
    </row>
    <row r="19" spans="1:8" ht="15">
      <c r="A19" s="15">
        <v>2020</v>
      </c>
      <c r="B19" s="15" t="s">
        <v>8</v>
      </c>
      <c r="C19" s="15">
        <v>31</v>
      </c>
      <c r="D19" s="15">
        <f>18.19/12</f>
        <v>1.5158333333333334</v>
      </c>
      <c r="E19" s="15">
        <f t="shared" si="0"/>
        <v>2.2737500000000002</v>
      </c>
      <c r="F19" s="16">
        <f t="shared" si="1"/>
        <v>0</v>
      </c>
      <c r="G19" s="16">
        <f t="shared" si="2"/>
        <v>11747.708333333332</v>
      </c>
    </row>
    <row r="20" spans="1:8" ht="15">
      <c r="A20" s="15">
        <v>2020</v>
      </c>
      <c r="B20" s="15" t="s">
        <v>9</v>
      </c>
      <c r="C20" s="15">
        <v>30</v>
      </c>
      <c r="D20" s="15">
        <f>18.12/12</f>
        <v>1.51</v>
      </c>
      <c r="E20" s="15">
        <f t="shared" si="0"/>
        <v>2.2650000000000001</v>
      </c>
      <c r="F20" s="16">
        <f t="shared" si="1"/>
        <v>0</v>
      </c>
      <c r="G20" s="16">
        <f t="shared" si="2"/>
        <v>11325</v>
      </c>
    </row>
    <row r="21" spans="1:8" ht="15">
      <c r="A21" s="15">
        <v>2020</v>
      </c>
      <c r="B21" s="15" t="s">
        <v>10</v>
      </c>
      <c r="C21" s="15">
        <v>31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11702.5</v>
      </c>
    </row>
    <row r="22" spans="1:8" ht="15">
      <c r="A22" s="15">
        <v>2020</v>
      </c>
      <c r="B22" s="15" t="s">
        <v>11</v>
      </c>
      <c r="C22" s="15">
        <v>31</v>
      </c>
      <c r="D22" s="15">
        <f>18.29/12</f>
        <v>1.5241666666666667</v>
      </c>
      <c r="E22" s="15">
        <f t="shared" si="0"/>
        <v>2.2862499999999999</v>
      </c>
      <c r="F22" s="16">
        <f t="shared" si="1"/>
        <v>0</v>
      </c>
      <c r="G22" s="16">
        <f t="shared" si="2"/>
        <v>11812.291666666668</v>
      </c>
    </row>
    <row r="23" spans="1:8" ht="15">
      <c r="A23" s="15">
        <v>2020</v>
      </c>
      <c r="B23" s="15" t="s">
        <v>20</v>
      </c>
      <c r="C23" s="15">
        <v>30</v>
      </c>
      <c r="D23" s="15">
        <f>18.35/12</f>
        <v>1.5291666666666668</v>
      </c>
      <c r="E23" s="15">
        <f t="shared" si="0"/>
        <v>2.2937500000000002</v>
      </c>
      <c r="F23" s="16">
        <f t="shared" si="1"/>
        <v>0</v>
      </c>
      <c r="G23" s="16">
        <f t="shared" si="2"/>
        <v>11468.75</v>
      </c>
    </row>
    <row r="24" spans="1:8" ht="15">
      <c r="A24" s="15">
        <v>2020</v>
      </c>
      <c r="B24" s="15" t="s">
        <v>22</v>
      </c>
      <c r="C24" s="15">
        <v>31</v>
      </c>
      <c r="D24" s="15">
        <f>18.09/12</f>
        <v>1.5075000000000001</v>
      </c>
      <c r="E24" s="15">
        <f t="shared" si="0"/>
        <v>2.26125</v>
      </c>
      <c r="F24" s="16">
        <f t="shared" si="1"/>
        <v>0</v>
      </c>
      <c r="G24" s="16">
        <f t="shared" si="2"/>
        <v>11683.125</v>
      </c>
    </row>
    <row r="25" spans="1:8" ht="15">
      <c r="A25" s="15"/>
      <c r="B25" s="15"/>
      <c r="C25" s="15"/>
      <c r="D25" s="15"/>
      <c r="E25" s="15"/>
      <c r="F25" s="17"/>
      <c r="G25" s="17"/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 t="s">
        <v>23</v>
      </c>
      <c r="B27" s="15"/>
      <c r="C27" s="15"/>
      <c r="D27" s="15"/>
      <c r="E27" s="15"/>
      <c r="F27" s="17">
        <f>SUM(F10:F24)</f>
        <v>0</v>
      </c>
      <c r="G27" s="17">
        <f>SUM(G10:G24)</f>
        <v>178291.25</v>
      </c>
    </row>
    <row r="28" spans="1:8" ht="15">
      <c r="A28" s="15" t="s">
        <v>24</v>
      </c>
      <c r="B28" s="15"/>
      <c r="C28" s="15" t="s">
        <v>25</v>
      </c>
      <c r="D28" s="15"/>
      <c r="E28" s="15"/>
      <c r="F28" s="17"/>
      <c r="G28" s="17">
        <f>IF(C28="SI",G8*20%,0)</f>
        <v>0</v>
      </c>
    </row>
    <row r="29" spans="1:8" ht="15">
      <c r="A29" s="15" t="s">
        <v>26</v>
      </c>
      <c r="B29" s="15"/>
      <c r="C29" s="15"/>
      <c r="D29" s="15"/>
      <c r="E29" s="15"/>
      <c r="F29" s="17"/>
      <c r="G29" s="17">
        <f>G8</f>
        <v>500000</v>
      </c>
    </row>
    <row r="30" spans="1:8" ht="15">
      <c r="A30" s="15"/>
      <c r="B30" s="15"/>
      <c r="C30" s="15"/>
      <c r="D30" s="15"/>
      <c r="E30" s="15"/>
      <c r="F30" s="17"/>
      <c r="G30" s="17"/>
    </row>
    <row r="31" spans="1:8" ht="15">
      <c r="A31" s="18" t="s">
        <v>27</v>
      </c>
      <c r="B31" s="15"/>
      <c r="C31" s="15"/>
      <c r="D31" s="15"/>
      <c r="E31" s="15"/>
      <c r="F31" s="17"/>
      <c r="G31" s="19">
        <f>F27+G27+G28+G29</f>
        <v>678291.25</v>
      </c>
      <c r="H31" s="10"/>
    </row>
    <row r="32" spans="1:8" ht="15">
      <c r="A32" s="8"/>
      <c r="B32" s="2"/>
      <c r="C32" s="2"/>
      <c r="D32" s="2"/>
      <c r="E32" s="2"/>
      <c r="F32" s="7"/>
      <c r="G32" s="9"/>
    </row>
    <row r="33" spans="1:7" ht="15">
      <c r="A33" s="2"/>
      <c r="B33" s="2"/>
      <c r="C33" s="2"/>
      <c r="D33" s="2"/>
      <c r="E33" s="2"/>
      <c r="F33" s="7"/>
      <c r="G33" s="7"/>
    </row>
    <row r="34" spans="1:7" ht="15">
      <c r="A34" s="2"/>
      <c r="B34" s="2"/>
      <c r="C34" s="2"/>
      <c r="D34" s="2"/>
      <c r="E34" s="2"/>
      <c r="F34" s="7"/>
      <c r="G3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2"/>
  <sheetViews>
    <sheetView topLeftCell="A6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H48"/>
  <sheetViews>
    <sheetView topLeftCell="B19" workbookViewId="0">
      <selection activeCell="H14" sqref="H14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H47"/>
  <sheetViews>
    <sheetView topLeftCell="B17" workbookViewId="0">
      <selection activeCell="G41" sqref="G4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H46"/>
  <sheetViews>
    <sheetView topLeftCell="B8" workbookViewId="0">
      <selection activeCell="I46" sqref="I46:J4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H45"/>
  <sheetViews>
    <sheetView topLeftCell="B8" workbookViewId="0">
      <selection activeCell="B10" sqref="B10:J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H44"/>
  <sheetViews>
    <sheetView topLeftCell="B8" workbookViewId="0">
      <selection activeCell="I32" sqref="I3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H43"/>
  <sheetViews>
    <sheetView topLeftCell="B8" workbookViewId="0">
      <selection activeCell="I36" sqref="I36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14</v>
      </c>
      <c r="C10" s="15">
        <v>30</v>
      </c>
      <c r="D10" s="15">
        <f>19.49/12</f>
        <v>1.6241666666666665</v>
      </c>
      <c r="E10" s="15">
        <f t="shared" ref="E10:E33" si="0">D10*1.5</f>
        <v>2.4362499999999998</v>
      </c>
      <c r="F10" s="16">
        <f t="shared" ref="F10:F33" si="1">IF(G10&gt;0,0,($G$8*D10/100)/30*C10)</f>
        <v>0</v>
      </c>
      <c r="G10" s="16">
        <f t="shared" ref="G10:G33" si="2">$G$8*E10/100/30*C10</f>
        <v>12181.25</v>
      </c>
    </row>
    <row r="11" spans="1:7" ht="15">
      <c r="A11" s="15">
        <v>2018</v>
      </c>
      <c r="B11" s="15" t="s">
        <v>15</v>
      </c>
      <c r="C11" s="15">
        <v>31</v>
      </c>
      <c r="D11" s="15">
        <f>19.4/12</f>
        <v>1.6166666666666665</v>
      </c>
      <c r="E11" s="15">
        <f t="shared" si="0"/>
        <v>2.4249999999999998</v>
      </c>
      <c r="F11" s="16">
        <f t="shared" si="1"/>
        <v>0</v>
      </c>
      <c r="G11" s="16">
        <f t="shared" si="2"/>
        <v>12529.166666666668</v>
      </c>
    </row>
    <row r="12" spans="1:7" ht="15">
      <c r="A12" s="15">
        <v>2019</v>
      </c>
      <c r="B12" s="15" t="s">
        <v>16</v>
      </c>
      <c r="C12" s="15">
        <v>31</v>
      </c>
      <c r="D12" s="15">
        <f>19.16/12</f>
        <v>1.5966666666666667</v>
      </c>
      <c r="E12" s="15">
        <f t="shared" si="0"/>
        <v>2.395</v>
      </c>
      <c r="F12" s="16">
        <f t="shared" si="1"/>
        <v>0</v>
      </c>
      <c r="G12" s="16">
        <f>$G$8*E12/100/30*C12</f>
        <v>12374.166666666668</v>
      </c>
    </row>
    <row r="13" spans="1:7" ht="15">
      <c r="A13" s="15">
        <v>2019</v>
      </c>
      <c r="B13" s="15" t="s">
        <v>17</v>
      </c>
      <c r="C13" s="15">
        <v>28</v>
      </c>
      <c r="D13" s="15">
        <f>19.7/12</f>
        <v>1.6416666666666666</v>
      </c>
      <c r="E13" s="15">
        <f t="shared" si="0"/>
        <v>2.4624999999999999</v>
      </c>
      <c r="F13" s="16">
        <f t="shared" si="1"/>
        <v>0</v>
      </c>
      <c r="G13" s="16">
        <f t="shared" si="2"/>
        <v>11491.666666666668</v>
      </c>
    </row>
    <row r="14" spans="1:7" ht="15">
      <c r="A14" s="15">
        <v>2019</v>
      </c>
      <c r="B14" s="15" t="s">
        <v>18</v>
      </c>
      <c r="C14" s="15">
        <v>31</v>
      </c>
      <c r="D14" s="15">
        <f>19.37/12</f>
        <v>1.6141666666666667</v>
      </c>
      <c r="E14" s="15">
        <f t="shared" si="0"/>
        <v>2.4212500000000001</v>
      </c>
      <c r="F14" s="16">
        <f t="shared" si="1"/>
        <v>0</v>
      </c>
      <c r="G14" s="16">
        <f t="shared" si="2"/>
        <v>12509.791666666668</v>
      </c>
    </row>
    <row r="15" spans="1:7" ht="15">
      <c r="A15" s="15">
        <v>2019</v>
      </c>
      <c r="B15" s="15" t="s">
        <v>19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8</v>
      </c>
      <c r="C16" s="15">
        <v>31</v>
      </c>
      <c r="D16" s="15">
        <f>19.34/12</f>
        <v>1.6116666666666666</v>
      </c>
      <c r="E16" s="15">
        <f t="shared" si="0"/>
        <v>2.4175</v>
      </c>
      <c r="F16" s="16">
        <f t="shared" si="1"/>
        <v>0</v>
      </c>
      <c r="G16" s="16">
        <f t="shared" si="2"/>
        <v>12490.416666666668</v>
      </c>
    </row>
    <row r="17" spans="1:7" ht="15">
      <c r="A17" s="15">
        <v>2019</v>
      </c>
      <c r="B17" s="15" t="s">
        <v>9</v>
      </c>
      <c r="C17" s="15">
        <v>30</v>
      </c>
      <c r="D17" s="15">
        <f>19.3/12</f>
        <v>1.6083333333333334</v>
      </c>
      <c r="E17" s="15">
        <f t="shared" si="0"/>
        <v>2.4125000000000001</v>
      </c>
      <c r="F17" s="16">
        <f t="shared" si="1"/>
        <v>0</v>
      </c>
      <c r="G17" s="16">
        <f t="shared" si="2"/>
        <v>12062.5</v>
      </c>
    </row>
    <row r="18" spans="1:7" ht="15">
      <c r="A18" s="15">
        <v>2019</v>
      </c>
      <c r="B18" s="15" t="s">
        <v>10</v>
      </c>
      <c r="C18" s="15">
        <v>31</v>
      </c>
      <c r="D18" s="15">
        <f>19.28/12</f>
        <v>1.6066666666666667</v>
      </c>
      <c r="E18" s="15">
        <f t="shared" si="0"/>
        <v>2.41</v>
      </c>
      <c r="F18" s="16">
        <f t="shared" si="1"/>
        <v>0</v>
      </c>
      <c r="G18" s="16">
        <f t="shared" si="2"/>
        <v>12451.666666666668</v>
      </c>
    </row>
    <row r="19" spans="1:7" ht="15">
      <c r="A19" s="15">
        <v>2019</v>
      </c>
      <c r="B19" s="15" t="s">
        <v>11</v>
      </c>
      <c r="C19" s="15">
        <v>31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12477.5</v>
      </c>
    </row>
    <row r="20" spans="1:7" ht="15">
      <c r="A20" s="15">
        <v>2019</v>
      </c>
      <c r="B20" s="15" t="s">
        <v>20</v>
      </c>
      <c r="C20" s="15">
        <v>30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12075</v>
      </c>
    </row>
    <row r="21" spans="1:7" ht="15">
      <c r="A21" s="15">
        <v>2019</v>
      </c>
      <c r="B21" s="15" t="s">
        <v>13</v>
      </c>
      <c r="C21" s="15">
        <v>31</v>
      </c>
      <c r="D21" s="15">
        <f>19.1/12</f>
        <v>1.5916666666666668</v>
      </c>
      <c r="E21" s="15">
        <f t="shared" si="0"/>
        <v>2.3875000000000002</v>
      </c>
      <c r="F21" s="16">
        <f t="shared" si="1"/>
        <v>0</v>
      </c>
      <c r="G21" s="16">
        <f t="shared" si="2"/>
        <v>12335.416666666668</v>
      </c>
    </row>
    <row r="22" spans="1:7" ht="15">
      <c r="A22" s="15">
        <v>2019</v>
      </c>
      <c r="B22" s="15" t="s">
        <v>14</v>
      </c>
      <c r="C22" s="15">
        <v>30</v>
      </c>
      <c r="D22" s="15">
        <f>19.03/12</f>
        <v>1.5858333333333334</v>
      </c>
      <c r="E22" s="15">
        <f t="shared" si="0"/>
        <v>2.3787500000000001</v>
      </c>
      <c r="F22" s="16">
        <f t="shared" si="1"/>
        <v>0</v>
      </c>
      <c r="G22" s="16">
        <f t="shared" si="2"/>
        <v>11893.75</v>
      </c>
    </row>
    <row r="23" spans="1:7" ht="15">
      <c r="A23" s="15">
        <v>2019</v>
      </c>
      <c r="B23" s="15" t="s">
        <v>15</v>
      </c>
      <c r="C23" s="15">
        <v>31</v>
      </c>
      <c r="D23" s="15">
        <f>18.91/12</f>
        <v>1.5758333333333334</v>
      </c>
      <c r="E23" s="15">
        <f t="shared" si="0"/>
        <v>2.36375</v>
      </c>
      <c r="F23" s="16">
        <f t="shared" si="1"/>
        <v>0</v>
      </c>
      <c r="G23" s="16">
        <f t="shared" si="2"/>
        <v>12212.708333333332</v>
      </c>
    </row>
    <row r="24" spans="1:7" ht="15">
      <c r="A24" s="15">
        <v>2020</v>
      </c>
      <c r="B24" s="15" t="s">
        <v>21</v>
      </c>
      <c r="C24" s="15">
        <v>31</v>
      </c>
      <c r="D24" s="15">
        <f>18.77/12</f>
        <v>1.5641666666666667</v>
      </c>
      <c r="E24" s="15">
        <f t="shared" si="0"/>
        <v>2.3462499999999999</v>
      </c>
      <c r="F24" s="16">
        <f t="shared" si="1"/>
        <v>0</v>
      </c>
      <c r="G24" s="16">
        <f t="shared" si="2"/>
        <v>12122.291666666668</v>
      </c>
    </row>
    <row r="25" spans="1:7" ht="15">
      <c r="A25" s="15">
        <v>2020</v>
      </c>
      <c r="B25" s="15" t="s">
        <v>17</v>
      </c>
      <c r="C25" s="15">
        <v>29</v>
      </c>
      <c r="D25" s="15">
        <f>19.06/12</f>
        <v>1.5883333333333332</v>
      </c>
      <c r="E25" s="15">
        <f t="shared" si="0"/>
        <v>2.3824999999999998</v>
      </c>
      <c r="F25" s="16">
        <f t="shared" si="1"/>
        <v>0</v>
      </c>
      <c r="G25" s="16">
        <f t="shared" si="2"/>
        <v>11515.416666666666</v>
      </c>
    </row>
    <row r="26" spans="1:7" ht="15">
      <c r="A26" s="15">
        <v>2020</v>
      </c>
      <c r="B26" s="15" t="s">
        <v>18</v>
      </c>
      <c r="C26" s="15">
        <v>31</v>
      </c>
      <c r="D26" s="15">
        <f>18.95/12</f>
        <v>1.5791666666666666</v>
      </c>
      <c r="E26" s="15">
        <f t="shared" si="0"/>
        <v>2.3687499999999999</v>
      </c>
      <c r="F26" s="16">
        <f t="shared" si="1"/>
        <v>0</v>
      </c>
      <c r="G26" s="16">
        <f>$G$8*E26/100/30*C26</f>
        <v>12238.541666666668</v>
      </c>
    </row>
    <row r="27" spans="1:7" ht="15">
      <c r="A27" s="15">
        <v>2020</v>
      </c>
      <c r="B27" s="15" t="s">
        <v>19</v>
      </c>
      <c r="C27" s="15">
        <v>30</v>
      </c>
      <c r="D27" s="15">
        <f>18.69/12</f>
        <v>1.5575000000000001</v>
      </c>
      <c r="E27" s="15">
        <f t="shared" si="0"/>
        <v>2.3362500000000002</v>
      </c>
      <c r="F27" s="16">
        <f t="shared" si="1"/>
        <v>0</v>
      </c>
      <c r="G27" s="16">
        <f t="shared" si="2"/>
        <v>11681.25</v>
      </c>
    </row>
    <row r="28" spans="1:7" ht="15">
      <c r="A28" s="15">
        <v>2020</v>
      </c>
      <c r="B28" s="15" t="s">
        <v>8</v>
      </c>
      <c r="C28" s="15">
        <v>31</v>
      </c>
      <c r="D28" s="15">
        <f>18.19/12</f>
        <v>1.5158333333333334</v>
      </c>
      <c r="E28" s="15">
        <f t="shared" si="0"/>
        <v>2.2737500000000002</v>
      </c>
      <c r="F28" s="16">
        <f t="shared" si="1"/>
        <v>0</v>
      </c>
      <c r="G28" s="16">
        <f t="shared" si="2"/>
        <v>11747.708333333332</v>
      </c>
    </row>
    <row r="29" spans="1:7" ht="15">
      <c r="A29" s="15">
        <v>2020</v>
      </c>
      <c r="B29" s="15" t="s">
        <v>9</v>
      </c>
      <c r="C29" s="15">
        <v>30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11325</v>
      </c>
    </row>
    <row r="30" spans="1:7" ht="15">
      <c r="A30" s="15">
        <v>2020</v>
      </c>
      <c r="B30" s="15" t="s">
        <v>10</v>
      </c>
      <c r="C30" s="15">
        <v>31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11702.5</v>
      </c>
    </row>
    <row r="31" spans="1:7" ht="15">
      <c r="A31" s="15">
        <v>2020</v>
      </c>
      <c r="B31" s="15" t="s">
        <v>11</v>
      </c>
      <c r="C31" s="15">
        <v>31</v>
      </c>
      <c r="D31" s="15">
        <f>18.29/12</f>
        <v>1.5241666666666667</v>
      </c>
      <c r="E31" s="15">
        <f t="shared" si="0"/>
        <v>2.2862499999999999</v>
      </c>
      <c r="F31" s="16">
        <f t="shared" si="1"/>
        <v>0</v>
      </c>
      <c r="G31" s="16">
        <f t="shared" si="2"/>
        <v>11812.291666666668</v>
      </c>
    </row>
    <row r="32" spans="1:7" ht="15">
      <c r="A32" s="15">
        <v>2020</v>
      </c>
      <c r="B32" s="15" t="s">
        <v>20</v>
      </c>
      <c r="C32" s="15">
        <v>30</v>
      </c>
      <c r="D32" s="15">
        <f>18.35/12</f>
        <v>1.5291666666666668</v>
      </c>
      <c r="E32" s="15">
        <f t="shared" si="0"/>
        <v>2.2937500000000002</v>
      </c>
      <c r="F32" s="16">
        <f t="shared" si="1"/>
        <v>0</v>
      </c>
      <c r="G32" s="16">
        <f t="shared" si="2"/>
        <v>11468.75</v>
      </c>
    </row>
    <row r="33" spans="1:8" ht="15">
      <c r="A33" s="15">
        <v>2020</v>
      </c>
      <c r="B33" s="15" t="s">
        <v>22</v>
      </c>
      <c r="C33" s="15">
        <v>31</v>
      </c>
      <c r="D33" s="15">
        <f>18.09/12</f>
        <v>1.5075000000000001</v>
      </c>
      <c r="E33" s="15">
        <f t="shared" si="0"/>
        <v>2.26125</v>
      </c>
      <c r="F33" s="16">
        <f t="shared" si="1"/>
        <v>0</v>
      </c>
      <c r="G33" s="16">
        <f t="shared" si="2"/>
        <v>11683.125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 t="s">
        <v>23</v>
      </c>
      <c r="B36" s="15"/>
      <c r="C36" s="15"/>
      <c r="D36" s="15"/>
      <c r="E36" s="15"/>
      <c r="F36" s="17">
        <f>SUM(F10:F33)</f>
        <v>0</v>
      </c>
      <c r="G36" s="17">
        <f>SUM(G10:G33)</f>
        <v>288456.875</v>
      </c>
    </row>
    <row r="37" spans="1:8" ht="15">
      <c r="A37" s="15" t="s">
        <v>24</v>
      </c>
      <c r="B37" s="15"/>
      <c r="C37" s="15" t="s">
        <v>25</v>
      </c>
      <c r="D37" s="15"/>
      <c r="E37" s="15"/>
      <c r="F37" s="17"/>
      <c r="G37" s="17">
        <f>IF(C37="SI",G8*20%,0)</f>
        <v>0</v>
      </c>
    </row>
    <row r="38" spans="1:8" ht="15">
      <c r="A38" s="15" t="s">
        <v>26</v>
      </c>
      <c r="B38" s="15"/>
      <c r="C38" s="15"/>
      <c r="D38" s="15"/>
      <c r="E38" s="15"/>
      <c r="F38" s="17"/>
      <c r="G38" s="17">
        <f>G8</f>
        <v>500000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8" t="s">
        <v>27</v>
      </c>
      <c r="B40" s="15"/>
      <c r="C40" s="15"/>
      <c r="D40" s="15"/>
      <c r="E40" s="15"/>
      <c r="F40" s="17"/>
      <c r="G40" s="19">
        <f>F36+G36+G37+G38</f>
        <v>788456.875</v>
      </c>
      <c r="H40" s="10"/>
    </row>
    <row r="41" spans="1:8" ht="15">
      <c r="A41" s="8"/>
      <c r="B41" s="2"/>
      <c r="C41" s="2"/>
      <c r="D41" s="2"/>
      <c r="E41" s="2"/>
      <c r="F41" s="7"/>
      <c r="G41" s="9"/>
    </row>
    <row r="42" spans="1:8" ht="15">
      <c r="A42" s="2"/>
      <c r="B42" s="2"/>
      <c r="C42" s="2"/>
      <c r="D42" s="2"/>
      <c r="E42" s="2"/>
      <c r="F42" s="7"/>
      <c r="G42" s="7"/>
    </row>
    <row r="43" spans="1:8" ht="15">
      <c r="A43" s="2"/>
      <c r="B43" s="2"/>
      <c r="C43" s="2"/>
      <c r="D43" s="2"/>
      <c r="E43" s="2"/>
      <c r="F43" s="7"/>
      <c r="G43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H42"/>
  <sheetViews>
    <sheetView topLeftCell="A8" workbookViewId="0">
      <selection activeCell="I37" sqref="I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15</v>
      </c>
      <c r="C10" s="15">
        <v>31</v>
      </c>
      <c r="D10" s="15">
        <f>19.4/12</f>
        <v>1.6166666666666665</v>
      </c>
      <c r="E10" s="15">
        <f t="shared" ref="E10:E32" si="0">D10*1.5</f>
        <v>2.4249999999999998</v>
      </c>
      <c r="F10" s="16">
        <f t="shared" ref="F10:F32" si="1">IF(G10&gt;0,0,($G$8*D10/100)/30*C10)</f>
        <v>0</v>
      </c>
      <c r="G10" s="16">
        <f t="shared" ref="G10:G32" si="2">$G$8*E10/100/30*C10</f>
        <v>12529.166666666668</v>
      </c>
    </row>
    <row r="11" spans="1:7" ht="15">
      <c r="A11" s="15">
        <v>2019</v>
      </c>
      <c r="B11" s="15" t="s">
        <v>16</v>
      </c>
      <c r="C11" s="15">
        <v>31</v>
      </c>
      <c r="D11" s="15">
        <f>19.16/12</f>
        <v>1.5966666666666667</v>
      </c>
      <c r="E11" s="15">
        <f t="shared" si="0"/>
        <v>2.395</v>
      </c>
      <c r="F11" s="16">
        <f t="shared" si="1"/>
        <v>0</v>
      </c>
      <c r="G11" s="16">
        <f>$G$8*E11/100/30*C11</f>
        <v>12374.166666666668</v>
      </c>
    </row>
    <row r="12" spans="1:7" ht="15">
      <c r="A12" s="15">
        <v>2019</v>
      </c>
      <c r="B12" s="15" t="s">
        <v>17</v>
      </c>
      <c r="C12" s="15">
        <v>28</v>
      </c>
      <c r="D12" s="15">
        <f>19.7/12</f>
        <v>1.6416666666666666</v>
      </c>
      <c r="E12" s="15">
        <f t="shared" si="0"/>
        <v>2.4624999999999999</v>
      </c>
      <c r="F12" s="16">
        <f t="shared" si="1"/>
        <v>0</v>
      </c>
      <c r="G12" s="16">
        <f t="shared" si="2"/>
        <v>11491.666666666668</v>
      </c>
    </row>
    <row r="13" spans="1:7" ht="15">
      <c r="A13" s="15">
        <v>2019</v>
      </c>
      <c r="B13" s="15" t="s">
        <v>18</v>
      </c>
      <c r="C13" s="15">
        <v>31</v>
      </c>
      <c r="D13" s="15">
        <f>19.37/12</f>
        <v>1.6141666666666667</v>
      </c>
      <c r="E13" s="15">
        <f t="shared" si="0"/>
        <v>2.4212500000000001</v>
      </c>
      <c r="F13" s="16">
        <f t="shared" si="1"/>
        <v>0</v>
      </c>
      <c r="G13" s="16">
        <f t="shared" si="2"/>
        <v>12509.791666666668</v>
      </c>
    </row>
    <row r="14" spans="1:7" ht="15">
      <c r="A14" s="15">
        <v>2019</v>
      </c>
      <c r="B14" s="15" t="s">
        <v>19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8</v>
      </c>
      <c r="C15" s="15">
        <v>31</v>
      </c>
      <c r="D15" s="15">
        <f>19.34/12</f>
        <v>1.6116666666666666</v>
      </c>
      <c r="E15" s="15">
        <f t="shared" si="0"/>
        <v>2.4175</v>
      </c>
      <c r="F15" s="16">
        <f t="shared" si="1"/>
        <v>0</v>
      </c>
      <c r="G15" s="16">
        <f t="shared" si="2"/>
        <v>12490.416666666668</v>
      </c>
    </row>
    <row r="16" spans="1:7" ht="15">
      <c r="A16" s="15">
        <v>2019</v>
      </c>
      <c r="B16" s="15" t="s">
        <v>9</v>
      </c>
      <c r="C16" s="15">
        <v>30</v>
      </c>
      <c r="D16" s="15">
        <f>19.3/12</f>
        <v>1.6083333333333334</v>
      </c>
      <c r="E16" s="15">
        <f t="shared" si="0"/>
        <v>2.4125000000000001</v>
      </c>
      <c r="F16" s="16">
        <f t="shared" si="1"/>
        <v>0</v>
      </c>
      <c r="G16" s="16">
        <f t="shared" si="2"/>
        <v>12062.5</v>
      </c>
    </row>
    <row r="17" spans="1:7" ht="15">
      <c r="A17" s="15">
        <v>2019</v>
      </c>
      <c r="B17" s="15" t="s">
        <v>10</v>
      </c>
      <c r="C17" s="15">
        <v>31</v>
      </c>
      <c r="D17" s="15">
        <f>19.28/12</f>
        <v>1.6066666666666667</v>
      </c>
      <c r="E17" s="15">
        <f t="shared" si="0"/>
        <v>2.41</v>
      </c>
      <c r="F17" s="16">
        <f t="shared" si="1"/>
        <v>0</v>
      </c>
      <c r="G17" s="16">
        <f t="shared" si="2"/>
        <v>12451.666666666668</v>
      </c>
    </row>
    <row r="18" spans="1:7" ht="15">
      <c r="A18" s="15">
        <v>2019</v>
      </c>
      <c r="B18" s="15" t="s">
        <v>11</v>
      </c>
      <c r="C18" s="15">
        <v>31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12477.5</v>
      </c>
    </row>
    <row r="19" spans="1:7" ht="15">
      <c r="A19" s="15">
        <v>2019</v>
      </c>
      <c r="B19" s="15" t="s">
        <v>20</v>
      </c>
      <c r="C19" s="15">
        <v>30</v>
      </c>
      <c r="D19" s="15">
        <f>19.32/12</f>
        <v>1.61</v>
      </c>
      <c r="E19" s="15">
        <f t="shared" si="0"/>
        <v>2.415</v>
      </c>
      <c r="F19" s="16">
        <f t="shared" si="1"/>
        <v>0</v>
      </c>
      <c r="G19" s="16">
        <f t="shared" si="2"/>
        <v>12075</v>
      </c>
    </row>
    <row r="20" spans="1:7" ht="15">
      <c r="A20" s="15">
        <v>2019</v>
      </c>
      <c r="B20" s="15" t="s">
        <v>13</v>
      </c>
      <c r="C20" s="15">
        <v>31</v>
      </c>
      <c r="D20" s="15">
        <f>19.1/12</f>
        <v>1.5916666666666668</v>
      </c>
      <c r="E20" s="15">
        <f t="shared" si="0"/>
        <v>2.3875000000000002</v>
      </c>
      <c r="F20" s="16">
        <f t="shared" si="1"/>
        <v>0</v>
      </c>
      <c r="G20" s="16">
        <f t="shared" si="2"/>
        <v>12335.416666666668</v>
      </c>
    </row>
    <row r="21" spans="1:7" ht="15">
      <c r="A21" s="15">
        <v>2019</v>
      </c>
      <c r="B21" s="15" t="s">
        <v>14</v>
      </c>
      <c r="C21" s="15">
        <v>30</v>
      </c>
      <c r="D21" s="15">
        <f>19.03/12</f>
        <v>1.5858333333333334</v>
      </c>
      <c r="E21" s="15">
        <f t="shared" si="0"/>
        <v>2.3787500000000001</v>
      </c>
      <c r="F21" s="16">
        <f t="shared" si="1"/>
        <v>0</v>
      </c>
      <c r="G21" s="16">
        <f t="shared" si="2"/>
        <v>11893.75</v>
      </c>
    </row>
    <row r="22" spans="1:7" ht="15">
      <c r="A22" s="15">
        <v>2019</v>
      </c>
      <c r="B22" s="15" t="s">
        <v>15</v>
      </c>
      <c r="C22" s="15">
        <v>31</v>
      </c>
      <c r="D22" s="15">
        <f>18.91/12</f>
        <v>1.5758333333333334</v>
      </c>
      <c r="E22" s="15">
        <f t="shared" si="0"/>
        <v>2.36375</v>
      </c>
      <c r="F22" s="16">
        <f t="shared" si="1"/>
        <v>0</v>
      </c>
      <c r="G22" s="16">
        <f t="shared" si="2"/>
        <v>12212.708333333332</v>
      </c>
    </row>
    <row r="23" spans="1:7" ht="15">
      <c r="A23" s="15">
        <v>2020</v>
      </c>
      <c r="B23" s="15" t="s">
        <v>21</v>
      </c>
      <c r="C23" s="15">
        <v>31</v>
      </c>
      <c r="D23" s="15">
        <f>18.77/12</f>
        <v>1.5641666666666667</v>
      </c>
      <c r="E23" s="15">
        <f t="shared" si="0"/>
        <v>2.3462499999999999</v>
      </c>
      <c r="F23" s="16">
        <f t="shared" si="1"/>
        <v>0</v>
      </c>
      <c r="G23" s="16">
        <f t="shared" si="2"/>
        <v>12122.291666666668</v>
      </c>
    </row>
    <row r="24" spans="1:7" ht="15">
      <c r="A24" s="15">
        <v>2020</v>
      </c>
      <c r="B24" s="15" t="s">
        <v>17</v>
      </c>
      <c r="C24" s="15">
        <v>29</v>
      </c>
      <c r="D24" s="15">
        <f>19.06/12</f>
        <v>1.5883333333333332</v>
      </c>
      <c r="E24" s="15">
        <f t="shared" si="0"/>
        <v>2.3824999999999998</v>
      </c>
      <c r="F24" s="16">
        <f t="shared" si="1"/>
        <v>0</v>
      </c>
      <c r="G24" s="16">
        <f t="shared" si="2"/>
        <v>11515.416666666666</v>
      </c>
    </row>
    <row r="25" spans="1:7" ht="15">
      <c r="A25" s="15">
        <v>2020</v>
      </c>
      <c r="B25" s="15" t="s">
        <v>18</v>
      </c>
      <c r="C25" s="15">
        <v>31</v>
      </c>
      <c r="D25" s="15">
        <f>18.95/12</f>
        <v>1.5791666666666666</v>
      </c>
      <c r="E25" s="15">
        <f t="shared" si="0"/>
        <v>2.3687499999999999</v>
      </c>
      <c r="F25" s="16">
        <f t="shared" si="1"/>
        <v>0</v>
      </c>
      <c r="G25" s="16">
        <f>$G$8*E25/100/30*C25</f>
        <v>12238.541666666668</v>
      </c>
    </row>
    <row r="26" spans="1:7" ht="15">
      <c r="A26" s="15">
        <v>2020</v>
      </c>
      <c r="B26" s="15" t="s">
        <v>19</v>
      </c>
      <c r="C26" s="15">
        <v>30</v>
      </c>
      <c r="D26" s="15">
        <f>18.69/12</f>
        <v>1.5575000000000001</v>
      </c>
      <c r="E26" s="15">
        <f t="shared" si="0"/>
        <v>2.3362500000000002</v>
      </c>
      <c r="F26" s="16">
        <f t="shared" si="1"/>
        <v>0</v>
      </c>
      <c r="G26" s="16">
        <f t="shared" si="2"/>
        <v>11681.25</v>
      </c>
    </row>
    <row r="27" spans="1:7" ht="15">
      <c r="A27" s="15">
        <v>2020</v>
      </c>
      <c r="B27" s="15" t="s">
        <v>8</v>
      </c>
      <c r="C27" s="15">
        <v>31</v>
      </c>
      <c r="D27" s="15">
        <f>18.19/12</f>
        <v>1.5158333333333334</v>
      </c>
      <c r="E27" s="15">
        <f t="shared" si="0"/>
        <v>2.2737500000000002</v>
      </c>
      <c r="F27" s="16">
        <f t="shared" si="1"/>
        <v>0</v>
      </c>
      <c r="G27" s="16">
        <f t="shared" si="2"/>
        <v>11747.708333333332</v>
      </c>
    </row>
    <row r="28" spans="1:7" ht="15">
      <c r="A28" s="15">
        <v>2020</v>
      </c>
      <c r="B28" s="15" t="s">
        <v>9</v>
      </c>
      <c r="C28" s="15">
        <v>30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11325</v>
      </c>
    </row>
    <row r="29" spans="1:7" ht="15">
      <c r="A29" s="15">
        <v>2020</v>
      </c>
      <c r="B29" s="15" t="s">
        <v>10</v>
      </c>
      <c r="C29" s="15">
        <v>31</v>
      </c>
      <c r="D29" s="15">
        <f>18.12/12</f>
        <v>1.51</v>
      </c>
      <c r="E29" s="15">
        <f t="shared" si="0"/>
        <v>2.2650000000000001</v>
      </c>
      <c r="F29" s="16">
        <f t="shared" si="1"/>
        <v>0</v>
      </c>
      <c r="G29" s="16">
        <f t="shared" si="2"/>
        <v>11702.5</v>
      </c>
    </row>
    <row r="30" spans="1:7" ht="15">
      <c r="A30" s="15">
        <v>2020</v>
      </c>
      <c r="B30" s="15" t="s">
        <v>11</v>
      </c>
      <c r="C30" s="15">
        <v>31</v>
      </c>
      <c r="D30" s="15">
        <f>18.29/12</f>
        <v>1.5241666666666667</v>
      </c>
      <c r="E30" s="15">
        <f t="shared" si="0"/>
        <v>2.2862499999999999</v>
      </c>
      <c r="F30" s="16">
        <f t="shared" si="1"/>
        <v>0</v>
      </c>
      <c r="G30" s="16">
        <f t="shared" si="2"/>
        <v>11812.291666666668</v>
      </c>
    </row>
    <row r="31" spans="1:7" ht="15">
      <c r="A31" s="15">
        <v>2020</v>
      </c>
      <c r="B31" s="15" t="s">
        <v>20</v>
      </c>
      <c r="C31" s="15">
        <v>30</v>
      </c>
      <c r="D31" s="15">
        <f>18.35/12</f>
        <v>1.5291666666666668</v>
      </c>
      <c r="E31" s="15">
        <f t="shared" si="0"/>
        <v>2.2937500000000002</v>
      </c>
      <c r="F31" s="16">
        <f t="shared" si="1"/>
        <v>0</v>
      </c>
      <c r="G31" s="16">
        <f t="shared" si="2"/>
        <v>11468.75</v>
      </c>
    </row>
    <row r="32" spans="1:7" ht="15">
      <c r="A32" s="15">
        <v>2020</v>
      </c>
      <c r="B32" s="15" t="s">
        <v>22</v>
      </c>
      <c r="C32" s="15">
        <v>31</v>
      </c>
      <c r="D32" s="15">
        <f>18.09/12</f>
        <v>1.5075000000000001</v>
      </c>
      <c r="E32" s="15">
        <f t="shared" si="0"/>
        <v>2.26125</v>
      </c>
      <c r="F32" s="16">
        <f t="shared" si="1"/>
        <v>0</v>
      </c>
      <c r="G32" s="16">
        <f t="shared" si="2"/>
        <v>11683.125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5" t="s">
        <v>23</v>
      </c>
      <c r="B35" s="15"/>
      <c r="C35" s="15"/>
      <c r="D35" s="15"/>
      <c r="E35" s="15"/>
      <c r="F35" s="17">
        <f>SUM(F10:F32)</f>
        <v>0</v>
      </c>
      <c r="G35" s="17">
        <f>SUM(G10:G32)</f>
        <v>276275.625</v>
      </c>
    </row>
    <row r="36" spans="1:8" ht="15">
      <c r="A36" s="15" t="s">
        <v>24</v>
      </c>
      <c r="B36" s="15"/>
      <c r="C36" s="15" t="s">
        <v>25</v>
      </c>
      <c r="D36" s="15"/>
      <c r="E36" s="15"/>
      <c r="F36" s="17"/>
      <c r="G36" s="17">
        <f>IF(C36="SI",G8*20%,0)</f>
        <v>0</v>
      </c>
    </row>
    <row r="37" spans="1:8" ht="15">
      <c r="A37" s="15" t="s">
        <v>26</v>
      </c>
      <c r="B37" s="15"/>
      <c r="C37" s="15"/>
      <c r="D37" s="15"/>
      <c r="E37" s="15"/>
      <c r="F37" s="17"/>
      <c r="G37" s="17">
        <f>G8</f>
        <v>500000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8" t="s">
        <v>27</v>
      </c>
      <c r="B39" s="15"/>
      <c r="C39" s="15"/>
      <c r="D39" s="15"/>
      <c r="E39" s="15"/>
      <c r="F39" s="17"/>
      <c r="G39" s="19">
        <f>F35+G35+G36+G37</f>
        <v>776275.625</v>
      </c>
      <c r="H39" s="10"/>
    </row>
    <row r="40" spans="1:8" ht="15">
      <c r="A40" s="8"/>
      <c r="B40" s="2"/>
      <c r="C40" s="2"/>
      <c r="D40" s="2"/>
      <c r="E40" s="2"/>
      <c r="F40" s="7"/>
      <c r="G40" s="9"/>
    </row>
    <row r="41" spans="1:8" ht="15">
      <c r="A41" s="2"/>
      <c r="B41" s="2"/>
      <c r="C41" s="2"/>
      <c r="D41" s="2"/>
      <c r="E41" s="2"/>
      <c r="F41" s="7"/>
      <c r="G41" s="7"/>
    </row>
    <row r="42" spans="1:8" ht="15">
      <c r="A42" s="2"/>
      <c r="B42" s="2"/>
      <c r="C42" s="2"/>
      <c r="D42" s="2"/>
      <c r="E42" s="2"/>
      <c r="F42" s="7"/>
      <c r="G42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H41"/>
  <sheetViews>
    <sheetView topLeftCell="A8" workbookViewId="0">
      <selection activeCell="A10" sqref="A10:H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H40"/>
  <sheetViews>
    <sheetView topLeftCell="B10" workbookViewId="0">
      <selection activeCell="H43" sqref="H4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17</v>
      </c>
      <c r="C10" s="15">
        <v>28</v>
      </c>
      <c r="D10" s="15">
        <f>19.7/12</f>
        <v>1.6416666666666666</v>
      </c>
      <c r="E10" s="15">
        <f t="shared" ref="E10:E30" si="0">D10*1.5</f>
        <v>2.4624999999999999</v>
      </c>
      <c r="F10" s="16">
        <f t="shared" ref="F10:F30" si="1">IF(G10&gt;0,0,($G$8*D10/100)/30*C10)</f>
        <v>0</v>
      </c>
      <c r="G10" s="16">
        <f t="shared" ref="G10:G30" si="2">$G$8*E10/100/30*C10</f>
        <v>11491.666666666668</v>
      </c>
    </row>
    <row r="11" spans="1:7" ht="15">
      <c r="A11" s="15">
        <v>2019</v>
      </c>
      <c r="B11" s="15" t="s">
        <v>18</v>
      </c>
      <c r="C11" s="15">
        <v>31</v>
      </c>
      <c r="D11" s="15">
        <f>19.37/12</f>
        <v>1.6141666666666667</v>
      </c>
      <c r="E11" s="15">
        <f t="shared" si="0"/>
        <v>2.4212500000000001</v>
      </c>
      <c r="F11" s="16">
        <f t="shared" si="1"/>
        <v>0</v>
      </c>
      <c r="G11" s="16">
        <f t="shared" si="2"/>
        <v>12509.791666666668</v>
      </c>
    </row>
    <row r="12" spans="1:7" ht="15">
      <c r="A12" s="15">
        <v>2019</v>
      </c>
      <c r="B12" s="15" t="s">
        <v>19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8</v>
      </c>
      <c r="C13" s="15">
        <v>31</v>
      </c>
      <c r="D13" s="15">
        <f>19.34/12</f>
        <v>1.6116666666666666</v>
      </c>
      <c r="E13" s="15">
        <f t="shared" si="0"/>
        <v>2.4175</v>
      </c>
      <c r="F13" s="16">
        <f t="shared" si="1"/>
        <v>0</v>
      </c>
      <c r="G13" s="16">
        <f t="shared" si="2"/>
        <v>12490.416666666668</v>
      </c>
    </row>
    <row r="14" spans="1:7" ht="15">
      <c r="A14" s="15">
        <v>2019</v>
      </c>
      <c r="B14" s="15" t="s">
        <v>9</v>
      </c>
      <c r="C14" s="15">
        <v>30</v>
      </c>
      <c r="D14" s="15">
        <f>19.3/12</f>
        <v>1.6083333333333334</v>
      </c>
      <c r="E14" s="15">
        <f t="shared" si="0"/>
        <v>2.4125000000000001</v>
      </c>
      <c r="F14" s="16">
        <f t="shared" si="1"/>
        <v>0</v>
      </c>
      <c r="G14" s="16">
        <f t="shared" si="2"/>
        <v>12062.5</v>
      </c>
    </row>
    <row r="15" spans="1:7" ht="15">
      <c r="A15" s="15">
        <v>2019</v>
      </c>
      <c r="B15" s="15" t="s">
        <v>10</v>
      </c>
      <c r="C15" s="15">
        <v>31</v>
      </c>
      <c r="D15" s="15">
        <f>19.28/12</f>
        <v>1.6066666666666667</v>
      </c>
      <c r="E15" s="15">
        <f t="shared" si="0"/>
        <v>2.41</v>
      </c>
      <c r="F15" s="16">
        <f t="shared" si="1"/>
        <v>0</v>
      </c>
      <c r="G15" s="16">
        <f t="shared" si="2"/>
        <v>12451.666666666668</v>
      </c>
    </row>
    <row r="16" spans="1:7" ht="15">
      <c r="A16" s="15">
        <v>2019</v>
      </c>
      <c r="B16" s="15" t="s">
        <v>11</v>
      </c>
      <c r="C16" s="15">
        <v>31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12477.5</v>
      </c>
    </row>
    <row r="17" spans="1:7" ht="15">
      <c r="A17" s="15">
        <v>2019</v>
      </c>
      <c r="B17" s="15" t="s">
        <v>20</v>
      </c>
      <c r="C17" s="15">
        <v>30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12075</v>
      </c>
    </row>
    <row r="18" spans="1:7" ht="15">
      <c r="A18" s="15">
        <v>2019</v>
      </c>
      <c r="B18" s="15" t="s">
        <v>13</v>
      </c>
      <c r="C18" s="15">
        <v>31</v>
      </c>
      <c r="D18" s="15">
        <f>19.1/12</f>
        <v>1.5916666666666668</v>
      </c>
      <c r="E18" s="15">
        <f t="shared" si="0"/>
        <v>2.3875000000000002</v>
      </c>
      <c r="F18" s="16">
        <f t="shared" si="1"/>
        <v>0</v>
      </c>
      <c r="G18" s="16">
        <f t="shared" si="2"/>
        <v>12335.416666666668</v>
      </c>
    </row>
    <row r="19" spans="1:7" ht="15">
      <c r="A19" s="15">
        <v>2019</v>
      </c>
      <c r="B19" s="15" t="s">
        <v>14</v>
      </c>
      <c r="C19" s="15">
        <v>30</v>
      </c>
      <c r="D19" s="15">
        <f>19.03/12</f>
        <v>1.5858333333333334</v>
      </c>
      <c r="E19" s="15">
        <f t="shared" si="0"/>
        <v>2.3787500000000001</v>
      </c>
      <c r="F19" s="16">
        <f t="shared" si="1"/>
        <v>0</v>
      </c>
      <c r="G19" s="16">
        <f t="shared" si="2"/>
        <v>11893.75</v>
      </c>
    </row>
    <row r="20" spans="1:7" ht="15">
      <c r="A20" s="15">
        <v>2019</v>
      </c>
      <c r="B20" s="15" t="s">
        <v>15</v>
      </c>
      <c r="C20" s="15">
        <v>31</v>
      </c>
      <c r="D20" s="15">
        <f>18.91/12</f>
        <v>1.5758333333333334</v>
      </c>
      <c r="E20" s="15">
        <f t="shared" si="0"/>
        <v>2.36375</v>
      </c>
      <c r="F20" s="16">
        <f t="shared" si="1"/>
        <v>0</v>
      </c>
      <c r="G20" s="16">
        <f t="shared" si="2"/>
        <v>12212.708333333332</v>
      </c>
    </row>
    <row r="21" spans="1:7" ht="15">
      <c r="A21" s="15">
        <v>2020</v>
      </c>
      <c r="B21" s="15" t="s">
        <v>21</v>
      </c>
      <c r="C21" s="15">
        <v>31</v>
      </c>
      <c r="D21" s="15">
        <f>18.77/12</f>
        <v>1.5641666666666667</v>
      </c>
      <c r="E21" s="15">
        <f t="shared" si="0"/>
        <v>2.3462499999999999</v>
      </c>
      <c r="F21" s="16">
        <f t="shared" si="1"/>
        <v>0</v>
      </c>
      <c r="G21" s="16">
        <f t="shared" si="2"/>
        <v>12122.291666666668</v>
      </c>
    </row>
    <row r="22" spans="1:7" ht="15">
      <c r="A22" s="15">
        <v>2020</v>
      </c>
      <c r="B22" s="15" t="s">
        <v>17</v>
      </c>
      <c r="C22" s="15">
        <v>29</v>
      </c>
      <c r="D22" s="15">
        <f>19.06/12</f>
        <v>1.5883333333333332</v>
      </c>
      <c r="E22" s="15">
        <f t="shared" si="0"/>
        <v>2.3824999999999998</v>
      </c>
      <c r="F22" s="16">
        <f t="shared" si="1"/>
        <v>0</v>
      </c>
      <c r="G22" s="16">
        <f t="shared" si="2"/>
        <v>11515.416666666666</v>
      </c>
    </row>
    <row r="23" spans="1:7" ht="15">
      <c r="A23" s="15">
        <v>2020</v>
      </c>
      <c r="B23" s="15" t="s">
        <v>18</v>
      </c>
      <c r="C23" s="15">
        <v>31</v>
      </c>
      <c r="D23" s="15">
        <f>18.95/12</f>
        <v>1.5791666666666666</v>
      </c>
      <c r="E23" s="15">
        <f t="shared" si="0"/>
        <v>2.3687499999999999</v>
      </c>
      <c r="F23" s="16">
        <f t="shared" si="1"/>
        <v>0</v>
      </c>
      <c r="G23" s="16">
        <f>$G$8*E23/100/30*C23</f>
        <v>12238.541666666668</v>
      </c>
    </row>
    <row r="24" spans="1:7" ht="15">
      <c r="A24" s="15">
        <v>2020</v>
      </c>
      <c r="B24" s="15" t="s">
        <v>19</v>
      </c>
      <c r="C24" s="15">
        <v>30</v>
      </c>
      <c r="D24" s="15">
        <f>18.69/12</f>
        <v>1.5575000000000001</v>
      </c>
      <c r="E24" s="15">
        <f t="shared" si="0"/>
        <v>2.3362500000000002</v>
      </c>
      <c r="F24" s="16">
        <f t="shared" si="1"/>
        <v>0</v>
      </c>
      <c r="G24" s="16">
        <f t="shared" si="2"/>
        <v>11681.25</v>
      </c>
    </row>
    <row r="25" spans="1:7" ht="15">
      <c r="A25" s="15">
        <v>2020</v>
      </c>
      <c r="B25" s="15" t="s">
        <v>8</v>
      </c>
      <c r="C25" s="15">
        <v>31</v>
      </c>
      <c r="D25" s="15">
        <f>18.19/12</f>
        <v>1.5158333333333334</v>
      </c>
      <c r="E25" s="15">
        <f t="shared" si="0"/>
        <v>2.2737500000000002</v>
      </c>
      <c r="F25" s="16">
        <f t="shared" si="1"/>
        <v>0</v>
      </c>
      <c r="G25" s="16">
        <f t="shared" si="2"/>
        <v>11747.708333333332</v>
      </c>
    </row>
    <row r="26" spans="1:7" ht="15">
      <c r="A26" s="15">
        <v>2020</v>
      </c>
      <c r="B26" s="15" t="s">
        <v>9</v>
      </c>
      <c r="C26" s="15">
        <v>30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11325</v>
      </c>
    </row>
    <row r="27" spans="1:7" ht="15">
      <c r="A27" s="15">
        <v>2020</v>
      </c>
      <c r="B27" s="15" t="s">
        <v>10</v>
      </c>
      <c r="C27" s="15">
        <v>31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11702.5</v>
      </c>
    </row>
    <row r="28" spans="1:7" ht="15">
      <c r="A28" s="15">
        <v>2020</v>
      </c>
      <c r="B28" s="15" t="s">
        <v>11</v>
      </c>
      <c r="C28" s="15">
        <v>31</v>
      </c>
      <c r="D28" s="15">
        <f>18.29/12</f>
        <v>1.5241666666666667</v>
      </c>
      <c r="E28" s="15">
        <f t="shared" si="0"/>
        <v>2.2862499999999999</v>
      </c>
      <c r="F28" s="16">
        <f t="shared" si="1"/>
        <v>0</v>
      </c>
      <c r="G28" s="16">
        <f t="shared" si="2"/>
        <v>11812.291666666668</v>
      </c>
    </row>
    <row r="29" spans="1:7" ht="15">
      <c r="A29" s="15">
        <v>2020</v>
      </c>
      <c r="B29" s="15" t="s">
        <v>20</v>
      </c>
      <c r="C29" s="15">
        <v>30</v>
      </c>
      <c r="D29" s="15">
        <f>18.35/12</f>
        <v>1.5291666666666668</v>
      </c>
      <c r="E29" s="15">
        <f t="shared" si="0"/>
        <v>2.2937500000000002</v>
      </c>
      <c r="F29" s="16">
        <f t="shared" si="1"/>
        <v>0</v>
      </c>
      <c r="G29" s="16">
        <f t="shared" si="2"/>
        <v>11468.75</v>
      </c>
    </row>
    <row r="30" spans="1:7" ht="15">
      <c r="A30" s="15">
        <v>2020</v>
      </c>
      <c r="B30" s="15" t="s">
        <v>22</v>
      </c>
      <c r="C30" s="15">
        <v>31</v>
      </c>
      <c r="D30" s="15">
        <f>18.09/12</f>
        <v>1.5075000000000001</v>
      </c>
      <c r="E30" s="15">
        <f t="shared" si="0"/>
        <v>2.26125</v>
      </c>
      <c r="F30" s="16">
        <f t="shared" si="1"/>
        <v>0</v>
      </c>
      <c r="G30" s="16">
        <f t="shared" si="2"/>
        <v>11683.125</v>
      </c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 t="s">
        <v>23</v>
      </c>
      <c r="B33" s="15"/>
      <c r="C33" s="15"/>
      <c r="D33" s="15"/>
      <c r="E33" s="15"/>
      <c r="F33" s="17">
        <f>SUM(F10:F30)</f>
        <v>0</v>
      </c>
      <c r="G33" s="17">
        <f>SUM(G10:G30)</f>
        <v>251372.29166666666</v>
      </c>
    </row>
    <row r="34" spans="1:8" ht="15">
      <c r="A34" s="15" t="s">
        <v>24</v>
      </c>
      <c r="B34" s="15"/>
      <c r="C34" s="15" t="s">
        <v>25</v>
      </c>
      <c r="D34" s="15"/>
      <c r="E34" s="15"/>
      <c r="F34" s="17"/>
      <c r="G34" s="17">
        <f>IF(C34="SI",G8*20%,0)</f>
        <v>0</v>
      </c>
    </row>
    <row r="35" spans="1:8" ht="15">
      <c r="A35" s="15" t="s">
        <v>26</v>
      </c>
      <c r="B35" s="15"/>
      <c r="C35" s="15"/>
      <c r="D35" s="15"/>
      <c r="E35" s="15"/>
      <c r="F35" s="17"/>
      <c r="G35" s="17">
        <f>G8</f>
        <v>500000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8" t="s">
        <v>27</v>
      </c>
      <c r="B37" s="15"/>
      <c r="C37" s="15"/>
      <c r="D37" s="15"/>
      <c r="E37" s="15"/>
      <c r="F37" s="17"/>
      <c r="G37" s="19">
        <f>F33+G33+G34+G35</f>
        <v>751372.29166666663</v>
      </c>
      <c r="H37" s="10"/>
    </row>
    <row r="38" spans="1:8" ht="15">
      <c r="A38" s="8"/>
      <c r="B38" s="2"/>
      <c r="C38" s="2"/>
      <c r="D38" s="2"/>
      <c r="E38" s="2"/>
      <c r="F38" s="7"/>
      <c r="G38" s="9"/>
    </row>
    <row r="39" spans="1:8" ht="15">
      <c r="A39" s="2"/>
      <c r="B39" s="2"/>
      <c r="C39" s="2"/>
      <c r="D39" s="2"/>
      <c r="E39" s="2"/>
      <c r="F39" s="7"/>
      <c r="G39" s="7"/>
    </row>
    <row r="40" spans="1:8" ht="15">
      <c r="A40" s="2"/>
      <c r="B40" s="2"/>
      <c r="C40" s="2"/>
      <c r="D40" s="2"/>
      <c r="E40" s="2"/>
      <c r="F40" s="7"/>
      <c r="G40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H39"/>
  <sheetViews>
    <sheetView topLeftCell="A10" workbookViewId="0">
      <selection activeCell="I35" sqref="I35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18</v>
      </c>
      <c r="C10" s="15">
        <v>31</v>
      </c>
      <c r="D10" s="15">
        <f>19.37/12</f>
        <v>1.6141666666666667</v>
      </c>
      <c r="E10" s="15">
        <f t="shared" ref="E10:E29" si="0">D10*1.5</f>
        <v>2.4212500000000001</v>
      </c>
      <c r="F10" s="16">
        <f t="shared" ref="F10:F29" si="1">IF(G10&gt;0,0,($G$8*D10/100)/30*C10)</f>
        <v>0</v>
      </c>
      <c r="G10" s="16">
        <f t="shared" ref="G10:G29" si="2">$G$8*E10/100/30*C10</f>
        <v>12509.791666666668</v>
      </c>
    </row>
    <row r="11" spans="1:7" ht="15">
      <c r="A11" s="15">
        <v>2019</v>
      </c>
      <c r="B11" s="15" t="s">
        <v>19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8</v>
      </c>
      <c r="C12" s="15">
        <v>31</v>
      </c>
      <c r="D12" s="15">
        <f>19.34/12</f>
        <v>1.6116666666666666</v>
      </c>
      <c r="E12" s="15">
        <f t="shared" si="0"/>
        <v>2.4175</v>
      </c>
      <c r="F12" s="16">
        <f t="shared" si="1"/>
        <v>0</v>
      </c>
      <c r="G12" s="16">
        <f t="shared" si="2"/>
        <v>12490.416666666668</v>
      </c>
    </row>
    <row r="13" spans="1:7" ht="15">
      <c r="A13" s="15">
        <v>2019</v>
      </c>
      <c r="B13" s="15" t="s">
        <v>9</v>
      </c>
      <c r="C13" s="15">
        <v>30</v>
      </c>
      <c r="D13" s="15">
        <f>19.3/12</f>
        <v>1.6083333333333334</v>
      </c>
      <c r="E13" s="15">
        <f t="shared" si="0"/>
        <v>2.4125000000000001</v>
      </c>
      <c r="F13" s="16">
        <f t="shared" si="1"/>
        <v>0</v>
      </c>
      <c r="G13" s="16">
        <f t="shared" si="2"/>
        <v>12062.5</v>
      </c>
    </row>
    <row r="14" spans="1:7" ht="15">
      <c r="A14" s="15">
        <v>2019</v>
      </c>
      <c r="B14" s="15" t="s">
        <v>10</v>
      </c>
      <c r="C14" s="15">
        <v>31</v>
      </c>
      <c r="D14" s="15">
        <f>19.28/12</f>
        <v>1.6066666666666667</v>
      </c>
      <c r="E14" s="15">
        <f t="shared" si="0"/>
        <v>2.41</v>
      </c>
      <c r="F14" s="16">
        <f t="shared" si="1"/>
        <v>0</v>
      </c>
      <c r="G14" s="16">
        <f t="shared" si="2"/>
        <v>12451.666666666668</v>
      </c>
    </row>
    <row r="15" spans="1:7" ht="15">
      <c r="A15" s="15">
        <v>2019</v>
      </c>
      <c r="B15" s="15" t="s">
        <v>11</v>
      </c>
      <c r="C15" s="15">
        <v>31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12477.5</v>
      </c>
    </row>
    <row r="16" spans="1:7" ht="15">
      <c r="A16" s="15">
        <v>2019</v>
      </c>
      <c r="B16" s="15" t="s">
        <v>20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13</v>
      </c>
      <c r="C17" s="15">
        <v>31</v>
      </c>
      <c r="D17" s="15">
        <f>19.1/12</f>
        <v>1.5916666666666668</v>
      </c>
      <c r="E17" s="15">
        <f t="shared" si="0"/>
        <v>2.3875000000000002</v>
      </c>
      <c r="F17" s="16">
        <f t="shared" si="1"/>
        <v>0</v>
      </c>
      <c r="G17" s="16">
        <f t="shared" si="2"/>
        <v>12335.416666666668</v>
      </c>
    </row>
    <row r="18" spans="1:7" ht="15">
      <c r="A18" s="15">
        <v>2019</v>
      </c>
      <c r="B18" s="15" t="s">
        <v>14</v>
      </c>
      <c r="C18" s="15">
        <v>30</v>
      </c>
      <c r="D18" s="15">
        <f>19.03/12</f>
        <v>1.5858333333333334</v>
      </c>
      <c r="E18" s="15">
        <f t="shared" si="0"/>
        <v>2.3787500000000001</v>
      </c>
      <c r="F18" s="16">
        <f t="shared" si="1"/>
        <v>0</v>
      </c>
      <c r="G18" s="16">
        <f t="shared" si="2"/>
        <v>11893.75</v>
      </c>
    </row>
    <row r="19" spans="1:7" ht="15">
      <c r="A19" s="15">
        <v>2019</v>
      </c>
      <c r="B19" s="15" t="s">
        <v>15</v>
      </c>
      <c r="C19" s="15">
        <v>31</v>
      </c>
      <c r="D19" s="15">
        <f>18.91/12</f>
        <v>1.5758333333333334</v>
      </c>
      <c r="E19" s="15">
        <f t="shared" si="0"/>
        <v>2.36375</v>
      </c>
      <c r="F19" s="16">
        <f t="shared" si="1"/>
        <v>0</v>
      </c>
      <c r="G19" s="16">
        <f t="shared" si="2"/>
        <v>12212.708333333332</v>
      </c>
    </row>
    <row r="20" spans="1:7" ht="15">
      <c r="A20" s="15">
        <v>2020</v>
      </c>
      <c r="B20" s="15" t="s">
        <v>21</v>
      </c>
      <c r="C20" s="15">
        <v>31</v>
      </c>
      <c r="D20" s="15">
        <f>18.77/12</f>
        <v>1.5641666666666667</v>
      </c>
      <c r="E20" s="15">
        <f t="shared" si="0"/>
        <v>2.3462499999999999</v>
      </c>
      <c r="F20" s="16">
        <f t="shared" si="1"/>
        <v>0</v>
      </c>
      <c r="G20" s="16">
        <f t="shared" si="2"/>
        <v>12122.291666666668</v>
      </c>
    </row>
    <row r="21" spans="1:7" ht="15">
      <c r="A21" s="15">
        <v>2020</v>
      </c>
      <c r="B21" s="15" t="s">
        <v>17</v>
      </c>
      <c r="C21" s="15">
        <v>29</v>
      </c>
      <c r="D21" s="15">
        <f>19.06/12</f>
        <v>1.5883333333333332</v>
      </c>
      <c r="E21" s="15">
        <f t="shared" si="0"/>
        <v>2.3824999999999998</v>
      </c>
      <c r="F21" s="16">
        <f t="shared" si="1"/>
        <v>0</v>
      </c>
      <c r="G21" s="16">
        <f t="shared" si="2"/>
        <v>11515.416666666666</v>
      </c>
    </row>
    <row r="22" spans="1:7" ht="15">
      <c r="A22" s="15">
        <v>2020</v>
      </c>
      <c r="B22" s="15" t="s">
        <v>18</v>
      </c>
      <c r="C22" s="15">
        <v>31</v>
      </c>
      <c r="D22" s="15">
        <f>18.95/12</f>
        <v>1.5791666666666666</v>
      </c>
      <c r="E22" s="15">
        <f t="shared" si="0"/>
        <v>2.3687499999999999</v>
      </c>
      <c r="F22" s="16">
        <f t="shared" si="1"/>
        <v>0</v>
      </c>
      <c r="G22" s="16">
        <f>$G$8*E22/100/30*C22</f>
        <v>12238.541666666668</v>
      </c>
    </row>
    <row r="23" spans="1:7" ht="15">
      <c r="A23" s="15">
        <v>2020</v>
      </c>
      <c r="B23" s="15" t="s">
        <v>19</v>
      </c>
      <c r="C23" s="15">
        <v>30</v>
      </c>
      <c r="D23" s="15">
        <f>18.69/12</f>
        <v>1.5575000000000001</v>
      </c>
      <c r="E23" s="15">
        <f t="shared" si="0"/>
        <v>2.3362500000000002</v>
      </c>
      <c r="F23" s="16">
        <f t="shared" si="1"/>
        <v>0</v>
      </c>
      <c r="G23" s="16">
        <f t="shared" si="2"/>
        <v>11681.25</v>
      </c>
    </row>
    <row r="24" spans="1:7" ht="15">
      <c r="A24" s="15">
        <v>2020</v>
      </c>
      <c r="B24" s="15" t="s">
        <v>8</v>
      </c>
      <c r="C24" s="15">
        <v>31</v>
      </c>
      <c r="D24" s="15">
        <f>18.19/12</f>
        <v>1.5158333333333334</v>
      </c>
      <c r="E24" s="15">
        <f t="shared" si="0"/>
        <v>2.2737500000000002</v>
      </c>
      <c r="F24" s="16">
        <f t="shared" si="1"/>
        <v>0</v>
      </c>
      <c r="G24" s="16">
        <f t="shared" si="2"/>
        <v>11747.708333333332</v>
      </c>
    </row>
    <row r="25" spans="1:7" ht="15">
      <c r="A25" s="15">
        <v>2020</v>
      </c>
      <c r="B25" s="15" t="s">
        <v>9</v>
      </c>
      <c r="C25" s="15">
        <v>30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11325</v>
      </c>
    </row>
    <row r="26" spans="1:7" ht="15">
      <c r="A26" s="15">
        <v>2020</v>
      </c>
      <c r="B26" s="15" t="s">
        <v>10</v>
      </c>
      <c r="C26" s="15">
        <v>31</v>
      </c>
      <c r="D26" s="15">
        <f>18.12/12</f>
        <v>1.51</v>
      </c>
      <c r="E26" s="15">
        <f t="shared" si="0"/>
        <v>2.2650000000000001</v>
      </c>
      <c r="F26" s="16">
        <f t="shared" si="1"/>
        <v>0</v>
      </c>
      <c r="G26" s="16">
        <f t="shared" si="2"/>
        <v>11702.5</v>
      </c>
    </row>
    <row r="27" spans="1:7" ht="15">
      <c r="A27" s="15">
        <v>2020</v>
      </c>
      <c r="B27" s="15" t="s">
        <v>11</v>
      </c>
      <c r="C27" s="15">
        <v>31</v>
      </c>
      <c r="D27" s="15">
        <f>18.29/12</f>
        <v>1.5241666666666667</v>
      </c>
      <c r="E27" s="15">
        <f t="shared" si="0"/>
        <v>2.2862499999999999</v>
      </c>
      <c r="F27" s="16">
        <f t="shared" si="1"/>
        <v>0</v>
      </c>
      <c r="G27" s="16">
        <f t="shared" si="2"/>
        <v>11812.291666666668</v>
      </c>
    </row>
    <row r="28" spans="1:7" ht="15">
      <c r="A28" s="15">
        <v>2020</v>
      </c>
      <c r="B28" s="15" t="s">
        <v>20</v>
      </c>
      <c r="C28" s="15">
        <v>30</v>
      </c>
      <c r="D28" s="15">
        <f>18.35/12</f>
        <v>1.5291666666666668</v>
      </c>
      <c r="E28" s="15">
        <f t="shared" si="0"/>
        <v>2.2937500000000002</v>
      </c>
      <c r="F28" s="16">
        <f t="shared" si="1"/>
        <v>0</v>
      </c>
      <c r="G28" s="16">
        <f t="shared" si="2"/>
        <v>11468.75</v>
      </c>
    </row>
    <row r="29" spans="1:7" ht="15">
      <c r="A29" s="15">
        <v>2020</v>
      </c>
      <c r="B29" s="15" t="s">
        <v>22</v>
      </c>
      <c r="C29" s="15">
        <v>31</v>
      </c>
      <c r="D29" s="15">
        <f>18.09/12</f>
        <v>1.5075000000000001</v>
      </c>
      <c r="E29" s="15">
        <f t="shared" si="0"/>
        <v>2.26125</v>
      </c>
      <c r="F29" s="16">
        <f t="shared" si="1"/>
        <v>0</v>
      </c>
      <c r="G29" s="16">
        <f t="shared" si="2"/>
        <v>11683.125</v>
      </c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/>
      <c r="B31" s="15"/>
      <c r="C31" s="15"/>
      <c r="D31" s="15"/>
      <c r="E31" s="15"/>
      <c r="F31" s="17"/>
      <c r="G31" s="17"/>
    </row>
    <row r="32" spans="1:7" ht="15">
      <c r="A32" s="15" t="s">
        <v>23</v>
      </c>
      <c r="B32" s="15"/>
      <c r="C32" s="15"/>
      <c r="D32" s="15"/>
      <c r="E32" s="15"/>
      <c r="F32" s="17">
        <f>SUM(F10:F29)</f>
        <v>0</v>
      </c>
      <c r="G32" s="17">
        <f>SUM(G10:G29)</f>
        <v>239880.62499999997</v>
      </c>
    </row>
    <row r="33" spans="1:8" ht="15">
      <c r="A33" s="15" t="s">
        <v>24</v>
      </c>
      <c r="B33" s="15"/>
      <c r="C33" s="15" t="s">
        <v>25</v>
      </c>
      <c r="D33" s="15"/>
      <c r="E33" s="15"/>
      <c r="F33" s="17"/>
      <c r="G33" s="17">
        <f>IF(C33="SI",G8*20%,0)</f>
        <v>0</v>
      </c>
    </row>
    <row r="34" spans="1:8" ht="15">
      <c r="A34" s="15" t="s">
        <v>26</v>
      </c>
      <c r="B34" s="15"/>
      <c r="C34" s="15"/>
      <c r="D34" s="15"/>
      <c r="E34" s="15"/>
      <c r="F34" s="17"/>
      <c r="G34" s="17">
        <f>G8</f>
        <v>500000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8" t="s">
        <v>27</v>
      </c>
      <c r="B36" s="15"/>
      <c r="C36" s="15"/>
      <c r="D36" s="15"/>
      <c r="E36" s="15"/>
      <c r="F36" s="17"/>
      <c r="G36" s="19">
        <f>F32+G32+G33+G34</f>
        <v>739880.625</v>
      </c>
      <c r="H36" s="10"/>
    </row>
    <row r="37" spans="1:8" ht="15">
      <c r="A37" s="8"/>
      <c r="B37" s="2"/>
      <c r="C37" s="2"/>
      <c r="D37" s="2"/>
      <c r="E37" s="2"/>
      <c r="F37" s="7"/>
      <c r="G37" s="9"/>
    </row>
    <row r="38" spans="1:8" ht="15">
      <c r="A38" s="2"/>
      <c r="B38" s="2"/>
      <c r="C38" s="2"/>
      <c r="D38" s="2"/>
      <c r="E38" s="2"/>
      <c r="F38" s="7"/>
      <c r="G38" s="7"/>
    </row>
    <row r="39" spans="1:8" ht="15">
      <c r="A39" s="2"/>
      <c r="B39" s="2"/>
      <c r="C39" s="2"/>
      <c r="D39" s="2"/>
      <c r="E39" s="2"/>
      <c r="F39" s="7"/>
      <c r="G39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1"/>
  <sheetViews>
    <sheetView topLeftCell="A6" workbookViewId="0">
      <selection activeCell="I38" sqref="I3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16</v>
      </c>
      <c r="C10" s="15">
        <v>31</v>
      </c>
      <c r="D10" s="15">
        <f>19.16/12</f>
        <v>1.5966666666666667</v>
      </c>
      <c r="E10" s="15">
        <f t="shared" ref="E10:E31" si="0">D10*1.5</f>
        <v>2.395</v>
      </c>
      <c r="F10" s="16">
        <f t="shared" ref="F10:F31" si="1">IF(G10&gt;0,0,($G$8*D10/100)/30*C10)</f>
        <v>0</v>
      </c>
      <c r="G10" s="16">
        <f>$G$8*E10/100/30*C10</f>
        <v>12374.166666666668</v>
      </c>
    </row>
    <row r="11" spans="1:7" ht="15">
      <c r="A11" s="15">
        <v>2019</v>
      </c>
      <c r="B11" s="15" t="s">
        <v>17</v>
      </c>
      <c r="C11" s="15">
        <v>28</v>
      </c>
      <c r="D11" s="15">
        <f>19.7/12</f>
        <v>1.6416666666666666</v>
      </c>
      <c r="E11" s="15">
        <f t="shared" si="0"/>
        <v>2.4624999999999999</v>
      </c>
      <c r="F11" s="16">
        <f t="shared" si="1"/>
        <v>0</v>
      </c>
      <c r="G11" s="16">
        <f t="shared" ref="G11:G31" si="2">$G$8*E11/100/30*C11</f>
        <v>11491.666666666668</v>
      </c>
    </row>
    <row r="12" spans="1:7" ht="15">
      <c r="A12" s="15">
        <v>2019</v>
      </c>
      <c r="B12" s="15" t="s">
        <v>18</v>
      </c>
      <c r="C12" s="15">
        <v>31</v>
      </c>
      <c r="D12" s="15">
        <f>19.37/12</f>
        <v>1.6141666666666667</v>
      </c>
      <c r="E12" s="15">
        <f t="shared" si="0"/>
        <v>2.4212500000000001</v>
      </c>
      <c r="F12" s="16">
        <f t="shared" si="1"/>
        <v>0</v>
      </c>
      <c r="G12" s="16">
        <f t="shared" si="2"/>
        <v>12509.791666666668</v>
      </c>
    </row>
    <row r="13" spans="1:7" ht="15">
      <c r="A13" s="15">
        <v>2019</v>
      </c>
      <c r="B13" s="15" t="s">
        <v>19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8</v>
      </c>
      <c r="C14" s="15">
        <v>31</v>
      </c>
      <c r="D14" s="15">
        <f>19.34/12</f>
        <v>1.6116666666666666</v>
      </c>
      <c r="E14" s="15">
        <f t="shared" si="0"/>
        <v>2.4175</v>
      </c>
      <c r="F14" s="16">
        <f t="shared" si="1"/>
        <v>0</v>
      </c>
      <c r="G14" s="16">
        <f t="shared" si="2"/>
        <v>12490.416666666668</v>
      </c>
    </row>
    <row r="15" spans="1:7" ht="15">
      <c r="A15" s="15">
        <v>2019</v>
      </c>
      <c r="B15" s="15" t="s">
        <v>9</v>
      </c>
      <c r="C15" s="15">
        <v>30</v>
      </c>
      <c r="D15" s="15">
        <f>19.3/12</f>
        <v>1.6083333333333334</v>
      </c>
      <c r="E15" s="15">
        <f t="shared" si="0"/>
        <v>2.4125000000000001</v>
      </c>
      <c r="F15" s="16">
        <f t="shared" si="1"/>
        <v>0</v>
      </c>
      <c r="G15" s="16">
        <f t="shared" si="2"/>
        <v>12062.5</v>
      </c>
    </row>
    <row r="16" spans="1:7" ht="15">
      <c r="A16" s="15">
        <v>2019</v>
      </c>
      <c r="B16" s="15" t="s">
        <v>10</v>
      </c>
      <c r="C16" s="15">
        <v>31</v>
      </c>
      <c r="D16" s="15">
        <f>19.28/12</f>
        <v>1.6066666666666667</v>
      </c>
      <c r="E16" s="15">
        <f t="shared" si="0"/>
        <v>2.41</v>
      </c>
      <c r="F16" s="16">
        <f t="shared" si="1"/>
        <v>0</v>
      </c>
      <c r="G16" s="16">
        <f t="shared" si="2"/>
        <v>12451.666666666668</v>
      </c>
    </row>
    <row r="17" spans="1:7" ht="15">
      <c r="A17" s="15">
        <v>2019</v>
      </c>
      <c r="B17" s="15" t="s">
        <v>11</v>
      </c>
      <c r="C17" s="15">
        <v>31</v>
      </c>
      <c r="D17" s="15">
        <f>19.32/12</f>
        <v>1.61</v>
      </c>
      <c r="E17" s="15">
        <f t="shared" si="0"/>
        <v>2.415</v>
      </c>
      <c r="F17" s="16">
        <f t="shared" si="1"/>
        <v>0</v>
      </c>
      <c r="G17" s="16">
        <f t="shared" si="2"/>
        <v>12477.5</v>
      </c>
    </row>
    <row r="18" spans="1:7" ht="15">
      <c r="A18" s="15">
        <v>2019</v>
      </c>
      <c r="B18" s="15" t="s">
        <v>20</v>
      </c>
      <c r="C18" s="15">
        <v>30</v>
      </c>
      <c r="D18" s="15">
        <f>19.32/12</f>
        <v>1.61</v>
      </c>
      <c r="E18" s="15">
        <f t="shared" si="0"/>
        <v>2.415</v>
      </c>
      <c r="F18" s="16">
        <f t="shared" si="1"/>
        <v>0</v>
      </c>
      <c r="G18" s="16">
        <f t="shared" si="2"/>
        <v>12075</v>
      </c>
    </row>
    <row r="19" spans="1:7" ht="15">
      <c r="A19" s="15">
        <v>2019</v>
      </c>
      <c r="B19" s="15" t="s">
        <v>13</v>
      </c>
      <c r="C19" s="15">
        <v>31</v>
      </c>
      <c r="D19" s="15">
        <f>19.1/12</f>
        <v>1.5916666666666668</v>
      </c>
      <c r="E19" s="15">
        <f t="shared" si="0"/>
        <v>2.3875000000000002</v>
      </c>
      <c r="F19" s="16">
        <f t="shared" si="1"/>
        <v>0</v>
      </c>
      <c r="G19" s="16">
        <f t="shared" si="2"/>
        <v>12335.416666666668</v>
      </c>
    </row>
    <row r="20" spans="1:7" ht="15">
      <c r="A20" s="15">
        <v>2019</v>
      </c>
      <c r="B20" s="15" t="s">
        <v>14</v>
      </c>
      <c r="C20" s="15">
        <v>30</v>
      </c>
      <c r="D20" s="15">
        <f>19.03/12</f>
        <v>1.5858333333333334</v>
      </c>
      <c r="E20" s="15">
        <f t="shared" si="0"/>
        <v>2.3787500000000001</v>
      </c>
      <c r="F20" s="16">
        <f t="shared" si="1"/>
        <v>0</v>
      </c>
      <c r="G20" s="16">
        <f t="shared" si="2"/>
        <v>11893.75</v>
      </c>
    </row>
    <row r="21" spans="1:7" ht="15">
      <c r="A21" s="15">
        <v>2019</v>
      </c>
      <c r="B21" s="15" t="s">
        <v>15</v>
      </c>
      <c r="C21" s="15">
        <v>31</v>
      </c>
      <c r="D21" s="15">
        <f>18.91/12</f>
        <v>1.5758333333333334</v>
      </c>
      <c r="E21" s="15">
        <f t="shared" si="0"/>
        <v>2.36375</v>
      </c>
      <c r="F21" s="16">
        <f t="shared" si="1"/>
        <v>0</v>
      </c>
      <c r="G21" s="16">
        <f t="shared" si="2"/>
        <v>12212.708333333332</v>
      </c>
    </row>
    <row r="22" spans="1:7" ht="15">
      <c r="A22" s="15">
        <v>2020</v>
      </c>
      <c r="B22" s="15" t="s">
        <v>21</v>
      </c>
      <c r="C22" s="15">
        <v>31</v>
      </c>
      <c r="D22" s="15">
        <f>18.77/12</f>
        <v>1.5641666666666667</v>
      </c>
      <c r="E22" s="15">
        <f t="shared" si="0"/>
        <v>2.3462499999999999</v>
      </c>
      <c r="F22" s="16">
        <f t="shared" si="1"/>
        <v>0</v>
      </c>
      <c r="G22" s="16">
        <f t="shared" si="2"/>
        <v>12122.291666666668</v>
      </c>
    </row>
    <row r="23" spans="1:7" ht="15">
      <c r="A23" s="15">
        <v>2020</v>
      </c>
      <c r="B23" s="15" t="s">
        <v>17</v>
      </c>
      <c r="C23" s="15">
        <v>29</v>
      </c>
      <c r="D23" s="15">
        <f>19.06/12</f>
        <v>1.5883333333333332</v>
      </c>
      <c r="E23" s="15">
        <f t="shared" si="0"/>
        <v>2.3824999999999998</v>
      </c>
      <c r="F23" s="16">
        <f t="shared" si="1"/>
        <v>0</v>
      </c>
      <c r="G23" s="16">
        <f t="shared" si="2"/>
        <v>11515.416666666666</v>
      </c>
    </row>
    <row r="24" spans="1:7" ht="15">
      <c r="A24" s="15">
        <v>2020</v>
      </c>
      <c r="B24" s="15" t="s">
        <v>18</v>
      </c>
      <c r="C24" s="15">
        <v>31</v>
      </c>
      <c r="D24" s="15">
        <f>18.95/12</f>
        <v>1.5791666666666666</v>
      </c>
      <c r="E24" s="15">
        <f t="shared" si="0"/>
        <v>2.3687499999999999</v>
      </c>
      <c r="F24" s="16">
        <f t="shared" si="1"/>
        <v>0</v>
      </c>
      <c r="G24" s="16">
        <f>$G$8*E24/100/30*C24</f>
        <v>12238.541666666668</v>
      </c>
    </row>
    <row r="25" spans="1:7" ht="15">
      <c r="A25" s="15">
        <v>2020</v>
      </c>
      <c r="B25" s="15" t="s">
        <v>19</v>
      </c>
      <c r="C25" s="15">
        <v>30</v>
      </c>
      <c r="D25" s="15">
        <f>18.69/12</f>
        <v>1.5575000000000001</v>
      </c>
      <c r="E25" s="15">
        <f t="shared" si="0"/>
        <v>2.3362500000000002</v>
      </c>
      <c r="F25" s="16">
        <f t="shared" si="1"/>
        <v>0</v>
      </c>
      <c r="G25" s="16">
        <f t="shared" si="2"/>
        <v>11681.25</v>
      </c>
    </row>
    <row r="26" spans="1:7" ht="15">
      <c r="A26" s="15">
        <v>2020</v>
      </c>
      <c r="B26" s="15" t="s">
        <v>8</v>
      </c>
      <c r="C26" s="15">
        <v>31</v>
      </c>
      <c r="D26" s="15">
        <f>18.19/12</f>
        <v>1.5158333333333334</v>
      </c>
      <c r="E26" s="15">
        <f t="shared" si="0"/>
        <v>2.2737500000000002</v>
      </c>
      <c r="F26" s="16">
        <f t="shared" si="1"/>
        <v>0</v>
      </c>
      <c r="G26" s="16">
        <f t="shared" si="2"/>
        <v>11747.708333333332</v>
      </c>
    </row>
    <row r="27" spans="1:7" ht="15">
      <c r="A27" s="15">
        <v>2020</v>
      </c>
      <c r="B27" s="15" t="s">
        <v>9</v>
      </c>
      <c r="C27" s="15">
        <v>30</v>
      </c>
      <c r="D27" s="15">
        <f>18.12/12</f>
        <v>1.51</v>
      </c>
      <c r="E27" s="15">
        <f t="shared" si="0"/>
        <v>2.2650000000000001</v>
      </c>
      <c r="F27" s="16">
        <f t="shared" si="1"/>
        <v>0</v>
      </c>
      <c r="G27" s="16">
        <f t="shared" si="2"/>
        <v>11325</v>
      </c>
    </row>
    <row r="28" spans="1:7" ht="15">
      <c r="A28" s="15">
        <v>2020</v>
      </c>
      <c r="B28" s="15" t="s">
        <v>10</v>
      </c>
      <c r="C28" s="15">
        <v>31</v>
      </c>
      <c r="D28" s="15">
        <f>18.12/12</f>
        <v>1.51</v>
      </c>
      <c r="E28" s="15">
        <f t="shared" si="0"/>
        <v>2.2650000000000001</v>
      </c>
      <c r="F28" s="16">
        <f t="shared" si="1"/>
        <v>0</v>
      </c>
      <c r="G28" s="16">
        <f t="shared" si="2"/>
        <v>11702.5</v>
      </c>
    </row>
    <row r="29" spans="1:7" ht="15">
      <c r="A29" s="15">
        <v>2020</v>
      </c>
      <c r="B29" s="15" t="s">
        <v>11</v>
      </c>
      <c r="C29" s="15">
        <v>31</v>
      </c>
      <c r="D29" s="15">
        <f>18.29/12</f>
        <v>1.5241666666666667</v>
      </c>
      <c r="E29" s="15">
        <f t="shared" si="0"/>
        <v>2.2862499999999999</v>
      </c>
      <c r="F29" s="16">
        <f t="shared" si="1"/>
        <v>0</v>
      </c>
      <c r="G29" s="16">
        <f t="shared" si="2"/>
        <v>11812.291666666668</v>
      </c>
    </row>
    <row r="30" spans="1:7" ht="15">
      <c r="A30" s="15">
        <v>2020</v>
      </c>
      <c r="B30" s="15" t="s">
        <v>20</v>
      </c>
      <c r="C30" s="15">
        <v>30</v>
      </c>
      <c r="D30" s="15">
        <f>18.35/12</f>
        <v>1.5291666666666668</v>
      </c>
      <c r="E30" s="15">
        <f t="shared" si="0"/>
        <v>2.2937500000000002</v>
      </c>
      <c r="F30" s="16">
        <f t="shared" si="1"/>
        <v>0</v>
      </c>
      <c r="G30" s="16">
        <f t="shared" si="2"/>
        <v>11468.75</v>
      </c>
    </row>
    <row r="31" spans="1:7" ht="15">
      <c r="A31" s="15">
        <v>2020</v>
      </c>
      <c r="B31" s="15" t="s">
        <v>22</v>
      </c>
      <c r="C31" s="15">
        <v>31</v>
      </c>
      <c r="D31" s="15">
        <f>18.09/12</f>
        <v>1.5075000000000001</v>
      </c>
      <c r="E31" s="15">
        <f t="shared" si="0"/>
        <v>2.26125</v>
      </c>
      <c r="F31" s="16">
        <f t="shared" si="1"/>
        <v>0</v>
      </c>
      <c r="G31" s="16">
        <f t="shared" si="2"/>
        <v>11683.125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5" t="s">
        <v>23</v>
      </c>
      <c r="B34" s="15"/>
      <c r="C34" s="15"/>
      <c r="D34" s="15"/>
      <c r="E34" s="15"/>
      <c r="F34" s="17">
        <f>SUM(F10:F31)</f>
        <v>0</v>
      </c>
      <c r="G34" s="17">
        <f>SUM(G10:G31)</f>
        <v>263746.45833333331</v>
      </c>
    </row>
    <row r="35" spans="1:8" ht="15">
      <c r="A35" s="15" t="s">
        <v>24</v>
      </c>
      <c r="B35" s="15"/>
      <c r="C35" s="15" t="s">
        <v>25</v>
      </c>
      <c r="D35" s="15"/>
      <c r="E35" s="15"/>
      <c r="F35" s="17"/>
      <c r="G35" s="17">
        <f>IF(C35="SI",G8*20%,0)</f>
        <v>0</v>
      </c>
    </row>
    <row r="36" spans="1:8" ht="15">
      <c r="A36" s="15" t="s">
        <v>26</v>
      </c>
      <c r="B36" s="15"/>
      <c r="C36" s="15"/>
      <c r="D36" s="15"/>
      <c r="E36" s="15"/>
      <c r="F36" s="17"/>
      <c r="G36" s="17">
        <f>G8</f>
        <v>500000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8" t="s">
        <v>27</v>
      </c>
      <c r="B38" s="15"/>
      <c r="C38" s="15"/>
      <c r="D38" s="15"/>
      <c r="E38" s="15"/>
      <c r="F38" s="17"/>
      <c r="G38" s="19">
        <f>F34+G34+G35+G36</f>
        <v>763746.45833333326</v>
      </c>
      <c r="H38" s="10"/>
    </row>
    <row r="39" spans="1:8" ht="15">
      <c r="A39" s="8"/>
      <c r="B39" s="2"/>
      <c r="C39" s="2"/>
      <c r="D39" s="2"/>
      <c r="E39" s="2"/>
      <c r="F39" s="7"/>
      <c r="G39" s="9"/>
    </row>
    <row r="40" spans="1:8" ht="15">
      <c r="A40" s="2"/>
      <c r="B40" s="2"/>
      <c r="C40" s="2"/>
      <c r="D40" s="2"/>
      <c r="E40" s="2"/>
      <c r="F40" s="7"/>
      <c r="G40" s="7"/>
    </row>
    <row r="41" spans="1:8" ht="15">
      <c r="A41" s="2"/>
      <c r="B41" s="2"/>
      <c r="C41" s="2"/>
      <c r="D41" s="2"/>
      <c r="E41" s="2"/>
      <c r="F41" s="7"/>
      <c r="G41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H38"/>
  <sheetViews>
    <sheetView topLeftCell="A3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19</v>
      </c>
      <c r="C10" s="15">
        <v>30</v>
      </c>
      <c r="D10" s="15">
        <f>19.32/12</f>
        <v>1.61</v>
      </c>
      <c r="E10" s="15">
        <f t="shared" ref="E10:E28" si="0">D10*1.5</f>
        <v>2.415</v>
      </c>
      <c r="F10" s="16">
        <f t="shared" ref="F10:F28" si="1">IF(G10&gt;0,0,($G$8*D10/100)/30*C10)</f>
        <v>0</v>
      </c>
      <c r="G10" s="16">
        <f t="shared" ref="G10:G28" si="2">$G$8*E10/100/30*C10</f>
        <v>12075</v>
      </c>
    </row>
    <row r="11" spans="1:7" ht="15">
      <c r="A11" s="15">
        <v>2019</v>
      </c>
      <c r="B11" s="15" t="s">
        <v>8</v>
      </c>
      <c r="C11" s="15">
        <v>31</v>
      </c>
      <c r="D11" s="15">
        <f>19.34/12</f>
        <v>1.6116666666666666</v>
      </c>
      <c r="E11" s="15">
        <f t="shared" si="0"/>
        <v>2.4175</v>
      </c>
      <c r="F11" s="16">
        <f t="shared" si="1"/>
        <v>0</v>
      </c>
      <c r="G11" s="16">
        <f t="shared" si="2"/>
        <v>12490.416666666668</v>
      </c>
    </row>
    <row r="12" spans="1:7" ht="15">
      <c r="A12" s="15">
        <v>2019</v>
      </c>
      <c r="B12" s="15" t="s">
        <v>9</v>
      </c>
      <c r="C12" s="15">
        <v>30</v>
      </c>
      <c r="D12" s="15">
        <f>19.3/12</f>
        <v>1.6083333333333334</v>
      </c>
      <c r="E12" s="15">
        <f t="shared" si="0"/>
        <v>2.4125000000000001</v>
      </c>
      <c r="F12" s="16">
        <f t="shared" si="1"/>
        <v>0</v>
      </c>
      <c r="G12" s="16">
        <f t="shared" si="2"/>
        <v>12062.5</v>
      </c>
    </row>
    <row r="13" spans="1:7" ht="15">
      <c r="A13" s="15">
        <v>2019</v>
      </c>
      <c r="B13" s="15" t="s">
        <v>10</v>
      </c>
      <c r="C13" s="15">
        <v>31</v>
      </c>
      <c r="D13" s="15">
        <f>19.28/12</f>
        <v>1.6066666666666667</v>
      </c>
      <c r="E13" s="15">
        <f t="shared" si="0"/>
        <v>2.41</v>
      </c>
      <c r="F13" s="16">
        <f t="shared" si="1"/>
        <v>0</v>
      </c>
      <c r="G13" s="16">
        <f t="shared" si="2"/>
        <v>12451.666666666668</v>
      </c>
    </row>
    <row r="14" spans="1:7" ht="15">
      <c r="A14" s="15">
        <v>2019</v>
      </c>
      <c r="B14" s="15" t="s">
        <v>11</v>
      </c>
      <c r="C14" s="15">
        <v>31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12477.5</v>
      </c>
    </row>
    <row r="15" spans="1:7" ht="15">
      <c r="A15" s="15">
        <v>2019</v>
      </c>
      <c r="B15" s="15" t="s">
        <v>20</v>
      </c>
      <c r="C15" s="15">
        <v>30</v>
      </c>
      <c r="D15" s="15">
        <f>19.32/12</f>
        <v>1.61</v>
      </c>
      <c r="E15" s="15">
        <f t="shared" si="0"/>
        <v>2.415</v>
      </c>
      <c r="F15" s="16">
        <f t="shared" si="1"/>
        <v>0</v>
      </c>
      <c r="G15" s="16">
        <f t="shared" si="2"/>
        <v>12075</v>
      </c>
    </row>
    <row r="16" spans="1:7" ht="15">
      <c r="A16" s="15">
        <v>2019</v>
      </c>
      <c r="B16" s="15" t="s">
        <v>13</v>
      </c>
      <c r="C16" s="15">
        <v>31</v>
      </c>
      <c r="D16" s="15">
        <f>19.1/12</f>
        <v>1.5916666666666668</v>
      </c>
      <c r="E16" s="15">
        <f t="shared" si="0"/>
        <v>2.3875000000000002</v>
      </c>
      <c r="F16" s="16">
        <f t="shared" si="1"/>
        <v>0</v>
      </c>
      <c r="G16" s="16">
        <f t="shared" si="2"/>
        <v>12335.416666666668</v>
      </c>
    </row>
    <row r="17" spans="1:7" ht="15">
      <c r="A17" s="15">
        <v>2019</v>
      </c>
      <c r="B17" s="15" t="s">
        <v>14</v>
      </c>
      <c r="C17" s="15">
        <v>30</v>
      </c>
      <c r="D17" s="15">
        <f>19.03/12</f>
        <v>1.5858333333333334</v>
      </c>
      <c r="E17" s="15">
        <f t="shared" si="0"/>
        <v>2.3787500000000001</v>
      </c>
      <c r="F17" s="16">
        <f t="shared" si="1"/>
        <v>0</v>
      </c>
      <c r="G17" s="16">
        <f t="shared" si="2"/>
        <v>11893.75</v>
      </c>
    </row>
    <row r="18" spans="1:7" ht="15">
      <c r="A18" s="15">
        <v>2019</v>
      </c>
      <c r="B18" s="15" t="s">
        <v>15</v>
      </c>
      <c r="C18" s="15">
        <v>31</v>
      </c>
      <c r="D18" s="15">
        <f>18.91/12</f>
        <v>1.5758333333333334</v>
      </c>
      <c r="E18" s="15">
        <f t="shared" si="0"/>
        <v>2.36375</v>
      </c>
      <c r="F18" s="16">
        <f t="shared" si="1"/>
        <v>0</v>
      </c>
      <c r="G18" s="16">
        <f t="shared" si="2"/>
        <v>12212.708333333332</v>
      </c>
    </row>
    <row r="19" spans="1:7" ht="15">
      <c r="A19" s="15">
        <v>2020</v>
      </c>
      <c r="B19" s="15" t="s">
        <v>21</v>
      </c>
      <c r="C19" s="15">
        <v>31</v>
      </c>
      <c r="D19" s="15">
        <f>18.77/12</f>
        <v>1.5641666666666667</v>
      </c>
      <c r="E19" s="15">
        <f t="shared" si="0"/>
        <v>2.3462499999999999</v>
      </c>
      <c r="F19" s="16">
        <f t="shared" si="1"/>
        <v>0</v>
      </c>
      <c r="G19" s="16">
        <f t="shared" si="2"/>
        <v>12122.291666666668</v>
      </c>
    </row>
    <row r="20" spans="1:7" ht="15">
      <c r="A20" s="15">
        <v>2020</v>
      </c>
      <c r="B20" s="15" t="s">
        <v>17</v>
      </c>
      <c r="C20" s="15">
        <v>29</v>
      </c>
      <c r="D20" s="15">
        <f>19.06/12</f>
        <v>1.5883333333333332</v>
      </c>
      <c r="E20" s="15">
        <f t="shared" si="0"/>
        <v>2.3824999999999998</v>
      </c>
      <c r="F20" s="16">
        <f t="shared" si="1"/>
        <v>0</v>
      </c>
      <c r="G20" s="16">
        <f t="shared" si="2"/>
        <v>11515.416666666666</v>
      </c>
    </row>
    <row r="21" spans="1:7" ht="15">
      <c r="A21" s="15">
        <v>2020</v>
      </c>
      <c r="B21" s="15" t="s">
        <v>18</v>
      </c>
      <c r="C21" s="15">
        <v>31</v>
      </c>
      <c r="D21" s="15">
        <f>18.95/12</f>
        <v>1.5791666666666666</v>
      </c>
      <c r="E21" s="15">
        <f t="shared" si="0"/>
        <v>2.3687499999999999</v>
      </c>
      <c r="F21" s="16">
        <f t="shared" si="1"/>
        <v>0</v>
      </c>
      <c r="G21" s="16">
        <f>$G$8*E21/100/30*C21</f>
        <v>12238.541666666668</v>
      </c>
    </row>
    <row r="22" spans="1:7" ht="15">
      <c r="A22" s="15">
        <v>2020</v>
      </c>
      <c r="B22" s="15" t="s">
        <v>19</v>
      </c>
      <c r="C22" s="15">
        <v>30</v>
      </c>
      <c r="D22" s="15">
        <f>18.69/12</f>
        <v>1.5575000000000001</v>
      </c>
      <c r="E22" s="15">
        <f t="shared" si="0"/>
        <v>2.3362500000000002</v>
      </c>
      <c r="F22" s="16">
        <f t="shared" si="1"/>
        <v>0</v>
      </c>
      <c r="G22" s="16">
        <f t="shared" si="2"/>
        <v>11681.25</v>
      </c>
    </row>
    <row r="23" spans="1:7" ht="15">
      <c r="A23" s="15">
        <v>2020</v>
      </c>
      <c r="B23" s="15" t="s">
        <v>8</v>
      </c>
      <c r="C23" s="15">
        <v>31</v>
      </c>
      <c r="D23" s="15">
        <f>18.19/12</f>
        <v>1.5158333333333334</v>
      </c>
      <c r="E23" s="15">
        <f t="shared" si="0"/>
        <v>2.2737500000000002</v>
      </c>
      <c r="F23" s="16">
        <f t="shared" si="1"/>
        <v>0</v>
      </c>
      <c r="G23" s="16">
        <f t="shared" si="2"/>
        <v>11747.708333333332</v>
      </c>
    </row>
    <row r="24" spans="1:7" ht="15">
      <c r="A24" s="15">
        <v>2020</v>
      </c>
      <c r="B24" s="15" t="s">
        <v>9</v>
      </c>
      <c r="C24" s="15">
        <v>30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11325</v>
      </c>
    </row>
    <row r="25" spans="1:7" ht="15">
      <c r="A25" s="15">
        <v>2020</v>
      </c>
      <c r="B25" s="15" t="s">
        <v>10</v>
      </c>
      <c r="C25" s="15">
        <v>31</v>
      </c>
      <c r="D25" s="15">
        <f>18.12/12</f>
        <v>1.51</v>
      </c>
      <c r="E25" s="15">
        <f t="shared" si="0"/>
        <v>2.2650000000000001</v>
      </c>
      <c r="F25" s="16">
        <f t="shared" si="1"/>
        <v>0</v>
      </c>
      <c r="G25" s="16">
        <f t="shared" si="2"/>
        <v>11702.5</v>
      </c>
    </row>
    <row r="26" spans="1:7" ht="15">
      <c r="A26" s="15">
        <v>2020</v>
      </c>
      <c r="B26" s="15" t="s">
        <v>11</v>
      </c>
      <c r="C26" s="15">
        <v>31</v>
      </c>
      <c r="D26" s="15">
        <f>18.29/12</f>
        <v>1.5241666666666667</v>
      </c>
      <c r="E26" s="15">
        <f t="shared" si="0"/>
        <v>2.2862499999999999</v>
      </c>
      <c r="F26" s="16">
        <f t="shared" si="1"/>
        <v>0</v>
      </c>
      <c r="G26" s="16">
        <f t="shared" si="2"/>
        <v>11812.291666666668</v>
      </c>
    </row>
    <row r="27" spans="1:7" ht="15">
      <c r="A27" s="15">
        <v>2020</v>
      </c>
      <c r="B27" s="15" t="s">
        <v>20</v>
      </c>
      <c r="C27" s="15">
        <v>30</v>
      </c>
      <c r="D27" s="15">
        <f>18.35/12</f>
        <v>1.5291666666666668</v>
      </c>
      <c r="E27" s="15">
        <f t="shared" si="0"/>
        <v>2.2937500000000002</v>
      </c>
      <c r="F27" s="16">
        <f t="shared" si="1"/>
        <v>0</v>
      </c>
      <c r="G27" s="16">
        <f t="shared" si="2"/>
        <v>11468.75</v>
      </c>
    </row>
    <row r="28" spans="1:7" ht="15">
      <c r="A28" s="15">
        <v>2020</v>
      </c>
      <c r="B28" s="15" t="s">
        <v>22</v>
      </c>
      <c r="C28" s="15">
        <v>31</v>
      </c>
      <c r="D28" s="15">
        <f>18.09/12</f>
        <v>1.5075000000000001</v>
      </c>
      <c r="E28" s="15">
        <f t="shared" si="0"/>
        <v>2.26125</v>
      </c>
      <c r="F28" s="16">
        <f t="shared" si="1"/>
        <v>0</v>
      </c>
      <c r="G28" s="16">
        <f t="shared" si="2"/>
        <v>11683.125</v>
      </c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/>
      <c r="B30" s="15"/>
      <c r="C30" s="15"/>
      <c r="D30" s="15"/>
      <c r="E30" s="15"/>
      <c r="F30" s="17"/>
      <c r="G30" s="17"/>
    </row>
    <row r="31" spans="1:7" ht="15">
      <c r="A31" s="15" t="s">
        <v>23</v>
      </c>
      <c r="B31" s="15"/>
      <c r="C31" s="15"/>
      <c r="D31" s="15"/>
      <c r="E31" s="15"/>
      <c r="F31" s="17">
        <f>SUM(F10:F28)</f>
        <v>0</v>
      </c>
      <c r="G31" s="17">
        <f>SUM(G10:G28)</f>
        <v>227370.83333333334</v>
      </c>
    </row>
    <row r="32" spans="1:7" ht="15">
      <c r="A32" s="15" t="s">
        <v>24</v>
      </c>
      <c r="B32" s="15"/>
      <c r="C32" s="15" t="s">
        <v>25</v>
      </c>
      <c r="D32" s="15"/>
      <c r="E32" s="15"/>
      <c r="F32" s="17"/>
      <c r="G32" s="17">
        <f>IF(C32="SI",G8*20%,0)</f>
        <v>0</v>
      </c>
    </row>
    <row r="33" spans="1:8" ht="15">
      <c r="A33" s="15" t="s">
        <v>26</v>
      </c>
      <c r="B33" s="15"/>
      <c r="C33" s="15"/>
      <c r="D33" s="15"/>
      <c r="E33" s="15"/>
      <c r="F33" s="17"/>
      <c r="G33" s="17">
        <f>G8</f>
        <v>500000</v>
      </c>
    </row>
    <row r="34" spans="1:8" ht="15">
      <c r="A34" s="15"/>
      <c r="B34" s="15"/>
      <c r="C34" s="15"/>
      <c r="D34" s="15"/>
      <c r="E34" s="15"/>
      <c r="F34" s="17"/>
      <c r="G34" s="17"/>
    </row>
    <row r="35" spans="1:8" ht="15">
      <c r="A35" s="18" t="s">
        <v>27</v>
      </c>
      <c r="B35" s="15"/>
      <c r="C35" s="15"/>
      <c r="D35" s="15"/>
      <c r="E35" s="15"/>
      <c r="F35" s="17"/>
      <c r="G35" s="19">
        <f>F31+G31+G32+G33</f>
        <v>727370.83333333337</v>
      </c>
      <c r="H35" s="10"/>
    </row>
    <row r="36" spans="1:8" ht="15">
      <c r="A36" s="8"/>
      <c r="B36" s="2"/>
      <c r="C36" s="2"/>
      <c r="D36" s="2"/>
      <c r="E36" s="2"/>
      <c r="F36" s="7"/>
      <c r="G36" s="9"/>
    </row>
    <row r="37" spans="1:8" ht="15">
      <c r="A37" s="2"/>
      <c r="B37" s="2"/>
      <c r="C37" s="2"/>
      <c r="D37" s="2"/>
      <c r="E37" s="2"/>
      <c r="F37" s="7"/>
      <c r="G37" s="7"/>
    </row>
    <row r="38" spans="1:8" ht="15">
      <c r="A38" s="2"/>
      <c r="B38" s="2"/>
      <c r="C38" s="2"/>
      <c r="D38" s="2"/>
      <c r="E38" s="2"/>
      <c r="F38" s="7"/>
      <c r="G3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H37"/>
  <sheetViews>
    <sheetView topLeftCell="A3" workbookViewId="0">
      <selection activeCell="I31" sqref="I31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8</v>
      </c>
      <c r="C10" s="15">
        <v>31</v>
      </c>
      <c r="D10" s="15">
        <f>19.34/12</f>
        <v>1.6116666666666666</v>
      </c>
      <c r="E10" s="15">
        <f t="shared" ref="E10:E27" si="0">D10*1.5</f>
        <v>2.4175</v>
      </c>
      <c r="F10" s="16">
        <f t="shared" ref="F10:F27" si="1">IF(G10&gt;0,0,($G$8*D10/100)/30*C10)</f>
        <v>0</v>
      </c>
      <c r="G10" s="16">
        <f t="shared" ref="G10:G27" si="2">$G$8*E10/100/30*C10</f>
        <v>12490.416666666668</v>
      </c>
    </row>
    <row r="11" spans="1:7" ht="15">
      <c r="A11" s="15">
        <v>2019</v>
      </c>
      <c r="B11" s="15" t="s">
        <v>9</v>
      </c>
      <c r="C11" s="15">
        <v>30</v>
      </c>
      <c r="D11" s="15">
        <f>19.3/12</f>
        <v>1.6083333333333334</v>
      </c>
      <c r="E11" s="15">
        <f t="shared" si="0"/>
        <v>2.4125000000000001</v>
      </c>
      <c r="F11" s="16">
        <f t="shared" si="1"/>
        <v>0</v>
      </c>
      <c r="G11" s="16">
        <f t="shared" si="2"/>
        <v>12062.5</v>
      </c>
    </row>
    <row r="12" spans="1:7" ht="15">
      <c r="A12" s="15">
        <v>2019</v>
      </c>
      <c r="B12" s="15" t="s">
        <v>10</v>
      </c>
      <c r="C12" s="15">
        <v>31</v>
      </c>
      <c r="D12" s="15">
        <f>19.28/12</f>
        <v>1.6066666666666667</v>
      </c>
      <c r="E12" s="15">
        <f t="shared" si="0"/>
        <v>2.41</v>
      </c>
      <c r="F12" s="16">
        <f t="shared" si="1"/>
        <v>0</v>
      </c>
      <c r="G12" s="16">
        <f t="shared" si="2"/>
        <v>12451.666666666668</v>
      </c>
    </row>
    <row r="13" spans="1:7" ht="15">
      <c r="A13" s="15">
        <v>2019</v>
      </c>
      <c r="B13" s="15" t="s">
        <v>11</v>
      </c>
      <c r="C13" s="15">
        <v>31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12477.5</v>
      </c>
    </row>
    <row r="14" spans="1:7" ht="15">
      <c r="A14" s="15">
        <v>2019</v>
      </c>
      <c r="B14" s="15" t="s">
        <v>20</v>
      </c>
      <c r="C14" s="15">
        <v>30</v>
      </c>
      <c r="D14" s="15">
        <f>19.32/12</f>
        <v>1.61</v>
      </c>
      <c r="E14" s="15">
        <f t="shared" si="0"/>
        <v>2.415</v>
      </c>
      <c r="F14" s="16">
        <f t="shared" si="1"/>
        <v>0</v>
      </c>
      <c r="G14" s="16">
        <f t="shared" si="2"/>
        <v>12075</v>
      </c>
    </row>
    <row r="15" spans="1:7" ht="15">
      <c r="A15" s="15">
        <v>2019</v>
      </c>
      <c r="B15" s="15" t="s">
        <v>13</v>
      </c>
      <c r="C15" s="15">
        <v>31</v>
      </c>
      <c r="D15" s="15">
        <f>19.1/12</f>
        <v>1.5916666666666668</v>
      </c>
      <c r="E15" s="15">
        <f t="shared" si="0"/>
        <v>2.3875000000000002</v>
      </c>
      <c r="F15" s="16">
        <f t="shared" si="1"/>
        <v>0</v>
      </c>
      <c r="G15" s="16">
        <f t="shared" si="2"/>
        <v>12335.416666666668</v>
      </c>
    </row>
    <row r="16" spans="1:7" ht="15">
      <c r="A16" s="15">
        <v>2019</v>
      </c>
      <c r="B16" s="15" t="s">
        <v>14</v>
      </c>
      <c r="C16" s="15">
        <v>30</v>
      </c>
      <c r="D16" s="15">
        <f>19.03/12</f>
        <v>1.5858333333333334</v>
      </c>
      <c r="E16" s="15">
        <f t="shared" si="0"/>
        <v>2.3787500000000001</v>
      </c>
      <c r="F16" s="16">
        <f t="shared" si="1"/>
        <v>0</v>
      </c>
      <c r="G16" s="16">
        <f t="shared" si="2"/>
        <v>11893.75</v>
      </c>
    </row>
    <row r="17" spans="1:7" ht="15">
      <c r="A17" s="15">
        <v>2019</v>
      </c>
      <c r="B17" s="15" t="s">
        <v>15</v>
      </c>
      <c r="C17" s="15">
        <v>31</v>
      </c>
      <c r="D17" s="15">
        <f>18.91/12</f>
        <v>1.5758333333333334</v>
      </c>
      <c r="E17" s="15">
        <f t="shared" si="0"/>
        <v>2.36375</v>
      </c>
      <c r="F17" s="16">
        <f t="shared" si="1"/>
        <v>0</v>
      </c>
      <c r="G17" s="16">
        <f t="shared" si="2"/>
        <v>12212.708333333332</v>
      </c>
    </row>
    <row r="18" spans="1:7" ht="15">
      <c r="A18" s="15">
        <v>2020</v>
      </c>
      <c r="B18" s="15" t="s">
        <v>21</v>
      </c>
      <c r="C18" s="15">
        <v>31</v>
      </c>
      <c r="D18" s="15">
        <f>18.77/12</f>
        <v>1.5641666666666667</v>
      </c>
      <c r="E18" s="15">
        <f t="shared" si="0"/>
        <v>2.3462499999999999</v>
      </c>
      <c r="F18" s="16">
        <f t="shared" si="1"/>
        <v>0</v>
      </c>
      <c r="G18" s="16">
        <f t="shared" si="2"/>
        <v>12122.291666666668</v>
      </c>
    </row>
    <row r="19" spans="1:7" ht="15">
      <c r="A19" s="15">
        <v>2020</v>
      </c>
      <c r="B19" s="15" t="s">
        <v>17</v>
      </c>
      <c r="C19" s="15">
        <v>29</v>
      </c>
      <c r="D19" s="15">
        <f>19.06/12</f>
        <v>1.5883333333333332</v>
      </c>
      <c r="E19" s="15">
        <f t="shared" si="0"/>
        <v>2.3824999999999998</v>
      </c>
      <c r="F19" s="16">
        <f t="shared" si="1"/>
        <v>0</v>
      </c>
      <c r="G19" s="16">
        <f t="shared" si="2"/>
        <v>11515.416666666666</v>
      </c>
    </row>
    <row r="20" spans="1:7" ht="15">
      <c r="A20" s="15">
        <v>2020</v>
      </c>
      <c r="B20" s="15" t="s">
        <v>18</v>
      </c>
      <c r="C20" s="15">
        <v>31</v>
      </c>
      <c r="D20" s="15">
        <f>18.95/12</f>
        <v>1.5791666666666666</v>
      </c>
      <c r="E20" s="15">
        <f t="shared" si="0"/>
        <v>2.3687499999999999</v>
      </c>
      <c r="F20" s="16">
        <f t="shared" si="1"/>
        <v>0</v>
      </c>
      <c r="G20" s="16">
        <f>$G$8*E20/100/30*C20</f>
        <v>12238.541666666668</v>
      </c>
    </row>
    <row r="21" spans="1:7" ht="15">
      <c r="A21" s="15">
        <v>2020</v>
      </c>
      <c r="B21" s="15" t="s">
        <v>19</v>
      </c>
      <c r="C21" s="15">
        <v>30</v>
      </c>
      <c r="D21" s="15">
        <f>18.69/12</f>
        <v>1.5575000000000001</v>
      </c>
      <c r="E21" s="15">
        <f t="shared" si="0"/>
        <v>2.3362500000000002</v>
      </c>
      <c r="F21" s="16">
        <f t="shared" si="1"/>
        <v>0</v>
      </c>
      <c r="G21" s="16">
        <f t="shared" si="2"/>
        <v>11681.25</v>
      </c>
    </row>
    <row r="22" spans="1:7" ht="15">
      <c r="A22" s="15">
        <v>2020</v>
      </c>
      <c r="B22" s="15" t="s">
        <v>8</v>
      </c>
      <c r="C22" s="15">
        <v>31</v>
      </c>
      <c r="D22" s="15">
        <f>18.19/12</f>
        <v>1.5158333333333334</v>
      </c>
      <c r="E22" s="15">
        <f t="shared" si="0"/>
        <v>2.2737500000000002</v>
      </c>
      <c r="F22" s="16">
        <f t="shared" si="1"/>
        <v>0</v>
      </c>
      <c r="G22" s="16">
        <f t="shared" si="2"/>
        <v>11747.708333333332</v>
      </c>
    </row>
    <row r="23" spans="1:7" ht="15">
      <c r="A23" s="15">
        <v>2020</v>
      </c>
      <c r="B23" s="15" t="s">
        <v>9</v>
      </c>
      <c r="C23" s="15">
        <v>30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11325</v>
      </c>
    </row>
    <row r="24" spans="1:7" ht="15">
      <c r="A24" s="15">
        <v>2020</v>
      </c>
      <c r="B24" s="15" t="s">
        <v>10</v>
      </c>
      <c r="C24" s="15">
        <v>31</v>
      </c>
      <c r="D24" s="15">
        <f>18.12/12</f>
        <v>1.51</v>
      </c>
      <c r="E24" s="15">
        <f t="shared" si="0"/>
        <v>2.2650000000000001</v>
      </c>
      <c r="F24" s="16">
        <f t="shared" si="1"/>
        <v>0</v>
      </c>
      <c r="G24" s="16">
        <f t="shared" si="2"/>
        <v>11702.5</v>
      </c>
    </row>
    <row r="25" spans="1:7" ht="15">
      <c r="A25" s="15">
        <v>2020</v>
      </c>
      <c r="B25" s="15" t="s">
        <v>11</v>
      </c>
      <c r="C25" s="15">
        <v>31</v>
      </c>
      <c r="D25" s="15">
        <f>18.29/12</f>
        <v>1.5241666666666667</v>
      </c>
      <c r="E25" s="15">
        <f t="shared" si="0"/>
        <v>2.2862499999999999</v>
      </c>
      <c r="F25" s="16">
        <f t="shared" si="1"/>
        <v>0</v>
      </c>
      <c r="G25" s="16">
        <f t="shared" si="2"/>
        <v>11812.291666666668</v>
      </c>
    </row>
    <row r="26" spans="1:7" ht="15">
      <c r="A26" s="15">
        <v>2020</v>
      </c>
      <c r="B26" s="15" t="s">
        <v>20</v>
      </c>
      <c r="C26" s="15">
        <v>30</v>
      </c>
      <c r="D26" s="15">
        <f>18.35/12</f>
        <v>1.5291666666666668</v>
      </c>
      <c r="E26" s="15">
        <f t="shared" si="0"/>
        <v>2.2937500000000002</v>
      </c>
      <c r="F26" s="16">
        <f t="shared" si="1"/>
        <v>0</v>
      </c>
      <c r="G26" s="16">
        <f t="shared" si="2"/>
        <v>11468.75</v>
      </c>
    </row>
    <row r="27" spans="1:7" ht="15">
      <c r="A27" s="15">
        <v>2020</v>
      </c>
      <c r="B27" s="15" t="s">
        <v>22</v>
      </c>
      <c r="C27" s="15">
        <v>31</v>
      </c>
      <c r="D27" s="15">
        <f>18.09/12</f>
        <v>1.5075000000000001</v>
      </c>
      <c r="E27" s="15">
        <f t="shared" si="0"/>
        <v>2.26125</v>
      </c>
      <c r="F27" s="16">
        <f t="shared" si="1"/>
        <v>0</v>
      </c>
      <c r="G27" s="16">
        <f t="shared" si="2"/>
        <v>11683.125</v>
      </c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/>
      <c r="B29" s="15"/>
      <c r="C29" s="15"/>
      <c r="D29" s="15"/>
      <c r="E29" s="15"/>
      <c r="F29" s="17"/>
      <c r="G29" s="17"/>
    </row>
    <row r="30" spans="1:7" ht="15">
      <c r="A30" s="15" t="s">
        <v>23</v>
      </c>
      <c r="B30" s="15"/>
      <c r="C30" s="15"/>
      <c r="D30" s="15"/>
      <c r="E30" s="15"/>
      <c r="F30" s="17">
        <f>SUM(F10:F27)</f>
        <v>0</v>
      </c>
      <c r="G30" s="17">
        <f>SUM(G10:G27)</f>
        <v>215295.83333333334</v>
      </c>
    </row>
    <row r="31" spans="1:7" ht="15">
      <c r="A31" s="15" t="s">
        <v>24</v>
      </c>
      <c r="B31" s="15"/>
      <c r="C31" s="15" t="s">
        <v>25</v>
      </c>
      <c r="D31" s="15"/>
      <c r="E31" s="15"/>
      <c r="F31" s="17"/>
      <c r="G31" s="17">
        <f>IF(C31="SI",G8*20%,0)</f>
        <v>0</v>
      </c>
    </row>
    <row r="32" spans="1:7" ht="15">
      <c r="A32" s="15" t="s">
        <v>26</v>
      </c>
      <c r="B32" s="15"/>
      <c r="C32" s="15"/>
      <c r="D32" s="15"/>
      <c r="E32" s="15"/>
      <c r="F32" s="17"/>
      <c r="G32" s="17">
        <f>G8</f>
        <v>500000</v>
      </c>
    </row>
    <row r="33" spans="1:8" ht="15">
      <c r="A33" s="15"/>
      <c r="B33" s="15"/>
      <c r="C33" s="15"/>
      <c r="D33" s="15"/>
      <c r="E33" s="15"/>
      <c r="F33" s="17"/>
      <c r="G33" s="17"/>
    </row>
    <row r="34" spans="1:8" ht="15">
      <c r="A34" s="18" t="s">
        <v>27</v>
      </c>
      <c r="B34" s="15"/>
      <c r="C34" s="15"/>
      <c r="D34" s="15"/>
      <c r="E34" s="15"/>
      <c r="F34" s="17"/>
      <c r="G34" s="19">
        <f>F30+G30+G31+G32</f>
        <v>715295.83333333337</v>
      </c>
      <c r="H34" s="10"/>
    </row>
    <row r="35" spans="1:8" ht="15">
      <c r="A35" s="8"/>
      <c r="B35" s="2"/>
      <c r="C35" s="2"/>
      <c r="D35" s="2"/>
      <c r="E35" s="2"/>
      <c r="F35" s="7"/>
      <c r="G35" s="9"/>
    </row>
    <row r="36" spans="1:8" ht="15">
      <c r="A36" s="2"/>
      <c r="B36" s="2"/>
      <c r="C36" s="2"/>
      <c r="D36" s="2"/>
      <c r="E36" s="2"/>
      <c r="F36" s="7"/>
      <c r="G36" s="7"/>
    </row>
    <row r="37" spans="1:8" ht="15">
      <c r="A37" s="2"/>
      <c r="B37" s="2"/>
      <c r="C37" s="2"/>
      <c r="D37" s="2"/>
      <c r="E37" s="2"/>
      <c r="F37" s="7"/>
      <c r="G3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H36"/>
  <sheetViews>
    <sheetView topLeftCell="A3" workbookViewId="0">
      <selection activeCell="I37" sqref="I37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9</v>
      </c>
      <c r="C10" s="15">
        <v>30</v>
      </c>
      <c r="D10" s="15">
        <f>19.3/12</f>
        <v>1.6083333333333334</v>
      </c>
      <c r="E10" s="15">
        <f t="shared" ref="E10:E26" si="0">D10*1.5</f>
        <v>2.4125000000000001</v>
      </c>
      <c r="F10" s="16">
        <f t="shared" ref="F10:F26" si="1">IF(G10&gt;0,0,($G$8*D10/100)/30*C10)</f>
        <v>0</v>
      </c>
      <c r="G10" s="16">
        <f t="shared" ref="G10:G26" si="2">$G$8*E10/100/30*C10</f>
        <v>12062.5</v>
      </c>
    </row>
    <row r="11" spans="1:7" ht="15">
      <c r="A11" s="15">
        <v>2019</v>
      </c>
      <c r="B11" s="15" t="s">
        <v>10</v>
      </c>
      <c r="C11" s="15">
        <v>31</v>
      </c>
      <c r="D11" s="15">
        <f>19.28/12</f>
        <v>1.6066666666666667</v>
      </c>
      <c r="E11" s="15">
        <f t="shared" si="0"/>
        <v>2.41</v>
      </c>
      <c r="F11" s="16">
        <f t="shared" si="1"/>
        <v>0</v>
      </c>
      <c r="G11" s="16">
        <f t="shared" si="2"/>
        <v>12451.666666666668</v>
      </c>
    </row>
    <row r="12" spans="1:7" ht="15">
      <c r="A12" s="15">
        <v>2019</v>
      </c>
      <c r="B12" s="15" t="s">
        <v>11</v>
      </c>
      <c r="C12" s="15">
        <v>31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12477.5</v>
      </c>
    </row>
    <row r="13" spans="1:7" ht="15">
      <c r="A13" s="15">
        <v>2019</v>
      </c>
      <c r="B13" s="15" t="s">
        <v>20</v>
      </c>
      <c r="C13" s="15">
        <v>30</v>
      </c>
      <c r="D13" s="15">
        <f>19.32/12</f>
        <v>1.61</v>
      </c>
      <c r="E13" s="15">
        <f t="shared" si="0"/>
        <v>2.415</v>
      </c>
      <c r="F13" s="16">
        <f t="shared" si="1"/>
        <v>0</v>
      </c>
      <c r="G13" s="16">
        <f t="shared" si="2"/>
        <v>12075</v>
      </c>
    </row>
    <row r="14" spans="1:7" ht="15">
      <c r="A14" s="15">
        <v>2019</v>
      </c>
      <c r="B14" s="15" t="s">
        <v>13</v>
      </c>
      <c r="C14" s="15">
        <v>31</v>
      </c>
      <c r="D14" s="15">
        <f>19.1/12</f>
        <v>1.5916666666666668</v>
      </c>
      <c r="E14" s="15">
        <f t="shared" si="0"/>
        <v>2.3875000000000002</v>
      </c>
      <c r="F14" s="16">
        <f t="shared" si="1"/>
        <v>0</v>
      </c>
      <c r="G14" s="16">
        <f t="shared" si="2"/>
        <v>12335.416666666668</v>
      </c>
    </row>
    <row r="15" spans="1:7" ht="15">
      <c r="A15" s="15">
        <v>2019</v>
      </c>
      <c r="B15" s="15" t="s">
        <v>14</v>
      </c>
      <c r="C15" s="15">
        <v>30</v>
      </c>
      <c r="D15" s="15">
        <f>19.03/12</f>
        <v>1.5858333333333334</v>
      </c>
      <c r="E15" s="15">
        <f t="shared" si="0"/>
        <v>2.3787500000000001</v>
      </c>
      <c r="F15" s="16">
        <f t="shared" si="1"/>
        <v>0</v>
      </c>
      <c r="G15" s="16">
        <f t="shared" si="2"/>
        <v>11893.75</v>
      </c>
    </row>
    <row r="16" spans="1:7" ht="15">
      <c r="A16" s="15">
        <v>2019</v>
      </c>
      <c r="B16" s="15" t="s">
        <v>15</v>
      </c>
      <c r="C16" s="15">
        <v>31</v>
      </c>
      <c r="D16" s="15">
        <f>18.91/12</f>
        <v>1.5758333333333334</v>
      </c>
      <c r="E16" s="15">
        <f t="shared" si="0"/>
        <v>2.36375</v>
      </c>
      <c r="F16" s="16">
        <f t="shared" si="1"/>
        <v>0</v>
      </c>
      <c r="G16" s="16">
        <f t="shared" si="2"/>
        <v>12212.708333333332</v>
      </c>
    </row>
    <row r="17" spans="1:7" ht="15">
      <c r="A17" s="15">
        <v>2020</v>
      </c>
      <c r="B17" s="15" t="s">
        <v>21</v>
      </c>
      <c r="C17" s="15">
        <v>31</v>
      </c>
      <c r="D17" s="15">
        <f>18.77/12</f>
        <v>1.5641666666666667</v>
      </c>
      <c r="E17" s="15">
        <f t="shared" si="0"/>
        <v>2.3462499999999999</v>
      </c>
      <c r="F17" s="16">
        <f t="shared" si="1"/>
        <v>0</v>
      </c>
      <c r="G17" s="16">
        <f t="shared" si="2"/>
        <v>12122.291666666668</v>
      </c>
    </row>
    <row r="18" spans="1:7" ht="15">
      <c r="A18" s="15">
        <v>2020</v>
      </c>
      <c r="B18" s="15" t="s">
        <v>17</v>
      </c>
      <c r="C18" s="15">
        <v>29</v>
      </c>
      <c r="D18" s="15">
        <f>19.06/12</f>
        <v>1.5883333333333332</v>
      </c>
      <c r="E18" s="15">
        <f t="shared" si="0"/>
        <v>2.3824999999999998</v>
      </c>
      <c r="F18" s="16">
        <f t="shared" si="1"/>
        <v>0</v>
      </c>
      <c r="G18" s="16">
        <f t="shared" si="2"/>
        <v>11515.416666666666</v>
      </c>
    </row>
    <row r="19" spans="1:7" ht="15">
      <c r="A19" s="15">
        <v>2020</v>
      </c>
      <c r="B19" s="15" t="s">
        <v>18</v>
      </c>
      <c r="C19" s="15">
        <v>31</v>
      </c>
      <c r="D19" s="15">
        <f>18.95/12</f>
        <v>1.5791666666666666</v>
      </c>
      <c r="E19" s="15">
        <f t="shared" si="0"/>
        <v>2.3687499999999999</v>
      </c>
      <c r="F19" s="16">
        <f t="shared" si="1"/>
        <v>0</v>
      </c>
      <c r="G19" s="16">
        <f>$G$8*E19/100/30*C19</f>
        <v>12238.541666666668</v>
      </c>
    </row>
    <row r="20" spans="1:7" ht="15">
      <c r="A20" s="15">
        <v>2020</v>
      </c>
      <c r="B20" s="15" t="s">
        <v>19</v>
      </c>
      <c r="C20" s="15">
        <v>30</v>
      </c>
      <c r="D20" s="15">
        <f>18.69/12</f>
        <v>1.5575000000000001</v>
      </c>
      <c r="E20" s="15">
        <f t="shared" si="0"/>
        <v>2.3362500000000002</v>
      </c>
      <c r="F20" s="16">
        <f t="shared" si="1"/>
        <v>0</v>
      </c>
      <c r="G20" s="16">
        <f t="shared" si="2"/>
        <v>11681.25</v>
      </c>
    </row>
    <row r="21" spans="1:7" ht="15">
      <c r="A21" s="15">
        <v>2020</v>
      </c>
      <c r="B21" s="15" t="s">
        <v>8</v>
      </c>
      <c r="C21" s="15">
        <v>31</v>
      </c>
      <c r="D21" s="15">
        <f>18.19/12</f>
        <v>1.5158333333333334</v>
      </c>
      <c r="E21" s="15">
        <f t="shared" si="0"/>
        <v>2.2737500000000002</v>
      </c>
      <c r="F21" s="16">
        <f t="shared" si="1"/>
        <v>0</v>
      </c>
      <c r="G21" s="16">
        <f t="shared" si="2"/>
        <v>11747.708333333332</v>
      </c>
    </row>
    <row r="22" spans="1:7" ht="15">
      <c r="A22" s="15">
        <v>2020</v>
      </c>
      <c r="B22" s="15" t="s">
        <v>9</v>
      </c>
      <c r="C22" s="15">
        <v>30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11325</v>
      </c>
    </row>
    <row r="23" spans="1:7" ht="15">
      <c r="A23" s="15">
        <v>2020</v>
      </c>
      <c r="B23" s="15" t="s">
        <v>10</v>
      </c>
      <c r="C23" s="15">
        <v>31</v>
      </c>
      <c r="D23" s="15">
        <f>18.12/12</f>
        <v>1.51</v>
      </c>
      <c r="E23" s="15">
        <f t="shared" si="0"/>
        <v>2.2650000000000001</v>
      </c>
      <c r="F23" s="16">
        <f t="shared" si="1"/>
        <v>0</v>
      </c>
      <c r="G23" s="16">
        <f t="shared" si="2"/>
        <v>11702.5</v>
      </c>
    </row>
    <row r="24" spans="1:7" ht="15">
      <c r="A24" s="15">
        <v>2020</v>
      </c>
      <c r="B24" s="15" t="s">
        <v>11</v>
      </c>
      <c r="C24" s="15">
        <v>31</v>
      </c>
      <c r="D24" s="15">
        <f>18.29/12</f>
        <v>1.5241666666666667</v>
      </c>
      <c r="E24" s="15">
        <f t="shared" si="0"/>
        <v>2.2862499999999999</v>
      </c>
      <c r="F24" s="16">
        <f t="shared" si="1"/>
        <v>0</v>
      </c>
      <c r="G24" s="16">
        <f t="shared" si="2"/>
        <v>11812.291666666668</v>
      </c>
    </row>
    <row r="25" spans="1:7" ht="15">
      <c r="A25" s="15">
        <v>2020</v>
      </c>
      <c r="B25" s="15" t="s">
        <v>20</v>
      </c>
      <c r="C25" s="15">
        <v>30</v>
      </c>
      <c r="D25" s="15">
        <f>18.35/12</f>
        <v>1.5291666666666668</v>
      </c>
      <c r="E25" s="15">
        <f t="shared" si="0"/>
        <v>2.2937500000000002</v>
      </c>
      <c r="F25" s="16">
        <f t="shared" si="1"/>
        <v>0</v>
      </c>
      <c r="G25" s="16">
        <f t="shared" si="2"/>
        <v>11468.75</v>
      </c>
    </row>
    <row r="26" spans="1:7" ht="15">
      <c r="A26" s="15">
        <v>2020</v>
      </c>
      <c r="B26" s="15" t="s">
        <v>22</v>
      </c>
      <c r="C26" s="15">
        <v>31</v>
      </c>
      <c r="D26" s="15">
        <f>18.09/12</f>
        <v>1.5075000000000001</v>
      </c>
      <c r="E26" s="15">
        <f t="shared" si="0"/>
        <v>2.26125</v>
      </c>
      <c r="F26" s="16">
        <f t="shared" si="1"/>
        <v>0</v>
      </c>
      <c r="G26" s="16">
        <f t="shared" si="2"/>
        <v>11683.125</v>
      </c>
    </row>
    <row r="27" spans="1:7" ht="15">
      <c r="A27" s="15"/>
      <c r="B27" s="15"/>
      <c r="C27" s="15"/>
      <c r="D27" s="15"/>
      <c r="E27" s="15"/>
      <c r="F27" s="17"/>
      <c r="G27" s="17"/>
    </row>
    <row r="28" spans="1:7" ht="15">
      <c r="A28" s="15"/>
      <c r="B28" s="15"/>
      <c r="C28" s="15"/>
      <c r="D28" s="15"/>
      <c r="E28" s="15"/>
      <c r="F28" s="17"/>
      <c r="G28" s="17"/>
    </row>
    <row r="29" spans="1:7" ht="15">
      <c r="A29" s="15" t="s">
        <v>23</v>
      </c>
      <c r="B29" s="15"/>
      <c r="C29" s="15"/>
      <c r="D29" s="15"/>
      <c r="E29" s="15"/>
      <c r="F29" s="17">
        <f>SUM(F10:F26)</f>
        <v>0</v>
      </c>
      <c r="G29" s="17">
        <f>SUM(G10:G26)</f>
        <v>202805.41666666669</v>
      </c>
    </row>
    <row r="30" spans="1:7" ht="15">
      <c r="A30" s="15" t="s">
        <v>24</v>
      </c>
      <c r="B30" s="15"/>
      <c r="C30" s="15" t="s">
        <v>25</v>
      </c>
      <c r="D30" s="15"/>
      <c r="E30" s="15"/>
      <c r="F30" s="17"/>
      <c r="G30" s="17">
        <f>IF(C30="SI",G8*20%,0)</f>
        <v>0</v>
      </c>
    </row>
    <row r="31" spans="1:7" ht="15">
      <c r="A31" s="15" t="s">
        <v>26</v>
      </c>
      <c r="B31" s="15"/>
      <c r="C31" s="15"/>
      <c r="D31" s="15"/>
      <c r="E31" s="15"/>
      <c r="F31" s="17"/>
      <c r="G31" s="17">
        <f>G8</f>
        <v>500000</v>
      </c>
    </row>
    <row r="32" spans="1:7" ht="15">
      <c r="A32" s="15"/>
      <c r="B32" s="15"/>
      <c r="C32" s="15"/>
      <c r="D32" s="15"/>
      <c r="E32" s="15"/>
      <c r="F32" s="17"/>
      <c r="G32" s="17"/>
    </row>
    <row r="33" spans="1:8" ht="15">
      <c r="A33" s="18" t="s">
        <v>27</v>
      </c>
      <c r="B33" s="15"/>
      <c r="C33" s="15"/>
      <c r="D33" s="15"/>
      <c r="E33" s="15"/>
      <c r="F33" s="17"/>
      <c r="G33" s="19">
        <f>F29+G29+G30+G31</f>
        <v>702805.41666666674</v>
      </c>
      <c r="H33" s="10"/>
    </row>
    <row r="34" spans="1:8" ht="15">
      <c r="A34" s="8"/>
      <c r="B34" s="2"/>
      <c r="C34" s="2"/>
      <c r="D34" s="2"/>
      <c r="E34" s="2"/>
      <c r="F34" s="7"/>
      <c r="G34" s="9"/>
    </row>
    <row r="35" spans="1:8" ht="15">
      <c r="A35" s="2"/>
      <c r="B35" s="2"/>
      <c r="C35" s="2"/>
      <c r="D35" s="2"/>
      <c r="E35" s="2"/>
      <c r="F35" s="7"/>
      <c r="G35" s="7"/>
    </row>
    <row r="36" spans="1:8" ht="15">
      <c r="A36" s="2"/>
      <c r="B36" s="2"/>
      <c r="C36" s="2"/>
      <c r="D36" s="2"/>
      <c r="E36" s="2"/>
      <c r="F36" s="7"/>
      <c r="G3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H35"/>
  <sheetViews>
    <sheetView topLeftCell="A3" workbookViewId="0">
      <selection activeCell="A10" sqref="A10:G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10</v>
      </c>
      <c r="C10" s="15">
        <v>31</v>
      </c>
      <c r="D10" s="15">
        <f>19.28/12</f>
        <v>1.6066666666666667</v>
      </c>
      <c r="E10" s="15">
        <f t="shared" ref="E10:E25" si="0">D10*1.5</f>
        <v>2.41</v>
      </c>
      <c r="F10" s="16">
        <f t="shared" ref="F10:F25" si="1">IF(G10&gt;0,0,($G$8*D10/100)/30*C10)</f>
        <v>0</v>
      </c>
      <c r="G10" s="16">
        <f t="shared" ref="G10:G25" si="2">$G$8*E10/100/30*C10</f>
        <v>12451.666666666668</v>
      </c>
    </row>
    <row r="11" spans="1:7" ht="15">
      <c r="A11" s="15">
        <v>2019</v>
      </c>
      <c r="B11" s="15" t="s">
        <v>11</v>
      </c>
      <c r="C11" s="15">
        <v>31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12477.5</v>
      </c>
    </row>
    <row r="12" spans="1:7" ht="15">
      <c r="A12" s="15">
        <v>2019</v>
      </c>
      <c r="B12" s="15" t="s">
        <v>20</v>
      </c>
      <c r="C12" s="15">
        <v>30</v>
      </c>
      <c r="D12" s="15">
        <f>19.32/12</f>
        <v>1.61</v>
      </c>
      <c r="E12" s="15">
        <f t="shared" si="0"/>
        <v>2.415</v>
      </c>
      <c r="F12" s="16">
        <f t="shared" si="1"/>
        <v>0</v>
      </c>
      <c r="G12" s="16">
        <f t="shared" si="2"/>
        <v>12075</v>
      </c>
    </row>
    <row r="13" spans="1:7" ht="15">
      <c r="A13" s="15">
        <v>2019</v>
      </c>
      <c r="B13" s="15" t="s">
        <v>13</v>
      </c>
      <c r="C13" s="15">
        <v>31</v>
      </c>
      <c r="D13" s="15">
        <f>19.1/12</f>
        <v>1.5916666666666668</v>
      </c>
      <c r="E13" s="15">
        <f t="shared" si="0"/>
        <v>2.3875000000000002</v>
      </c>
      <c r="F13" s="16">
        <f t="shared" si="1"/>
        <v>0</v>
      </c>
      <c r="G13" s="16">
        <f t="shared" si="2"/>
        <v>12335.416666666668</v>
      </c>
    </row>
    <row r="14" spans="1:7" ht="15">
      <c r="A14" s="15">
        <v>2019</v>
      </c>
      <c r="B14" s="15" t="s">
        <v>14</v>
      </c>
      <c r="C14" s="15">
        <v>30</v>
      </c>
      <c r="D14" s="15">
        <f>19.03/12</f>
        <v>1.5858333333333334</v>
      </c>
      <c r="E14" s="15">
        <f t="shared" si="0"/>
        <v>2.3787500000000001</v>
      </c>
      <c r="F14" s="16">
        <f t="shared" si="1"/>
        <v>0</v>
      </c>
      <c r="G14" s="16">
        <f t="shared" si="2"/>
        <v>11893.75</v>
      </c>
    </row>
    <row r="15" spans="1:7" ht="15">
      <c r="A15" s="15">
        <v>2019</v>
      </c>
      <c r="B15" s="15" t="s">
        <v>15</v>
      </c>
      <c r="C15" s="15">
        <v>31</v>
      </c>
      <c r="D15" s="15">
        <f>18.91/12</f>
        <v>1.5758333333333334</v>
      </c>
      <c r="E15" s="15">
        <f t="shared" si="0"/>
        <v>2.36375</v>
      </c>
      <c r="F15" s="16">
        <f t="shared" si="1"/>
        <v>0</v>
      </c>
      <c r="G15" s="16">
        <f t="shared" si="2"/>
        <v>12212.708333333332</v>
      </c>
    </row>
    <row r="16" spans="1:7" ht="15">
      <c r="A16" s="15">
        <v>2020</v>
      </c>
      <c r="B16" s="15" t="s">
        <v>21</v>
      </c>
      <c r="C16" s="15">
        <v>31</v>
      </c>
      <c r="D16" s="15">
        <f>18.77/12</f>
        <v>1.5641666666666667</v>
      </c>
      <c r="E16" s="15">
        <f t="shared" si="0"/>
        <v>2.3462499999999999</v>
      </c>
      <c r="F16" s="16">
        <f t="shared" si="1"/>
        <v>0</v>
      </c>
      <c r="G16" s="16">
        <f t="shared" si="2"/>
        <v>12122.291666666668</v>
      </c>
    </row>
    <row r="17" spans="1:8" ht="15">
      <c r="A17" s="15">
        <v>2020</v>
      </c>
      <c r="B17" s="15" t="s">
        <v>17</v>
      </c>
      <c r="C17" s="15">
        <v>29</v>
      </c>
      <c r="D17" s="15">
        <f>19.06/12</f>
        <v>1.5883333333333332</v>
      </c>
      <c r="E17" s="15">
        <f t="shared" si="0"/>
        <v>2.3824999999999998</v>
      </c>
      <c r="F17" s="16">
        <f t="shared" si="1"/>
        <v>0</v>
      </c>
      <c r="G17" s="16">
        <f t="shared" si="2"/>
        <v>11515.416666666666</v>
      </c>
    </row>
    <row r="18" spans="1:8" ht="15">
      <c r="A18" s="15">
        <v>2020</v>
      </c>
      <c r="B18" s="15" t="s">
        <v>18</v>
      </c>
      <c r="C18" s="15">
        <v>31</v>
      </c>
      <c r="D18" s="15">
        <f>18.95/12</f>
        <v>1.5791666666666666</v>
      </c>
      <c r="E18" s="15">
        <f t="shared" si="0"/>
        <v>2.3687499999999999</v>
      </c>
      <c r="F18" s="16">
        <f t="shared" si="1"/>
        <v>0</v>
      </c>
      <c r="G18" s="16">
        <f>$G$8*E18/100/30*C18</f>
        <v>12238.541666666668</v>
      </c>
    </row>
    <row r="19" spans="1:8" ht="15">
      <c r="A19" s="15">
        <v>2020</v>
      </c>
      <c r="B19" s="15" t="s">
        <v>19</v>
      </c>
      <c r="C19" s="15">
        <v>30</v>
      </c>
      <c r="D19" s="15">
        <f>18.69/12</f>
        <v>1.5575000000000001</v>
      </c>
      <c r="E19" s="15">
        <f t="shared" si="0"/>
        <v>2.3362500000000002</v>
      </c>
      <c r="F19" s="16">
        <f t="shared" si="1"/>
        <v>0</v>
      </c>
      <c r="G19" s="16">
        <f t="shared" si="2"/>
        <v>11681.25</v>
      </c>
    </row>
    <row r="20" spans="1:8" ht="15">
      <c r="A20" s="15">
        <v>2020</v>
      </c>
      <c r="B20" s="15" t="s">
        <v>8</v>
      </c>
      <c r="C20" s="15">
        <v>31</v>
      </c>
      <c r="D20" s="15">
        <f>18.19/12</f>
        <v>1.5158333333333334</v>
      </c>
      <c r="E20" s="15">
        <f t="shared" si="0"/>
        <v>2.2737500000000002</v>
      </c>
      <c r="F20" s="16">
        <f t="shared" si="1"/>
        <v>0</v>
      </c>
      <c r="G20" s="16">
        <f t="shared" si="2"/>
        <v>11747.708333333332</v>
      </c>
    </row>
    <row r="21" spans="1:8" ht="15">
      <c r="A21" s="15">
        <v>2020</v>
      </c>
      <c r="B21" s="15" t="s">
        <v>9</v>
      </c>
      <c r="C21" s="15">
        <v>30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11325</v>
      </c>
    </row>
    <row r="22" spans="1:8" ht="15">
      <c r="A22" s="15">
        <v>2020</v>
      </c>
      <c r="B22" s="15" t="s">
        <v>10</v>
      </c>
      <c r="C22" s="15">
        <v>31</v>
      </c>
      <c r="D22" s="15">
        <f>18.12/12</f>
        <v>1.51</v>
      </c>
      <c r="E22" s="15">
        <f t="shared" si="0"/>
        <v>2.2650000000000001</v>
      </c>
      <c r="F22" s="16">
        <f t="shared" si="1"/>
        <v>0</v>
      </c>
      <c r="G22" s="16">
        <f t="shared" si="2"/>
        <v>11702.5</v>
      </c>
    </row>
    <row r="23" spans="1:8" ht="15">
      <c r="A23" s="15">
        <v>2020</v>
      </c>
      <c r="B23" s="15" t="s">
        <v>11</v>
      </c>
      <c r="C23" s="15">
        <v>31</v>
      </c>
      <c r="D23" s="15">
        <f>18.29/12</f>
        <v>1.5241666666666667</v>
      </c>
      <c r="E23" s="15">
        <f t="shared" si="0"/>
        <v>2.2862499999999999</v>
      </c>
      <c r="F23" s="16">
        <f t="shared" si="1"/>
        <v>0</v>
      </c>
      <c r="G23" s="16">
        <f t="shared" si="2"/>
        <v>11812.291666666668</v>
      </c>
    </row>
    <row r="24" spans="1:8" ht="15">
      <c r="A24" s="15">
        <v>2020</v>
      </c>
      <c r="B24" s="15" t="s">
        <v>20</v>
      </c>
      <c r="C24" s="15">
        <v>30</v>
      </c>
      <c r="D24" s="15">
        <f>18.35/12</f>
        <v>1.5291666666666668</v>
      </c>
      <c r="E24" s="15">
        <f t="shared" si="0"/>
        <v>2.2937500000000002</v>
      </c>
      <c r="F24" s="16">
        <f t="shared" si="1"/>
        <v>0</v>
      </c>
      <c r="G24" s="16">
        <f t="shared" si="2"/>
        <v>11468.75</v>
      </c>
    </row>
    <row r="25" spans="1:8" ht="15">
      <c r="A25" s="15">
        <v>2020</v>
      </c>
      <c r="B25" s="15" t="s">
        <v>22</v>
      </c>
      <c r="C25" s="15">
        <v>31</v>
      </c>
      <c r="D25" s="15">
        <f>18.09/12</f>
        <v>1.5075000000000001</v>
      </c>
      <c r="E25" s="15">
        <f t="shared" si="0"/>
        <v>2.26125</v>
      </c>
      <c r="F25" s="16">
        <f t="shared" si="1"/>
        <v>0</v>
      </c>
      <c r="G25" s="16">
        <f t="shared" si="2"/>
        <v>11683.125</v>
      </c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/>
      <c r="B27" s="15"/>
      <c r="C27" s="15"/>
      <c r="D27" s="15"/>
      <c r="E27" s="15"/>
      <c r="F27" s="17"/>
      <c r="G27" s="17"/>
    </row>
    <row r="28" spans="1:8" ht="15">
      <c r="A28" s="15" t="s">
        <v>23</v>
      </c>
      <c r="B28" s="15"/>
      <c r="C28" s="15"/>
      <c r="D28" s="15"/>
      <c r="E28" s="15"/>
      <c r="F28" s="17">
        <f>SUM(F10:F25)</f>
        <v>0</v>
      </c>
      <c r="G28" s="17">
        <f>SUM(G10:G25)</f>
        <v>190742.91666666669</v>
      </c>
    </row>
    <row r="29" spans="1:8" ht="15">
      <c r="A29" s="15" t="s">
        <v>24</v>
      </c>
      <c r="B29" s="15"/>
      <c r="C29" s="15" t="s">
        <v>25</v>
      </c>
      <c r="D29" s="15"/>
      <c r="E29" s="15"/>
      <c r="F29" s="17"/>
      <c r="G29" s="17">
        <f>IF(C29="SI",G8*20%,0)</f>
        <v>0</v>
      </c>
    </row>
    <row r="30" spans="1:8" ht="15">
      <c r="A30" s="15" t="s">
        <v>26</v>
      </c>
      <c r="B30" s="15"/>
      <c r="C30" s="15"/>
      <c r="D30" s="15"/>
      <c r="E30" s="15"/>
      <c r="F30" s="17"/>
      <c r="G30" s="17">
        <f>G8</f>
        <v>500000</v>
      </c>
    </row>
    <row r="31" spans="1:8" ht="15">
      <c r="A31" s="15"/>
      <c r="B31" s="15"/>
      <c r="C31" s="15"/>
      <c r="D31" s="15"/>
      <c r="E31" s="15"/>
      <c r="F31" s="17"/>
      <c r="G31" s="17"/>
    </row>
    <row r="32" spans="1:8" ht="15">
      <c r="A32" s="18" t="s">
        <v>27</v>
      </c>
      <c r="B32" s="15"/>
      <c r="C32" s="15"/>
      <c r="D32" s="15"/>
      <c r="E32" s="15"/>
      <c r="F32" s="17"/>
      <c r="G32" s="19">
        <f>F28+G28+G29+G30</f>
        <v>690742.91666666674</v>
      </c>
      <c r="H32" s="10"/>
    </row>
    <row r="33" spans="1:7" ht="15">
      <c r="A33" s="8"/>
      <c r="B33" s="2"/>
      <c r="C33" s="2"/>
      <c r="D33" s="2"/>
      <c r="E33" s="2"/>
      <c r="F33" s="7"/>
      <c r="G33" s="9"/>
    </row>
    <row r="34" spans="1:7" ht="15">
      <c r="A34" s="2"/>
      <c r="B34" s="2"/>
      <c r="C34" s="2"/>
      <c r="D34" s="2"/>
      <c r="E34" s="2"/>
      <c r="F34" s="7"/>
      <c r="G34" s="7"/>
    </row>
    <row r="35" spans="1:7" ht="15">
      <c r="A35" s="2"/>
      <c r="B35" s="2"/>
      <c r="C35" s="2"/>
      <c r="D35" s="2"/>
      <c r="E35" s="2"/>
      <c r="F35" s="7"/>
      <c r="G3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H34"/>
  <sheetViews>
    <sheetView topLeftCell="A3" workbookViewId="0">
      <selection activeCell="A10" sqref="A10:I10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2019</v>
      </c>
      <c r="B10" s="15" t="s">
        <v>11</v>
      </c>
      <c r="C10" s="15">
        <v>31</v>
      </c>
      <c r="D10" s="15">
        <f>19.32/12</f>
        <v>1.61</v>
      </c>
      <c r="E10" s="15">
        <f t="shared" ref="E10:E24" si="0">D10*1.5</f>
        <v>2.415</v>
      </c>
      <c r="F10" s="16">
        <f t="shared" ref="F10:F24" si="1">IF(G10&gt;0,0,($G$8*D10/100)/30*C10)</f>
        <v>0</v>
      </c>
      <c r="G10" s="16">
        <f t="shared" ref="G10:G24" si="2">$G$8*E10/100/30*C10</f>
        <v>12477.5</v>
      </c>
    </row>
    <row r="11" spans="1:7" ht="15">
      <c r="A11" s="15">
        <v>2019</v>
      </c>
      <c r="B11" s="15" t="s">
        <v>20</v>
      </c>
      <c r="C11" s="15">
        <v>30</v>
      </c>
      <c r="D11" s="15">
        <f>19.32/12</f>
        <v>1.61</v>
      </c>
      <c r="E11" s="15">
        <f t="shared" si="0"/>
        <v>2.415</v>
      </c>
      <c r="F11" s="16">
        <f t="shared" si="1"/>
        <v>0</v>
      </c>
      <c r="G11" s="16">
        <f t="shared" si="2"/>
        <v>12075</v>
      </c>
    </row>
    <row r="12" spans="1:7" ht="15">
      <c r="A12" s="15">
        <v>2019</v>
      </c>
      <c r="B12" s="15" t="s">
        <v>13</v>
      </c>
      <c r="C12" s="15">
        <v>31</v>
      </c>
      <c r="D12" s="15">
        <f>19.1/12</f>
        <v>1.5916666666666668</v>
      </c>
      <c r="E12" s="15">
        <f t="shared" si="0"/>
        <v>2.3875000000000002</v>
      </c>
      <c r="F12" s="16">
        <f t="shared" si="1"/>
        <v>0</v>
      </c>
      <c r="G12" s="16">
        <f t="shared" si="2"/>
        <v>12335.416666666668</v>
      </c>
    </row>
    <row r="13" spans="1:7" ht="15">
      <c r="A13" s="15">
        <v>2019</v>
      </c>
      <c r="B13" s="15" t="s">
        <v>14</v>
      </c>
      <c r="C13" s="15">
        <v>30</v>
      </c>
      <c r="D13" s="15">
        <f>19.03/12</f>
        <v>1.5858333333333334</v>
      </c>
      <c r="E13" s="15">
        <f t="shared" si="0"/>
        <v>2.3787500000000001</v>
      </c>
      <c r="F13" s="16">
        <f t="shared" si="1"/>
        <v>0</v>
      </c>
      <c r="G13" s="16">
        <f t="shared" si="2"/>
        <v>11893.75</v>
      </c>
    </row>
    <row r="14" spans="1:7" ht="15">
      <c r="A14" s="15">
        <v>2019</v>
      </c>
      <c r="B14" s="15" t="s">
        <v>15</v>
      </c>
      <c r="C14" s="15">
        <v>31</v>
      </c>
      <c r="D14" s="15">
        <f>18.91/12</f>
        <v>1.5758333333333334</v>
      </c>
      <c r="E14" s="15">
        <f t="shared" si="0"/>
        <v>2.36375</v>
      </c>
      <c r="F14" s="16">
        <f t="shared" si="1"/>
        <v>0</v>
      </c>
      <c r="G14" s="16">
        <f t="shared" si="2"/>
        <v>12212.708333333332</v>
      </c>
    </row>
    <row r="15" spans="1:7" ht="15">
      <c r="A15" s="15">
        <v>2020</v>
      </c>
      <c r="B15" s="15" t="s">
        <v>21</v>
      </c>
      <c r="C15" s="15">
        <v>31</v>
      </c>
      <c r="D15" s="15">
        <f>18.77/12</f>
        <v>1.5641666666666667</v>
      </c>
      <c r="E15" s="15">
        <f t="shared" si="0"/>
        <v>2.3462499999999999</v>
      </c>
      <c r="F15" s="16">
        <f t="shared" si="1"/>
        <v>0</v>
      </c>
      <c r="G15" s="16">
        <f t="shared" si="2"/>
        <v>12122.291666666668</v>
      </c>
    </row>
    <row r="16" spans="1:7" ht="15">
      <c r="A16" s="15">
        <v>2020</v>
      </c>
      <c r="B16" s="15" t="s">
        <v>17</v>
      </c>
      <c r="C16" s="15">
        <v>29</v>
      </c>
      <c r="D16" s="15">
        <f>19.06/12</f>
        <v>1.5883333333333332</v>
      </c>
      <c r="E16" s="15">
        <f t="shared" si="0"/>
        <v>2.3824999999999998</v>
      </c>
      <c r="F16" s="16">
        <f t="shared" si="1"/>
        <v>0</v>
      </c>
      <c r="G16" s="16">
        <f t="shared" si="2"/>
        <v>11515.416666666666</v>
      </c>
    </row>
    <row r="17" spans="1:8" ht="15">
      <c r="A17" s="15">
        <v>2020</v>
      </c>
      <c r="B17" s="15" t="s">
        <v>18</v>
      </c>
      <c r="C17" s="15">
        <v>31</v>
      </c>
      <c r="D17" s="15">
        <f>18.95/12</f>
        <v>1.5791666666666666</v>
      </c>
      <c r="E17" s="15">
        <f t="shared" si="0"/>
        <v>2.3687499999999999</v>
      </c>
      <c r="F17" s="16">
        <f t="shared" si="1"/>
        <v>0</v>
      </c>
      <c r="G17" s="16">
        <f>$G$8*E17/100/30*C17</f>
        <v>12238.541666666668</v>
      </c>
    </row>
    <row r="18" spans="1:8" ht="15">
      <c r="A18" s="15">
        <v>2020</v>
      </c>
      <c r="B18" s="15" t="s">
        <v>19</v>
      </c>
      <c r="C18" s="15">
        <v>30</v>
      </c>
      <c r="D18" s="15">
        <f>18.69/12</f>
        <v>1.5575000000000001</v>
      </c>
      <c r="E18" s="15">
        <f t="shared" si="0"/>
        <v>2.3362500000000002</v>
      </c>
      <c r="F18" s="16">
        <f t="shared" si="1"/>
        <v>0</v>
      </c>
      <c r="G18" s="16">
        <f t="shared" si="2"/>
        <v>11681.25</v>
      </c>
    </row>
    <row r="19" spans="1:8" ht="15">
      <c r="A19" s="15">
        <v>2020</v>
      </c>
      <c r="B19" s="15" t="s">
        <v>8</v>
      </c>
      <c r="C19" s="15">
        <v>31</v>
      </c>
      <c r="D19" s="15">
        <f>18.19/12</f>
        <v>1.5158333333333334</v>
      </c>
      <c r="E19" s="15">
        <f t="shared" si="0"/>
        <v>2.2737500000000002</v>
      </c>
      <c r="F19" s="16">
        <f t="shared" si="1"/>
        <v>0</v>
      </c>
      <c r="G19" s="16">
        <f t="shared" si="2"/>
        <v>11747.708333333332</v>
      </c>
    </row>
    <row r="20" spans="1:8" ht="15">
      <c r="A20" s="15">
        <v>2020</v>
      </c>
      <c r="B20" s="15" t="s">
        <v>9</v>
      </c>
      <c r="C20" s="15">
        <v>30</v>
      </c>
      <c r="D20" s="15">
        <f>18.12/12</f>
        <v>1.51</v>
      </c>
      <c r="E20" s="15">
        <f t="shared" si="0"/>
        <v>2.2650000000000001</v>
      </c>
      <c r="F20" s="16">
        <f t="shared" si="1"/>
        <v>0</v>
      </c>
      <c r="G20" s="16">
        <f t="shared" si="2"/>
        <v>11325</v>
      </c>
    </row>
    <row r="21" spans="1:8" ht="15">
      <c r="A21" s="15">
        <v>2020</v>
      </c>
      <c r="B21" s="15" t="s">
        <v>10</v>
      </c>
      <c r="C21" s="15">
        <v>31</v>
      </c>
      <c r="D21" s="15">
        <f>18.12/12</f>
        <v>1.51</v>
      </c>
      <c r="E21" s="15">
        <f t="shared" si="0"/>
        <v>2.2650000000000001</v>
      </c>
      <c r="F21" s="16">
        <f t="shared" si="1"/>
        <v>0</v>
      </c>
      <c r="G21" s="16">
        <f t="shared" si="2"/>
        <v>11702.5</v>
      </c>
    </row>
    <row r="22" spans="1:8" ht="15">
      <c r="A22" s="15">
        <v>2020</v>
      </c>
      <c r="B22" s="15" t="s">
        <v>11</v>
      </c>
      <c r="C22" s="15">
        <v>31</v>
      </c>
      <c r="D22" s="15">
        <f>18.29/12</f>
        <v>1.5241666666666667</v>
      </c>
      <c r="E22" s="15">
        <f t="shared" si="0"/>
        <v>2.2862499999999999</v>
      </c>
      <c r="F22" s="16">
        <f t="shared" si="1"/>
        <v>0</v>
      </c>
      <c r="G22" s="16">
        <f t="shared" si="2"/>
        <v>11812.291666666668</v>
      </c>
    </row>
    <row r="23" spans="1:8" ht="15">
      <c r="A23" s="15">
        <v>2020</v>
      </c>
      <c r="B23" s="15" t="s">
        <v>20</v>
      </c>
      <c r="C23" s="15">
        <v>30</v>
      </c>
      <c r="D23" s="15">
        <f>18.35/12</f>
        <v>1.5291666666666668</v>
      </c>
      <c r="E23" s="15">
        <f t="shared" si="0"/>
        <v>2.2937500000000002</v>
      </c>
      <c r="F23" s="16">
        <f t="shared" si="1"/>
        <v>0</v>
      </c>
      <c r="G23" s="16">
        <f t="shared" si="2"/>
        <v>11468.75</v>
      </c>
    </row>
    <row r="24" spans="1:8" ht="15">
      <c r="A24" s="15">
        <v>2020</v>
      </c>
      <c r="B24" s="15" t="s">
        <v>22</v>
      </c>
      <c r="C24" s="15">
        <v>31</v>
      </c>
      <c r="D24" s="15">
        <f>18.09/12</f>
        <v>1.5075000000000001</v>
      </c>
      <c r="E24" s="15">
        <f t="shared" si="0"/>
        <v>2.26125</v>
      </c>
      <c r="F24" s="16">
        <f t="shared" si="1"/>
        <v>0</v>
      </c>
      <c r="G24" s="16">
        <f t="shared" si="2"/>
        <v>11683.125</v>
      </c>
    </row>
    <row r="25" spans="1:8" ht="15">
      <c r="A25" s="15"/>
      <c r="B25" s="15"/>
      <c r="C25" s="15"/>
      <c r="D25" s="15"/>
      <c r="E25" s="15"/>
      <c r="F25" s="17"/>
      <c r="G25" s="17"/>
    </row>
    <row r="26" spans="1:8" ht="15">
      <c r="A26" s="15"/>
      <c r="B26" s="15"/>
      <c r="C26" s="15"/>
      <c r="D26" s="15"/>
      <c r="E26" s="15"/>
      <c r="F26" s="17"/>
      <c r="G26" s="17"/>
    </row>
    <row r="27" spans="1:8" ht="15">
      <c r="A27" s="15" t="s">
        <v>23</v>
      </c>
      <c r="B27" s="15"/>
      <c r="C27" s="15"/>
      <c r="D27" s="15"/>
      <c r="E27" s="15"/>
      <c r="F27" s="17">
        <f>SUM(F10:F24)</f>
        <v>0</v>
      </c>
      <c r="G27" s="17">
        <f>SUM(G10:G24)</f>
        <v>178291.25</v>
      </c>
    </row>
    <row r="28" spans="1:8" ht="15">
      <c r="A28" s="15" t="s">
        <v>24</v>
      </c>
      <c r="B28" s="15"/>
      <c r="C28" s="15" t="s">
        <v>25</v>
      </c>
      <c r="D28" s="15"/>
      <c r="E28" s="15"/>
      <c r="F28" s="17"/>
      <c r="G28" s="17">
        <f>IF(C28="SI",G8*20%,0)</f>
        <v>0</v>
      </c>
    </row>
    <row r="29" spans="1:8" ht="15">
      <c r="A29" s="15" t="s">
        <v>26</v>
      </c>
      <c r="B29" s="15"/>
      <c r="C29" s="15"/>
      <c r="D29" s="15"/>
      <c r="E29" s="15"/>
      <c r="F29" s="17"/>
      <c r="G29" s="17">
        <f>G8</f>
        <v>500000</v>
      </c>
    </row>
    <row r="30" spans="1:8" ht="15">
      <c r="A30" s="15"/>
      <c r="B30" s="15"/>
      <c r="C30" s="15"/>
      <c r="D30" s="15"/>
      <c r="E30" s="15"/>
      <c r="F30" s="17"/>
      <c r="G30" s="17"/>
    </row>
    <row r="31" spans="1:8" ht="15">
      <c r="A31" s="18" t="s">
        <v>27</v>
      </c>
      <c r="B31" s="15"/>
      <c r="C31" s="15"/>
      <c r="D31" s="15"/>
      <c r="E31" s="15"/>
      <c r="F31" s="17"/>
      <c r="G31" s="19">
        <f>F27+G27+G28+G29</f>
        <v>678291.25</v>
      </c>
      <c r="H31" s="10"/>
    </row>
    <row r="32" spans="1:8" ht="15">
      <c r="A32" s="8"/>
      <c r="B32" s="2"/>
      <c r="C32" s="2"/>
      <c r="D32" s="2"/>
      <c r="E32" s="2"/>
      <c r="F32" s="7"/>
      <c r="G32" s="9"/>
    </row>
    <row r="33" spans="1:7" ht="15">
      <c r="A33" s="2"/>
      <c r="B33" s="2"/>
      <c r="C33" s="2"/>
      <c r="D33" s="2"/>
      <c r="E33" s="2"/>
      <c r="F33" s="7"/>
      <c r="G33" s="7"/>
    </row>
    <row r="34" spans="1:7" ht="15">
      <c r="A34" s="2"/>
      <c r="B34" s="2"/>
      <c r="C34" s="2"/>
      <c r="D34" s="2"/>
      <c r="E34" s="2"/>
      <c r="F34" s="7"/>
      <c r="G3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H48"/>
  <sheetViews>
    <sheetView topLeftCell="B11" workbookViewId="0">
      <selection activeCell="H13" sqref="H13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9</v>
      </c>
      <c r="C10" s="15">
        <v>30</v>
      </c>
      <c r="D10" s="15">
        <f t="shared" ref="D10:D13" si="0">21.01/12</f>
        <v>1.7508333333333335</v>
      </c>
      <c r="E10" s="15">
        <f t="shared" ref="E10:E38" si="1">D10*1.5</f>
        <v>2.6262500000000002</v>
      </c>
      <c r="F10" s="16">
        <f t="shared" ref="F10:F38" si="2">IF(G10&gt;0,0,($G$8*D10/100)/30*C10)</f>
        <v>0</v>
      </c>
      <c r="G10" s="16">
        <f t="shared" ref="G10:G38" si="3">$G$8*E10/100/30*C10</f>
        <v>13131.25</v>
      </c>
    </row>
    <row r="11" spans="1:7" ht="15">
      <c r="A11" s="15">
        <v>2018</v>
      </c>
      <c r="B11" s="15" t="s">
        <v>10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11</v>
      </c>
      <c r="C12" s="15">
        <v>31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13568.958333333332</v>
      </c>
    </row>
    <row r="13" spans="1:7" ht="15">
      <c r="A13" s="15">
        <v>2018</v>
      </c>
      <c r="B13" s="15" t="s">
        <v>12</v>
      </c>
      <c r="C13" s="15">
        <v>30</v>
      </c>
      <c r="D13" s="15">
        <f t="shared" si="0"/>
        <v>1.7508333333333335</v>
      </c>
      <c r="E13" s="15">
        <f t="shared" si="1"/>
        <v>2.6262500000000002</v>
      </c>
      <c r="F13" s="16">
        <f t="shared" si="2"/>
        <v>0</v>
      </c>
      <c r="G13" s="16">
        <f t="shared" si="3"/>
        <v>13131.25</v>
      </c>
    </row>
    <row r="14" spans="1:7" ht="15">
      <c r="A14" s="15">
        <v>2018</v>
      </c>
      <c r="B14" s="15" t="s">
        <v>13</v>
      </c>
      <c r="C14" s="15">
        <v>31</v>
      </c>
      <c r="D14" s="15">
        <f>19.63/12</f>
        <v>1.6358333333333333</v>
      </c>
      <c r="E14" s="15">
        <f t="shared" si="1"/>
        <v>2.4537499999999999</v>
      </c>
      <c r="F14" s="16">
        <f t="shared" si="2"/>
        <v>0</v>
      </c>
      <c r="G14" s="16">
        <f t="shared" si="3"/>
        <v>12677.708333333332</v>
      </c>
    </row>
    <row r="15" spans="1:7" ht="15">
      <c r="A15" s="15">
        <v>2018</v>
      </c>
      <c r="B15" s="15" t="s">
        <v>14</v>
      </c>
      <c r="C15" s="15">
        <v>30</v>
      </c>
      <c r="D15" s="15">
        <f>19.49/12</f>
        <v>1.6241666666666665</v>
      </c>
      <c r="E15" s="15">
        <f t="shared" si="1"/>
        <v>2.4362499999999998</v>
      </c>
      <c r="F15" s="16">
        <f t="shared" si="2"/>
        <v>0</v>
      </c>
      <c r="G15" s="16">
        <f t="shared" si="3"/>
        <v>12181.25</v>
      </c>
    </row>
    <row r="16" spans="1:7" ht="15">
      <c r="A16" s="15">
        <v>2018</v>
      </c>
      <c r="B16" s="15" t="s">
        <v>15</v>
      </c>
      <c r="C16" s="15">
        <v>31</v>
      </c>
      <c r="D16" s="15">
        <f>19.4/12</f>
        <v>1.6166666666666665</v>
      </c>
      <c r="E16" s="15">
        <f t="shared" si="1"/>
        <v>2.4249999999999998</v>
      </c>
      <c r="F16" s="16">
        <f t="shared" si="2"/>
        <v>0</v>
      </c>
      <c r="G16" s="16">
        <f t="shared" si="3"/>
        <v>12529.166666666668</v>
      </c>
    </row>
    <row r="17" spans="1:7" ht="15">
      <c r="A17" s="15">
        <v>2019</v>
      </c>
      <c r="B17" s="15" t="s">
        <v>16</v>
      </c>
      <c r="C17" s="15">
        <v>31</v>
      </c>
      <c r="D17" s="15">
        <f>19.16/12</f>
        <v>1.5966666666666667</v>
      </c>
      <c r="E17" s="15">
        <f t="shared" si="1"/>
        <v>2.395</v>
      </c>
      <c r="F17" s="16">
        <f t="shared" si="2"/>
        <v>0</v>
      </c>
      <c r="G17" s="16">
        <f>$G$8*E17/100/30*C17</f>
        <v>12374.166666666668</v>
      </c>
    </row>
    <row r="18" spans="1:7" ht="15">
      <c r="A18" s="15">
        <v>2019</v>
      </c>
      <c r="B18" s="15" t="s">
        <v>17</v>
      </c>
      <c r="C18" s="15">
        <v>28</v>
      </c>
      <c r="D18" s="15">
        <f>19.7/12</f>
        <v>1.6416666666666666</v>
      </c>
      <c r="E18" s="15">
        <f t="shared" si="1"/>
        <v>2.4624999999999999</v>
      </c>
      <c r="F18" s="16">
        <f t="shared" si="2"/>
        <v>0</v>
      </c>
      <c r="G18" s="16">
        <f t="shared" si="3"/>
        <v>11491.666666666668</v>
      </c>
    </row>
    <row r="19" spans="1:7" ht="15">
      <c r="A19" s="15">
        <v>2019</v>
      </c>
      <c r="B19" s="15" t="s">
        <v>18</v>
      </c>
      <c r="C19" s="15">
        <v>31</v>
      </c>
      <c r="D19" s="15">
        <f>19.37/12</f>
        <v>1.6141666666666667</v>
      </c>
      <c r="E19" s="15">
        <f t="shared" si="1"/>
        <v>2.4212500000000001</v>
      </c>
      <c r="F19" s="16">
        <f t="shared" si="2"/>
        <v>0</v>
      </c>
      <c r="G19" s="16">
        <f t="shared" si="3"/>
        <v>12509.791666666668</v>
      </c>
    </row>
    <row r="20" spans="1:7" ht="15">
      <c r="A20" s="15">
        <v>2019</v>
      </c>
      <c r="B20" s="15" t="s">
        <v>19</v>
      </c>
      <c r="C20" s="15">
        <v>30</v>
      </c>
      <c r="D20" s="15">
        <f>19.32/12</f>
        <v>1.61</v>
      </c>
      <c r="E20" s="15">
        <f t="shared" si="1"/>
        <v>2.415</v>
      </c>
      <c r="F20" s="16">
        <f t="shared" si="2"/>
        <v>0</v>
      </c>
      <c r="G20" s="16">
        <f t="shared" si="3"/>
        <v>12075</v>
      </c>
    </row>
    <row r="21" spans="1:7" ht="15">
      <c r="A21" s="15">
        <v>2019</v>
      </c>
      <c r="B21" s="15" t="s">
        <v>8</v>
      </c>
      <c r="C21" s="15">
        <v>31</v>
      </c>
      <c r="D21" s="15">
        <f>19.34/12</f>
        <v>1.6116666666666666</v>
      </c>
      <c r="E21" s="15">
        <f t="shared" si="1"/>
        <v>2.4175</v>
      </c>
      <c r="F21" s="16">
        <f t="shared" si="2"/>
        <v>0</v>
      </c>
      <c r="G21" s="16">
        <f t="shared" si="3"/>
        <v>12490.416666666668</v>
      </c>
    </row>
    <row r="22" spans="1:7" ht="15">
      <c r="A22" s="15">
        <v>2019</v>
      </c>
      <c r="B22" s="15" t="s">
        <v>9</v>
      </c>
      <c r="C22" s="15">
        <v>30</v>
      </c>
      <c r="D22" s="15">
        <f>19.3/12</f>
        <v>1.6083333333333334</v>
      </c>
      <c r="E22" s="15">
        <f t="shared" si="1"/>
        <v>2.4125000000000001</v>
      </c>
      <c r="F22" s="16">
        <f t="shared" si="2"/>
        <v>0</v>
      </c>
      <c r="G22" s="16">
        <f t="shared" si="3"/>
        <v>12062.5</v>
      </c>
    </row>
    <row r="23" spans="1:7" ht="15">
      <c r="A23" s="15">
        <v>2019</v>
      </c>
      <c r="B23" s="15" t="s">
        <v>10</v>
      </c>
      <c r="C23" s="15">
        <v>31</v>
      </c>
      <c r="D23" s="15">
        <f>19.28/12</f>
        <v>1.6066666666666667</v>
      </c>
      <c r="E23" s="15">
        <f t="shared" si="1"/>
        <v>2.41</v>
      </c>
      <c r="F23" s="16">
        <f t="shared" si="2"/>
        <v>0</v>
      </c>
      <c r="G23" s="16">
        <f t="shared" si="3"/>
        <v>12451.666666666668</v>
      </c>
    </row>
    <row r="24" spans="1:7" ht="15">
      <c r="A24" s="15">
        <v>2019</v>
      </c>
      <c r="B24" s="15" t="s">
        <v>11</v>
      </c>
      <c r="C24" s="15">
        <v>31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12477.5</v>
      </c>
    </row>
    <row r="25" spans="1:7" ht="15">
      <c r="A25" s="15">
        <v>2019</v>
      </c>
      <c r="B25" s="15" t="s">
        <v>20</v>
      </c>
      <c r="C25" s="15">
        <v>30</v>
      </c>
      <c r="D25" s="15">
        <f>19.32/12</f>
        <v>1.61</v>
      </c>
      <c r="E25" s="15">
        <f t="shared" si="1"/>
        <v>2.415</v>
      </c>
      <c r="F25" s="16">
        <f t="shared" si="2"/>
        <v>0</v>
      </c>
      <c r="G25" s="16">
        <f t="shared" si="3"/>
        <v>12075</v>
      </c>
    </row>
    <row r="26" spans="1:7" ht="15">
      <c r="A26" s="15">
        <v>2019</v>
      </c>
      <c r="B26" s="15" t="s">
        <v>13</v>
      </c>
      <c r="C26" s="15">
        <v>31</v>
      </c>
      <c r="D26" s="15">
        <f>19.1/12</f>
        <v>1.5916666666666668</v>
      </c>
      <c r="E26" s="15">
        <f t="shared" si="1"/>
        <v>2.3875000000000002</v>
      </c>
      <c r="F26" s="16">
        <f t="shared" si="2"/>
        <v>0</v>
      </c>
      <c r="G26" s="16">
        <f t="shared" si="3"/>
        <v>12335.416666666668</v>
      </c>
    </row>
    <row r="27" spans="1:7" ht="15">
      <c r="A27" s="15">
        <v>2019</v>
      </c>
      <c r="B27" s="15" t="s">
        <v>14</v>
      </c>
      <c r="C27" s="15">
        <v>30</v>
      </c>
      <c r="D27" s="15">
        <f>19.03/12</f>
        <v>1.5858333333333334</v>
      </c>
      <c r="E27" s="15">
        <f t="shared" si="1"/>
        <v>2.3787500000000001</v>
      </c>
      <c r="F27" s="16">
        <f t="shared" si="2"/>
        <v>0</v>
      </c>
      <c r="G27" s="16">
        <f t="shared" si="3"/>
        <v>11893.75</v>
      </c>
    </row>
    <row r="28" spans="1:7" ht="15">
      <c r="A28" s="15">
        <v>2019</v>
      </c>
      <c r="B28" s="15" t="s">
        <v>15</v>
      </c>
      <c r="C28" s="15">
        <v>31</v>
      </c>
      <c r="D28" s="15">
        <f>18.91/12</f>
        <v>1.5758333333333334</v>
      </c>
      <c r="E28" s="15">
        <f t="shared" si="1"/>
        <v>2.36375</v>
      </c>
      <c r="F28" s="16">
        <f t="shared" si="2"/>
        <v>0</v>
      </c>
      <c r="G28" s="16">
        <f t="shared" si="3"/>
        <v>12212.708333333332</v>
      </c>
    </row>
    <row r="29" spans="1:7" ht="15">
      <c r="A29" s="15">
        <v>2020</v>
      </c>
      <c r="B29" s="15" t="s">
        <v>21</v>
      </c>
      <c r="C29" s="15">
        <v>31</v>
      </c>
      <c r="D29" s="15">
        <f>18.77/12</f>
        <v>1.5641666666666667</v>
      </c>
      <c r="E29" s="15">
        <f t="shared" si="1"/>
        <v>2.3462499999999999</v>
      </c>
      <c r="F29" s="16">
        <f t="shared" si="2"/>
        <v>0</v>
      </c>
      <c r="G29" s="16">
        <f t="shared" si="3"/>
        <v>12122.291666666668</v>
      </c>
    </row>
    <row r="30" spans="1:7" ht="15">
      <c r="A30" s="15">
        <v>2020</v>
      </c>
      <c r="B30" s="15" t="s">
        <v>17</v>
      </c>
      <c r="C30" s="15">
        <v>29</v>
      </c>
      <c r="D30" s="15">
        <f>19.06/12</f>
        <v>1.5883333333333332</v>
      </c>
      <c r="E30" s="15">
        <f t="shared" si="1"/>
        <v>2.3824999999999998</v>
      </c>
      <c r="F30" s="16">
        <f t="shared" si="2"/>
        <v>0</v>
      </c>
      <c r="G30" s="16">
        <f t="shared" si="3"/>
        <v>11515.416666666666</v>
      </c>
    </row>
    <row r="31" spans="1:7" ht="15">
      <c r="A31" s="15">
        <v>2020</v>
      </c>
      <c r="B31" s="15" t="s">
        <v>18</v>
      </c>
      <c r="C31" s="15">
        <v>31</v>
      </c>
      <c r="D31" s="15">
        <f>18.95/12</f>
        <v>1.5791666666666666</v>
      </c>
      <c r="E31" s="15">
        <f t="shared" si="1"/>
        <v>2.3687499999999999</v>
      </c>
      <c r="F31" s="16">
        <f t="shared" si="2"/>
        <v>0</v>
      </c>
      <c r="G31" s="16">
        <f>$G$8*E31/100/30*C31</f>
        <v>12238.541666666668</v>
      </c>
    </row>
    <row r="32" spans="1:7" ht="15">
      <c r="A32" s="15">
        <v>2020</v>
      </c>
      <c r="B32" s="15" t="s">
        <v>19</v>
      </c>
      <c r="C32" s="15">
        <v>30</v>
      </c>
      <c r="D32" s="15">
        <f>18.69/12</f>
        <v>1.5575000000000001</v>
      </c>
      <c r="E32" s="15">
        <f t="shared" si="1"/>
        <v>2.3362500000000002</v>
      </c>
      <c r="F32" s="16">
        <f t="shared" si="2"/>
        <v>0</v>
      </c>
      <c r="G32" s="16">
        <f t="shared" si="3"/>
        <v>11681.25</v>
      </c>
    </row>
    <row r="33" spans="1:8" ht="15">
      <c r="A33" s="15">
        <v>2020</v>
      </c>
      <c r="B33" s="15" t="s">
        <v>8</v>
      </c>
      <c r="C33" s="15">
        <v>31</v>
      </c>
      <c r="D33" s="15">
        <f>18.19/12</f>
        <v>1.5158333333333334</v>
      </c>
      <c r="E33" s="15">
        <f t="shared" si="1"/>
        <v>2.2737500000000002</v>
      </c>
      <c r="F33" s="16">
        <f t="shared" si="2"/>
        <v>0</v>
      </c>
      <c r="G33" s="16">
        <f t="shared" si="3"/>
        <v>11747.708333333332</v>
      </c>
    </row>
    <row r="34" spans="1:8" ht="15">
      <c r="A34" s="15">
        <v>2020</v>
      </c>
      <c r="B34" s="15" t="s">
        <v>9</v>
      </c>
      <c r="C34" s="15">
        <v>30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11325</v>
      </c>
    </row>
    <row r="35" spans="1:8" ht="15">
      <c r="A35" s="15">
        <v>2020</v>
      </c>
      <c r="B35" s="15" t="s">
        <v>10</v>
      </c>
      <c r="C35" s="15">
        <v>31</v>
      </c>
      <c r="D35" s="15">
        <f>18.12/12</f>
        <v>1.51</v>
      </c>
      <c r="E35" s="15">
        <f t="shared" si="1"/>
        <v>2.2650000000000001</v>
      </c>
      <c r="F35" s="16">
        <f t="shared" si="2"/>
        <v>0</v>
      </c>
      <c r="G35" s="16">
        <f t="shared" si="3"/>
        <v>11702.5</v>
      </c>
    </row>
    <row r="36" spans="1:8" ht="15">
      <c r="A36" s="15">
        <v>2020</v>
      </c>
      <c r="B36" s="15" t="s">
        <v>11</v>
      </c>
      <c r="C36" s="15">
        <v>31</v>
      </c>
      <c r="D36" s="15">
        <f>18.29/12</f>
        <v>1.5241666666666667</v>
      </c>
      <c r="E36" s="15">
        <f t="shared" si="1"/>
        <v>2.2862499999999999</v>
      </c>
      <c r="F36" s="16">
        <f t="shared" si="2"/>
        <v>0</v>
      </c>
      <c r="G36" s="16">
        <f t="shared" si="3"/>
        <v>11812.291666666668</v>
      </c>
    </row>
    <row r="37" spans="1:8" ht="15">
      <c r="A37" s="15">
        <v>2020</v>
      </c>
      <c r="B37" s="15" t="s">
        <v>20</v>
      </c>
      <c r="C37" s="15">
        <v>30</v>
      </c>
      <c r="D37" s="15">
        <f>18.35/12</f>
        <v>1.5291666666666668</v>
      </c>
      <c r="E37" s="15">
        <f t="shared" si="1"/>
        <v>2.2937500000000002</v>
      </c>
      <c r="F37" s="16">
        <f t="shared" si="2"/>
        <v>0</v>
      </c>
      <c r="G37" s="16">
        <f t="shared" si="3"/>
        <v>11468.75</v>
      </c>
    </row>
    <row r="38" spans="1:8" ht="15">
      <c r="A38" s="15">
        <v>2020</v>
      </c>
      <c r="B38" s="15" t="s">
        <v>22</v>
      </c>
      <c r="C38" s="15">
        <v>31</v>
      </c>
      <c r="D38" s="15">
        <f>18.09/12</f>
        <v>1.5075000000000001</v>
      </c>
      <c r="E38" s="15">
        <f t="shared" si="1"/>
        <v>2.26125</v>
      </c>
      <c r="F38" s="16">
        <f t="shared" si="2"/>
        <v>0</v>
      </c>
      <c r="G38" s="16">
        <f t="shared" si="3"/>
        <v>11683.125</v>
      </c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5" t="s">
        <v>23</v>
      </c>
      <c r="B41" s="15"/>
      <c r="C41" s="15"/>
      <c r="D41" s="15"/>
      <c r="E41" s="15"/>
      <c r="F41" s="17">
        <f>SUM(F10:F38)</f>
        <v>0</v>
      </c>
      <c r="G41" s="17">
        <f>SUM(G10:G38)</f>
        <v>354535</v>
      </c>
    </row>
    <row r="42" spans="1:8" ht="15">
      <c r="A42" s="15" t="s">
        <v>24</v>
      </c>
      <c r="B42" s="15"/>
      <c r="C42" s="15" t="s">
        <v>25</v>
      </c>
      <c r="D42" s="15"/>
      <c r="E42" s="15"/>
      <c r="F42" s="17"/>
      <c r="G42" s="17">
        <f>IF(C42="SI",G8*20%,0)</f>
        <v>0</v>
      </c>
    </row>
    <row r="43" spans="1:8" ht="15">
      <c r="A43" s="15" t="s">
        <v>26</v>
      </c>
      <c r="B43" s="15"/>
      <c r="C43" s="15"/>
      <c r="D43" s="15"/>
      <c r="E43" s="15"/>
      <c r="F43" s="17"/>
      <c r="G43" s="17">
        <f>G8</f>
        <v>500000</v>
      </c>
    </row>
    <row r="44" spans="1:8" ht="15">
      <c r="A44" s="15"/>
      <c r="B44" s="15"/>
      <c r="C44" s="15"/>
      <c r="D44" s="15"/>
      <c r="E44" s="15"/>
      <c r="F44" s="17"/>
      <c r="G44" s="17"/>
    </row>
    <row r="45" spans="1:8" ht="15">
      <c r="A45" s="18" t="s">
        <v>27</v>
      </c>
      <c r="B45" s="15"/>
      <c r="C45" s="15"/>
      <c r="D45" s="15"/>
      <c r="E45" s="15"/>
      <c r="F45" s="17"/>
      <c r="G45" s="19">
        <f>F41+G41+G42+G43</f>
        <v>854535</v>
      </c>
      <c r="H45" s="10"/>
    </row>
    <row r="46" spans="1:8" ht="15">
      <c r="A46" s="8"/>
      <c r="B46" s="2"/>
      <c r="C46" s="2"/>
      <c r="D46" s="2"/>
      <c r="E46" s="2"/>
      <c r="F46" s="7"/>
      <c r="G46" s="9"/>
    </row>
    <row r="47" spans="1:8" ht="15">
      <c r="A47" s="2"/>
      <c r="B47" s="2"/>
      <c r="C47" s="2"/>
      <c r="D47" s="2"/>
      <c r="E47" s="2"/>
      <c r="F47" s="7"/>
      <c r="G47" s="7"/>
    </row>
    <row r="48" spans="1:8" ht="15">
      <c r="A48" s="2"/>
      <c r="B48" s="2"/>
      <c r="C48" s="2"/>
      <c r="D48" s="2"/>
      <c r="E48" s="2"/>
      <c r="F48" s="7"/>
      <c r="G48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H47"/>
  <sheetViews>
    <sheetView topLeftCell="A30" workbookViewId="0">
      <selection activeCell="K38" sqref="K38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10</v>
      </c>
      <c r="C10" s="15">
        <v>31</v>
      </c>
      <c r="D10" s="15">
        <f t="shared" ref="D10:D12" si="0">21.01/12</f>
        <v>1.7508333333333335</v>
      </c>
      <c r="E10" s="15">
        <f t="shared" ref="E10:E37" si="1">D10*1.5</f>
        <v>2.6262500000000002</v>
      </c>
      <c r="F10" s="16">
        <f t="shared" ref="F10:F37" si="2">IF(G10&gt;0,0,($G$8*D10/100)/30*C10)</f>
        <v>0</v>
      </c>
      <c r="G10" s="16">
        <f t="shared" ref="G10:G37" si="3">$G$8*E10/100/30*C10</f>
        <v>13568.958333333332</v>
      </c>
    </row>
    <row r="11" spans="1:7" ht="15">
      <c r="A11" s="15">
        <v>2018</v>
      </c>
      <c r="B11" s="15" t="s">
        <v>11</v>
      </c>
      <c r="C11" s="15">
        <v>31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13568.958333333332</v>
      </c>
    </row>
    <row r="12" spans="1:7" ht="15">
      <c r="A12" s="15">
        <v>2018</v>
      </c>
      <c r="B12" s="15" t="s">
        <v>12</v>
      </c>
      <c r="C12" s="15">
        <v>30</v>
      </c>
      <c r="D12" s="15">
        <f t="shared" si="0"/>
        <v>1.7508333333333335</v>
      </c>
      <c r="E12" s="15">
        <f t="shared" si="1"/>
        <v>2.6262500000000002</v>
      </c>
      <c r="F12" s="16">
        <f t="shared" si="2"/>
        <v>0</v>
      </c>
      <c r="G12" s="16">
        <f t="shared" si="3"/>
        <v>13131.25</v>
      </c>
    </row>
    <row r="13" spans="1:7" ht="15">
      <c r="A13" s="15">
        <v>2018</v>
      </c>
      <c r="B13" s="15" t="s">
        <v>13</v>
      </c>
      <c r="C13" s="15">
        <v>31</v>
      </c>
      <c r="D13" s="15">
        <f>19.63/12</f>
        <v>1.6358333333333333</v>
      </c>
      <c r="E13" s="15">
        <f t="shared" si="1"/>
        <v>2.4537499999999999</v>
      </c>
      <c r="F13" s="16">
        <f t="shared" si="2"/>
        <v>0</v>
      </c>
      <c r="G13" s="16">
        <f t="shared" si="3"/>
        <v>12677.708333333332</v>
      </c>
    </row>
    <row r="14" spans="1:7" ht="15">
      <c r="A14" s="15">
        <v>2018</v>
      </c>
      <c r="B14" s="15" t="s">
        <v>14</v>
      </c>
      <c r="C14" s="15">
        <v>30</v>
      </c>
      <c r="D14" s="15">
        <f>19.49/12</f>
        <v>1.6241666666666665</v>
      </c>
      <c r="E14" s="15">
        <f t="shared" si="1"/>
        <v>2.4362499999999998</v>
      </c>
      <c r="F14" s="16">
        <f t="shared" si="2"/>
        <v>0</v>
      </c>
      <c r="G14" s="16">
        <f t="shared" si="3"/>
        <v>12181.25</v>
      </c>
    </row>
    <row r="15" spans="1:7" ht="15">
      <c r="A15" s="15">
        <v>2018</v>
      </c>
      <c r="B15" s="15" t="s">
        <v>15</v>
      </c>
      <c r="C15" s="15">
        <v>31</v>
      </c>
      <c r="D15" s="15">
        <f>19.4/12</f>
        <v>1.6166666666666665</v>
      </c>
      <c r="E15" s="15">
        <f t="shared" si="1"/>
        <v>2.4249999999999998</v>
      </c>
      <c r="F15" s="16">
        <f t="shared" si="2"/>
        <v>0</v>
      </c>
      <c r="G15" s="16">
        <f t="shared" si="3"/>
        <v>12529.166666666668</v>
      </c>
    </row>
    <row r="16" spans="1:7" ht="15">
      <c r="A16" s="15">
        <v>2019</v>
      </c>
      <c r="B16" s="15" t="s">
        <v>16</v>
      </c>
      <c r="C16" s="15">
        <v>31</v>
      </c>
      <c r="D16" s="15">
        <f>19.16/12</f>
        <v>1.5966666666666667</v>
      </c>
      <c r="E16" s="15">
        <f t="shared" si="1"/>
        <v>2.395</v>
      </c>
      <c r="F16" s="16">
        <f t="shared" si="2"/>
        <v>0</v>
      </c>
      <c r="G16" s="16">
        <f>$G$8*E16/100/30*C16</f>
        <v>12374.166666666668</v>
      </c>
    </row>
    <row r="17" spans="1:7" ht="15">
      <c r="A17" s="15">
        <v>2019</v>
      </c>
      <c r="B17" s="15" t="s">
        <v>17</v>
      </c>
      <c r="C17" s="15">
        <v>28</v>
      </c>
      <c r="D17" s="15">
        <f>19.7/12</f>
        <v>1.6416666666666666</v>
      </c>
      <c r="E17" s="15">
        <f t="shared" si="1"/>
        <v>2.4624999999999999</v>
      </c>
      <c r="F17" s="16">
        <f t="shared" si="2"/>
        <v>0</v>
      </c>
      <c r="G17" s="16">
        <f t="shared" si="3"/>
        <v>11491.666666666668</v>
      </c>
    </row>
    <row r="18" spans="1:7" ht="15">
      <c r="A18" s="15">
        <v>2019</v>
      </c>
      <c r="B18" s="15" t="s">
        <v>18</v>
      </c>
      <c r="C18" s="15">
        <v>31</v>
      </c>
      <c r="D18" s="15">
        <f>19.37/12</f>
        <v>1.6141666666666667</v>
      </c>
      <c r="E18" s="15">
        <f t="shared" si="1"/>
        <v>2.4212500000000001</v>
      </c>
      <c r="F18" s="16">
        <f t="shared" si="2"/>
        <v>0</v>
      </c>
      <c r="G18" s="16">
        <f t="shared" si="3"/>
        <v>12509.791666666668</v>
      </c>
    </row>
    <row r="19" spans="1:7" ht="15">
      <c r="A19" s="15">
        <v>2019</v>
      </c>
      <c r="B19" s="15" t="s">
        <v>19</v>
      </c>
      <c r="C19" s="15">
        <v>30</v>
      </c>
      <c r="D19" s="15">
        <f>19.32/12</f>
        <v>1.61</v>
      </c>
      <c r="E19" s="15">
        <f t="shared" si="1"/>
        <v>2.415</v>
      </c>
      <c r="F19" s="16">
        <f t="shared" si="2"/>
        <v>0</v>
      </c>
      <c r="G19" s="16">
        <f t="shared" si="3"/>
        <v>12075</v>
      </c>
    </row>
    <row r="20" spans="1:7" ht="15">
      <c r="A20" s="15">
        <v>2019</v>
      </c>
      <c r="B20" s="15" t="s">
        <v>8</v>
      </c>
      <c r="C20" s="15">
        <v>31</v>
      </c>
      <c r="D20" s="15">
        <f>19.34/12</f>
        <v>1.6116666666666666</v>
      </c>
      <c r="E20" s="15">
        <f t="shared" si="1"/>
        <v>2.4175</v>
      </c>
      <c r="F20" s="16">
        <f t="shared" si="2"/>
        <v>0</v>
      </c>
      <c r="G20" s="16">
        <f t="shared" si="3"/>
        <v>12490.416666666668</v>
      </c>
    </row>
    <row r="21" spans="1:7" ht="15">
      <c r="A21" s="15">
        <v>2019</v>
      </c>
      <c r="B21" s="15" t="s">
        <v>9</v>
      </c>
      <c r="C21" s="15">
        <v>30</v>
      </c>
      <c r="D21" s="15">
        <f>19.3/12</f>
        <v>1.6083333333333334</v>
      </c>
      <c r="E21" s="15">
        <f t="shared" si="1"/>
        <v>2.4125000000000001</v>
      </c>
      <c r="F21" s="16">
        <f t="shared" si="2"/>
        <v>0</v>
      </c>
      <c r="G21" s="16">
        <f t="shared" si="3"/>
        <v>12062.5</v>
      </c>
    </row>
    <row r="22" spans="1:7" ht="15">
      <c r="A22" s="15">
        <v>2019</v>
      </c>
      <c r="B22" s="15" t="s">
        <v>10</v>
      </c>
      <c r="C22" s="15">
        <v>31</v>
      </c>
      <c r="D22" s="15">
        <f>19.28/12</f>
        <v>1.6066666666666667</v>
      </c>
      <c r="E22" s="15">
        <f t="shared" si="1"/>
        <v>2.41</v>
      </c>
      <c r="F22" s="16">
        <f t="shared" si="2"/>
        <v>0</v>
      </c>
      <c r="G22" s="16">
        <f t="shared" si="3"/>
        <v>12451.666666666668</v>
      </c>
    </row>
    <row r="23" spans="1:7" ht="15">
      <c r="A23" s="15">
        <v>2019</v>
      </c>
      <c r="B23" s="15" t="s">
        <v>11</v>
      </c>
      <c r="C23" s="15">
        <v>31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12477.5</v>
      </c>
    </row>
    <row r="24" spans="1:7" ht="15">
      <c r="A24" s="15">
        <v>2019</v>
      </c>
      <c r="B24" s="15" t="s">
        <v>20</v>
      </c>
      <c r="C24" s="15">
        <v>30</v>
      </c>
      <c r="D24" s="15">
        <f>19.32/12</f>
        <v>1.61</v>
      </c>
      <c r="E24" s="15">
        <f t="shared" si="1"/>
        <v>2.415</v>
      </c>
      <c r="F24" s="16">
        <f t="shared" si="2"/>
        <v>0</v>
      </c>
      <c r="G24" s="16">
        <f t="shared" si="3"/>
        <v>12075</v>
      </c>
    </row>
    <row r="25" spans="1:7" ht="15">
      <c r="A25" s="15">
        <v>2019</v>
      </c>
      <c r="B25" s="15" t="s">
        <v>13</v>
      </c>
      <c r="C25" s="15">
        <v>31</v>
      </c>
      <c r="D25" s="15">
        <f>19.1/12</f>
        <v>1.5916666666666668</v>
      </c>
      <c r="E25" s="15">
        <f t="shared" si="1"/>
        <v>2.3875000000000002</v>
      </c>
      <c r="F25" s="16">
        <f t="shared" si="2"/>
        <v>0</v>
      </c>
      <c r="G25" s="16">
        <f t="shared" si="3"/>
        <v>12335.416666666668</v>
      </c>
    </row>
    <row r="26" spans="1:7" ht="15">
      <c r="A26" s="15">
        <v>2019</v>
      </c>
      <c r="B26" s="15" t="s">
        <v>14</v>
      </c>
      <c r="C26" s="15">
        <v>30</v>
      </c>
      <c r="D26" s="15">
        <f>19.03/12</f>
        <v>1.5858333333333334</v>
      </c>
      <c r="E26" s="15">
        <f t="shared" si="1"/>
        <v>2.3787500000000001</v>
      </c>
      <c r="F26" s="16">
        <f t="shared" si="2"/>
        <v>0</v>
      </c>
      <c r="G26" s="16">
        <f t="shared" si="3"/>
        <v>11893.75</v>
      </c>
    </row>
    <row r="27" spans="1:7" ht="15">
      <c r="A27" s="15">
        <v>2019</v>
      </c>
      <c r="B27" s="15" t="s">
        <v>15</v>
      </c>
      <c r="C27" s="15">
        <v>31</v>
      </c>
      <c r="D27" s="15">
        <f>18.91/12</f>
        <v>1.5758333333333334</v>
      </c>
      <c r="E27" s="15">
        <f t="shared" si="1"/>
        <v>2.36375</v>
      </c>
      <c r="F27" s="16">
        <f t="shared" si="2"/>
        <v>0</v>
      </c>
      <c r="G27" s="16">
        <f t="shared" si="3"/>
        <v>12212.708333333332</v>
      </c>
    </row>
    <row r="28" spans="1:7" ht="15">
      <c r="A28" s="15">
        <v>2020</v>
      </c>
      <c r="B28" s="15" t="s">
        <v>21</v>
      </c>
      <c r="C28" s="15">
        <v>31</v>
      </c>
      <c r="D28" s="15">
        <f>18.77/12</f>
        <v>1.5641666666666667</v>
      </c>
      <c r="E28" s="15">
        <f t="shared" si="1"/>
        <v>2.3462499999999999</v>
      </c>
      <c r="F28" s="16">
        <f t="shared" si="2"/>
        <v>0</v>
      </c>
      <c r="G28" s="16">
        <f t="shared" si="3"/>
        <v>12122.291666666668</v>
      </c>
    </row>
    <row r="29" spans="1:7" ht="15">
      <c r="A29" s="15">
        <v>2020</v>
      </c>
      <c r="B29" s="15" t="s">
        <v>17</v>
      </c>
      <c r="C29" s="15">
        <v>29</v>
      </c>
      <c r="D29" s="15">
        <f>19.06/12</f>
        <v>1.5883333333333332</v>
      </c>
      <c r="E29" s="15">
        <f t="shared" si="1"/>
        <v>2.3824999999999998</v>
      </c>
      <c r="F29" s="16">
        <f t="shared" si="2"/>
        <v>0</v>
      </c>
      <c r="G29" s="16">
        <f t="shared" si="3"/>
        <v>11515.416666666666</v>
      </c>
    </row>
    <row r="30" spans="1:7" ht="15">
      <c r="A30" s="15">
        <v>2020</v>
      </c>
      <c r="B30" s="15" t="s">
        <v>18</v>
      </c>
      <c r="C30" s="15">
        <v>31</v>
      </c>
      <c r="D30" s="15">
        <f>18.95/12</f>
        <v>1.5791666666666666</v>
      </c>
      <c r="E30" s="15">
        <f t="shared" si="1"/>
        <v>2.3687499999999999</v>
      </c>
      <c r="F30" s="16">
        <f t="shared" si="2"/>
        <v>0</v>
      </c>
      <c r="G30" s="16">
        <f>$G$8*E30/100/30*C30</f>
        <v>12238.541666666668</v>
      </c>
    </row>
    <row r="31" spans="1:7" ht="15">
      <c r="A31" s="15">
        <v>2020</v>
      </c>
      <c r="B31" s="15" t="s">
        <v>19</v>
      </c>
      <c r="C31" s="15">
        <v>30</v>
      </c>
      <c r="D31" s="15">
        <f>18.69/12</f>
        <v>1.5575000000000001</v>
      </c>
      <c r="E31" s="15">
        <f t="shared" si="1"/>
        <v>2.3362500000000002</v>
      </c>
      <c r="F31" s="16">
        <f t="shared" si="2"/>
        <v>0</v>
      </c>
      <c r="G31" s="16">
        <f t="shared" si="3"/>
        <v>11681.25</v>
      </c>
    </row>
    <row r="32" spans="1:7" ht="15">
      <c r="A32" s="15">
        <v>2020</v>
      </c>
      <c r="B32" s="15" t="s">
        <v>8</v>
      </c>
      <c r="C32" s="15">
        <v>31</v>
      </c>
      <c r="D32" s="15">
        <f>18.19/12</f>
        <v>1.5158333333333334</v>
      </c>
      <c r="E32" s="15">
        <f t="shared" si="1"/>
        <v>2.2737500000000002</v>
      </c>
      <c r="F32" s="16">
        <f t="shared" si="2"/>
        <v>0</v>
      </c>
      <c r="G32" s="16">
        <f t="shared" si="3"/>
        <v>11747.708333333332</v>
      </c>
    </row>
    <row r="33" spans="1:8" ht="15">
      <c r="A33" s="15">
        <v>2020</v>
      </c>
      <c r="B33" s="15" t="s">
        <v>9</v>
      </c>
      <c r="C33" s="15">
        <v>30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11325</v>
      </c>
    </row>
    <row r="34" spans="1:8" ht="15">
      <c r="A34" s="15">
        <v>2020</v>
      </c>
      <c r="B34" s="15" t="s">
        <v>10</v>
      </c>
      <c r="C34" s="15">
        <v>31</v>
      </c>
      <c r="D34" s="15">
        <f>18.12/12</f>
        <v>1.51</v>
      </c>
      <c r="E34" s="15">
        <f t="shared" si="1"/>
        <v>2.2650000000000001</v>
      </c>
      <c r="F34" s="16">
        <f t="shared" si="2"/>
        <v>0</v>
      </c>
      <c r="G34" s="16">
        <f t="shared" si="3"/>
        <v>11702.5</v>
      </c>
    </row>
    <row r="35" spans="1:8" ht="15">
      <c r="A35" s="15">
        <v>2020</v>
      </c>
      <c r="B35" s="15" t="s">
        <v>11</v>
      </c>
      <c r="C35" s="15">
        <v>31</v>
      </c>
      <c r="D35" s="15">
        <f>18.29/12</f>
        <v>1.5241666666666667</v>
      </c>
      <c r="E35" s="15">
        <f t="shared" si="1"/>
        <v>2.2862499999999999</v>
      </c>
      <c r="F35" s="16">
        <f t="shared" si="2"/>
        <v>0</v>
      </c>
      <c r="G35" s="16">
        <f t="shared" si="3"/>
        <v>11812.291666666668</v>
      </c>
    </row>
    <row r="36" spans="1:8" ht="15">
      <c r="A36" s="15">
        <v>2020</v>
      </c>
      <c r="B36" s="15" t="s">
        <v>20</v>
      </c>
      <c r="C36" s="15">
        <v>30</v>
      </c>
      <c r="D36" s="15">
        <f>18.35/12</f>
        <v>1.5291666666666668</v>
      </c>
      <c r="E36" s="15">
        <f t="shared" si="1"/>
        <v>2.2937500000000002</v>
      </c>
      <c r="F36" s="16">
        <f t="shared" si="2"/>
        <v>0</v>
      </c>
      <c r="G36" s="16">
        <f t="shared" si="3"/>
        <v>11468.75</v>
      </c>
    </row>
    <row r="37" spans="1:8" ht="15">
      <c r="A37" s="15">
        <v>2020</v>
      </c>
      <c r="B37" s="15" t="s">
        <v>22</v>
      </c>
      <c r="C37" s="15">
        <v>31</v>
      </c>
      <c r="D37" s="15">
        <f>18.09/12</f>
        <v>1.5075000000000001</v>
      </c>
      <c r="E37" s="15">
        <f t="shared" si="1"/>
        <v>2.26125</v>
      </c>
      <c r="F37" s="16">
        <f t="shared" si="2"/>
        <v>0</v>
      </c>
      <c r="G37" s="16">
        <f t="shared" si="3"/>
        <v>11683.125</v>
      </c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/>
      <c r="B39" s="15"/>
      <c r="C39" s="15"/>
      <c r="D39" s="15"/>
      <c r="E39" s="15"/>
      <c r="F39" s="17"/>
      <c r="G39" s="17"/>
    </row>
    <row r="40" spans="1:8" ht="15">
      <c r="A40" s="15" t="s">
        <v>23</v>
      </c>
      <c r="B40" s="15"/>
      <c r="C40" s="15"/>
      <c r="D40" s="15"/>
      <c r="E40" s="15"/>
      <c r="F40" s="17">
        <f>SUM(F10:F37)</f>
        <v>0</v>
      </c>
      <c r="G40" s="17">
        <f>SUM(G10:G37)</f>
        <v>341403.75</v>
      </c>
    </row>
    <row r="41" spans="1:8" ht="15">
      <c r="A41" s="15" t="s">
        <v>24</v>
      </c>
      <c r="B41" s="15"/>
      <c r="C41" s="15" t="s">
        <v>25</v>
      </c>
      <c r="D41" s="15"/>
      <c r="E41" s="15"/>
      <c r="F41" s="17"/>
      <c r="G41" s="17">
        <f>IF(C41="SI",G8*20%,0)</f>
        <v>0</v>
      </c>
    </row>
    <row r="42" spans="1:8" ht="15">
      <c r="A42" s="15" t="s">
        <v>26</v>
      </c>
      <c r="B42" s="15"/>
      <c r="C42" s="15"/>
      <c r="D42" s="15"/>
      <c r="E42" s="15"/>
      <c r="F42" s="17"/>
      <c r="G42" s="17">
        <f>G8</f>
        <v>500000</v>
      </c>
    </row>
    <row r="43" spans="1:8" ht="15">
      <c r="A43" s="15"/>
      <c r="B43" s="15"/>
      <c r="C43" s="15"/>
      <c r="D43" s="15"/>
      <c r="E43" s="15"/>
      <c r="F43" s="17"/>
      <c r="G43" s="17"/>
    </row>
    <row r="44" spans="1:8" ht="15">
      <c r="A44" s="18" t="s">
        <v>27</v>
      </c>
      <c r="B44" s="15"/>
      <c r="C44" s="15"/>
      <c r="D44" s="15"/>
      <c r="E44" s="15"/>
      <c r="F44" s="17"/>
      <c r="G44" s="19">
        <f>F40+G40+G41+G42</f>
        <v>841403.75</v>
      </c>
      <c r="H44" s="10"/>
    </row>
    <row r="45" spans="1:8" ht="15">
      <c r="A45" s="8"/>
      <c r="B45" s="2"/>
      <c r="C45" s="2"/>
      <c r="D45" s="2"/>
      <c r="E45" s="2"/>
      <c r="F45" s="7"/>
      <c r="G45" s="9"/>
    </row>
    <row r="46" spans="1:8" ht="15">
      <c r="A46" s="2"/>
      <c r="B46" s="2"/>
      <c r="C46" s="2"/>
      <c r="D46" s="2"/>
      <c r="E46" s="2"/>
      <c r="F46" s="7"/>
      <c r="G46" s="7"/>
    </row>
    <row r="47" spans="1:8" ht="15">
      <c r="A47" s="2"/>
      <c r="B47" s="2"/>
      <c r="C47" s="2"/>
      <c r="D47" s="2"/>
      <c r="E47" s="2"/>
      <c r="F47" s="7"/>
      <c r="G47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H46"/>
  <sheetViews>
    <sheetView topLeftCell="B11" workbookViewId="0">
      <selection activeCell="H19" sqref="H1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11</v>
      </c>
      <c r="C10" s="15">
        <v>31</v>
      </c>
      <c r="D10" s="15">
        <f t="shared" ref="D10:D11" si="0">21.01/12</f>
        <v>1.7508333333333335</v>
      </c>
      <c r="E10" s="15">
        <f t="shared" ref="E10:E36" si="1">D10*1.5</f>
        <v>2.6262500000000002</v>
      </c>
      <c r="F10" s="16">
        <f t="shared" ref="F10:F36" si="2">IF(G10&gt;0,0,($G$8*D10/100)/30*C10)</f>
        <v>0</v>
      </c>
      <c r="G10" s="16">
        <f t="shared" ref="G10:G36" si="3">$G$8*E10/100/30*C10</f>
        <v>13568.958333333332</v>
      </c>
    </row>
    <row r="11" spans="1:7" ht="15">
      <c r="A11" s="15">
        <v>2018</v>
      </c>
      <c r="B11" s="15" t="s">
        <v>12</v>
      </c>
      <c r="C11" s="15">
        <v>30</v>
      </c>
      <c r="D11" s="15">
        <f t="shared" si="0"/>
        <v>1.7508333333333335</v>
      </c>
      <c r="E11" s="15">
        <f t="shared" si="1"/>
        <v>2.6262500000000002</v>
      </c>
      <c r="F11" s="16">
        <f t="shared" si="2"/>
        <v>0</v>
      </c>
      <c r="G11" s="16">
        <f t="shared" si="3"/>
        <v>13131.25</v>
      </c>
    </row>
    <row r="12" spans="1:7" ht="15">
      <c r="A12" s="15">
        <v>2018</v>
      </c>
      <c r="B12" s="15" t="s">
        <v>13</v>
      </c>
      <c r="C12" s="15">
        <v>31</v>
      </c>
      <c r="D12" s="15">
        <f>19.63/12</f>
        <v>1.6358333333333333</v>
      </c>
      <c r="E12" s="15">
        <f t="shared" si="1"/>
        <v>2.4537499999999999</v>
      </c>
      <c r="F12" s="16">
        <f t="shared" si="2"/>
        <v>0</v>
      </c>
      <c r="G12" s="16">
        <f t="shared" si="3"/>
        <v>12677.708333333332</v>
      </c>
    </row>
    <row r="13" spans="1:7" ht="15">
      <c r="A13" s="15">
        <v>2018</v>
      </c>
      <c r="B13" s="15" t="s">
        <v>14</v>
      </c>
      <c r="C13" s="15">
        <v>30</v>
      </c>
      <c r="D13" s="15">
        <f>19.49/12</f>
        <v>1.6241666666666665</v>
      </c>
      <c r="E13" s="15">
        <f t="shared" si="1"/>
        <v>2.4362499999999998</v>
      </c>
      <c r="F13" s="16">
        <f t="shared" si="2"/>
        <v>0</v>
      </c>
      <c r="G13" s="16">
        <f t="shared" si="3"/>
        <v>12181.25</v>
      </c>
    </row>
    <row r="14" spans="1:7" ht="15">
      <c r="A14" s="15">
        <v>2018</v>
      </c>
      <c r="B14" s="15" t="s">
        <v>15</v>
      </c>
      <c r="C14" s="15">
        <v>31</v>
      </c>
      <c r="D14" s="15">
        <f>19.4/12</f>
        <v>1.6166666666666665</v>
      </c>
      <c r="E14" s="15">
        <f t="shared" si="1"/>
        <v>2.4249999999999998</v>
      </c>
      <c r="F14" s="16">
        <f t="shared" si="2"/>
        <v>0</v>
      </c>
      <c r="G14" s="16">
        <f t="shared" si="3"/>
        <v>12529.166666666668</v>
      </c>
    </row>
    <row r="15" spans="1:7" ht="15">
      <c r="A15" s="15">
        <v>2019</v>
      </c>
      <c r="B15" s="15" t="s">
        <v>16</v>
      </c>
      <c r="C15" s="15">
        <v>31</v>
      </c>
      <c r="D15" s="15">
        <f>19.16/12</f>
        <v>1.5966666666666667</v>
      </c>
      <c r="E15" s="15">
        <f t="shared" si="1"/>
        <v>2.395</v>
      </c>
      <c r="F15" s="16">
        <f t="shared" si="2"/>
        <v>0</v>
      </c>
      <c r="G15" s="16">
        <f>$G$8*E15/100/30*C15</f>
        <v>12374.166666666668</v>
      </c>
    </row>
    <row r="16" spans="1:7" ht="15">
      <c r="A16" s="15">
        <v>2019</v>
      </c>
      <c r="B16" s="15" t="s">
        <v>17</v>
      </c>
      <c r="C16" s="15">
        <v>28</v>
      </c>
      <c r="D16" s="15">
        <f>19.7/12</f>
        <v>1.6416666666666666</v>
      </c>
      <c r="E16" s="15">
        <f t="shared" si="1"/>
        <v>2.4624999999999999</v>
      </c>
      <c r="F16" s="16">
        <f t="shared" si="2"/>
        <v>0</v>
      </c>
      <c r="G16" s="16">
        <f t="shared" si="3"/>
        <v>11491.666666666668</v>
      </c>
    </row>
    <row r="17" spans="1:7" ht="15">
      <c r="A17" s="15">
        <v>2019</v>
      </c>
      <c r="B17" s="15" t="s">
        <v>18</v>
      </c>
      <c r="C17" s="15">
        <v>31</v>
      </c>
      <c r="D17" s="15">
        <f>19.37/12</f>
        <v>1.6141666666666667</v>
      </c>
      <c r="E17" s="15">
        <f t="shared" si="1"/>
        <v>2.4212500000000001</v>
      </c>
      <c r="F17" s="16">
        <f t="shared" si="2"/>
        <v>0</v>
      </c>
      <c r="G17" s="16">
        <f t="shared" si="3"/>
        <v>12509.791666666668</v>
      </c>
    </row>
    <row r="18" spans="1:7" ht="15">
      <c r="A18" s="15">
        <v>2019</v>
      </c>
      <c r="B18" s="15" t="s">
        <v>19</v>
      </c>
      <c r="C18" s="15">
        <v>30</v>
      </c>
      <c r="D18" s="15">
        <f>19.32/12</f>
        <v>1.61</v>
      </c>
      <c r="E18" s="15">
        <f t="shared" si="1"/>
        <v>2.415</v>
      </c>
      <c r="F18" s="16">
        <f t="shared" si="2"/>
        <v>0</v>
      </c>
      <c r="G18" s="16">
        <f t="shared" si="3"/>
        <v>12075</v>
      </c>
    </row>
    <row r="19" spans="1:7" ht="15">
      <c r="A19" s="15">
        <v>2019</v>
      </c>
      <c r="B19" s="15" t="s">
        <v>8</v>
      </c>
      <c r="C19" s="15">
        <v>31</v>
      </c>
      <c r="D19" s="15">
        <f>19.34/12</f>
        <v>1.6116666666666666</v>
      </c>
      <c r="E19" s="15">
        <f t="shared" si="1"/>
        <v>2.4175</v>
      </c>
      <c r="F19" s="16">
        <f t="shared" si="2"/>
        <v>0</v>
      </c>
      <c r="G19" s="16">
        <f t="shared" si="3"/>
        <v>12490.416666666668</v>
      </c>
    </row>
    <row r="20" spans="1:7" ht="15">
      <c r="A20" s="15">
        <v>2019</v>
      </c>
      <c r="B20" s="15" t="s">
        <v>9</v>
      </c>
      <c r="C20" s="15">
        <v>30</v>
      </c>
      <c r="D20" s="15">
        <f>19.3/12</f>
        <v>1.6083333333333334</v>
      </c>
      <c r="E20" s="15">
        <f t="shared" si="1"/>
        <v>2.4125000000000001</v>
      </c>
      <c r="F20" s="16">
        <f t="shared" si="2"/>
        <v>0</v>
      </c>
      <c r="G20" s="16">
        <f t="shared" si="3"/>
        <v>12062.5</v>
      </c>
    </row>
    <row r="21" spans="1:7" ht="15">
      <c r="A21" s="15">
        <v>2019</v>
      </c>
      <c r="B21" s="15" t="s">
        <v>10</v>
      </c>
      <c r="C21" s="15">
        <v>31</v>
      </c>
      <c r="D21" s="15">
        <f>19.28/12</f>
        <v>1.6066666666666667</v>
      </c>
      <c r="E21" s="15">
        <f t="shared" si="1"/>
        <v>2.41</v>
      </c>
      <c r="F21" s="16">
        <f t="shared" si="2"/>
        <v>0</v>
      </c>
      <c r="G21" s="16">
        <f t="shared" si="3"/>
        <v>12451.666666666668</v>
      </c>
    </row>
    <row r="22" spans="1:7" ht="15">
      <c r="A22" s="15">
        <v>2019</v>
      </c>
      <c r="B22" s="15" t="s">
        <v>11</v>
      </c>
      <c r="C22" s="15">
        <v>31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12477.5</v>
      </c>
    </row>
    <row r="23" spans="1:7" ht="15">
      <c r="A23" s="15">
        <v>2019</v>
      </c>
      <c r="B23" s="15" t="s">
        <v>20</v>
      </c>
      <c r="C23" s="15">
        <v>30</v>
      </c>
      <c r="D23" s="15">
        <f>19.32/12</f>
        <v>1.61</v>
      </c>
      <c r="E23" s="15">
        <f t="shared" si="1"/>
        <v>2.415</v>
      </c>
      <c r="F23" s="16">
        <f t="shared" si="2"/>
        <v>0</v>
      </c>
      <c r="G23" s="16">
        <f t="shared" si="3"/>
        <v>12075</v>
      </c>
    </row>
    <row r="24" spans="1:7" ht="15">
      <c r="A24" s="15">
        <v>2019</v>
      </c>
      <c r="B24" s="15" t="s">
        <v>13</v>
      </c>
      <c r="C24" s="15">
        <v>31</v>
      </c>
      <c r="D24" s="15">
        <f>19.1/12</f>
        <v>1.5916666666666668</v>
      </c>
      <c r="E24" s="15">
        <f t="shared" si="1"/>
        <v>2.3875000000000002</v>
      </c>
      <c r="F24" s="16">
        <f t="shared" si="2"/>
        <v>0</v>
      </c>
      <c r="G24" s="16">
        <f t="shared" si="3"/>
        <v>12335.416666666668</v>
      </c>
    </row>
    <row r="25" spans="1:7" ht="15">
      <c r="A25" s="15">
        <v>2019</v>
      </c>
      <c r="B25" s="15" t="s">
        <v>14</v>
      </c>
      <c r="C25" s="15">
        <v>30</v>
      </c>
      <c r="D25" s="15">
        <f>19.03/12</f>
        <v>1.5858333333333334</v>
      </c>
      <c r="E25" s="15">
        <f t="shared" si="1"/>
        <v>2.3787500000000001</v>
      </c>
      <c r="F25" s="16">
        <f t="shared" si="2"/>
        <v>0</v>
      </c>
      <c r="G25" s="16">
        <f t="shared" si="3"/>
        <v>11893.75</v>
      </c>
    </row>
    <row r="26" spans="1:7" ht="15">
      <c r="A26" s="15">
        <v>2019</v>
      </c>
      <c r="B26" s="15" t="s">
        <v>15</v>
      </c>
      <c r="C26" s="15">
        <v>31</v>
      </c>
      <c r="D26" s="15">
        <f>18.91/12</f>
        <v>1.5758333333333334</v>
      </c>
      <c r="E26" s="15">
        <f t="shared" si="1"/>
        <v>2.36375</v>
      </c>
      <c r="F26" s="16">
        <f t="shared" si="2"/>
        <v>0</v>
      </c>
      <c r="G26" s="16">
        <f t="shared" si="3"/>
        <v>12212.708333333332</v>
      </c>
    </row>
    <row r="27" spans="1:7" ht="15">
      <c r="A27" s="15">
        <v>2020</v>
      </c>
      <c r="B27" s="15" t="s">
        <v>21</v>
      </c>
      <c r="C27" s="15">
        <v>31</v>
      </c>
      <c r="D27" s="15">
        <f>18.77/12</f>
        <v>1.5641666666666667</v>
      </c>
      <c r="E27" s="15">
        <f t="shared" si="1"/>
        <v>2.3462499999999999</v>
      </c>
      <c r="F27" s="16">
        <f t="shared" si="2"/>
        <v>0</v>
      </c>
      <c r="G27" s="16">
        <f t="shared" si="3"/>
        <v>12122.291666666668</v>
      </c>
    </row>
    <row r="28" spans="1:7" ht="15">
      <c r="A28" s="15">
        <v>2020</v>
      </c>
      <c r="B28" s="15" t="s">
        <v>17</v>
      </c>
      <c r="C28" s="15">
        <v>29</v>
      </c>
      <c r="D28" s="15">
        <f>19.06/12</f>
        <v>1.5883333333333332</v>
      </c>
      <c r="E28" s="15">
        <f t="shared" si="1"/>
        <v>2.3824999999999998</v>
      </c>
      <c r="F28" s="16">
        <f t="shared" si="2"/>
        <v>0</v>
      </c>
      <c r="G28" s="16">
        <f t="shared" si="3"/>
        <v>11515.416666666666</v>
      </c>
    </row>
    <row r="29" spans="1:7" ht="15">
      <c r="A29" s="15">
        <v>2020</v>
      </c>
      <c r="B29" s="15" t="s">
        <v>18</v>
      </c>
      <c r="C29" s="15">
        <v>31</v>
      </c>
      <c r="D29" s="15">
        <f>18.95/12</f>
        <v>1.5791666666666666</v>
      </c>
      <c r="E29" s="15">
        <f t="shared" si="1"/>
        <v>2.3687499999999999</v>
      </c>
      <c r="F29" s="16">
        <f t="shared" si="2"/>
        <v>0</v>
      </c>
      <c r="G29" s="16">
        <f>$G$8*E29/100/30*C29</f>
        <v>12238.541666666668</v>
      </c>
    </row>
    <row r="30" spans="1:7" ht="15">
      <c r="A30" s="15">
        <v>2020</v>
      </c>
      <c r="B30" s="15" t="s">
        <v>19</v>
      </c>
      <c r="C30" s="15">
        <v>30</v>
      </c>
      <c r="D30" s="15">
        <f>18.69/12</f>
        <v>1.5575000000000001</v>
      </c>
      <c r="E30" s="15">
        <f t="shared" si="1"/>
        <v>2.3362500000000002</v>
      </c>
      <c r="F30" s="16">
        <f t="shared" si="2"/>
        <v>0</v>
      </c>
      <c r="G30" s="16">
        <f t="shared" si="3"/>
        <v>11681.25</v>
      </c>
    </row>
    <row r="31" spans="1:7" ht="15">
      <c r="A31" s="15">
        <v>2020</v>
      </c>
      <c r="B31" s="15" t="s">
        <v>8</v>
      </c>
      <c r="C31" s="15">
        <v>31</v>
      </c>
      <c r="D31" s="15">
        <f>18.19/12</f>
        <v>1.5158333333333334</v>
      </c>
      <c r="E31" s="15">
        <f t="shared" si="1"/>
        <v>2.2737500000000002</v>
      </c>
      <c r="F31" s="16">
        <f t="shared" si="2"/>
        <v>0</v>
      </c>
      <c r="G31" s="16">
        <f t="shared" si="3"/>
        <v>11747.708333333332</v>
      </c>
    </row>
    <row r="32" spans="1:7" ht="15">
      <c r="A32" s="15">
        <v>2020</v>
      </c>
      <c r="B32" s="15" t="s">
        <v>9</v>
      </c>
      <c r="C32" s="15">
        <v>30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11325</v>
      </c>
    </row>
    <row r="33" spans="1:8" ht="15">
      <c r="A33" s="15">
        <v>2020</v>
      </c>
      <c r="B33" s="15" t="s">
        <v>10</v>
      </c>
      <c r="C33" s="15">
        <v>31</v>
      </c>
      <c r="D33" s="15">
        <f>18.12/12</f>
        <v>1.51</v>
      </c>
      <c r="E33" s="15">
        <f t="shared" si="1"/>
        <v>2.2650000000000001</v>
      </c>
      <c r="F33" s="16">
        <f t="shared" si="2"/>
        <v>0</v>
      </c>
      <c r="G33" s="16">
        <f t="shared" si="3"/>
        <v>11702.5</v>
      </c>
    </row>
    <row r="34" spans="1:8" ht="15">
      <c r="A34" s="15">
        <v>2020</v>
      </c>
      <c r="B34" s="15" t="s">
        <v>11</v>
      </c>
      <c r="C34" s="15">
        <v>31</v>
      </c>
      <c r="D34" s="15">
        <f>18.29/12</f>
        <v>1.5241666666666667</v>
      </c>
      <c r="E34" s="15">
        <f t="shared" si="1"/>
        <v>2.2862499999999999</v>
      </c>
      <c r="F34" s="16">
        <f t="shared" si="2"/>
        <v>0</v>
      </c>
      <c r="G34" s="16">
        <f t="shared" si="3"/>
        <v>11812.291666666668</v>
      </c>
    </row>
    <row r="35" spans="1:8" ht="15">
      <c r="A35" s="15">
        <v>2020</v>
      </c>
      <c r="B35" s="15" t="s">
        <v>20</v>
      </c>
      <c r="C35" s="15">
        <v>30</v>
      </c>
      <c r="D35" s="15">
        <f>18.35/12</f>
        <v>1.5291666666666668</v>
      </c>
      <c r="E35" s="15">
        <f t="shared" si="1"/>
        <v>2.2937500000000002</v>
      </c>
      <c r="F35" s="16">
        <f t="shared" si="2"/>
        <v>0</v>
      </c>
      <c r="G35" s="16">
        <f t="shared" si="3"/>
        <v>11468.75</v>
      </c>
    </row>
    <row r="36" spans="1:8" ht="15">
      <c r="A36" s="15">
        <v>2020</v>
      </c>
      <c r="B36" s="15" t="s">
        <v>22</v>
      </c>
      <c r="C36" s="15">
        <v>31</v>
      </c>
      <c r="D36" s="15">
        <f>18.09/12</f>
        <v>1.5075000000000001</v>
      </c>
      <c r="E36" s="15">
        <f t="shared" si="1"/>
        <v>2.26125</v>
      </c>
      <c r="F36" s="16">
        <f t="shared" si="2"/>
        <v>0</v>
      </c>
      <c r="G36" s="16">
        <f t="shared" si="3"/>
        <v>11683.125</v>
      </c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/>
      <c r="B38" s="15"/>
      <c r="C38" s="15"/>
      <c r="D38" s="15"/>
      <c r="E38" s="15"/>
      <c r="F38" s="17"/>
      <c r="G38" s="17"/>
    </row>
    <row r="39" spans="1:8" ht="15">
      <c r="A39" s="15" t="s">
        <v>23</v>
      </c>
      <c r="B39" s="15"/>
      <c r="C39" s="15"/>
      <c r="D39" s="15"/>
      <c r="E39" s="15"/>
      <c r="F39" s="17">
        <f>SUM(F10:F36)</f>
        <v>0</v>
      </c>
      <c r="G39" s="17">
        <f>SUM(G10:G36)</f>
        <v>327834.79166666663</v>
      </c>
    </row>
    <row r="40" spans="1:8" ht="15">
      <c r="A40" s="15" t="s">
        <v>24</v>
      </c>
      <c r="B40" s="15"/>
      <c r="C40" s="15" t="s">
        <v>25</v>
      </c>
      <c r="D40" s="15"/>
      <c r="E40" s="15"/>
      <c r="F40" s="17"/>
      <c r="G40" s="17">
        <f>IF(C40="SI",G8*20%,0)</f>
        <v>0</v>
      </c>
    </row>
    <row r="41" spans="1:8" ht="15">
      <c r="A41" s="15" t="s">
        <v>26</v>
      </c>
      <c r="B41" s="15"/>
      <c r="C41" s="15"/>
      <c r="D41" s="15"/>
      <c r="E41" s="15"/>
      <c r="F41" s="17"/>
      <c r="G41" s="17">
        <f>G8</f>
        <v>500000</v>
      </c>
    </row>
    <row r="42" spans="1:8" ht="15">
      <c r="A42" s="15"/>
      <c r="B42" s="15"/>
      <c r="C42" s="15"/>
      <c r="D42" s="15"/>
      <c r="E42" s="15"/>
      <c r="F42" s="17"/>
      <c r="G42" s="17"/>
    </row>
    <row r="43" spans="1:8" ht="15">
      <c r="A43" s="18" t="s">
        <v>27</v>
      </c>
      <c r="B43" s="15"/>
      <c r="C43" s="15"/>
      <c r="D43" s="15"/>
      <c r="E43" s="15"/>
      <c r="F43" s="17"/>
      <c r="G43" s="19">
        <f>F39+G39+G40+G41</f>
        <v>827834.79166666663</v>
      </c>
      <c r="H43" s="10"/>
    </row>
    <row r="44" spans="1:8" ht="15">
      <c r="A44" s="8"/>
      <c r="B44" s="2"/>
      <c r="C44" s="2"/>
      <c r="D44" s="2"/>
      <c r="E44" s="2"/>
      <c r="F44" s="7"/>
      <c r="G44" s="9"/>
    </row>
    <row r="45" spans="1:8" ht="15">
      <c r="A45" s="2"/>
      <c r="B45" s="2"/>
      <c r="C45" s="2"/>
      <c r="D45" s="2"/>
      <c r="E45" s="2"/>
      <c r="F45" s="7"/>
      <c r="G45" s="7"/>
    </row>
    <row r="46" spans="1:8" ht="15">
      <c r="A46" s="2"/>
      <c r="B46" s="2"/>
      <c r="C46" s="2"/>
      <c r="D46" s="2"/>
      <c r="E46" s="2"/>
      <c r="F46" s="7"/>
      <c r="G46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H45"/>
  <sheetViews>
    <sheetView topLeftCell="A8" workbookViewId="0">
      <selection activeCell="B10" sqref="B10:H12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12</v>
      </c>
      <c r="C10" s="15">
        <v>30</v>
      </c>
      <c r="D10" s="15">
        <f t="shared" ref="D10" si="0">21.01/12</f>
        <v>1.7508333333333335</v>
      </c>
      <c r="E10" s="15">
        <f t="shared" ref="E10:E35" si="1">D10*1.5</f>
        <v>2.6262500000000002</v>
      </c>
      <c r="F10" s="16">
        <f t="shared" ref="F10:F35" si="2">IF(G10&gt;0,0,($G$8*D10/100)/30*C10)</f>
        <v>0</v>
      </c>
      <c r="G10" s="16">
        <f t="shared" ref="G10:G35" si="3">$G$8*E10/100/30*C10</f>
        <v>13131.25</v>
      </c>
    </row>
    <row r="11" spans="1:7" ht="15">
      <c r="A11" s="15">
        <v>2018</v>
      </c>
      <c r="B11" s="15" t="s">
        <v>13</v>
      </c>
      <c r="C11" s="15">
        <v>31</v>
      </c>
      <c r="D11" s="15">
        <f>19.63/12</f>
        <v>1.6358333333333333</v>
      </c>
      <c r="E11" s="15">
        <f t="shared" si="1"/>
        <v>2.4537499999999999</v>
      </c>
      <c r="F11" s="16">
        <f t="shared" si="2"/>
        <v>0</v>
      </c>
      <c r="G11" s="16">
        <f t="shared" si="3"/>
        <v>12677.708333333332</v>
      </c>
    </row>
    <row r="12" spans="1:7" ht="15">
      <c r="A12" s="15">
        <v>2018</v>
      </c>
      <c r="B12" s="15" t="s">
        <v>14</v>
      </c>
      <c r="C12" s="15">
        <v>30</v>
      </c>
      <c r="D12" s="15">
        <f>19.49/12</f>
        <v>1.6241666666666665</v>
      </c>
      <c r="E12" s="15">
        <f t="shared" si="1"/>
        <v>2.4362499999999998</v>
      </c>
      <c r="F12" s="16">
        <f t="shared" si="2"/>
        <v>0</v>
      </c>
      <c r="G12" s="16">
        <f t="shared" si="3"/>
        <v>12181.25</v>
      </c>
    </row>
    <row r="13" spans="1:7" ht="15">
      <c r="A13" s="15">
        <v>2018</v>
      </c>
      <c r="B13" s="15" t="s">
        <v>15</v>
      </c>
      <c r="C13" s="15">
        <v>31</v>
      </c>
      <c r="D13" s="15">
        <f>19.4/12</f>
        <v>1.6166666666666665</v>
      </c>
      <c r="E13" s="15">
        <f t="shared" si="1"/>
        <v>2.4249999999999998</v>
      </c>
      <c r="F13" s="16">
        <f t="shared" si="2"/>
        <v>0</v>
      </c>
      <c r="G13" s="16">
        <f t="shared" si="3"/>
        <v>12529.166666666668</v>
      </c>
    </row>
    <row r="14" spans="1:7" ht="15">
      <c r="A14" s="15">
        <v>2019</v>
      </c>
      <c r="B14" s="15" t="s">
        <v>16</v>
      </c>
      <c r="C14" s="15">
        <v>31</v>
      </c>
      <c r="D14" s="15">
        <f>19.16/12</f>
        <v>1.5966666666666667</v>
      </c>
      <c r="E14" s="15">
        <f t="shared" si="1"/>
        <v>2.395</v>
      </c>
      <c r="F14" s="16">
        <f t="shared" si="2"/>
        <v>0</v>
      </c>
      <c r="G14" s="16">
        <f>$G$8*E14/100/30*C14</f>
        <v>12374.166666666668</v>
      </c>
    </row>
    <row r="15" spans="1:7" ht="15">
      <c r="A15" s="15">
        <v>2019</v>
      </c>
      <c r="B15" s="15" t="s">
        <v>17</v>
      </c>
      <c r="C15" s="15">
        <v>28</v>
      </c>
      <c r="D15" s="15">
        <f>19.7/12</f>
        <v>1.6416666666666666</v>
      </c>
      <c r="E15" s="15">
        <f t="shared" si="1"/>
        <v>2.4624999999999999</v>
      </c>
      <c r="F15" s="16">
        <f t="shared" si="2"/>
        <v>0</v>
      </c>
      <c r="G15" s="16">
        <f t="shared" si="3"/>
        <v>11491.666666666668</v>
      </c>
    </row>
    <row r="16" spans="1:7" ht="15">
      <c r="A16" s="15">
        <v>2019</v>
      </c>
      <c r="B16" s="15" t="s">
        <v>18</v>
      </c>
      <c r="C16" s="15">
        <v>31</v>
      </c>
      <c r="D16" s="15">
        <f>19.37/12</f>
        <v>1.6141666666666667</v>
      </c>
      <c r="E16" s="15">
        <f t="shared" si="1"/>
        <v>2.4212500000000001</v>
      </c>
      <c r="F16" s="16">
        <f t="shared" si="2"/>
        <v>0</v>
      </c>
      <c r="G16" s="16">
        <f t="shared" si="3"/>
        <v>12509.791666666668</v>
      </c>
    </row>
    <row r="17" spans="1:7" ht="15">
      <c r="A17" s="15">
        <v>2019</v>
      </c>
      <c r="B17" s="15" t="s">
        <v>19</v>
      </c>
      <c r="C17" s="15">
        <v>30</v>
      </c>
      <c r="D17" s="15">
        <f>19.32/12</f>
        <v>1.61</v>
      </c>
      <c r="E17" s="15">
        <f t="shared" si="1"/>
        <v>2.415</v>
      </c>
      <c r="F17" s="16">
        <f t="shared" si="2"/>
        <v>0</v>
      </c>
      <c r="G17" s="16">
        <f t="shared" si="3"/>
        <v>12075</v>
      </c>
    </row>
    <row r="18" spans="1:7" ht="15">
      <c r="A18" s="15">
        <v>2019</v>
      </c>
      <c r="B18" s="15" t="s">
        <v>8</v>
      </c>
      <c r="C18" s="15">
        <v>31</v>
      </c>
      <c r="D18" s="15">
        <f>19.34/12</f>
        <v>1.6116666666666666</v>
      </c>
      <c r="E18" s="15">
        <f t="shared" si="1"/>
        <v>2.4175</v>
      </c>
      <c r="F18" s="16">
        <f t="shared" si="2"/>
        <v>0</v>
      </c>
      <c r="G18" s="16">
        <f t="shared" si="3"/>
        <v>12490.416666666668</v>
      </c>
    </row>
    <row r="19" spans="1:7" ht="15">
      <c r="A19" s="15">
        <v>2019</v>
      </c>
      <c r="B19" s="15" t="s">
        <v>9</v>
      </c>
      <c r="C19" s="15">
        <v>30</v>
      </c>
      <c r="D19" s="15">
        <f>19.3/12</f>
        <v>1.6083333333333334</v>
      </c>
      <c r="E19" s="15">
        <f t="shared" si="1"/>
        <v>2.4125000000000001</v>
      </c>
      <c r="F19" s="16">
        <f t="shared" si="2"/>
        <v>0</v>
      </c>
      <c r="G19" s="16">
        <f t="shared" si="3"/>
        <v>12062.5</v>
      </c>
    </row>
    <row r="20" spans="1:7" ht="15">
      <c r="A20" s="15">
        <v>2019</v>
      </c>
      <c r="B20" s="15" t="s">
        <v>10</v>
      </c>
      <c r="C20" s="15">
        <v>31</v>
      </c>
      <c r="D20" s="15">
        <f>19.28/12</f>
        <v>1.6066666666666667</v>
      </c>
      <c r="E20" s="15">
        <f t="shared" si="1"/>
        <v>2.41</v>
      </c>
      <c r="F20" s="16">
        <f t="shared" si="2"/>
        <v>0</v>
      </c>
      <c r="G20" s="16">
        <f t="shared" si="3"/>
        <v>12451.666666666668</v>
      </c>
    </row>
    <row r="21" spans="1:7" ht="15">
      <c r="A21" s="15">
        <v>2019</v>
      </c>
      <c r="B21" s="15" t="s">
        <v>11</v>
      </c>
      <c r="C21" s="15">
        <v>31</v>
      </c>
      <c r="D21" s="15">
        <f>19.32/12</f>
        <v>1.61</v>
      </c>
      <c r="E21" s="15">
        <f t="shared" si="1"/>
        <v>2.415</v>
      </c>
      <c r="F21" s="16">
        <f t="shared" si="2"/>
        <v>0</v>
      </c>
      <c r="G21" s="16">
        <f t="shared" si="3"/>
        <v>12477.5</v>
      </c>
    </row>
    <row r="22" spans="1:7" ht="15">
      <c r="A22" s="15">
        <v>2019</v>
      </c>
      <c r="B22" s="15" t="s">
        <v>20</v>
      </c>
      <c r="C22" s="15">
        <v>30</v>
      </c>
      <c r="D22" s="15">
        <f>19.32/12</f>
        <v>1.61</v>
      </c>
      <c r="E22" s="15">
        <f t="shared" si="1"/>
        <v>2.415</v>
      </c>
      <c r="F22" s="16">
        <f t="shared" si="2"/>
        <v>0</v>
      </c>
      <c r="G22" s="16">
        <f t="shared" si="3"/>
        <v>12075</v>
      </c>
    </row>
    <row r="23" spans="1:7" ht="15">
      <c r="A23" s="15">
        <v>2019</v>
      </c>
      <c r="B23" s="15" t="s">
        <v>13</v>
      </c>
      <c r="C23" s="15">
        <v>31</v>
      </c>
      <c r="D23" s="15">
        <f>19.1/12</f>
        <v>1.5916666666666668</v>
      </c>
      <c r="E23" s="15">
        <f t="shared" si="1"/>
        <v>2.3875000000000002</v>
      </c>
      <c r="F23" s="16">
        <f t="shared" si="2"/>
        <v>0</v>
      </c>
      <c r="G23" s="16">
        <f t="shared" si="3"/>
        <v>12335.416666666668</v>
      </c>
    </row>
    <row r="24" spans="1:7" ht="15">
      <c r="A24" s="15">
        <v>2019</v>
      </c>
      <c r="B24" s="15" t="s">
        <v>14</v>
      </c>
      <c r="C24" s="15">
        <v>30</v>
      </c>
      <c r="D24" s="15">
        <f>19.03/12</f>
        <v>1.5858333333333334</v>
      </c>
      <c r="E24" s="15">
        <f t="shared" si="1"/>
        <v>2.3787500000000001</v>
      </c>
      <c r="F24" s="16">
        <f t="shared" si="2"/>
        <v>0</v>
      </c>
      <c r="G24" s="16">
        <f t="shared" si="3"/>
        <v>11893.75</v>
      </c>
    </row>
    <row r="25" spans="1:7" ht="15">
      <c r="A25" s="15">
        <v>2019</v>
      </c>
      <c r="B25" s="15" t="s">
        <v>15</v>
      </c>
      <c r="C25" s="15">
        <v>31</v>
      </c>
      <c r="D25" s="15">
        <f>18.91/12</f>
        <v>1.5758333333333334</v>
      </c>
      <c r="E25" s="15">
        <f t="shared" si="1"/>
        <v>2.36375</v>
      </c>
      <c r="F25" s="16">
        <f t="shared" si="2"/>
        <v>0</v>
      </c>
      <c r="G25" s="16">
        <f t="shared" si="3"/>
        <v>12212.708333333332</v>
      </c>
    </row>
    <row r="26" spans="1:7" ht="15">
      <c r="A26" s="15">
        <v>2020</v>
      </c>
      <c r="B26" s="15" t="s">
        <v>21</v>
      </c>
      <c r="C26" s="15">
        <v>31</v>
      </c>
      <c r="D26" s="15">
        <f>18.77/12</f>
        <v>1.5641666666666667</v>
      </c>
      <c r="E26" s="15">
        <f t="shared" si="1"/>
        <v>2.3462499999999999</v>
      </c>
      <c r="F26" s="16">
        <f t="shared" si="2"/>
        <v>0</v>
      </c>
      <c r="G26" s="16">
        <f t="shared" si="3"/>
        <v>12122.291666666668</v>
      </c>
    </row>
    <row r="27" spans="1:7" ht="15">
      <c r="A27" s="15">
        <v>2020</v>
      </c>
      <c r="B27" s="15" t="s">
        <v>17</v>
      </c>
      <c r="C27" s="15">
        <v>29</v>
      </c>
      <c r="D27" s="15">
        <f>19.06/12</f>
        <v>1.5883333333333332</v>
      </c>
      <c r="E27" s="15">
        <f t="shared" si="1"/>
        <v>2.3824999999999998</v>
      </c>
      <c r="F27" s="16">
        <f t="shared" si="2"/>
        <v>0</v>
      </c>
      <c r="G27" s="16">
        <f t="shared" si="3"/>
        <v>11515.416666666666</v>
      </c>
    </row>
    <row r="28" spans="1:7" ht="15">
      <c r="A28" s="15">
        <v>2020</v>
      </c>
      <c r="B28" s="15" t="s">
        <v>18</v>
      </c>
      <c r="C28" s="15">
        <v>31</v>
      </c>
      <c r="D28" s="15">
        <f>18.95/12</f>
        <v>1.5791666666666666</v>
      </c>
      <c r="E28" s="15">
        <f t="shared" si="1"/>
        <v>2.3687499999999999</v>
      </c>
      <c r="F28" s="16">
        <f t="shared" si="2"/>
        <v>0</v>
      </c>
      <c r="G28" s="16">
        <f>$G$8*E28/100/30*C28</f>
        <v>12238.541666666668</v>
      </c>
    </row>
    <row r="29" spans="1:7" ht="15">
      <c r="A29" s="15">
        <v>2020</v>
      </c>
      <c r="B29" s="15" t="s">
        <v>19</v>
      </c>
      <c r="C29" s="15">
        <v>30</v>
      </c>
      <c r="D29" s="15">
        <f>18.69/12</f>
        <v>1.5575000000000001</v>
      </c>
      <c r="E29" s="15">
        <f t="shared" si="1"/>
        <v>2.3362500000000002</v>
      </c>
      <c r="F29" s="16">
        <f t="shared" si="2"/>
        <v>0</v>
      </c>
      <c r="G29" s="16">
        <f t="shared" si="3"/>
        <v>11681.25</v>
      </c>
    </row>
    <row r="30" spans="1:7" ht="15">
      <c r="A30" s="15">
        <v>2020</v>
      </c>
      <c r="B30" s="15" t="s">
        <v>8</v>
      </c>
      <c r="C30" s="15">
        <v>31</v>
      </c>
      <c r="D30" s="15">
        <f>18.19/12</f>
        <v>1.5158333333333334</v>
      </c>
      <c r="E30" s="15">
        <f t="shared" si="1"/>
        <v>2.2737500000000002</v>
      </c>
      <c r="F30" s="16">
        <f t="shared" si="2"/>
        <v>0</v>
      </c>
      <c r="G30" s="16">
        <f t="shared" si="3"/>
        <v>11747.708333333332</v>
      </c>
    </row>
    <row r="31" spans="1:7" ht="15">
      <c r="A31" s="15">
        <v>2020</v>
      </c>
      <c r="B31" s="15" t="s">
        <v>9</v>
      </c>
      <c r="C31" s="15">
        <v>30</v>
      </c>
      <c r="D31" s="15">
        <f>18.12/12</f>
        <v>1.51</v>
      </c>
      <c r="E31" s="15">
        <f t="shared" si="1"/>
        <v>2.2650000000000001</v>
      </c>
      <c r="F31" s="16">
        <f t="shared" si="2"/>
        <v>0</v>
      </c>
      <c r="G31" s="16">
        <f t="shared" si="3"/>
        <v>11325</v>
      </c>
    </row>
    <row r="32" spans="1:7" ht="15">
      <c r="A32" s="15">
        <v>2020</v>
      </c>
      <c r="B32" s="15" t="s">
        <v>10</v>
      </c>
      <c r="C32" s="15">
        <v>31</v>
      </c>
      <c r="D32" s="15">
        <f>18.12/12</f>
        <v>1.51</v>
      </c>
      <c r="E32" s="15">
        <f t="shared" si="1"/>
        <v>2.2650000000000001</v>
      </c>
      <c r="F32" s="16">
        <f t="shared" si="2"/>
        <v>0</v>
      </c>
      <c r="G32" s="16">
        <f t="shared" si="3"/>
        <v>11702.5</v>
      </c>
    </row>
    <row r="33" spans="1:8" ht="15">
      <c r="A33" s="15">
        <v>2020</v>
      </c>
      <c r="B33" s="15" t="s">
        <v>11</v>
      </c>
      <c r="C33" s="15">
        <v>31</v>
      </c>
      <c r="D33" s="15">
        <f>18.29/12</f>
        <v>1.5241666666666667</v>
      </c>
      <c r="E33" s="15">
        <f t="shared" si="1"/>
        <v>2.2862499999999999</v>
      </c>
      <c r="F33" s="16">
        <f t="shared" si="2"/>
        <v>0</v>
      </c>
      <c r="G33" s="16">
        <f t="shared" si="3"/>
        <v>11812.291666666668</v>
      </c>
    </row>
    <row r="34" spans="1:8" ht="15">
      <c r="A34" s="15">
        <v>2020</v>
      </c>
      <c r="B34" s="15" t="s">
        <v>20</v>
      </c>
      <c r="C34" s="15">
        <v>30</v>
      </c>
      <c r="D34" s="15">
        <f>18.35/12</f>
        <v>1.5291666666666668</v>
      </c>
      <c r="E34" s="15">
        <f t="shared" si="1"/>
        <v>2.2937500000000002</v>
      </c>
      <c r="F34" s="16">
        <f t="shared" si="2"/>
        <v>0</v>
      </c>
      <c r="G34" s="16">
        <f t="shared" si="3"/>
        <v>11468.75</v>
      </c>
    </row>
    <row r="35" spans="1:8" ht="15">
      <c r="A35" s="15">
        <v>2020</v>
      </c>
      <c r="B35" s="15" t="s">
        <v>22</v>
      </c>
      <c r="C35" s="15">
        <v>31</v>
      </c>
      <c r="D35" s="15">
        <f>18.09/12</f>
        <v>1.5075000000000001</v>
      </c>
      <c r="E35" s="15">
        <f t="shared" si="1"/>
        <v>2.26125</v>
      </c>
      <c r="F35" s="16">
        <f t="shared" si="2"/>
        <v>0</v>
      </c>
      <c r="G35" s="16">
        <f t="shared" si="3"/>
        <v>11683.125</v>
      </c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/>
      <c r="B37" s="15"/>
      <c r="C37" s="15"/>
      <c r="D37" s="15"/>
      <c r="E37" s="15"/>
      <c r="F37" s="17"/>
      <c r="G37" s="17"/>
    </row>
    <row r="38" spans="1:8" ht="15">
      <c r="A38" s="15" t="s">
        <v>23</v>
      </c>
      <c r="B38" s="15"/>
      <c r="C38" s="15"/>
      <c r="D38" s="15"/>
      <c r="E38" s="15"/>
      <c r="F38" s="17">
        <f>SUM(F10:F35)</f>
        <v>0</v>
      </c>
      <c r="G38" s="17">
        <f>SUM(G10:G35)</f>
        <v>314265.83333333331</v>
      </c>
    </row>
    <row r="39" spans="1:8" ht="15">
      <c r="A39" s="15" t="s">
        <v>24</v>
      </c>
      <c r="B39" s="15"/>
      <c r="C39" s="15" t="s">
        <v>25</v>
      </c>
      <c r="D39" s="15"/>
      <c r="E39" s="15"/>
      <c r="F39" s="17"/>
      <c r="G39" s="17">
        <f>IF(C39="SI",G8*20%,0)</f>
        <v>0</v>
      </c>
    </row>
    <row r="40" spans="1:8" ht="15">
      <c r="A40" s="15" t="s">
        <v>26</v>
      </c>
      <c r="B40" s="15"/>
      <c r="C40" s="15"/>
      <c r="D40" s="15"/>
      <c r="E40" s="15"/>
      <c r="F40" s="17"/>
      <c r="G40" s="17">
        <f>G8</f>
        <v>500000</v>
      </c>
    </row>
    <row r="41" spans="1:8" ht="15">
      <c r="A41" s="15"/>
      <c r="B41" s="15"/>
      <c r="C41" s="15"/>
      <c r="D41" s="15"/>
      <c r="E41" s="15"/>
      <c r="F41" s="17"/>
      <c r="G41" s="17"/>
    </row>
    <row r="42" spans="1:8" ht="15">
      <c r="A42" s="18" t="s">
        <v>27</v>
      </c>
      <c r="B42" s="15"/>
      <c r="C42" s="15"/>
      <c r="D42" s="15"/>
      <c r="E42" s="15"/>
      <c r="F42" s="17"/>
      <c r="G42" s="19">
        <f>F38+G38+G39+G40</f>
        <v>814265.83333333326</v>
      </c>
      <c r="H42" s="10"/>
    </row>
    <row r="43" spans="1:8" ht="15">
      <c r="A43" s="8"/>
      <c r="B43" s="2"/>
      <c r="C43" s="2"/>
      <c r="D43" s="2"/>
      <c r="E43" s="2"/>
      <c r="F43" s="7"/>
      <c r="G43" s="9"/>
    </row>
    <row r="44" spans="1:8" ht="15">
      <c r="A44" s="2"/>
      <c r="B44" s="2"/>
      <c r="C44" s="2"/>
      <c r="D44" s="2"/>
      <c r="E44" s="2"/>
      <c r="F44" s="7"/>
      <c r="G44" s="7"/>
    </row>
    <row r="45" spans="1:8" ht="15">
      <c r="A45" s="2"/>
      <c r="B45" s="2"/>
      <c r="C45" s="2"/>
      <c r="D45" s="2"/>
      <c r="E45" s="2"/>
      <c r="F45" s="7"/>
      <c r="G45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H44"/>
  <sheetViews>
    <sheetView topLeftCell="B7" workbookViewId="0">
      <selection activeCell="I29" sqref="I29"/>
    </sheetView>
  </sheetViews>
  <sheetFormatPr defaultColWidth="11.42578125" defaultRowHeight="14.1"/>
  <cols>
    <col min="1" max="1" width="16.28515625" customWidth="1"/>
    <col min="2" max="2" width="15.28515625" customWidth="1"/>
    <col min="3" max="3" width="5.85546875" bestFit="1" customWidth="1"/>
    <col min="4" max="4" width="15.42578125" bestFit="1" customWidth="1"/>
    <col min="5" max="5" width="13.28515625" bestFit="1" customWidth="1"/>
    <col min="6" max="6" width="14.7109375" customWidth="1"/>
    <col min="7" max="7" width="17.7109375" customWidth="1"/>
    <col min="8" max="8" width="13.42578125" bestFit="1" customWidth="1"/>
  </cols>
  <sheetData>
    <row r="1" spans="1:7" ht="17.100000000000001">
      <c r="A1" s="21"/>
      <c r="B1" s="21"/>
      <c r="C1" s="21"/>
      <c r="D1" s="21"/>
      <c r="E1" s="21"/>
      <c r="F1" s="21"/>
      <c r="G1" s="21"/>
    </row>
    <row r="3" spans="1:7">
      <c r="A3" s="22"/>
      <c r="B3" s="22"/>
      <c r="C3" s="22"/>
      <c r="D3" s="22"/>
      <c r="E3" s="22"/>
      <c r="F3" s="22"/>
      <c r="G3" s="22"/>
    </row>
    <row r="5" spans="1:7" ht="15">
      <c r="A5" s="1"/>
      <c r="B5" s="2"/>
      <c r="C5" s="2"/>
      <c r="D5" s="2"/>
      <c r="E5" s="2"/>
      <c r="F5" s="2"/>
      <c r="G5" s="2"/>
    </row>
    <row r="6" spans="1:7">
      <c r="A6" s="1"/>
    </row>
    <row r="7" spans="1:7" ht="15">
      <c r="A7" s="3"/>
      <c r="B7" s="3"/>
      <c r="C7" s="3"/>
      <c r="D7" s="4"/>
      <c r="E7" s="4"/>
      <c r="F7" s="5"/>
      <c r="G7" s="5"/>
    </row>
    <row r="8" spans="1:7" ht="15">
      <c r="A8" s="3"/>
      <c r="B8" s="3"/>
      <c r="C8" s="3"/>
      <c r="D8" s="4"/>
      <c r="E8" s="4"/>
      <c r="F8" s="6" t="s">
        <v>0</v>
      </c>
      <c r="G8" s="11">
        <v>500000</v>
      </c>
    </row>
    <row r="9" spans="1:7" ht="15">
      <c r="A9" s="12" t="s">
        <v>1</v>
      </c>
      <c r="B9" s="12" t="s">
        <v>2</v>
      </c>
      <c r="C9" s="12" t="s">
        <v>3</v>
      </c>
      <c r="D9" s="13" t="s">
        <v>4</v>
      </c>
      <c r="E9" s="13" t="s">
        <v>5</v>
      </c>
      <c r="F9" s="14" t="s">
        <v>6</v>
      </c>
      <c r="G9" s="14" t="s">
        <v>7</v>
      </c>
    </row>
    <row r="10" spans="1:7" ht="15">
      <c r="A10" s="15">
        <v>2018</v>
      </c>
      <c r="B10" s="15" t="s">
        <v>13</v>
      </c>
      <c r="C10" s="15">
        <v>31</v>
      </c>
      <c r="D10" s="15">
        <f>19.63/12</f>
        <v>1.6358333333333333</v>
      </c>
      <c r="E10" s="15">
        <f t="shared" ref="E10:E34" si="0">D10*1.5</f>
        <v>2.4537499999999999</v>
      </c>
      <c r="F10" s="16">
        <f t="shared" ref="F10:F34" si="1">IF(G10&gt;0,0,($G$8*D10/100)/30*C10)</f>
        <v>0</v>
      </c>
      <c r="G10" s="16">
        <f t="shared" ref="G10:G34" si="2">$G$8*E10/100/30*C10</f>
        <v>12677.708333333332</v>
      </c>
    </row>
    <row r="11" spans="1:7" ht="15">
      <c r="A11" s="15">
        <v>2018</v>
      </c>
      <c r="B11" s="15" t="s">
        <v>14</v>
      </c>
      <c r="C11" s="15">
        <v>30</v>
      </c>
      <c r="D11" s="15">
        <f>19.49/12</f>
        <v>1.6241666666666665</v>
      </c>
      <c r="E11" s="15">
        <f t="shared" si="0"/>
        <v>2.4362499999999998</v>
      </c>
      <c r="F11" s="16">
        <f t="shared" si="1"/>
        <v>0</v>
      </c>
      <c r="G11" s="16">
        <f t="shared" si="2"/>
        <v>12181.25</v>
      </c>
    </row>
    <row r="12" spans="1:7" ht="15">
      <c r="A12" s="15">
        <v>2018</v>
      </c>
      <c r="B12" s="15" t="s">
        <v>15</v>
      </c>
      <c r="C12" s="15">
        <v>31</v>
      </c>
      <c r="D12" s="15">
        <f>19.4/12</f>
        <v>1.6166666666666665</v>
      </c>
      <c r="E12" s="15">
        <f t="shared" si="0"/>
        <v>2.4249999999999998</v>
      </c>
      <c r="F12" s="16">
        <f t="shared" si="1"/>
        <v>0</v>
      </c>
      <c r="G12" s="16">
        <f t="shared" si="2"/>
        <v>12529.166666666668</v>
      </c>
    </row>
    <row r="13" spans="1:7" ht="15">
      <c r="A13" s="15">
        <v>2019</v>
      </c>
      <c r="B13" s="15" t="s">
        <v>16</v>
      </c>
      <c r="C13" s="15">
        <v>31</v>
      </c>
      <c r="D13" s="15">
        <f>19.16/12</f>
        <v>1.5966666666666667</v>
      </c>
      <c r="E13" s="15">
        <f t="shared" si="0"/>
        <v>2.395</v>
      </c>
      <c r="F13" s="16">
        <f t="shared" si="1"/>
        <v>0</v>
      </c>
      <c r="G13" s="16">
        <f>$G$8*E13/100/30*C13</f>
        <v>12374.166666666668</v>
      </c>
    </row>
    <row r="14" spans="1:7" ht="15">
      <c r="A14" s="15">
        <v>2019</v>
      </c>
      <c r="B14" s="15" t="s">
        <v>17</v>
      </c>
      <c r="C14" s="15">
        <v>28</v>
      </c>
      <c r="D14" s="15">
        <f>19.7/12</f>
        <v>1.6416666666666666</v>
      </c>
      <c r="E14" s="15">
        <f t="shared" si="0"/>
        <v>2.4624999999999999</v>
      </c>
      <c r="F14" s="16">
        <f t="shared" si="1"/>
        <v>0</v>
      </c>
      <c r="G14" s="16">
        <f t="shared" si="2"/>
        <v>11491.666666666668</v>
      </c>
    </row>
    <row r="15" spans="1:7" ht="15">
      <c r="A15" s="15">
        <v>2019</v>
      </c>
      <c r="B15" s="15" t="s">
        <v>18</v>
      </c>
      <c r="C15" s="15">
        <v>31</v>
      </c>
      <c r="D15" s="15">
        <f>19.37/12</f>
        <v>1.6141666666666667</v>
      </c>
      <c r="E15" s="15">
        <f t="shared" si="0"/>
        <v>2.4212500000000001</v>
      </c>
      <c r="F15" s="16">
        <f t="shared" si="1"/>
        <v>0</v>
      </c>
      <c r="G15" s="16">
        <f t="shared" si="2"/>
        <v>12509.791666666668</v>
      </c>
    </row>
    <row r="16" spans="1:7" ht="15">
      <c r="A16" s="15">
        <v>2019</v>
      </c>
      <c r="B16" s="15" t="s">
        <v>19</v>
      </c>
      <c r="C16" s="15">
        <v>30</v>
      </c>
      <c r="D16" s="15">
        <f>19.32/12</f>
        <v>1.61</v>
      </c>
      <c r="E16" s="15">
        <f t="shared" si="0"/>
        <v>2.415</v>
      </c>
      <c r="F16" s="16">
        <f t="shared" si="1"/>
        <v>0</v>
      </c>
      <c r="G16" s="16">
        <f t="shared" si="2"/>
        <v>12075</v>
      </c>
    </row>
    <row r="17" spans="1:7" ht="15">
      <c r="A17" s="15">
        <v>2019</v>
      </c>
      <c r="B17" s="15" t="s">
        <v>8</v>
      </c>
      <c r="C17" s="15">
        <v>31</v>
      </c>
      <c r="D17" s="15">
        <f>19.34/12</f>
        <v>1.6116666666666666</v>
      </c>
      <c r="E17" s="15">
        <f t="shared" si="0"/>
        <v>2.4175</v>
      </c>
      <c r="F17" s="16">
        <f t="shared" si="1"/>
        <v>0</v>
      </c>
      <c r="G17" s="16">
        <f t="shared" si="2"/>
        <v>12490.416666666668</v>
      </c>
    </row>
    <row r="18" spans="1:7" ht="15">
      <c r="A18" s="15">
        <v>2019</v>
      </c>
      <c r="B18" s="15" t="s">
        <v>9</v>
      </c>
      <c r="C18" s="15">
        <v>30</v>
      </c>
      <c r="D18" s="15">
        <f>19.3/12</f>
        <v>1.6083333333333334</v>
      </c>
      <c r="E18" s="15">
        <f t="shared" si="0"/>
        <v>2.4125000000000001</v>
      </c>
      <c r="F18" s="16">
        <f t="shared" si="1"/>
        <v>0</v>
      </c>
      <c r="G18" s="16">
        <f t="shared" si="2"/>
        <v>12062.5</v>
      </c>
    </row>
    <row r="19" spans="1:7" ht="15">
      <c r="A19" s="15">
        <v>2019</v>
      </c>
      <c r="B19" s="15" t="s">
        <v>10</v>
      </c>
      <c r="C19" s="15">
        <v>31</v>
      </c>
      <c r="D19" s="15">
        <f>19.28/12</f>
        <v>1.6066666666666667</v>
      </c>
      <c r="E19" s="15">
        <f t="shared" si="0"/>
        <v>2.41</v>
      </c>
      <c r="F19" s="16">
        <f t="shared" si="1"/>
        <v>0</v>
      </c>
      <c r="G19" s="16">
        <f t="shared" si="2"/>
        <v>12451.666666666668</v>
      </c>
    </row>
    <row r="20" spans="1:7" ht="15">
      <c r="A20" s="15">
        <v>2019</v>
      </c>
      <c r="B20" s="15" t="s">
        <v>11</v>
      </c>
      <c r="C20" s="15">
        <v>31</v>
      </c>
      <c r="D20" s="15">
        <f>19.32/12</f>
        <v>1.61</v>
      </c>
      <c r="E20" s="15">
        <f t="shared" si="0"/>
        <v>2.415</v>
      </c>
      <c r="F20" s="16">
        <f t="shared" si="1"/>
        <v>0</v>
      </c>
      <c r="G20" s="16">
        <f t="shared" si="2"/>
        <v>12477.5</v>
      </c>
    </row>
    <row r="21" spans="1:7" ht="15">
      <c r="A21" s="15">
        <v>2019</v>
      </c>
      <c r="B21" s="15" t="s">
        <v>20</v>
      </c>
      <c r="C21" s="15">
        <v>30</v>
      </c>
      <c r="D21" s="15">
        <f>19.32/12</f>
        <v>1.61</v>
      </c>
      <c r="E21" s="15">
        <f t="shared" si="0"/>
        <v>2.415</v>
      </c>
      <c r="F21" s="16">
        <f t="shared" si="1"/>
        <v>0</v>
      </c>
      <c r="G21" s="16">
        <f t="shared" si="2"/>
        <v>12075</v>
      </c>
    </row>
    <row r="22" spans="1:7" ht="15">
      <c r="A22" s="15">
        <v>2019</v>
      </c>
      <c r="B22" s="15" t="s">
        <v>13</v>
      </c>
      <c r="C22" s="15">
        <v>31</v>
      </c>
      <c r="D22" s="15">
        <f>19.1/12</f>
        <v>1.5916666666666668</v>
      </c>
      <c r="E22" s="15">
        <f t="shared" si="0"/>
        <v>2.3875000000000002</v>
      </c>
      <c r="F22" s="16">
        <f t="shared" si="1"/>
        <v>0</v>
      </c>
      <c r="G22" s="16">
        <f t="shared" si="2"/>
        <v>12335.416666666668</v>
      </c>
    </row>
    <row r="23" spans="1:7" ht="15">
      <c r="A23" s="15">
        <v>2019</v>
      </c>
      <c r="B23" s="15" t="s">
        <v>14</v>
      </c>
      <c r="C23" s="15">
        <v>30</v>
      </c>
      <c r="D23" s="15">
        <f>19.03/12</f>
        <v>1.5858333333333334</v>
      </c>
      <c r="E23" s="15">
        <f t="shared" si="0"/>
        <v>2.3787500000000001</v>
      </c>
      <c r="F23" s="16">
        <f t="shared" si="1"/>
        <v>0</v>
      </c>
      <c r="G23" s="16">
        <f t="shared" si="2"/>
        <v>11893.75</v>
      </c>
    </row>
    <row r="24" spans="1:7" ht="15">
      <c r="A24" s="15">
        <v>2019</v>
      </c>
      <c r="B24" s="15" t="s">
        <v>15</v>
      </c>
      <c r="C24" s="15">
        <v>31</v>
      </c>
      <c r="D24" s="15">
        <f>18.91/12</f>
        <v>1.5758333333333334</v>
      </c>
      <c r="E24" s="15">
        <f t="shared" si="0"/>
        <v>2.36375</v>
      </c>
      <c r="F24" s="16">
        <f t="shared" si="1"/>
        <v>0</v>
      </c>
      <c r="G24" s="16">
        <f t="shared" si="2"/>
        <v>12212.708333333332</v>
      </c>
    </row>
    <row r="25" spans="1:7" ht="15">
      <c r="A25" s="15">
        <v>2020</v>
      </c>
      <c r="B25" s="15" t="s">
        <v>21</v>
      </c>
      <c r="C25" s="15">
        <v>31</v>
      </c>
      <c r="D25" s="15">
        <f>18.77/12</f>
        <v>1.5641666666666667</v>
      </c>
      <c r="E25" s="15">
        <f t="shared" si="0"/>
        <v>2.3462499999999999</v>
      </c>
      <c r="F25" s="16">
        <f t="shared" si="1"/>
        <v>0</v>
      </c>
      <c r="G25" s="16">
        <f t="shared" si="2"/>
        <v>12122.291666666668</v>
      </c>
    </row>
    <row r="26" spans="1:7" ht="15">
      <c r="A26" s="15">
        <v>2020</v>
      </c>
      <c r="B26" s="15" t="s">
        <v>17</v>
      </c>
      <c r="C26" s="15">
        <v>29</v>
      </c>
      <c r="D26" s="15">
        <f>19.06/12</f>
        <v>1.5883333333333332</v>
      </c>
      <c r="E26" s="15">
        <f t="shared" si="0"/>
        <v>2.3824999999999998</v>
      </c>
      <c r="F26" s="16">
        <f t="shared" si="1"/>
        <v>0</v>
      </c>
      <c r="G26" s="16">
        <f t="shared" si="2"/>
        <v>11515.416666666666</v>
      </c>
    </row>
    <row r="27" spans="1:7" ht="15">
      <c r="A27" s="15">
        <v>2020</v>
      </c>
      <c r="B27" s="15" t="s">
        <v>18</v>
      </c>
      <c r="C27" s="15">
        <v>31</v>
      </c>
      <c r="D27" s="15">
        <f>18.95/12</f>
        <v>1.5791666666666666</v>
      </c>
      <c r="E27" s="15">
        <f t="shared" si="0"/>
        <v>2.3687499999999999</v>
      </c>
      <c r="F27" s="16">
        <f t="shared" si="1"/>
        <v>0</v>
      </c>
      <c r="G27" s="16">
        <f>$G$8*E27/100/30*C27</f>
        <v>12238.541666666668</v>
      </c>
    </row>
    <row r="28" spans="1:7" ht="15">
      <c r="A28" s="15">
        <v>2020</v>
      </c>
      <c r="B28" s="15" t="s">
        <v>19</v>
      </c>
      <c r="C28" s="15">
        <v>30</v>
      </c>
      <c r="D28" s="15">
        <f>18.69/12</f>
        <v>1.5575000000000001</v>
      </c>
      <c r="E28" s="15">
        <f t="shared" si="0"/>
        <v>2.3362500000000002</v>
      </c>
      <c r="F28" s="16">
        <f t="shared" si="1"/>
        <v>0</v>
      </c>
      <c r="G28" s="16">
        <f t="shared" si="2"/>
        <v>11681.25</v>
      </c>
    </row>
    <row r="29" spans="1:7" ht="15">
      <c r="A29" s="15">
        <v>2020</v>
      </c>
      <c r="B29" s="15" t="s">
        <v>8</v>
      </c>
      <c r="C29" s="15">
        <v>31</v>
      </c>
      <c r="D29" s="15">
        <f>18.19/12</f>
        <v>1.5158333333333334</v>
      </c>
      <c r="E29" s="15">
        <f t="shared" si="0"/>
        <v>2.2737500000000002</v>
      </c>
      <c r="F29" s="16">
        <f t="shared" si="1"/>
        <v>0</v>
      </c>
      <c r="G29" s="16">
        <f t="shared" si="2"/>
        <v>11747.708333333332</v>
      </c>
    </row>
    <row r="30" spans="1:7" ht="15">
      <c r="A30" s="15">
        <v>2020</v>
      </c>
      <c r="B30" s="15" t="s">
        <v>9</v>
      </c>
      <c r="C30" s="15">
        <v>30</v>
      </c>
      <c r="D30" s="15">
        <f>18.12/12</f>
        <v>1.51</v>
      </c>
      <c r="E30" s="15">
        <f t="shared" si="0"/>
        <v>2.2650000000000001</v>
      </c>
      <c r="F30" s="16">
        <f t="shared" si="1"/>
        <v>0</v>
      </c>
      <c r="G30" s="16">
        <f t="shared" si="2"/>
        <v>11325</v>
      </c>
    </row>
    <row r="31" spans="1:7" ht="15">
      <c r="A31" s="15">
        <v>2020</v>
      </c>
      <c r="B31" s="15" t="s">
        <v>10</v>
      </c>
      <c r="C31" s="15">
        <v>31</v>
      </c>
      <c r="D31" s="15">
        <f>18.12/12</f>
        <v>1.51</v>
      </c>
      <c r="E31" s="15">
        <f t="shared" si="0"/>
        <v>2.2650000000000001</v>
      </c>
      <c r="F31" s="16">
        <f t="shared" si="1"/>
        <v>0</v>
      </c>
      <c r="G31" s="16">
        <f t="shared" si="2"/>
        <v>11702.5</v>
      </c>
    </row>
    <row r="32" spans="1:7" ht="15">
      <c r="A32" s="15">
        <v>2020</v>
      </c>
      <c r="B32" s="15" t="s">
        <v>11</v>
      </c>
      <c r="C32" s="15">
        <v>31</v>
      </c>
      <c r="D32" s="15">
        <f>18.29/12</f>
        <v>1.5241666666666667</v>
      </c>
      <c r="E32" s="15">
        <f t="shared" si="0"/>
        <v>2.2862499999999999</v>
      </c>
      <c r="F32" s="16">
        <f t="shared" si="1"/>
        <v>0</v>
      </c>
      <c r="G32" s="16">
        <f t="shared" si="2"/>
        <v>11812.291666666668</v>
      </c>
    </row>
    <row r="33" spans="1:8" ht="15">
      <c r="A33" s="15">
        <v>2020</v>
      </c>
      <c r="B33" s="15" t="s">
        <v>20</v>
      </c>
      <c r="C33" s="15">
        <v>30</v>
      </c>
      <c r="D33" s="15">
        <f>18.35/12</f>
        <v>1.5291666666666668</v>
      </c>
      <c r="E33" s="15">
        <f t="shared" si="0"/>
        <v>2.2937500000000002</v>
      </c>
      <c r="F33" s="16">
        <f t="shared" si="1"/>
        <v>0</v>
      </c>
      <c r="G33" s="16">
        <f t="shared" si="2"/>
        <v>11468.75</v>
      </c>
    </row>
    <row r="34" spans="1:8" ht="15">
      <c r="A34" s="15">
        <v>2020</v>
      </c>
      <c r="B34" s="15" t="s">
        <v>22</v>
      </c>
      <c r="C34" s="15">
        <v>31</v>
      </c>
      <c r="D34" s="15">
        <f>18.09/12</f>
        <v>1.5075000000000001</v>
      </c>
      <c r="E34" s="15">
        <f t="shared" si="0"/>
        <v>2.26125</v>
      </c>
      <c r="F34" s="16">
        <f t="shared" si="1"/>
        <v>0</v>
      </c>
      <c r="G34" s="16">
        <f t="shared" si="2"/>
        <v>11683.125</v>
      </c>
    </row>
    <row r="35" spans="1:8" ht="15">
      <c r="A35" s="15"/>
      <c r="B35" s="15"/>
      <c r="C35" s="15"/>
      <c r="D35" s="15"/>
      <c r="E35" s="15"/>
      <c r="F35" s="17"/>
      <c r="G35" s="17"/>
    </row>
    <row r="36" spans="1:8" ht="15">
      <c r="A36" s="15"/>
      <c r="B36" s="15"/>
      <c r="C36" s="15"/>
      <c r="D36" s="15"/>
      <c r="E36" s="15"/>
      <c r="F36" s="17"/>
      <c r="G36" s="17"/>
    </row>
    <row r="37" spans="1:8" ht="15">
      <c r="A37" s="15" t="s">
        <v>23</v>
      </c>
      <c r="B37" s="15"/>
      <c r="C37" s="15"/>
      <c r="D37" s="15"/>
      <c r="E37" s="15"/>
      <c r="F37" s="17">
        <f>SUM(F10:F34)</f>
        <v>0</v>
      </c>
      <c r="G37" s="17">
        <f>SUM(G10:G34)</f>
        <v>301134.58333333337</v>
      </c>
    </row>
    <row r="38" spans="1:8" ht="15">
      <c r="A38" s="15" t="s">
        <v>24</v>
      </c>
      <c r="B38" s="15"/>
      <c r="C38" s="15" t="s">
        <v>25</v>
      </c>
      <c r="D38" s="15"/>
      <c r="E38" s="15"/>
      <c r="F38" s="17"/>
      <c r="G38" s="17">
        <f>IF(C38="SI",G8*20%,0)</f>
        <v>0</v>
      </c>
    </row>
    <row r="39" spans="1:8" ht="15">
      <c r="A39" s="15" t="s">
        <v>26</v>
      </c>
      <c r="B39" s="15"/>
      <c r="C39" s="15"/>
      <c r="D39" s="15"/>
      <c r="E39" s="15"/>
      <c r="F39" s="17"/>
      <c r="G39" s="17">
        <f>G8</f>
        <v>500000</v>
      </c>
    </row>
    <row r="40" spans="1:8" ht="15">
      <c r="A40" s="15"/>
      <c r="B40" s="15"/>
      <c r="C40" s="15"/>
      <c r="D40" s="15"/>
      <c r="E40" s="15"/>
      <c r="F40" s="17"/>
      <c r="G40" s="17"/>
    </row>
    <row r="41" spans="1:8" ht="15">
      <c r="A41" s="18" t="s">
        <v>27</v>
      </c>
      <c r="B41" s="15"/>
      <c r="C41" s="15"/>
      <c r="D41" s="15"/>
      <c r="E41" s="15"/>
      <c r="F41" s="17"/>
      <c r="G41" s="19">
        <f>F37+G37+G38+G39</f>
        <v>801134.58333333337</v>
      </c>
      <c r="H41" s="10"/>
    </row>
    <row r="42" spans="1:8" ht="15">
      <c r="A42" s="8"/>
      <c r="B42" s="2"/>
      <c r="C42" s="2"/>
      <c r="D42" s="2"/>
      <c r="E42" s="2"/>
      <c r="F42" s="7"/>
      <c r="G42" s="9"/>
    </row>
    <row r="43" spans="1:8" ht="15">
      <c r="A43" s="2"/>
      <c r="B43" s="2"/>
      <c r="C43" s="2"/>
      <c r="D43" s="2"/>
      <c r="E43" s="2"/>
      <c r="F43" s="7"/>
      <c r="G43" s="7"/>
    </row>
    <row r="44" spans="1:8" ht="15">
      <c r="A44" s="2"/>
      <c r="B44" s="2"/>
      <c r="C44" s="2"/>
      <c r="D44" s="2"/>
      <c r="E44" s="2"/>
      <c r="F44" s="7"/>
      <c r="G44" s="7"/>
    </row>
  </sheetData>
  <mergeCells count="2">
    <mergeCell ref="A1:G1"/>
    <mergeCell ref="A3:G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CLARA MONTAÑEZ</dc:creator>
  <cp:keywords/>
  <dc:description/>
  <cp:lastModifiedBy>Clara Stella Montañez Torres</cp:lastModifiedBy>
  <cp:revision/>
  <dcterms:created xsi:type="dcterms:W3CDTF">2020-09-26T15:01:11Z</dcterms:created>
  <dcterms:modified xsi:type="dcterms:W3CDTF">2021-08-10T15:00:49Z</dcterms:modified>
  <cp:category/>
  <cp:contentStatus/>
</cp:coreProperties>
</file>