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0"/>
  <workbookPr/>
  <mc:AlternateContent xmlns:mc="http://schemas.openxmlformats.org/markup-compatibility/2006">
    <mc:Choice Requires="x15">
      <x15ac:absPath xmlns:x15ac="http://schemas.microsoft.com/office/spreadsheetml/2010/11/ac" url="C:\Users\Soporte CSJ\Desktop\MEMORIALES 11-MARZ\"/>
    </mc:Choice>
  </mc:AlternateContent>
  <xr:revisionPtr revIDLastSave="0" documentId="11_6290D894136B6566096290EDCFC4F85A9DF2CA2C" xr6:coauthVersionLast="47" xr6:coauthVersionMax="47" xr10:uidLastSave="{00000000-0000-0000-0000-000000000000}"/>
  <bookViews>
    <workbookView xWindow="0" yWindow="0" windowWidth="17970" windowHeight="6120" firstSheet="6" activeTab="6" xr2:uid="{00000000-000D-0000-FFFF-FFFF00000000}"/>
  </bookViews>
  <sheets>
    <sheet name="Liq. Ptmo $1 millón" sheetId="1" r:id="rId1"/>
    <sheet name="Liq. Ptmo $1,5 millón" sheetId="3" r:id="rId2"/>
    <sheet name="Liq. Ptmo $2 millones" sheetId="4" r:id="rId3"/>
    <sheet name="Liq. Ptmo $600 mil" sheetId="5" r:id="rId4"/>
    <sheet name="Liq. Ptmo $1 millon" sheetId="6" r:id="rId5"/>
    <sheet name="Resumen" sheetId="7" r:id="rId6"/>
    <sheet name="Tasas" sheetId="2" r:id="rId7"/>
  </sheets>
  <definedNames>
    <definedName name="_xlnm.Print_Area" localSheetId="4">'Liq. Ptmo $1 millon'!$A$1:$D$62</definedName>
    <definedName name="_xlnm.Print_Area" localSheetId="0">'Liq. Ptmo $1 millón'!$A$1:$D$62</definedName>
    <definedName name="_xlnm.Print_Area" localSheetId="1">'Liq. Ptmo $1,5 millón'!$A$1:$D$62</definedName>
    <definedName name="_xlnm.Print_Area" localSheetId="2">'Liq. Ptmo $2 millones'!$A$1:$D$62</definedName>
    <definedName name="_xlnm.Print_Area" localSheetId="3">'Liq. Ptmo $600 mil'!$A$1:$D$62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C12" i="7"/>
  <c r="B12" i="7"/>
  <c r="D11" i="7"/>
  <c r="C11" i="7"/>
  <c r="B11" i="7"/>
  <c r="D10" i="7"/>
  <c r="C10" i="7"/>
  <c r="B10" i="7"/>
  <c r="D9" i="7"/>
  <c r="C9" i="7"/>
  <c r="B9" i="7"/>
  <c r="D8" i="7"/>
  <c r="D13" i="7" s="1"/>
  <c r="C8" i="7"/>
  <c r="B8" i="7"/>
  <c r="F36" i="6"/>
  <c r="C33" i="6"/>
  <c r="J24" i="6"/>
  <c r="I24" i="6"/>
  <c r="C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C17" i="6" s="1"/>
  <c r="C7" i="6"/>
  <c r="F36" i="5"/>
  <c r="C33" i="5"/>
  <c r="J24" i="5"/>
  <c r="I24" i="5"/>
  <c r="C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C17" i="5" s="1"/>
  <c r="C7" i="5"/>
  <c r="F36" i="4"/>
  <c r="C33" i="4"/>
  <c r="J24" i="4"/>
  <c r="I24" i="4"/>
  <c r="C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C17" i="4" s="1"/>
  <c r="C7" i="4"/>
  <c r="F36" i="3"/>
  <c r="C33" i="3"/>
  <c r="J24" i="3"/>
  <c r="I24" i="3"/>
  <c r="C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C17" i="3" s="1"/>
  <c r="C7" i="3"/>
  <c r="F28" i="6" l="1"/>
  <c r="C25" i="6"/>
  <c r="C26" i="6" s="1"/>
  <c r="F28" i="5"/>
  <c r="C25" i="5"/>
  <c r="C26" i="5" s="1"/>
  <c r="F28" i="4"/>
  <c r="C25" i="4"/>
  <c r="C26" i="4" s="1"/>
  <c r="F28" i="3"/>
  <c r="C25" i="3"/>
  <c r="C26" i="3" s="1"/>
  <c r="I22" i="1"/>
  <c r="J22" i="1"/>
  <c r="I23" i="1"/>
  <c r="J23" i="1"/>
  <c r="I24" i="1"/>
  <c r="J24" i="1"/>
  <c r="J21" i="1"/>
  <c r="I21" i="1"/>
  <c r="J18" i="1"/>
  <c r="J20" i="1"/>
  <c r="I20" i="1"/>
  <c r="J19" i="1"/>
  <c r="I19" i="1"/>
  <c r="I18" i="1"/>
  <c r="C32" i="3" l="1"/>
  <c r="C34" i="3" s="1"/>
  <c r="E9" i="7"/>
  <c r="F9" i="7" s="1"/>
  <c r="C32" i="4"/>
  <c r="C34" i="4" s="1"/>
  <c r="E10" i="7"/>
  <c r="F10" i="7" s="1"/>
  <c r="C32" i="5"/>
  <c r="C34" i="5" s="1"/>
  <c r="E11" i="7"/>
  <c r="F11" i="7" s="1"/>
  <c r="C32" i="6"/>
  <c r="C34" i="6" s="1"/>
  <c r="E12" i="7"/>
  <c r="F12" i="7" s="1"/>
  <c r="F36" i="1"/>
  <c r="C7" i="1" l="1"/>
  <c r="J14" i="1" l="1"/>
  <c r="J15" i="1"/>
  <c r="J16" i="1"/>
  <c r="J17" i="1"/>
  <c r="I13" i="1"/>
  <c r="I14" i="1"/>
  <c r="I15" i="1"/>
  <c r="I16" i="1"/>
  <c r="I17" i="1"/>
  <c r="I12" i="1"/>
  <c r="J11" i="1"/>
  <c r="C17" i="1" s="1"/>
  <c r="F28" i="1" s="1"/>
  <c r="J13" i="1" l="1"/>
  <c r="J12" i="1"/>
  <c r="B16" i="2" l="1"/>
  <c r="C25" i="1" l="1"/>
  <c r="C33" i="1" l="1"/>
  <c r="C24" i="1" l="1"/>
  <c r="C26" i="1" l="1"/>
  <c r="C32" i="1" l="1"/>
  <c r="C34" i="1" s="1"/>
  <c r="E8" i="7"/>
  <c r="E13" i="7" l="1"/>
  <c r="F8" i="7"/>
  <c r="F13" i="7" s="1"/>
</calcChain>
</file>

<file path=xl/sharedStrings.xml><?xml version="1.0" encoding="utf-8"?>
<sst xmlns="http://schemas.openxmlformats.org/spreadsheetml/2006/main" count="191" uniqueCount="43">
  <si>
    <t>LIQUIDADOR DE INTERESES MORATORIOS</t>
  </si>
  <si>
    <t>Impuestos nacionales</t>
  </si>
  <si>
    <t>Para pagos a realizar en el mes de marzo de 2021</t>
  </si>
  <si>
    <t>Tasa Actualizada a marzo de 2021</t>
  </si>
  <si>
    <t>DATOS PARA LA LIQUIDACION</t>
  </si>
  <si>
    <t>TASAS</t>
  </si>
  <si>
    <t>SI</t>
  </si>
  <si>
    <t>Nombre del contribuyente</t>
  </si>
  <si>
    <t>TANIA MORERA / FCO CASTILLO</t>
  </si>
  <si>
    <t>% Anual</t>
  </si>
  <si>
    <t>Desde</t>
  </si>
  <si>
    <t>Hasta</t>
  </si>
  <si>
    <t>NO</t>
  </si>
  <si>
    <t>Tipo de impuesto</t>
  </si>
  <si>
    <t>RENTA</t>
  </si>
  <si>
    <t>Periodo gravable</t>
  </si>
  <si>
    <t>2021</t>
  </si>
  <si>
    <t>Valor del impuesto base $</t>
  </si>
  <si>
    <t>Fecha inicial</t>
  </si>
  <si>
    <t>Fecha en la que va a realizar el pago</t>
  </si>
  <si>
    <r>
      <rPr>
        <b/>
        <sz val="10"/>
        <color theme="1"/>
        <rFont val="Arial"/>
        <family val="2"/>
      </rPr>
      <t>Tasa a aplicar</t>
    </r>
    <r>
      <rPr>
        <sz val="10"/>
        <color theme="10"/>
        <rFont val="Arial"/>
        <family val="2"/>
      </rPr>
      <t/>
    </r>
  </si>
  <si>
    <t>Beneficio especial de tasa</t>
  </si>
  <si>
    <t>LIQUIDACIÓN</t>
  </si>
  <si>
    <t>Dias de mora</t>
  </si>
  <si>
    <t>Tasa diaria a utilizar</t>
  </si>
  <si>
    <t>Interes de mora $</t>
  </si>
  <si>
    <t>Consultar tasas en Superfinanciera</t>
  </si>
  <si>
    <t>TOTAL A PAGAR EN RECIBO 490</t>
  </si>
  <si>
    <t xml:space="preserve">SANCIÓN </t>
  </si>
  <si>
    <t>INTERESES</t>
  </si>
  <si>
    <t>IMPUESTO</t>
  </si>
  <si>
    <t>TOTAL A PAGAR</t>
  </si>
  <si>
    <t>Observaciones:</t>
  </si>
  <si>
    <t>Calculó</t>
  </si>
  <si>
    <t>Revisó</t>
  </si>
  <si>
    <t>RESUMEN</t>
  </si>
  <si>
    <t>Fecha Inicial</t>
  </si>
  <si>
    <t>Fecha Final</t>
  </si>
  <si>
    <t>Ptmo</t>
  </si>
  <si>
    <t>Intereses</t>
  </si>
  <si>
    <t>Total</t>
  </si>
  <si>
    <t>TOTAL</t>
  </si>
  <si>
    <t>TASAS HISTRÓRICAS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</si>
</sst>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[$-C0A]d\-mmm\-yy;@"/>
    <numFmt numFmtId="166" formatCode="dd/mm/yyyy;@"/>
    <numFmt numFmtId="167" formatCode="_-* #,##0_-;\-* #,##0_-;_-* &quot;-&quot;??_-;_-@_-"/>
    <numFmt numFmtId="168" formatCode="0.0000000%"/>
    <numFmt numFmtId="169" formatCode="d/mm/yyyy;@"/>
    <numFmt numFmtId="170" formatCode="_-* #,##0.000000000_-;\-* #,##0.000000000_-;_-* &quot;-&quot;??_-;_-@_-"/>
    <numFmt numFmtId="171" formatCode="_-* #,##0.00000_-;\-* #,##0.00000_-;_-* &quot;-&quot;??_-;_-@_-"/>
    <numFmt numFmtId="172" formatCode="&quot;$&quot;\ #,##0"/>
  </numFmts>
  <fonts count="18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Tahoma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0"/>
      <name val="Arial"/>
      <family val="2"/>
    </font>
    <font>
      <sz val="9"/>
      <color theme="1"/>
      <name val="Tahoma"/>
      <family val="2"/>
    </font>
    <font>
      <sz val="8"/>
      <color rgb="FFFF6600"/>
      <name val="Tahoma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Tahoma"/>
      <family val="2"/>
    </font>
    <font>
      <sz val="12"/>
      <color rgb="FFFF000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/>
      <diagonal/>
    </border>
    <border>
      <left/>
      <right style="thin">
        <color rgb="FFFF6600"/>
      </right>
      <top style="thin">
        <color rgb="FFFF6600"/>
      </top>
      <bottom/>
      <diagonal/>
    </border>
    <border>
      <left style="thin">
        <color rgb="FFFF6600"/>
      </left>
      <right/>
      <top/>
      <bottom/>
      <diagonal/>
    </border>
    <border>
      <left/>
      <right style="thin">
        <color rgb="FFFF6600"/>
      </right>
      <top/>
      <bottom/>
      <diagonal/>
    </border>
    <border>
      <left style="thin">
        <color rgb="FFFF6600"/>
      </left>
      <right/>
      <top/>
      <bottom style="thin">
        <color rgb="FFFF6600"/>
      </bottom>
      <diagonal/>
    </border>
    <border>
      <left/>
      <right style="thin">
        <color rgb="FFFF6600"/>
      </right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 style="thin">
        <color rgb="FFFF6600"/>
      </left>
      <right style="thin">
        <color theme="0" tint="-0.14999847407452621"/>
      </right>
      <top style="thin">
        <color rgb="FFFF6600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FF6600"/>
      </right>
      <top style="thin">
        <color rgb="FFFF6600"/>
      </top>
      <bottom style="thin">
        <color theme="0" tint="-0.14999847407452621"/>
      </bottom>
      <diagonal/>
    </border>
    <border>
      <left style="thin">
        <color rgb="FFFF6600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FF66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FF6600"/>
      </left>
      <right style="thin">
        <color theme="0" tint="-0.14999847407452621"/>
      </right>
      <top style="thin">
        <color theme="0" tint="-0.14999847407452621"/>
      </top>
      <bottom style="thin">
        <color rgb="FFFF6600"/>
      </bottom>
      <diagonal/>
    </border>
    <border>
      <left style="thin">
        <color theme="0" tint="-0.14999847407452621"/>
      </left>
      <right style="thin">
        <color rgb="FFFF6600"/>
      </right>
      <top style="thin">
        <color theme="0" tint="-0.14999847407452621"/>
      </top>
      <bottom style="thin">
        <color rgb="FFFF6600"/>
      </bottom>
      <diagonal/>
    </border>
    <border>
      <left style="thin">
        <color theme="1" tint="0.14999847407452621"/>
      </left>
      <right style="thin">
        <color theme="0" tint="-0.14999847407452621"/>
      </right>
      <top style="thin">
        <color theme="1" tint="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14999847407452621"/>
      </right>
      <top style="thin">
        <color theme="1" tint="0.14999847407452621"/>
      </top>
      <bottom style="thin">
        <color theme="0" tint="-0.14999847407452621"/>
      </bottom>
      <diagonal/>
    </border>
    <border>
      <left style="thin">
        <color theme="1" tint="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14999847407452621"/>
      </left>
      <right style="thin">
        <color theme="0" tint="-0.14999847407452621"/>
      </right>
      <top style="thin">
        <color theme="0" tint="-0.14999847407452621"/>
      </top>
      <bottom style="thin">
        <color theme="1" tint="0.14999847407452621"/>
      </bottom>
      <diagonal/>
    </border>
    <border>
      <left style="thin">
        <color theme="0" tint="-0.14999847407452621"/>
      </left>
      <right style="thin">
        <color theme="1" tint="0.14999847407452621"/>
      </right>
      <top style="thin">
        <color theme="0" tint="-0.14999847407452621"/>
      </top>
      <bottom style="thin">
        <color theme="1" tint="0.14999847407452621"/>
      </bottom>
      <diagonal/>
    </border>
    <border>
      <left style="medium">
        <color rgb="FFFF6600"/>
      </left>
      <right/>
      <top style="medium">
        <color rgb="FFFF6600"/>
      </top>
      <bottom style="thin">
        <color rgb="FFFF6600"/>
      </bottom>
      <diagonal/>
    </border>
    <border>
      <left/>
      <right/>
      <top style="medium">
        <color rgb="FFFF6600"/>
      </top>
      <bottom style="thin">
        <color rgb="FFFF6600"/>
      </bottom>
      <diagonal/>
    </border>
    <border>
      <left/>
      <right style="medium">
        <color rgb="FFFF6600"/>
      </right>
      <top style="medium">
        <color rgb="FFFF6600"/>
      </top>
      <bottom style="thin">
        <color rgb="FFFF6600"/>
      </bottom>
      <diagonal/>
    </border>
    <border>
      <left style="medium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medium">
        <color rgb="FFFF6600"/>
      </right>
      <top style="thin">
        <color rgb="FFFF6600"/>
      </top>
      <bottom style="thin">
        <color rgb="FFFF6600"/>
      </bottom>
      <diagonal/>
    </border>
    <border>
      <left style="medium">
        <color rgb="FFFF6600"/>
      </left>
      <right/>
      <top style="thin">
        <color rgb="FFFF6600"/>
      </top>
      <bottom style="medium">
        <color rgb="FFFF6600"/>
      </bottom>
      <diagonal/>
    </border>
    <border>
      <left/>
      <right style="thin">
        <color rgb="FFFF6600"/>
      </right>
      <top style="thin">
        <color rgb="FFFF6600"/>
      </top>
      <bottom style="medium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medium">
        <color rgb="FFFF6600"/>
      </bottom>
      <diagonal/>
    </border>
    <border>
      <left style="thin">
        <color rgb="FFFF6600"/>
      </left>
      <right style="medium">
        <color rgb="FFFF6600"/>
      </right>
      <top style="thin">
        <color rgb="FFFF6600"/>
      </top>
      <bottom style="medium">
        <color rgb="FFFF66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3" borderId="0" xfId="0" applyFill="1"/>
    <xf numFmtId="0" fontId="6" fillId="3" borderId="0" xfId="3" applyFill="1"/>
    <xf numFmtId="0" fontId="3" fillId="3" borderId="0" xfId="0" applyFont="1" applyFill="1"/>
    <xf numFmtId="0" fontId="8" fillId="3" borderId="0" xfId="0" applyFont="1" applyFill="1"/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9" fillId="5" borderId="1" xfId="0" applyFont="1" applyFill="1" applyBorder="1"/>
    <xf numFmtId="0" fontId="5" fillId="4" borderId="9" xfId="0" applyFont="1" applyFill="1" applyBorder="1"/>
    <xf numFmtId="0" fontId="5" fillId="4" borderId="11" xfId="0" applyFont="1" applyFill="1" applyBorder="1"/>
    <xf numFmtId="0" fontId="5" fillId="4" borderId="13" xfId="0" applyFont="1" applyFill="1" applyBorder="1"/>
    <xf numFmtId="3" fontId="4" fillId="4" borderId="10" xfId="1" applyNumberFormat="1" applyFont="1" applyFill="1" applyBorder="1" applyAlignment="1" applyProtection="1">
      <alignment horizontal="right"/>
    </xf>
    <xf numFmtId="168" fontId="4" fillId="4" borderId="12" xfId="2" applyNumberFormat="1" applyFont="1" applyFill="1" applyBorder="1" applyAlignment="1" applyProtection="1">
      <alignment horizontal="right"/>
    </xf>
    <xf numFmtId="167" fontId="5" fillId="4" borderId="14" xfId="1" applyNumberFormat="1" applyFont="1" applyFill="1" applyBorder="1" applyAlignment="1" applyProtection="1">
      <alignment horizontal="right"/>
    </xf>
    <xf numFmtId="167" fontId="5" fillId="3" borderId="10" xfId="1" applyNumberFormat="1" applyFont="1" applyFill="1" applyBorder="1" applyAlignment="1" applyProtection="1">
      <alignment horizontal="right"/>
      <protection locked="0"/>
    </xf>
    <xf numFmtId="167" fontId="5" fillId="4" borderId="12" xfId="1" applyNumberFormat="1" applyFont="1" applyFill="1" applyBorder="1" applyAlignment="1" applyProtection="1">
      <alignment horizontal="right"/>
    </xf>
    <xf numFmtId="0" fontId="5" fillId="6" borderId="13" xfId="0" applyFont="1" applyFill="1" applyBorder="1"/>
    <xf numFmtId="167" fontId="5" fillId="6" borderId="14" xfId="1" applyNumberFormat="1" applyFont="1" applyFill="1" applyBorder="1" applyAlignment="1" applyProtection="1">
      <alignment horizontal="right"/>
    </xf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3" fillId="3" borderId="0" xfId="0" applyFont="1" applyFill="1" applyAlignment="1">
      <alignment horizontal="center"/>
    </xf>
    <xf numFmtId="167" fontId="0" fillId="3" borderId="0" xfId="1" applyNumberFormat="1" applyFont="1" applyFill="1" applyProtection="1">
      <protection locked="0"/>
    </xf>
    <xf numFmtId="0" fontId="5" fillId="4" borderId="15" xfId="0" applyFont="1" applyFill="1" applyBorder="1"/>
    <xf numFmtId="0" fontId="5" fillId="4" borderId="17" xfId="0" applyFont="1" applyFill="1" applyBorder="1"/>
    <xf numFmtId="167" fontId="4" fillId="3" borderId="18" xfId="1" applyNumberFormat="1" applyFont="1" applyFill="1" applyBorder="1" applyAlignment="1" applyProtection="1">
      <alignment horizontal="right"/>
      <protection locked="0"/>
    </xf>
    <xf numFmtId="166" fontId="4" fillId="3" borderId="18" xfId="0" applyNumberFormat="1" applyFont="1" applyFill="1" applyBorder="1" applyAlignment="1" applyProtection="1">
      <alignment horizontal="right"/>
      <protection locked="0"/>
    </xf>
    <xf numFmtId="10" fontId="5" fillId="3" borderId="18" xfId="2" applyNumberFormat="1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left"/>
      <protection locked="0"/>
    </xf>
    <xf numFmtId="49" fontId="4" fillId="3" borderId="18" xfId="0" applyNumberFormat="1" applyFont="1" applyFill="1" applyBorder="1" applyAlignment="1" applyProtection="1">
      <alignment horizontal="left"/>
      <protection locked="0"/>
    </xf>
    <xf numFmtId="0" fontId="14" fillId="3" borderId="0" xfId="0" applyFont="1" applyFill="1"/>
    <xf numFmtId="167" fontId="0" fillId="3" borderId="0" xfId="1" applyNumberFormat="1" applyFont="1" applyFill="1" applyAlignment="1" applyProtection="1">
      <alignment horizontal="center"/>
      <protection locked="0"/>
    </xf>
    <xf numFmtId="10" fontId="4" fillId="7" borderId="1" xfId="0" applyNumberFormat="1" applyFont="1" applyFill="1" applyBorder="1" applyAlignment="1" applyProtection="1">
      <protection locked="0" hidden="1"/>
    </xf>
    <xf numFmtId="165" fontId="4" fillId="0" borderId="1" xfId="0" applyNumberFormat="1" applyFont="1" applyFill="1" applyBorder="1" applyAlignment="1" applyProtection="1">
      <alignment horizontal="right"/>
      <protection locked="0"/>
    </xf>
    <xf numFmtId="10" fontId="4" fillId="7" borderId="1" xfId="2" applyNumberFormat="1" applyFont="1" applyFill="1" applyBorder="1" applyAlignment="1" applyProtection="1">
      <protection locked="0"/>
    </xf>
    <xf numFmtId="10" fontId="14" fillId="7" borderId="1" xfId="2" applyNumberFormat="1" applyFont="1" applyFill="1" applyBorder="1" applyAlignment="1" applyProtection="1">
      <protection locked="0"/>
    </xf>
    <xf numFmtId="165" fontId="14" fillId="0" borderId="1" xfId="0" applyNumberFormat="1" applyFont="1" applyFill="1" applyBorder="1" applyAlignment="1" applyProtection="1">
      <alignment horizontal="right"/>
      <protection locked="0"/>
    </xf>
    <xf numFmtId="10" fontId="14" fillId="7" borderId="1" xfId="2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center"/>
      <protection hidden="1"/>
    </xf>
    <xf numFmtId="165" fontId="7" fillId="2" borderId="1" xfId="0" applyNumberFormat="1" applyFont="1" applyFill="1" applyBorder="1" applyAlignment="1" applyProtection="1">
      <alignment horizontal="center"/>
      <protection hidden="1"/>
    </xf>
    <xf numFmtId="0" fontId="0" fillId="5" borderId="1" xfId="0" applyFill="1" applyBorder="1"/>
    <xf numFmtId="169" fontId="14" fillId="4" borderId="1" xfId="0" applyNumberFormat="1" applyFont="1" applyFill="1" applyBorder="1" applyAlignment="1" applyProtection="1">
      <alignment horizontal="right"/>
    </xf>
    <xf numFmtId="10" fontId="14" fillId="3" borderId="1" xfId="2" applyNumberFormat="1" applyFont="1" applyFill="1" applyBorder="1" applyProtection="1">
      <protection locked="0"/>
    </xf>
    <xf numFmtId="167" fontId="6" fillId="3" borderId="0" xfId="3" applyNumberFormat="1" applyFill="1" applyProtection="1">
      <protection locked="0"/>
    </xf>
    <xf numFmtId="167" fontId="0" fillId="3" borderId="0" xfId="1" applyNumberFormat="1" applyFont="1" applyFill="1" applyProtection="1"/>
    <xf numFmtId="167" fontId="0" fillId="8" borderId="0" xfId="1" applyNumberFormat="1" applyFont="1" applyFill="1" applyProtection="1">
      <protection locked="0"/>
    </xf>
    <xf numFmtId="167" fontId="2" fillId="6" borderId="1" xfId="1" applyNumberFormat="1" applyFont="1" applyFill="1" applyBorder="1" applyAlignment="1" applyProtection="1">
      <alignment horizontal="center" vertical="center"/>
    </xf>
    <xf numFmtId="0" fontId="10" fillId="4" borderId="17" xfId="3" applyFont="1" applyFill="1" applyBorder="1"/>
    <xf numFmtId="170" fontId="0" fillId="3" borderId="0" xfId="1" applyNumberFormat="1" applyFont="1" applyFill="1" applyProtection="1">
      <protection locked="0"/>
    </xf>
    <xf numFmtId="171" fontId="0" fillId="3" borderId="0" xfId="1" applyNumberFormat="1" applyFont="1" applyFill="1" applyProtection="1">
      <protection locked="0"/>
    </xf>
    <xf numFmtId="167" fontId="2" fillId="0" borderId="0" xfId="1" applyNumberFormat="1" applyFont="1" applyFill="1" applyProtection="1">
      <protection locked="0"/>
    </xf>
    <xf numFmtId="0" fontId="7" fillId="3" borderId="19" xfId="0" applyFont="1" applyFill="1" applyBorder="1" applyProtection="1"/>
    <xf numFmtId="0" fontId="17" fillId="3" borderId="20" xfId="0" applyFont="1" applyFill="1" applyBorder="1" applyAlignment="1" applyProtection="1">
      <alignment horizontal="right"/>
    </xf>
    <xf numFmtId="10" fontId="14" fillId="0" borderId="1" xfId="2" applyNumberFormat="1" applyFont="1" applyFill="1" applyBorder="1" applyAlignment="1" applyProtection="1">
      <protection locked="0"/>
    </xf>
    <xf numFmtId="172" fontId="14" fillId="0" borderId="0" xfId="0" applyNumberFormat="1" applyFont="1"/>
    <xf numFmtId="0" fontId="14" fillId="0" borderId="0" xfId="0" applyFont="1"/>
    <xf numFmtId="0" fontId="9" fillId="5" borderId="1" xfId="0" applyFont="1" applyFill="1" applyBorder="1" applyAlignment="1">
      <alignment horizontal="center"/>
    </xf>
    <xf numFmtId="172" fontId="14" fillId="0" borderId="1" xfId="0" applyNumberFormat="1" applyFont="1" applyBorder="1"/>
    <xf numFmtId="0" fontId="9" fillId="5" borderId="24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172" fontId="14" fillId="0" borderId="25" xfId="0" applyNumberFormat="1" applyFont="1" applyBorder="1"/>
    <xf numFmtId="172" fontId="9" fillId="0" borderId="28" xfId="0" applyNumberFormat="1" applyFont="1" applyBorder="1"/>
    <xf numFmtId="172" fontId="9" fillId="0" borderId="29" xfId="0" applyNumberFormat="1" applyFont="1" applyBorder="1"/>
    <xf numFmtId="166" fontId="4" fillId="3" borderId="24" xfId="0" applyNumberFormat="1" applyFont="1" applyFill="1" applyBorder="1" applyAlignment="1" applyProtection="1">
      <alignment horizontal="center"/>
      <protection locked="0"/>
    </xf>
    <xf numFmtId="166" fontId="4" fillId="3" borderId="1" xfId="0" applyNumberFormat="1" applyFont="1" applyFill="1" applyBorder="1" applyAlignment="1" applyProtection="1">
      <alignment horizontal="center"/>
      <protection locked="0"/>
    </xf>
    <xf numFmtId="167" fontId="16" fillId="3" borderId="1" xfId="1" applyNumberFormat="1" applyFont="1" applyFill="1" applyBorder="1" applyAlignment="1" applyProtection="1">
      <alignment horizontal="center" vertical="center" wrapText="1"/>
      <protection hidden="1"/>
    </xf>
    <xf numFmtId="167" fontId="15" fillId="3" borderId="0" xfId="1" applyNumberFormat="1" applyFont="1" applyFill="1" applyAlignment="1" applyProtection="1">
      <alignment horizontal="center" vertical="center" wrapText="1"/>
      <protection locked="0"/>
    </xf>
    <xf numFmtId="0" fontId="9" fillId="5" borderId="21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ultorcontable.com/avalancha-de-decretos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consultorcontable.com" TargetMode="External"/><Relationship Id="rId4" Type="http://schemas.openxmlformats.org/officeDocument/2006/relationships/hyperlink" Target="https://www.consultorcontable.com/herramienta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ultorcontable.com/avalancha-de-decretos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consultorcontable.com" TargetMode="External"/><Relationship Id="rId4" Type="http://schemas.openxmlformats.org/officeDocument/2006/relationships/hyperlink" Target="https://www.consultorcontable.com/herramienta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ultorcontable.com/avalancha-de-decretos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consultorcontable.com" TargetMode="External"/><Relationship Id="rId4" Type="http://schemas.openxmlformats.org/officeDocument/2006/relationships/hyperlink" Target="https://www.consultorcontable.com/herramienta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ultorcontable.com/avalancha-de-decretos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consultorcontable.com" TargetMode="External"/><Relationship Id="rId4" Type="http://schemas.openxmlformats.org/officeDocument/2006/relationships/hyperlink" Target="https://www.consultorcontable.com/herramientas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ultorcontable.com/avalancha-de-decretos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consultorcontable.com" TargetMode="External"/><Relationship Id="rId4" Type="http://schemas.openxmlformats.org/officeDocument/2006/relationships/hyperlink" Target="https://www.consultorcontable.com/herramienta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2419350</xdr:colOff>
      <xdr:row>46</xdr:row>
      <xdr:rowOff>104775</xdr:rowOff>
    </xdr:from>
    <xdr:to>
      <xdr:col>2</xdr:col>
      <xdr:colOff>0</xdr:colOff>
      <xdr:row>47</xdr:row>
      <xdr:rowOff>47625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43175" y="6400800"/>
          <a:ext cx="276225" cy="762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390524</xdr:colOff>
      <xdr:row>0</xdr:row>
      <xdr:rowOff>0</xdr:rowOff>
    </xdr:from>
    <xdr:to>
      <xdr:col>2</xdr:col>
      <xdr:colOff>2209800</xdr:colOff>
      <xdr:row>3</xdr:row>
      <xdr:rowOff>237678</xdr:rowOff>
    </xdr:to>
    <xdr:pic>
      <xdr:nvPicPr>
        <xdr:cNvPr id="3" name="Imagen 2">
          <a:hlinkClick xmlns:r="http://schemas.openxmlformats.org/officeDocument/2006/relationships" r:id="rId1" tooltip="Visitar sitio web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49" y="0"/>
          <a:ext cx="1819276" cy="656778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19050</xdr:rowOff>
    </xdr:from>
    <xdr:to>
      <xdr:col>3</xdr:col>
      <xdr:colOff>47625</xdr:colOff>
      <xdr:row>5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0050" y="828675"/>
          <a:ext cx="5486400" cy="114300"/>
        </a:xfrm>
        <a:prstGeom prst="rect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49</xdr:row>
      <xdr:rowOff>123826</xdr:rowOff>
    </xdr:from>
    <xdr:to>
      <xdr:col>3</xdr:col>
      <xdr:colOff>228600</xdr:colOff>
      <xdr:row>59</xdr:row>
      <xdr:rowOff>114300</xdr:rowOff>
    </xdr:to>
    <xdr:sp macro="" textlink="">
      <xdr:nvSpPr>
        <xdr:cNvPr id="5" name="CuadroTex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0525" y="6810376"/>
          <a:ext cx="5676900" cy="132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Esta es una versión del aplicativo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 utilizarse para pago de deudas que se realicen a partir de  diciembre 1 de 2020. </a:t>
          </a:r>
          <a:b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Este calculo es basado en nuestro entendimiento de la normatividad (Art. 635 ET) y el valor calculado de intereses debe ser comparado con el que arroje la plataforma de la DIAN al momento de generar el recibo 490</a:t>
          </a:r>
        </a:p>
        <a:p>
          <a:pPr algn="ctr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Diseño: derechos reservados William Dussan Salazar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5</xdr:col>
      <xdr:colOff>38100</xdr:colOff>
      <xdr:row>0</xdr:row>
      <xdr:rowOff>47625</xdr:rowOff>
    </xdr:from>
    <xdr:to>
      <xdr:col>7</xdr:col>
      <xdr:colOff>123826</xdr:colOff>
      <xdr:row>3</xdr:row>
      <xdr:rowOff>114300</xdr:rowOff>
    </xdr:to>
    <xdr:sp macro="" textlink="">
      <xdr:nvSpPr>
        <xdr:cNvPr id="6" name="CuadroTex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610475" y="47625"/>
          <a:ext cx="1914526" cy="4857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  <a:effectLst>
          <a:softEdge rad="12700"/>
        </a:effectLst>
        <a:scene3d>
          <a:camera prst="orthographicFront"/>
          <a:lightRig rig="threePt" dir="t"/>
        </a:scene3d>
        <a:sp3d extrusionH="76200" contourW="12700">
          <a:bevelT/>
          <a:bevelB w="139700" prst="cross"/>
          <a:extrusionClr>
            <a:srgbClr val="FF0000"/>
          </a:extrusionClr>
          <a:contourClr>
            <a:schemeClr val="bg1">
              <a:lumMod val="65000"/>
            </a:schemeClr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tx1"/>
              </a:solidFill>
              <a:latin typeface="Aril"/>
            </a:rPr>
            <a:t>Más Herramientas contables y tributarias aquí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2419350</xdr:colOff>
      <xdr:row>46</xdr:row>
      <xdr:rowOff>104775</xdr:rowOff>
    </xdr:from>
    <xdr:to>
      <xdr:col>2</xdr:col>
      <xdr:colOff>0</xdr:colOff>
      <xdr:row>47</xdr:row>
      <xdr:rowOff>47625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4928053-8D40-40DA-B5CE-F003F390A372}"/>
            </a:ext>
          </a:extLst>
        </xdr:cNvPr>
        <xdr:cNvSpPr/>
      </xdr:nvSpPr>
      <xdr:spPr>
        <a:xfrm>
          <a:off x="2809875" y="6657975"/>
          <a:ext cx="781050" cy="762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390524</xdr:colOff>
      <xdr:row>0</xdr:row>
      <xdr:rowOff>0</xdr:rowOff>
    </xdr:from>
    <xdr:to>
      <xdr:col>2</xdr:col>
      <xdr:colOff>2209800</xdr:colOff>
      <xdr:row>3</xdr:row>
      <xdr:rowOff>237678</xdr:rowOff>
    </xdr:to>
    <xdr:pic>
      <xdr:nvPicPr>
        <xdr:cNvPr id="3" name="Imagen 2">
          <a:hlinkClick xmlns:r="http://schemas.openxmlformats.org/officeDocument/2006/relationships" r:id="rId1" tooltip="Visitar sitio web"/>
          <a:extLst>
            <a:ext uri="{FF2B5EF4-FFF2-40B4-BE49-F238E27FC236}">
              <a16:creationId xmlns:a16="http://schemas.microsoft.com/office/drawing/2014/main" id="{36FC68A6-5C9D-40F2-84CA-BCC64B811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49" y="0"/>
          <a:ext cx="1819276" cy="656778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19050</xdr:rowOff>
    </xdr:from>
    <xdr:to>
      <xdr:col>3</xdr:col>
      <xdr:colOff>47625</xdr:colOff>
      <xdr:row>5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061E496-8C80-4E16-9324-CED41C529B6A}"/>
            </a:ext>
          </a:extLst>
        </xdr:cNvPr>
        <xdr:cNvSpPr/>
      </xdr:nvSpPr>
      <xdr:spPr>
        <a:xfrm>
          <a:off x="400050" y="695325"/>
          <a:ext cx="5486400" cy="114300"/>
        </a:xfrm>
        <a:prstGeom prst="rect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49</xdr:row>
      <xdr:rowOff>123826</xdr:rowOff>
    </xdr:from>
    <xdr:to>
      <xdr:col>3</xdr:col>
      <xdr:colOff>228600</xdr:colOff>
      <xdr:row>59</xdr:row>
      <xdr:rowOff>114300</xdr:rowOff>
    </xdr:to>
    <xdr:sp macro="" textlink="">
      <xdr:nvSpPr>
        <xdr:cNvPr id="5" name="CuadroTex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AEAD1C-2EEE-4931-BCAD-2633F0C911F1}"/>
            </a:ext>
          </a:extLst>
        </xdr:cNvPr>
        <xdr:cNvSpPr txBox="1"/>
      </xdr:nvSpPr>
      <xdr:spPr>
        <a:xfrm>
          <a:off x="390525" y="7077076"/>
          <a:ext cx="5676900" cy="132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Esta es una versión del aplicativo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 utilizarse para pago de deudas que se realicen a partir de  diciembre 1 de 2020. </a:t>
          </a:r>
          <a:b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Este calculo es basado en nuestro entendimiento de la normatividad (Art. 635 ET) y el valor calculado de intereses debe ser comparado con el que arroje la plataforma de la DIAN al momento de generar el recibo 490</a:t>
          </a:r>
        </a:p>
        <a:p>
          <a:pPr algn="ctr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Diseño: derechos reservados William Dussan Salazar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5</xdr:col>
      <xdr:colOff>38100</xdr:colOff>
      <xdr:row>0</xdr:row>
      <xdr:rowOff>47625</xdr:rowOff>
    </xdr:from>
    <xdr:to>
      <xdr:col>7</xdr:col>
      <xdr:colOff>123826</xdr:colOff>
      <xdr:row>3</xdr:row>
      <xdr:rowOff>114300</xdr:rowOff>
    </xdr:to>
    <xdr:sp macro="" textlink="">
      <xdr:nvSpPr>
        <xdr:cNvPr id="6" name="CuadroTex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E00FD7B-BE8C-4365-9827-668C09168EC0}"/>
            </a:ext>
          </a:extLst>
        </xdr:cNvPr>
        <xdr:cNvSpPr txBox="1"/>
      </xdr:nvSpPr>
      <xdr:spPr>
        <a:xfrm>
          <a:off x="7610475" y="47625"/>
          <a:ext cx="1914526" cy="4857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  <a:effectLst>
          <a:softEdge rad="12700"/>
        </a:effectLst>
        <a:scene3d>
          <a:camera prst="orthographicFront"/>
          <a:lightRig rig="threePt" dir="t"/>
        </a:scene3d>
        <a:sp3d extrusionH="76200" contourW="12700">
          <a:bevelT/>
          <a:bevelB w="139700" prst="cross"/>
          <a:extrusionClr>
            <a:srgbClr val="FF0000"/>
          </a:extrusionClr>
          <a:contourClr>
            <a:schemeClr val="bg1">
              <a:lumMod val="65000"/>
            </a:schemeClr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tx1"/>
              </a:solidFill>
              <a:latin typeface="Aril"/>
            </a:rPr>
            <a:t>Más Herramientas contables y tributarias aquí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2419350</xdr:colOff>
      <xdr:row>46</xdr:row>
      <xdr:rowOff>104775</xdr:rowOff>
    </xdr:from>
    <xdr:to>
      <xdr:col>2</xdr:col>
      <xdr:colOff>0</xdr:colOff>
      <xdr:row>47</xdr:row>
      <xdr:rowOff>47625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EAE42BB-8D85-4A65-A9AE-12FC547B491A}"/>
            </a:ext>
          </a:extLst>
        </xdr:cNvPr>
        <xdr:cNvSpPr/>
      </xdr:nvSpPr>
      <xdr:spPr>
        <a:xfrm>
          <a:off x="2809875" y="6657975"/>
          <a:ext cx="781050" cy="762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390524</xdr:colOff>
      <xdr:row>0</xdr:row>
      <xdr:rowOff>0</xdr:rowOff>
    </xdr:from>
    <xdr:to>
      <xdr:col>2</xdr:col>
      <xdr:colOff>2209800</xdr:colOff>
      <xdr:row>3</xdr:row>
      <xdr:rowOff>237678</xdr:rowOff>
    </xdr:to>
    <xdr:pic>
      <xdr:nvPicPr>
        <xdr:cNvPr id="3" name="Imagen 2">
          <a:hlinkClick xmlns:r="http://schemas.openxmlformats.org/officeDocument/2006/relationships" r:id="rId1" tooltip="Visitar sitio web"/>
          <a:extLst>
            <a:ext uri="{FF2B5EF4-FFF2-40B4-BE49-F238E27FC236}">
              <a16:creationId xmlns:a16="http://schemas.microsoft.com/office/drawing/2014/main" id="{13CB5548-9FF6-4F1F-BC1A-3CBD17514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49" y="0"/>
          <a:ext cx="1819276" cy="656778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19050</xdr:rowOff>
    </xdr:from>
    <xdr:to>
      <xdr:col>3</xdr:col>
      <xdr:colOff>47625</xdr:colOff>
      <xdr:row>5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8BB11F2-F51D-4686-83EC-A3503E326E73}"/>
            </a:ext>
          </a:extLst>
        </xdr:cNvPr>
        <xdr:cNvSpPr/>
      </xdr:nvSpPr>
      <xdr:spPr>
        <a:xfrm>
          <a:off x="400050" y="695325"/>
          <a:ext cx="5486400" cy="114300"/>
        </a:xfrm>
        <a:prstGeom prst="rect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49</xdr:row>
      <xdr:rowOff>123826</xdr:rowOff>
    </xdr:from>
    <xdr:to>
      <xdr:col>3</xdr:col>
      <xdr:colOff>228600</xdr:colOff>
      <xdr:row>59</xdr:row>
      <xdr:rowOff>114300</xdr:rowOff>
    </xdr:to>
    <xdr:sp macro="" textlink="">
      <xdr:nvSpPr>
        <xdr:cNvPr id="5" name="CuadroTex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A58A4A-1CD0-4352-B9D0-95ACF2188055}"/>
            </a:ext>
          </a:extLst>
        </xdr:cNvPr>
        <xdr:cNvSpPr txBox="1"/>
      </xdr:nvSpPr>
      <xdr:spPr>
        <a:xfrm>
          <a:off x="390525" y="7077076"/>
          <a:ext cx="5676900" cy="132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Esta es una versión del aplicativo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 utilizarse para pago de deudas que se realicen a partir de  diciembre 1 de 2020. </a:t>
          </a:r>
          <a:b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Este calculo es basado en nuestro entendimiento de la normatividad (Art. 635 ET) y el valor calculado de intereses debe ser comparado con el que arroje la plataforma de la DIAN al momento de generar el recibo 490</a:t>
          </a:r>
        </a:p>
        <a:p>
          <a:pPr algn="ctr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Diseño: derechos reservados William Dussan Salazar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5</xdr:col>
      <xdr:colOff>38100</xdr:colOff>
      <xdr:row>0</xdr:row>
      <xdr:rowOff>47625</xdr:rowOff>
    </xdr:from>
    <xdr:to>
      <xdr:col>7</xdr:col>
      <xdr:colOff>123826</xdr:colOff>
      <xdr:row>3</xdr:row>
      <xdr:rowOff>114300</xdr:rowOff>
    </xdr:to>
    <xdr:sp macro="" textlink="">
      <xdr:nvSpPr>
        <xdr:cNvPr id="6" name="CuadroTex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729361-6E95-4CAB-894B-9EE3266E2DF1}"/>
            </a:ext>
          </a:extLst>
        </xdr:cNvPr>
        <xdr:cNvSpPr txBox="1"/>
      </xdr:nvSpPr>
      <xdr:spPr>
        <a:xfrm>
          <a:off x="7610475" y="47625"/>
          <a:ext cx="1914526" cy="4857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  <a:effectLst>
          <a:softEdge rad="12700"/>
        </a:effectLst>
        <a:scene3d>
          <a:camera prst="orthographicFront"/>
          <a:lightRig rig="threePt" dir="t"/>
        </a:scene3d>
        <a:sp3d extrusionH="76200" contourW="12700">
          <a:bevelT/>
          <a:bevelB w="139700" prst="cross"/>
          <a:extrusionClr>
            <a:srgbClr val="FF0000"/>
          </a:extrusionClr>
          <a:contourClr>
            <a:schemeClr val="bg1">
              <a:lumMod val="65000"/>
            </a:schemeClr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tx1"/>
              </a:solidFill>
              <a:latin typeface="Aril"/>
            </a:rPr>
            <a:t>Más Herramientas contables y tributarias aquí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2419350</xdr:colOff>
      <xdr:row>46</xdr:row>
      <xdr:rowOff>104775</xdr:rowOff>
    </xdr:from>
    <xdr:to>
      <xdr:col>2</xdr:col>
      <xdr:colOff>0</xdr:colOff>
      <xdr:row>47</xdr:row>
      <xdr:rowOff>47625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82F674-2A19-4901-A3BE-B2BB61E7F36B}"/>
            </a:ext>
          </a:extLst>
        </xdr:cNvPr>
        <xdr:cNvSpPr/>
      </xdr:nvSpPr>
      <xdr:spPr>
        <a:xfrm>
          <a:off x="2809875" y="6657975"/>
          <a:ext cx="781050" cy="762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390524</xdr:colOff>
      <xdr:row>0</xdr:row>
      <xdr:rowOff>0</xdr:rowOff>
    </xdr:from>
    <xdr:to>
      <xdr:col>2</xdr:col>
      <xdr:colOff>2209800</xdr:colOff>
      <xdr:row>3</xdr:row>
      <xdr:rowOff>237678</xdr:rowOff>
    </xdr:to>
    <xdr:pic>
      <xdr:nvPicPr>
        <xdr:cNvPr id="3" name="Imagen 2">
          <a:hlinkClick xmlns:r="http://schemas.openxmlformats.org/officeDocument/2006/relationships" r:id="rId1" tooltip="Visitar sitio web"/>
          <a:extLst>
            <a:ext uri="{FF2B5EF4-FFF2-40B4-BE49-F238E27FC236}">
              <a16:creationId xmlns:a16="http://schemas.microsoft.com/office/drawing/2014/main" id="{30BE57B5-39A6-438F-8A61-14ED071A6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49" y="0"/>
          <a:ext cx="1819276" cy="656778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19050</xdr:rowOff>
    </xdr:from>
    <xdr:to>
      <xdr:col>3</xdr:col>
      <xdr:colOff>47625</xdr:colOff>
      <xdr:row>5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1112473-AEB2-4461-A129-95664E66D3F7}"/>
            </a:ext>
          </a:extLst>
        </xdr:cNvPr>
        <xdr:cNvSpPr/>
      </xdr:nvSpPr>
      <xdr:spPr>
        <a:xfrm>
          <a:off x="400050" y="695325"/>
          <a:ext cx="5486400" cy="114300"/>
        </a:xfrm>
        <a:prstGeom prst="rect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49</xdr:row>
      <xdr:rowOff>123826</xdr:rowOff>
    </xdr:from>
    <xdr:to>
      <xdr:col>3</xdr:col>
      <xdr:colOff>228600</xdr:colOff>
      <xdr:row>59</xdr:row>
      <xdr:rowOff>114300</xdr:rowOff>
    </xdr:to>
    <xdr:sp macro="" textlink="">
      <xdr:nvSpPr>
        <xdr:cNvPr id="5" name="CuadroTex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51D965-9FFF-42DB-9020-D99DAFA0BE1D}"/>
            </a:ext>
          </a:extLst>
        </xdr:cNvPr>
        <xdr:cNvSpPr txBox="1"/>
      </xdr:nvSpPr>
      <xdr:spPr>
        <a:xfrm>
          <a:off x="390525" y="7077076"/>
          <a:ext cx="5676900" cy="132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Esta es una versión del aplicativo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 utilizarse para pago de deudas que se realicen a partir de  diciembre 1 de 2020. </a:t>
          </a:r>
          <a:b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Este calculo es basado en nuestro entendimiento de la normatividad (Art. 635 ET) y el valor calculado de intereses debe ser comparado con el que arroje la plataforma de la DIAN al momento de generar el recibo 490</a:t>
          </a:r>
        </a:p>
        <a:p>
          <a:pPr algn="ctr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Diseño: derechos reservados William Dussan Salazar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5</xdr:col>
      <xdr:colOff>38100</xdr:colOff>
      <xdr:row>0</xdr:row>
      <xdr:rowOff>47625</xdr:rowOff>
    </xdr:from>
    <xdr:to>
      <xdr:col>7</xdr:col>
      <xdr:colOff>123826</xdr:colOff>
      <xdr:row>3</xdr:row>
      <xdr:rowOff>114300</xdr:rowOff>
    </xdr:to>
    <xdr:sp macro="" textlink="">
      <xdr:nvSpPr>
        <xdr:cNvPr id="6" name="CuadroTex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BF84F3-C202-41F8-8A60-A9ACEA329B5F}"/>
            </a:ext>
          </a:extLst>
        </xdr:cNvPr>
        <xdr:cNvSpPr txBox="1"/>
      </xdr:nvSpPr>
      <xdr:spPr>
        <a:xfrm>
          <a:off x="7610475" y="47625"/>
          <a:ext cx="1914526" cy="4857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  <a:effectLst>
          <a:softEdge rad="12700"/>
        </a:effectLst>
        <a:scene3d>
          <a:camera prst="orthographicFront"/>
          <a:lightRig rig="threePt" dir="t"/>
        </a:scene3d>
        <a:sp3d extrusionH="76200" contourW="12700">
          <a:bevelT/>
          <a:bevelB w="139700" prst="cross"/>
          <a:extrusionClr>
            <a:srgbClr val="FF0000"/>
          </a:extrusionClr>
          <a:contourClr>
            <a:schemeClr val="bg1">
              <a:lumMod val="65000"/>
            </a:schemeClr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tx1"/>
              </a:solidFill>
              <a:latin typeface="Aril"/>
            </a:rPr>
            <a:t>Más Herramientas contables y tributarias aquí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2419350</xdr:colOff>
      <xdr:row>46</xdr:row>
      <xdr:rowOff>104775</xdr:rowOff>
    </xdr:from>
    <xdr:to>
      <xdr:col>2</xdr:col>
      <xdr:colOff>0</xdr:colOff>
      <xdr:row>47</xdr:row>
      <xdr:rowOff>47625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966F98C-1CDD-4863-862B-C6D63130FC6F}"/>
            </a:ext>
          </a:extLst>
        </xdr:cNvPr>
        <xdr:cNvSpPr/>
      </xdr:nvSpPr>
      <xdr:spPr>
        <a:xfrm>
          <a:off x="2809875" y="6657975"/>
          <a:ext cx="781050" cy="762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390524</xdr:colOff>
      <xdr:row>0</xdr:row>
      <xdr:rowOff>0</xdr:rowOff>
    </xdr:from>
    <xdr:to>
      <xdr:col>2</xdr:col>
      <xdr:colOff>2209800</xdr:colOff>
      <xdr:row>3</xdr:row>
      <xdr:rowOff>237678</xdr:rowOff>
    </xdr:to>
    <xdr:pic>
      <xdr:nvPicPr>
        <xdr:cNvPr id="3" name="Imagen 2">
          <a:hlinkClick xmlns:r="http://schemas.openxmlformats.org/officeDocument/2006/relationships" r:id="rId1" tooltip="Visitar sitio web"/>
          <a:extLst>
            <a:ext uri="{FF2B5EF4-FFF2-40B4-BE49-F238E27FC236}">
              <a16:creationId xmlns:a16="http://schemas.microsoft.com/office/drawing/2014/main" id="{AE44BC8D-A96B-44F4-8970-91D6491B2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49" y="0"/>
          <a:ext cx="1819276" cy="656778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19050</xdr:rowOff>
    </xdr:from>
    <xdr:to>
      <xdr:col>3</xdr:col>
      <xdr:colOff>47625</xdr:colOff>
      <xdr:row>5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654737A-9BE5-482D-8060-BADBB8FFE3D4}"/>
            </a:ext>
          </a:extLst>
        </xdr:cNvPr>
        <xdr:cNvSpPr/>
      </xdr:nvSpPr>
      <xdr:spPr>
        <a:xfrm>
          <a:off x="400050" y="695325"/>
          <a:ext cx="5486400" cy="114300"/>
        </a:xfrm>
        <a:prstGeom prst="rect">
          <a:avLst/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49</xdr:row>
      <xdr:rowOff>123826</xdr:rowOff>
    </xdr:from>
    <xdr:to>
      <xdr:col>3</xdr:col>
      <xdr:colOff>228600</xdr:colOff>
      <xdr:row>59</xdr:row>
      <xdr:rowOff>114300</xdr:rowOff>
    </xdr:to>
    <xdr:sp macro="" textlink="">
      <xdr:nvSpPr>
        <xdr:cNvPr id="5" name="CuadroTex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7CC28E-A5A9-4ACC-A716-EDEA8DAD1088}"/>
            </a:ext>
          </a:extLst>
        </xdr:cNvPr>
        <xdr:cNvSpPr txBox="1"/>
      </xdr:nvSpPr>
      <xdr:spPr>
        <a:xfrm>
          <a:off x="390525" y="7077076"/>
          <a:ext cx="5676900" cy="132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Esta es una versión del aplicativo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 utilizarse para pago de deudas que se realicen a partir de  diciembre 1 de 2020. </a:t>
          </a:r>
          <a:b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Este calculo es basado en nuestro entendimiento de la normatividad (Art. 635 ET) y el valor calculado de intereses debe ser comparado con el que arroje la plataforma de la DIAN al momento de generar el recibo 490</a:t>
          </a:r>
        </a:p>
        <a:p>
          <a:pPr algn="ctr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Diseño: derechos reservados William Dussan Salazar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5</xdr:col>
      <xdr:colOff>38100</xdr:colOff>
      <xdr:row>0</xdr:row>
      <xdr:rowOff>47625</xdr:rowOff>
    </xdr:from>
    <xdr:to>
      <xdr:col>7</xdr:col>
      <xdr:colOff>123826</xdr:colOff>
      <xdr:row>3</xdr:row>
      <xdr:rowOff>114300</xdr:rowOff>
    </xdr:to>
    <xdr:sp macro="" textlink="">
      <xdr:nvSpPr>
        <xdr:cNvPr id="6" name="CuadroTex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03FF03-6F05-434A-B88A-7EA1D3CAD302}"/>
            </a:ext>
          </a:extLst>
        </xdr:cNvPr>
        <xdr:cNvSpPr txBox="1"/>
      </xdr:nvSpPr>
      <xdr:spPr>
        <a:xfrm>
          <a:off x="7610475" y="47625"/>
          <a:ext cx="1914526" cy="48577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  <a:effectLst>
          <a:softEdge rad="12700"/>
        </a:effectLst>
        <a:scene3d>
          <a:camera prst="orthographicFront"/>
          <a:lightRig rig="threePt" dir="t"/>
        </a:scene3d>
        <a:sp3d extrusionH="76200" contourW="12700">
          <a:bevelT/>
          <a:bevelB w="139700" prst="cross"/>
          <a:extrusionClr>
            <a:srgbClr val="FF0000"/>
          </a:extrusionClr>
          <a:contourClr>
            <a:schemeClr val="bg1">
              <a:lumMod val="65000"/>
            </a:schemeClr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tx1"/>
              </a:solidFill>
              <a:latin typeface="Aril"/>
            </a:rPr>
            <a:t>Más Herramientas contables y tributarias aquí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1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1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1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1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1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zoomScaleNormal="100" workbookViewId="0">
      <pane ySplit="5" topLeftCell="A6" activePane="bottomLeft" state="frozen"/>
      <selection pane="bottomLeft" activeCell="C1" sqref="C1"/>
    </sheetView>
  </sheetViews>
  <sheetFormatPr defaultColWidth="12" defaultRowHeight="10.5"/>
  <cols>
    <col min="1" max="1" width="6.83203125" style="1" customWidth="1"/>
    <col min="2" max="2" width="56" style="1" customWidth="1"/>
    <col min="3" max="3" width="39.33203125" style="1" customWidth="1"/>
    <col min="4" max="4" width="10.1640625" style="1" customWidth="1"/>
    <col min="5" max="5" width="20.1640625" style="28" customWidth="1"/>
    <col min="6" max="6" width="16.6640625" style="28" customWidth="1"/>
    <col min="7" max="7" width="15.33203125" style="28" customWidth="1"/>
    <col min="8" max="8" width="14.33203125" style="28" customWidth="1"/>
    <col min="9" max="9" width="0.1640625" style="28" hidden="1" customWidth="1"/>
    <col min="10" max="10" width="8.5" style="28" hidden="1" customWidth="1"/>
    <col min="11" max="11" width="15.1640625" style="28" bestFit="1" customWidth="1"/>
    <col min="12" max="13" width="12" style="28"/>
    <col min="14" max="16384" width="12" style="1"/>
  </cols>
  <sheetData>
    <row r="1" spans="1:10" ht="6.75" customHeight="1"/>
    <row r="2" spans="1:10" ht="15">
      <c r="B2" s="27" t="s">
        <v>0</v>
      </c>
    </row>
    <row r="3" spans="1:10" ht="11.25">
      <c r="B3" s="25" t="s">
        <v>1</v>
      </c>
      <c r="G3" s="38"/>
    </row>
    <row r="4" spans="1:10" ht="20.25" customHeight="1">
      <c r="B4" s="25" t="s">
        <v>2</v>
      </c>
      <c r="F4" s="1" t="s">
        <v>3</v>
      </c>
    </row>
    <row r="6" spans="1:10" ht="2.25" customHeight="1"/>
    <row r="7" spans="1:10">
      <c r="B7" s="26"/>
      <c r="C7" s="1" t="str">
        <f>+F4</f>
        <v>Tasa Actualizada a marzo de 2021</v>
      </c>
      <c r="F7" s="26"/>
    </row>
    <row r="8" spans="1:10" ht="3.75" customHeight="1">
      <c r="I8" s="52"/>
      <c r="J8" s="52"/>
    </row>
    <row r="9" spans="1:10" ht="12.75">
      <c r="B9" s="14" t="s">
        <v>4</v>
      </c>
      <c r="F9" s="53" t="s">
        <v>5</v>
      </c>
      <c r="I9" s="52"/>
      <c r="J9" s="52"/>
    </row>
    <row r="10" spans="1:10" ht="4.5" customHeight="1"/>
    <row r="11" spans="1:10" ht="12.75">
      <c r="A11" s="3" t="s">
        <v>6</v>
      </c>
      <c r="B11" s="29" t="s">
        <v>7</v>
      </c>
      <c r="C11" s="34" t="s">
        <v>8</v>
      </c>
      <c r="F11" s="45" t="s">
        <v>9</v>
      </c>
      <c r="G11" s="46" t="s">
        <v>10</v>
      </c>
      <c r="H11" s="46" t="s">
        <v>11</v>
      </c>
      <c r="J11" s="51">
        <f>MONTH(C16)</f>
        <v>3</v>
      </c>
    </row>
    <row r="12" spans="1:10" ht="12.75">
      <c r="A12" s="3" t="s">
        <v>12</v>
      </c>
      <c r="B12" s="30" t="s">
        <v>13</v>
      </c>
      <c r="C12" s="35" t="s">
        <v>14</v>
      </c>
      <c r="F12" s="49">
        <v>0.25179999999999997</v>
      </c>
      <c r="G12" s="48">
        <v>43983</v>
      </c>
      <c r="H12" s="48">
        <v>44012</v>
      </c>
      <c r="I12" s="28">
        <f>MONTH(H12)</f>
        <v>6</v>
      </c>
      <c r="J12" s="42">
        <f>+F12</f>
        <v>0.25179999999999997</v>
      </c>
    </row>
    <row r="13" spans="1:10" ht="12.75">
      <c r="B13" s="30" t="s">
        <v>15</v>
      </c>
      <c r="C13" s="36" t="s">
        <v>16</v>
      </c>
      <c r="F13" s="49">
        <v>0.25179999999999997</v>
      </c>
      <c r="G13" s="48">
        <v>44013</v>
      </c>
      <c r="H13" s="48">
        <v>44043</v>
      </c>
      <c r="I13" s="28">
        <f t="shared" ref="I13:I17" si="0">MONTH(H13)</f>
        <v>7</v>
      </c>
      <c r="J13" s="42">
        <f t="shared" ref="J13:J18" si="1">+F13</f>
        <v>0.25179999999999997</v>
      </c>
    </row>
    <row r="14" spans="1:10" ht="12.75">
      <c r="B14" s="30" t="s">
        <v>17</v>
      </c>
      <c r="C14" s="31">
        <v>1000000</v>
      </c>
      <c r="F14" s="49">
        <v>0.25440000000000002</v>
      </c>
      <c r="G14" s="48">
        <v>44044</v>
      </c>
      <c r="H14" s="48">
        <v>44074</v>
      </c>
      <c r="I14" s="28">
        <f t="shared" si="0"/>
        <v>8</v>
      </c>
      <c r="J14" s="42">
        <f t="shared" si="1"/>
        <v>0.25440000000000002</v>
      </c>
    </row>
    <row r="15" spans="1:10" ht="12.75">
      <c r="B15" s="30" t="s">
        <v>18</v>
      </c>
      <c r="C15" s="32">
        <v>42224</v>
      </c>
      <c r="F15" s="49">
        <v>0.25529999999999997</v>
      </c>
      <c r="G15" s="48">
        <v>44075</v>
      </c>
      <c r="H15" s="48">
        <v>44104</v>
      </c>
      <c r="I15" s="28">
        <f t="shared" si="0"/>
        <v>9</v>
      </c>
      <c r="J15" s="42">
        <f t="shared" si="1"/>
        <v>0.25529999999999997</v>
      </c>
    </row>
    <row r="16" spans="1:10" ht="12.75">
      <c r="B16" s="30" t="s">
        <v>19</v>
      </c>
      <c r="C16" s="32">
        <v>44264</v>
      </c>
      <c r="F16" s="49">
        <v>0.25140000000000001</v>
      </c>
      <c r="G16" s="48">
        <v>44105</v>
      </c>
      <c r="H16" s="48">
        <v>44135</v>
      </c>
      <c r="I16" s="28">
        <f t="shared" si="0"/>
        <v>10</v>
      </c>
      <c r="J16" s="42">
        <f t="shared" si="1"/>
        <v>0.25140000000000001</v>
      </c>
    </row>
    <row r="17" spans="2:12" ht="12.75">
      <c r="B17" s="54" t="s">
        <v>20</v>
      </c>
      <c r="C17" s="33">
        <f>IFERROR(VLOOKUP(J11,I12:J23,2,0),0%)</f>
        <v>0.2412</v>
      </c>
      <c r="D17" s="2"/>
      <c r="F17" s="49">
        <v>0.24760000000000001</v>
      </c>
      <c r="G17" s="48">
        <v>44136</v>
      </c>
      <c r="H17" s="48">
        <v>44165</v>
      </c>
      <c r="I17" s="28">
        <f t="shared" si="0"/>
        <v>11</v>
      </c>
      <c r="J17" s="42">
        <f t="shared" si="1"/>
        <v>0.24760000000000001</v>
      </c>
    </row>
    <row r="18" spans="2:12" ht="12.75">
      <c r="B18" s="58" t="s">
        <v>21</v>
      </c>
      <c r="C18" s="59" t="s">
        <v>12</v>
      </c>
      <c r="F18" s="49">
        <v>0.2419</v>
      </c>
      <c r="G18" s="48">
        <v>44166</v>
      </c>
      <c r="H18" s="48">
        <v>44196</v>
      </c>
      <c r="I18" s="28">
        <f t="shared" ref="I18:I21" si="2">MONTH(H18)</f>
        <v>12</v>
      </c>
      <c r="J18" s="42">
        <f t="shared" si="1"/>
        <v>0.2419</v>
      </c>
      <c r="K18" s="55"/>
    </row>
    <row r="19" spans="2:12" ht="12.75">
      <c r="B19" s="4"/>
      <c r="C19" s="37"/>
      <c r="F19" s="49">
        <v>0.23980000000000001</v>
      </c>
      <c r="G19" s="48">
        <v>44197</v>
      </c>
      <c r="H19" s="48">
        <v>44227</v>
      </c>
      <c r="I19" s="28">
        <f t="shared" si="2"/>
        <v>1</v>
      </c>
      <c r="J19" s="42">
        <f t="shared" ref="J19:J21" si="3">+F19</f>
        <v>0.23980000000000001</v>
      </c>
      <c r="L19" s="56"/>
    </row>
    <row r="20" spans="2:12" ht="12.75">
      <c r="B20" s="4"/>
      <c r="C20" s="37"/>
      <c r="F20" s="49">
        <v>0.24310000000000001</v>
      </c>
      <c r="G20" s="48">
        <v>44228</v>
      </c>
      <c r="H20" s="48">
        <v>44255</v>
      </c>
      <c r="I20" s="28">
        <f t="shared" si="2"/>
        <v>2</v>
      </c>
      <c r="J20" s="42">
        <f t="shared" si="3"/>
        <v>0.24310000000000001</v>
      </c>
    </row>
    <row r="21" spans="2:12" ht="12.75">
      <c r="B21" s="4"/>
      <c r="C21" s="37"/>
      <c r="F21" s="49">
        <v>0.2412</v>
      </c>
      <c r="G21" s="48">
        <v>44256</v>
      </c>
      <c r="H21" s="48">
        <v>44286</v>
      </c>
      <c r="I21" s="28">
        <f t="shared" si="2"/>
        <v>3</v>
      </c>
      <c r="J21" s="42">
        <f t="shared" si="3"/>
        <v>0.2412</v>
      </c>
    </row>
    <row r="22" spans="2:12" ht="12.75">
      <c r="B22" s="14" t="s">
        <v>22</v>
      </c>
      <c r="C22" s="37"/>
      <c r="F22" s="49"/>
      <c r="G22" s="48"/>
      <c r="H22" s="48"/>
      <c r="I22" s="28">
        <f t="shared" ref="I22:I24" si="4">MONTH(H22)</f>
        <v>1</v>
      </c>
      <c r="J22" s="42">
        <f t="shared" ref="J22:J24" si="5">+F22</f>
        <v>0</v>
      </c>
    </row>
    <row r="23" spans="2:12" ht="12.75">
      <c r="B23" s="4"/>
      <c r="C23" s="37"/>
      <c r="F23" s="49"/>
      <c r="G23" s="48"/>
      <c r="H23" s="48"/>
      <c r="I23" s="28">
        <f t="shared" si="4"/>
        <v>1</v>
      </c>
      <c r="J23" s="42">
        <f t="shared" si="5"/>
        <v>0</v>
      </c>
    </row>
    <row r="24" spans="2:12" ht="12.75">
      <c r="B24" s="15" t="s">
        <v>23</v>
      </c>
      <c r="C24" s="18">
        <f>+C16-C15</f>
        <v>2040</v>
      </c>
      <c r="F24" s="49"/>
      <c r="G24" s="48"/>
      <c r="H24" s="48"/>
      <c r="I24" s="28">
        <f t="shared" si="4"/>
        <v>1</v>
      </c>
      <c r="J24" s="42">
        <f t="shared" si="5"/>
        <v>0</v>
      </c>
    </row>
    <row r="25" spans="2:12" ht="11.45" customHeight="1">
      <c r="B25" s="16" t="s">
        <v>24</v>
      </c>
      <c r="C25" s="19">
        <f>IF(C18="NO",C17/366,C17/366/2)</f>
        <v>6.59016393442623E-4</v>
      </c>
    </row>
    <row r="26" spans="2:12" ht="12.75">
      <c r="B26" s="17" t="s">
        <v>25</v>
      </c>
      <c r="C26" s="20">
        <f>ROUNDUP(C14*C25*C24,-3)</f>
        <v>1345000</v>
      </c>
      <c r="G26" s="50" t="s">
        <v>26</v>
      </c>
    </row>
    <row r="27" spans="2:12" ht="4.5" customHeight="1">
      <c r="B27" s="4"/>
      <c r="C27" s="37"/>
    </row>
    <row r="28" spans="2:12" ht="12.75">
      <c r="B28" s="4"/>
      <c r="C28" s="37"/>
      <c r="F28" s="72" t="str">
        <f>IF(C17=0%,"Descargue la versión actualizada de la herramienta","")</f>
        <v/>
      </c>
      <c r="G28" s="72"/>
      <c r="H28" s="72"/>
    </row>
    <row r="29" spans="2:12" ht="12.75">
      <c r="B29" s="14" t="s">
        <v>27</v>
      </c>
      <c r="C29" s="37"/>
      <c r="F29" s="72"/>
      <c r="G29" s="72"/>
      <c r="H29" s="72"/>
    </row>
    <row r="30" spans="2:12" ht="12.6" customHeight="1">
      <c r="B30" s="4"/>
      <c r="C30" s="37"/>
      <c r="F30" s="72"/>
      <c r="G30" s="72"/>
      <c r="H30" s="72"/>
    </row>
    <row r="31" spans="2:12" ht="12.6" customHeight="1">
      <c r="B31" s="15" t="s">
        <v>28</v>
      </c>
      <c r="C31" s="21"/>
      <c r="E31" s="57"/>
      <c r="F31" s="72"/>
      <c r="G31" s="72"/>
      <c r="H31" s="72"/>
    </row>
    <row r="32" spans="2:12" ht="12.6" customHeight="1">
      <c r="B32" s="16" t="s">
        <v>29</v>
      </c>
      <c r="C32" s="22">
        <f>+C26</f>
        <v>1345000</v>
      </c>
      <c r="F32" s="72"/>
      <c r="G32" s="72"/>
      <c r="H32" s="72"/>
    </row>
    <row r="33" spans="2:8" ht="12.6" customHeight="1">
      <c r="B33" s="16" t="s">
        <v>30</v>
      </c>
      <c r="C33" s="22">
        <f>+C14</f>
        <v>1000000</v>
      </c>
      <c r="F33" s="72"/>
      <c r="G33" s="72"/>
      <c r="H33" s="72"/>
    </row>
    <row r="34" spans="2:8" ht="12.6" customHeight="1">
      <c r="B34" s="23" t="s">
        <v>31</v>
      </c>
      <c r="C34" s="24">
        <f>+C31+C32+C33</f>
        <v>2345000</v>
      </c>
      <c r="F34" s="72"/>
      <c r="G34" s="72"/>
      <c r="H34" s="72"/>
    </row>
    <row r="36" spans="2:8">
      <c r="F36" s="73" t="str">
        <f>IF(C16&lt;G12,"Esta versión del aplicativo solo sirve para calcular intereses de mora para pago con fecha actual","")</f>
        <v/>
      </c>
      <c r="G36" s="73"/>
      <c r="H36" s="73"/>
    </row>
    <row r="37" spans="2:8">
      <c r="F37" s="73"/>
      <c r="G37" s="73"/>
      <c r="H37" s="73"/>
    </row>
    <row r="38" spans="2:8">
      <c r="B38" s="6" t="s">
        <v>32</v>
      </c>
      <c r="C38" s="7"/>
      <c r="F38" s="73"/>
      <c r="G38" s="73"/>
      <c r="H38" s="73"/>
    </row>
    <row r="39" spans="2:8">
      <c r="B39" s="8"/>
      <c r="C39" s="9"/>
    </row>
    <row r="40" spans="2:8">
      <c r="B40" s="8"/>
      <c r="C40" s="9"/>
    </row>
    <row r="41" spans="2:8">
      <c r="B41" s="8"/>
      <c r="C41" s="9"/>
    </row>
    <row r="42" spans="2:8">
      <c r="B42" s="8"/>
      <c r="C42" s="9"/>
    </row>
    <row r="43" spans="2:8">
      <c r="B43" s="10"/>
      <c r="C43" s="11"/>
    </row>
    <row r="47" spans="2:8">
      <c r="B47" s="12"/>
      <c r="C47" s="13"/>
    </row>
    <row r="48" spans="2:8">
      <c r="B48" s="1" t="s">
        <v>33</v>
      </c>
      <c r="C48" s="1" t="s">
        <v>34</v>
      </c>
    </row>
    <row r="50" spans="2:4">
      <c r="B50" s="5"/>
      <c r="C50" s="5"/>
      <c r="D50" s="5"/>
    </row>
    <row r="51" spans="2:4">
      <c r="B51" s="5"/>
      <c r="C51" s="5"/>
      <c r="D51" s="5"/>
    </row>
    <row r="52" spans="2:4">
      <c r="B52" s="5"/>
      <c r="C52" s="5"/>
      <c r="D52" s="5"/>
    </row>
    <row r="53" spans="2:4">
      <c r="B53" s="5"/>
      <c r="C53" s="5"/>
      <c r="D53" s="5"/>
    </row>
    <row r="54" spans="2:4">
      <c r="B54" s="5"/>
      <c r="C54" s="5"/>
      <c r="D54" s="5"/>
    </row>
    <row r="55" spans="2:4">
      <c r="B55" s="5"/>
      <c r="C55" s="5"/>
      <c r="D55" s="5"/>
    </row>
    <row r="56" spans="2:4">
      <c r="B56" s="5"/>
      <c r="C56" s="5"/>
      <c r="D56" s="5"/>
    </row>
    <row r="57" spans="2:4">
      <c r="B57" s="5"/>
      <c r="C57" s="5"/>
      <c r="D57" s="5"/>
    </row>
    <row r="58" spans="2:4">
      <c r="B58" s="5"/>
      <c r="C58" s="5"/>
      <c r="D58" s="5"/>
    </row>
    <row r="59" spans="2:4">
      <c r="B59" s="5"/>
      <c r="C59" s="5"/>
      <c r="D59" s="5"/>
    </row>
    <row r="60" spans="2:4">
      <c r="B60" s="5"/>
      <c r="C60" s="5"/>
      <c r="D60" s="5"/>
    </row>
    <row r="61" spans="2:4">
      <c r="B61" s="5"/>
      <c r="C61" s="5"/>
      <c r="D61" s="5"/>
    </row>
    <row r="62" spans="2:4">
      <c r="B62" s="5"/>
      <c r="C62" s="5"/>
      <c r="D62" s="5"/>
    </row>
  </sheetData>
  <sheetProtection algorithmName="SHA-512" hashValue="+FUDryGEfogJ3OrYZBF1jJiw17AxERhnkUV6jswmG3oNSi8HAiDvYa5hw7tXADd+Wx1UWKnoZxtI9IQnnXRR8g==" saltValue="4gr+8zz5iaM2vJZXVCylKg==" spinCount="100000" sheet="1" objects="1" scenarios="1"/>
  <mergeCells count="2">
    <mergeCell ref="F28:H34"/>
    <mergeCell ref="F36:H38"/>
  </mergeCells>
  <conditionalFormatting sqref="J12:J18">
    <cfRule type="cellIs" dxfId="50" priority="6" stopIfTrue="1" operator="equal">
      <formula>0</formula>
    </cfRule>
  </conditionalFormatting>
  <conditionalFormatting sqref="J12:J18">
    <cfRule type="cellIs" dxfId="49" priority="5" stopIfTrue="1" operator="equal">
      <formula>0</formula>
    </cfRule>
  </conditionalFormatting>
  <conditionalFormatting sqref="J12:J18">
    <cfRule type="cellIs" dxfId="48" priority="4" stopIfTrue="1" operator="equal">
      <formula>0</formula>
    </cfRule>
  </conditionalFormatting>
  <conditionalFormatting sqref="J19:J24">
    <cfRule type="cellIs" dxfId="47" priority="3" stopIfTrue="1" operator="equal">
      <formula>0</formula>
    </cfRule>
  </conditionalFormatting>
  <conditionalFormatting sqref="J19:J24">
    <cfRule type="cellIs" dxfId="46" priority="2" stopIfTrue="1" operator="equal">
      <formula>0</formula>
    </cfRule>
  </conditionalFormatting>
  <conditionalFormatting sqref="J19:J24">
    <cfRule type="cellIs" dxfId="45" priority="1" stopIfTrue="1" operator="equal">
      <formula>0</formula>
    </cfRule>
  </conditionalFormatting>
  <dataValidations xWindow="583" yWindow="458" count="5">
    <dataValidation type="date" allowBlank="1" showInputMessage="1" showErrorMessage="1" errorTitle="FECHA " error="FORMATO DE FECHA DD/MM/AAAA_x000a_LA FECHA DE PAGO ES SUPERIOR EN 90 DIAS AL DIA DE HOY" prompt="Digite dd/mm/aaaa_x000a_Fecha en la que va a realizar el pago" sqref="C16" xr:uid="{00000000-0002-0000-0000-000000000000}">
      <formula1>1</formula1>
      <formula2>C20</formula2>
    </dataValidation>
    <dataValidation allowBlank="1" showInputMessage="1" showErrorMessage="1" prompt="Digite el valor sobre el que se va a calcular los intereses de mora" sqref="C14" xr:uid="{00000000-0002-0000-0000-000001000000}"/>
    <dataValidation allowBlank="1" showInputMessage="1" showErrorMessage="1" promptTitle="Actualizar tasa cada mes" prompt="Segun el decreto 688 de mayo de 2020,la tasa a usar hasta noviembre 30 de 2020 es la tasa de interés bancario corriente para la modalidad de créditos de consumo y ordinario, certificado por la Superfinanciera en el respectivo mes de liquidación y pago." sqref="C17" xr:uid="{00000000-0002-0000-0000-000002000000}"/>
    <dataValidation allowBlank="1" showInputMessage="1" showErrorMessage="1" prompt="Digite el valor de la sanción" sqref="C31" xr:uid="{00000000-0002-0000-0000-000003000000}"/>
    <dataValidation type="date" allowBlank="1" showInputMessage="1" showErrorMessage="1" errorTitle="FECHA " error="FORMATO DE FECHA DD/MM/AAAA_x000a_LA FECHA DE PAGO ES SUPERIOR EN 90 DIAS AL DIA DE HOY" prompt="Digite dd/mm/aaaa_x000a_Fecha vencimiento inicial de la obligación " sqref="C15" xr:uid="{00000000-0002-0000-0000-000004000000}">
      <formula1>1</formula1>
      <formula2>C19</formula2>
    </dataValidation>
  </dataValidations>
  <hyperlinks>
    <hyperlink ref="B17" r:id="rId1" tooltip="Consultar tasa" display="Tasa a aplicar    Consultar Tasas" xr:uid="{00000000-0004-0000-0000-000000000000}"/>
    <hyperlink ref="G26" r:id="rId2" tooltip="Consultar tasas" xr:uid="{00000000-0004-0000-0000-000001000000}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3"/>
  <headerFooter>
    <oddFooter>&amp;CLiquidador de intereses consultorcontable.com&amp;R&amp;D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zoomScaleNormal="100" workbookViewId="0">
      <pane ySplit="5" topLeftCell="A6" activePane="bottomLeft" state="frozen"/>
      <selection pane="bottomLeft" activeCell="C1" sqref="C1"/>
    </sheetView>
  </sheetViews>
  <sheetFormatPr defaultColWidth="12" defaultRowHeight="10.5"/>
  <cols>
    <col min="1" max="1" width="6.83203125" style="1" customWidth="1"/>
    <col min="2" max="2" width="56" style="1" customWidth="1"/>
    <col min="3" max="3" width="39.33203125" style="1" customWidth="1"/>
    <col min="4" max="4" width="10.1640625" style="1" customWidth="1"/>
    <col min="5" max="5" width="20.1640625" style="28" customWidth="1"/>
    <col min="6" max="6" width="16.6640625" style="28" customWidth="1"/>
    <col min="7" max="7" width="15.33203125" style="28" customWidth="1"/>
    <col min="8" max="8" width="14.33203125" style="28" customWidth="1"/>
    <col min="9" max="9" width="0.1640625" style="28" hidden="1" customWidth="1"/>
    <col min="10" max="10" width="8.5" style="28" hidden="1" customWidth="1"/>
    <col min="11" max="11" width="15.1640625" style="28" bestFit="1" customWidth="1"/>
    <col min="12" max="13" width="12" style="28"/>
    <col min="14" max="16384" width="12" style="1"/>
  </cols>
  <sheetData>
    <row r="1" spans="1:10" ht="6.75" customHeight="1"/>
    <row r="2" spans="1:10" ht="15">
      <c r="B2" s="27" t="s">
        <v>0</v>
      </c>
    </row>
    <row r="3" spans="1:10" ht="11.25">
      <c r="B3" s="25" t="s">
        <v>1</v>
      </c>
      <c r="G3" s="38"/>
    </row>
    <row r="4" spans="1:10" ht="20.25" customHeight="1">
      <c r="B4" s="25" t="s">
        <v>2</v>
      </c>
      <c r="F4" s="1" t="s">
        <v>3</v>
      </c>
    </row>
    <row r="6" spans="1:10" ht="2.25" customHeight="1"/>
    <row r="7" spans="1:10">
      <c r="B7" s="26"/>
      <c r="C7" s="1" t="str">
        <f>+F4</f>
        <v>Tasa Actualizada a marzo de 2021</v>
      </c>
      <c r="F7" s="26"/>
    </row>
    <row r="8" spans="1:10" ht="3.75" customHeight="1">
      <c r="I8" s="52"/>
      <c r="J8" s="52"/>
    </row>
    <row r="9" spans="1:10" ht="12.75">
      <c r="B9" s="14" t="s">
        <v>4</v>
      </c>
      <c r="F9" s="53" t="s">
        <v>5</v>
      </c>
      <c r="I9" s="52"/>
      <c r="J9" s="52"/>
    </row>
    <row r="10" spans="1:10" ht="4.5" customHeight="1"/>
    <row r="11" spans="1:10" ht="12.75">
      <c r="A11" s="3" t="s">
        <v>6</v>
      </c>
      <c r="B11" s="29" t="s">
        <v>7</v>
      </c>
      <c r="C11" s="34" t="s">
        <v>8</v>
      </c>
      <c r="F11" s="45" t="s">
        <v>9</v>
      </c>
      <c r="G11" s="46" t="s">
        <v>10</v>
      </c>
      <c r="H11" s="46" t="s">
        <v>11</v>
      </c>
      <c r="J11" s="51">
        <f>MONTH(C16)</f>
        <v>3</v>
      </c>
    </row>
    <row r="12" spans="1:10" ht="12.75">
      <c r="A12" s="3" t="s">
        <v>12</v>
      </c>
      <c r="B12" s="30" t="s">
        <v>13</v>
      </c>
      <c r="C12" s="35" t="s">
        <v>14</v>
      </c>
      <c r="F12" s="49">
        <v>0.25179999999999997</v>
      </c>
      <c r="G12" s="48">
        <v>43983</v>
      </c>
      <c r="H12" s="48">
        <v>44012</v>
      </c>
      <c r="I12" s="28">
        <f>MONTH(H12)</f>
        <v>6</v>
      </c>
      <c r="J12" s="42">
        <f>+F12</f>
        <v>0.25179999999999997</v>
      </c>
    </row>
    <row r="13" spans="1:10" ht="12.75">
      <c r="B13" s="30" t="s">
        <v>15</v>
      </c>
      <c r="C13" s="36" t="s">
        <v>16</v>
      </c>
      <c r="F13" s="49">
        <v>0.25179999999999997</v>
      </c>
      <c r="G13" s="48">
        <v>44013</v>
      </c>
      <c r="H13" s="48">
        <v>44043</v>
      </c>
      <c r="I13" s="28">
        <f t="shared" ref="I13:I24" si="0">MONTH(H13)</f>
        <v>7</v>
      </c>
      <c r="J13" s="42">
        <f t="shared" ref="J13:J24" si="1">+F13</f>
        <v>0.25179999999999997</v>
      </c>
    </row>
    <row r="14" spans="1:10" ht="12.75">
      <c r="B14" s="30" t="s">
        <v>17</v>
      </c>
      <c r="C14" s="31">
        <v>1500000</v>
      </c>
      <c r="F14" s="49">
        <v>0.25440000000000002</v>
      </c>
      <c r="G14" s="48">
        <v>44044</v>
      </c>
      <c r="H14" s="48">
        <v>44074</v>
      </c>
      <c r="I14" s="28">
        <f t="shared" si="0"/>
        <v>8</v>
      </c>
      <c r="J14" s="42">
        <f t="shared" si="1"/>
        <v>0.25440000000000002</v>
      </c>
    </row>
    <row r="15" spans="1:10" ht="12.75">
      <c r="B15" s="30" t="s">
        <v>18</v>
      </c>
      <c r="C15" s="32">
        <v>42535</v>
      </c>
      <c r="F15" s="49">
        <v>0.25529999999999997</v>
      </c>
      <c r="G15" s="48">
        <v>44075</v>
      </c>
      <c r="H15" s="48">
        <v>44104</v>
      </c>
      <c r="I15" s="28">
        <f t="shared" si="0"/>
        <v>9</v>
      </c>
      <c r="J15" s="42">
        <f t="shared" si="1"/>
        <v>0.25529999999999997</v>
      </c>
    </row>
    <row r="16" spans="1:10" ht="12.75">
      <c r="B16" s="30" t="s">
        <v>19</v>
      </c>
      <c r="C16" s="32">
        <v>44264</v>
      </c>
      <c r="F16" s="49">
        <v>0.25140000000000001</v>
      </c>
      <c r="G16" s="48">
        <v>44105</v>
      </c>
      <c r="H16" s="48">
        <v>44135</v>
      </c>
      <c r="I16" s="28">
        <f t="shared" si="0"/>
        <v>10</v>
      </c>
      <c r="J16" s="42">
        <f t="shared" si="1"/>
        <v>0.25140000000000001</v>
      </c>
    </row>
    <row r="17" spans="2:12" ht="12.75">
      <c r="B17" s="54" t="s">
        <v>20</v>
      </c>
      <c r="C17" s="33">
        <f>IFERROR(VLOOKUP(J11,I12:J23,2,0),0%)</f>
        <v>0.2412</v>
      </c>
      <c r="D17" s="2"/>
      <c r="F17" s="49">
        <v>0.24760000000000001</v>
      </c>
      <c r="G17" s="48">
        <v>44136</v>
      </c>
      <c r="H17" s="48">
        <v>44165</v>
      </c>
      <c r="I17" s="28">
        <f t="shared" si="0"/>
        <v>11</v>
      </c>
      <c r="J17" s="42">
        <f t="shared" si="1"/>
        <v>0.24760000000000001</v>
      </c>
    </row>
    <row r="18" spans="2:12" ht="12.75">
      <c r="B18" s="58" t="s">
        <v>21</v>
      </c>
      <c r="C18" s="59" t="s">
        <v>12</v>
      </c>
      <c r="F18" s="49">
        <v>0.2419</v>
      </c>
      <c r="G18" s="48">
        <v>44166</v>
      </c>
      <c r="H18" s="48">
        <v>44196</v>
      </c>
      <c r="I18" s="28">
        <f t="shared" si="0"/>
        <v>12</v>
      </c>
      <c r="J18" s="42">
        <f t="shared" si="1"/>
        <v>0.2419</v>
      </c>
      <c r="K18" s="55"/>
    </row>
    <row r="19" spans="2:12" ht="12.75">
      <c r="B19" s="4"/>
      <c r="C19" s="37"/>
      <c r="F19" s="49">
        <v>0.23980000000000001</v>
      </c>
      <c r="G19" s="48">
        <v>44197</v>
      </c>
      <c r="H19" s="48">
        <v>44227</v>
      </c>
      <c r="I19" s="28">
        <f t="shared" si="0"/>
        <v>1</v>
      </c>
      <c r="J19" s="42">
        <f t="shared" si="1"/>
        <v>0.23980000000000001</v>
      </c>
      <c r="L19" s="56"/>
    </row>
    <row r="20" spans="2:12" ht="12.75">
      <c r="B20" s="4"/>
      <c r="C20" s="37"/>
      <c r="F20" s="49">
        <v>0.24310000000000001</v>
      </c>
      <c r="G20" s="48">
        <v>44228</v>
      </c>
      <c r="H20" s="48">
        <v>44255</v>
      </c>
      <c r="I20" s="28">
        <f t="shared" si="0"/>
        <v>2</v>
      </c>
      <c r="J20" s="42">
        <f t="shared" si="1"/>
        <v>0.24310000000000001</v>
      </c>
    </row>
    <row r="21" spans="2:12" ht="12.75">
      <c r="B21" s="4"/>
      <c r="C21" s="37"/>
      <c r="F21" s="49">
        <v>0.2412</v>
      </c>
      <c r="G21" s="48">
        <v>44256</v>
      </c>
      <c r="H21" s="48">
        <v>44286</v>
      </c>
      <c r="I21" s="28">
        <f t="shared" si="0"/>
        <v>3</v>
      </c>
      <c r="J21" s="42">
        <f t="shared" si="1"/>
        <v>0.2412</v>
      </c>
    </row>
    <row r="22" spans="2:12" ht="12.75">
      <c r="B22" s="14" t="s">
        <v>22</v>
      </c>
      <c r="C22" s="37"/>
      <c r="F22" s="49"/>
      <c r="G22" s="48"/>
      <c r="H22" s="48"/>
      <c r="I22" s="28">
        <f t="shared" si="0"/>
        <v>1</v>
      </c>
      <c r="J22" s="42">
        <f t="shared" si="1"/>
        <v>0</v>
      </c>
    </row>
    <row r="23" spans="2:12" ht="12.75">
      <c r="B23" s="4"/>
      <c r="C23" s="37"/>
      <c r="F23" s="49"/>
      <c r="G23" s="48"/>
      <c r="H23" s="48"/>
      <c r="I23" s="28">
        <f t="shared" si="0"/>
        <v>1</v>
      </c>
      <c r="J23" s="42">
        <f t="shared" si="1"/>
        <v>0</v>
      </c>
    </row>
    <row r="24" spans="2:12" ht="12.75">
      <c r="B24" s="15" t="s">
        <v>23</v>
      </c>
      <c r="C24" s="18">
        <f>+C16-C15</f>
        <v>1729</v>
      </c>
      <c r="F24" s="49"/>
      <c r="G24" s="48"/>
      <c r="H24" s="48"/>
      <c r="I24" s="28">
        <f t="shared" si="0"/>
        <v>1</v>
      </c>
      <c r="J24" s="42">
        <f t="shared" si="1"/>
        <v>0</v>
      </c>
    </row>
    <row r="25" spans="2:12" ht="11.45" customHeight="1">
      <c r="B25" s="16" t="s">
        <v>24</v>
      </c>
      <c r="C25" s="19">
        <f>IF(C18="NO",C17/366,C17/366/2)</f>
        <v>6.59016393442623E-4</v>
      </c>
    </row>
    <row r="26" spans="2:12" ht="12.75">
      <c r="B26" s="17" t="s">
        <v>25</v>
      </c>
      <c r="C26" s="20">
        <f>ROUNDUP(C14*C25*C24,-3)</f>
        <v>1710000</v>
      </c>
      <c r="G26" s="50" t="s">
        <v>26</v>
      </c>
    </row>
    <row r="27" spans="2:12" ht="4.5" customHeight="1">
      <c r="B27" s="4"/>
      <c r="C27" s="37"/>
    </row>
    <row r="28" spans="2:12" ht="12.75">
      <c r="B28" s="4"/>
      <c r="C28" s="37"/>
      <c r="F28" s="72" t="str">
        <f>IF(C17=0%,"Descargue la versión actualizada de la herramienta","")</f>
        <v/>
      </c>
      <c r="G28" s="72"/>
      <c r="H28" s="72"/>
    </row>
    <row r="29" spans="2:12" ht="12.75">
      <c r="B29" s="14" t="s">
        <v>27</v>
      </c>
      <c r="C29" s="37"/>
      <c r="F29" s="72"/>
      <c r="G29" s="72"/>
      <c r="H29" s="72"/>
    </row>
    <row r="30" spans="2:12" ht="12.6" customHeight="1">
      <c r="B30" s="4"/>
      <c r="C30" s="37"/>
      <c r="F30" s="72"/>
      <c r="G30" s="72"/>
      <c r="H30" s="72"/>
    </row>
    <row r="31" spans="2:12" ht="12.6" customHeight="1">
      <c r="B31" s="15" t="s">
        <v>28</v>
      </c>
      <c r="C31" s="21"/>
      <c r="E31" s="57"/>
      <c r="F31" s="72"/>
      <c r="G31" s="72"/>
      <c r="H31" s="72"/>
    </row>
    <row r="32" spans="2:12" ht="12.6" customHeight="1">
      <c r="B32" s="16" t="s">
        <v>29</v>
      </c>
      <c r="C32" s="22">
        <f>+C26</f>
        <v>1710000</v>
      </c>
      <c r="F32" s="72"/>
      <c r="G32" s="72"/>
      <c r="H32" s="72"/>
    </row>
    <row r="33" spans="2:8" ht="12.6" customHeight="1">
      <c r="B33" s="16" t="s">
        <v>30</v>
      </c>
      <c r="C33" s="22">
        <f>+C14</f>
        <v>1500000</v>
      </c>
      <c r="F33" s="72"/>
      <c r="G33" s="72"/>
      <c r="H33" s="72"/>
    </row>
    <row r="34" spans="2:8" ht="12.6" customHeight="1">
      <c r="B34" s="23" t="s">
        <v>31</v>
      </c>
      <c r="C34" s="24">
        <f>+C31+C32+C33</f>
        <v>3210000</v>
      </c>
      <c r="F34" s="72"/>
      <c r="G34" s="72"/>
      <c r="H34" s="72"/>
    </row>
    <row r="36" spans="2:8">
      <c r="F36" s="73" t="str">
        <f>IF(C16&lt;G12,"Esta versión del aplicativo solo sirve para calcular intereses de mora para pago con fecha actual","")</f>
        <v/>
      </c>
      <c r="G36" s="73"/>
      <c r="H36" s="73"/>
    </row>
    <row r="37" spans="2:8">
      <c r="F37" s="73"/>
      <c r="G37" s="73"/>
      <c r="H37" s="73"/>
    </row>
    <row r="38" spans="2:8">
      <c r="B38" s="6" t="s">
        <v>32</v>
      </c>
      <c r="C38" s="7"/>
      <c r="F38" s="73"/>
      <c r="G38" s="73"/>
      <c r="H38" s="73"/>
    </row>
    <row r="39" spans="2:8">
      <c r="B39" s="8"/>
      <c r="C39" s="9"/>
    </row>
    <row r="40" spans="2:8">
      <c r="B40" s="8"/>
      <c r="C40" s="9"/>
    </row>
    <row r="41" spans="2:8">
      <c r="B41" s="8"/>
      <c r="C41" s="9"/>
    </row>
    <row r="42" spans="2:8">
      <c r="B42" s="8"/>
      <c r="C42" s="9"/>
    </row>
    <row r="43" spans="2:8">
      <c r="B43" s="10"/>
      <c r="C43" s="11"/>
    </row>
    <row r="47" spans="2:8">
      <c r="B47" s="12"/>
      <c r="C47" s="13"/>
    </row>
    <row r="48" spans="2:8">
      <c r="B48" s="1" t="s">
        <v>33</v>
      </c>
      <c r="C48" s="1" t="s">
        <v>34</v>
      </c>
    </row>
    <row r="50" spans="2:4">
      <c r="B50" s="5"/>
      <c r="C50" s="5"/>
      <c r="D50" s="5"/>
    </row>
    <row r="51" spans="2:4">
      <c r="B51" s="5"/>
      <c r="C51" s="5"/>
      <c r="D51" s="5"/>
    </row>
    <row r="52" spans="2:4">
      <c r="B52" s="5"/>
      <c r="C52" s="5"/>
      <c r="D52" s="5"/>
    </row>
    <row r="53" spans="2:4">
      <c r="B53" s="5"/>
      <c r="C53" s="5"/>
      <c r="D53" s="5"/>
    </row>
    <row r="54" spans="2:4">
      <c r="B54" s="5"/>
      <c r="C54" s="5"/>
      <c r="D54" s="5"/>
    </row>
    <row r="55" spans="2:4">
      <c r="B55" s="5"/>
      <c r="C55" s="5"/>
      <c r="D55" s="5"/>
    </row>
    <row r="56" spans="2:4">
      <c r="B56" s="5"/>
      <c r="C56" s="5"/>
      <c r="D56" s="5"/>
    </row>
    <row r="57" spans="2:4">
      <c r="B57" s="5"/>
      <c r="C57" s="5"/>
      <c r="D57" s="5"/>
    </row>
    <row r="58" spans="2:4">
      <c r="B58" s="5"/>
      <c r="C58" s="5"/>
      <c r="D58" s="5"/>
    </row>
    <row r="59" spans="2:4">
      <c r="B59" s="5"/>
      <c r="C59" s="5"/>
      <c r="D59" s="5"/>
    </row>
    <row r="60" spans="2:4">
      <c r="B60" s="5"/>
      <c r="C60" s="5"/>
      <c r="D60" s="5"/>
    </row>
    <row r="61" spans="2:4">
      <c r="B61" s="5"/>
      <c r="C61" s="5"/>
      <c r="D61" s="5"/>
    </row>
    <row r="62" spans="2:4">
      <c r="B62" s="5"/>
      <c r="C62" s="5"/>
      <c r="D62" s="5"/>
    </row>
  </sheetData>
  <sheetProtection algorithmName="SHA-512" hashValue="+FUDryGEfogJ3OrYZBF1jJiw17AxERhnkUV6jswmG3oNSi8HAiDvYa5hw7tXADd+Wx1UWKnoZxtI9IQnnXRR8g==" saltValue="4gr+8zz5iaM2vJZXVCylKg==" spinCount="100000" sheet="1" objects="1" scenarios="1"/>
  <mergeCells count="2">
    <mergeCell ref="F28:H34"/>
    <mergeCell ref="F36:H38"/>
  </mergeCells>
  <conditionalFormatting sqref="J12:J18">
    <cfRule type="cellIs" dxfId="44" priority="6" stopIfTrue="1" operator="equal">
      <formula>0</formula>
    </cfRule>
  </conditionalFormatting>
  <conditionalFormatting sqref="J12:J18">
    <cfRule type="cellIs" dxfId="43" priority="5" stopIfTrue="1" operator="equal">
      <formula>0</formula>
    </cfRule>
  </conditionalFormatting>
  <conditionalFormatting sqref="J12:J18">
    <cfRule type="cellIs" dxfId="42" priority="4" stopIfTrue="1" operator="equal">
      <formula>0</formula>
    </cfRule>
  </conditionalFormatting>
  <conditionalFormatting sqref="J19:J24">
    <cfRule type="cellIs" dxfId="41" priority="3" stopIfTrue="1" operator="equal">
      <formula>0</formula>
    </cfRule>
  </conditionalFormatting>
  <conditionalFormatting sqref="J19:J24">
    <cfRule type="cellIs" dxfId="40" priority="2" stopIfTrue="1" operator="equal">
      <formula>0</formula>
    </cfRule>
  </conditionalFormatting>
  <conditionalFormatting sqref="J19:J24">
    <cfRule type="cellIs" dxfId="39" priority="1" stopIfTrue="1" operator="equal">
      <formula>0</formula>
    </cfRule>
  </conditionalFormatting>
  <dataValidations count="5">
    <dataValidation type="date" allowBlank="1" showInputMessage="1" showErrorMessage="1" errorTitle="FECHA " error="FORMATO DE FECHA DD/MM/AAAA_x000a_LA FECHA DE PAGO ES SUPERIOR EN 90 DIAS AL DIA DE HOY" prompt="Digite dd/mm/aaaa_x000a_Fecha vencimiento inicial de la obligación " sqref="C15" xr:uid="{00000000-0002-0000-0100-000000000000}">
      <formula1>1</formula1>
      <formula2>C19</formula2>
    </dataValidation>
    <dataValidation allowBlank="1" showInputMessage="1" showErrorMessage="1" prompt="Digite el valor de la sanción" sqref="C31" xr:uid="{00000000-0002-0000-0100-000001000000}"/>
    <dataValidation allowBlank="1" showInputMessage="1" showErrorMessage="1" promptTitle="Actualizar tasa cada mes" prompt="Segun el decreto 688 de mayo de 2020,la tasa a usar hasta noviembre 30 de 2020 es la tasa de interés bancario corriente para la modalidad de créditos de consumo y ordinario, certificado por la Superfinanciera en el respectivo mes de liquidación y pago." sqref="C17" xr:uid="{00000000-0002-0000-0100-000002000000}"/>
    <dataValidation allowBlank="1" showInputMessage="1" showErrorMessage="1" prompt="Digite el valor sobre el que se va a calcular los intereses de mora" sqref="C14" xr:uid="{00000000-0002-0000-0100-000003000000}"/>
    <dataValidation type="date" allowBlank="1" showInputMessage="1" showErrorMessage="1" errorTitle="FECHA " error="FORMATO DE FECHA DD/MM/AAAA_x000a_LA FECHA DE PAGO ES SUPERIOR EN 90 DIAS AL DIA DE HOY" prompt="Digite dd/mm/aaaa_x000a_Fecha en la que va a realizar el pago" sqref="C16" xr:uid="{00000000-0002-0000-0100-000004000000}">
      <formula1>1</formula1>
      <formula2>C20</formula2>
    </dataValidation>
  </dataValidations>
  <hyperlinks>
    <hyperlink ref="B17" r:id="rId1" tooltip="Consultar tasa" display="Tasa a aplicar    Consultar Tasas" xr:uid="{00000000-0004-0000-0100-000000000000}"/>
    <hyperlink ref="G26" r:id="rId2" tooltip="Consultar tasas" xr:uid="{00000000-0004-0000-0100-000001000000}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3"/>
  <headerFooter>
    <oddFooter>&amp;CLiquidador de intereses consultorcontable.com&amp;R&amp;D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"/>
  <sheetViews>
    <sheetView zoomScaleNormal="100" workbookViewId="0">
      <pane ySplit="5" topLeftCell="A6" activePane="bottomLeft" state="frozen"/>
      <selection pane="bottomLeft" activeCell="C1" sqref="C1"/>
    </sheetView>
  </sheetViews>
  <sheetFormatPr defaultColWidth="12" defaultRowHeight="10.5"/>
  <cols>
    <col min="1" max="1" width="6.83203125" style="1" customWidth="1"/>
    <col min="2" max="2" width="56" style="1" customWidth="1"/>
    <col min="3" max="3" width="39.33203125" style="1" customWidth="1"/>
    <col min="4" max="4" width="10.1640625" style="1" customWidth="1"/>
    <col min="5" max="5" width="20.1640625" style="28" customWidth="1"/>
    <col min="6" max="6" width="16.6640625" style="28" customWidth="1"/>
    <col min="7" max="7" width="15.33203125" style="28" customWidth="1"/>
    <col min="8" max="8" width="14.33203125" style="28" customWidth="1"/>
    <col min="9" max="9" width="0.1640625" style="28" hidden="1" customWidth="1"/>
    <col min="10" max="10" width="8.5" style="28" hidden="1" customWidth="1"/>
    <col min="11" max="11" width="15.1640625" style="28" bestFit="1" customWidth="1"/>
    <col min="12" max="13" width="12" style="28"/>
    <col min="14" max="16384" width="12" style="1"/>
  </cols>
  <sheetData>
    <row r="1" spans="1:10" ht="6.75" customHeight="1"/>
    <row r="2" spans="1:10" ht="15">
      <c r="B2" s="27" t="s">
        <v>0</v>
      </c>
    </row>
    <row r="3" spans="1:10" ht="11.25">
      <c r="B3" s="25" t="s">
        <v>1</v>
      </c>
      <c r="G3" s="38"/>
    </row>
    <row r="4" spans="1:10" ht="20.25" customHeight="1">
      <c r="B4" s="25" t="s">
        <v>2</v>
      </c>
      <c r="F4" s="1" t="s">
        <v>3</v>
      </c>
    </row>
    <row r="6" spans="1:10" ht="2.25" customHeight="1"/>
    <row r="7" spans="1:10">
      <c r="B7" s="26"/>
      <c r="C7" s="1" t="str">
        <f>+F4</f>
        <v>Tasa Actualizada a marzo de 2021</v>
      </c>
      <c r="F7" s="26"/>
    </row>
    <row r="8" spans="1:10" ht="3.75" customHeight="1">
      <c r="I8" s="52"/>
      <c r="J8" s="52"/>
    </row>
    <row r="9" spans="1:10" ht="12.75">
      <c r="B9" s="14" t="s">
        <v>4</v>
      </c>
      <c r="F9" s="53" t="s">
        <v>5</v>
      </c>
      <c r="I9" s="52"/>
      <c r="J9" s="52"/>
    </row>
    <row r="10" spans="1:10" ht="4.5" customHeight="1"/>
    <row r="11" spans="1:10" ht="12.75">
      <c r="A11" s="3" t="s">
        <v>6</v>
      </c>
      <c r="B11" s="29" t="s">
        <v>7</v>
      </c>
      <c r="C11" s="34" t="s">
        <v>8</v>
      </c>
      <c r="F11" s="45" t="s">
        <v>9</v>
      </c>
      <c r="G11" s="46" t="s">
        <v>10</v>
      </c>
      <c r="H11" s="46" t="s">
        <v>11</v>
      </c>
      <c r="J11" s="51">
        <f>MONTH(C16)</f>
        <v>3</v>
      </c>
    </row>
    <row r="12" spans="1:10" ht="12.75">
      <c r="A12" s="3" t="s">
        <v>12</v>
      </c>
      <c r="B12" s="30" t="s">
        <v>13</v>
      </c>
      <c r="C12" s="35" t="s">
        <v>14</v>
      </c>
      <c r="F12" s="49">
        <v>0.25179999999999997</v>
      </c>
      <c r="G12" s="48">
        <v>43983</v>
      </c>
      <c r="H12" s="48">
        <v>44012</v>
      </c>
      <c r="I12" s="28">
        <f>MONTH(H12)</f>
        <v>6</v>
      </c>
      <c r="J12" s="42">
        <f>+F12</f>
        <v>0.25179999999999997</v>
      </c>
    </row>
    <row r="13" spans="1:10" ht="12.75">
      <c r="B13" s="30" t="s">
        <v>15</v>
      </c>
      <c r="C13" s="36" t="s">
        <v>16</v>
      </c>
      <c r="F13" s="49">
        <v>0.25179999999999997</v>
      </c>
      <c r="G13" s="48">
        <v>44013</v>
      </c>
      <c r="H13" s="48">
        <v>44043</v>
      </c>
      <c r="I13" s="28">
        <f t="shared" ref="I13:I24" si="0">MONTH(H13)</f>
        <v>7</v>
      </c>
      <c r="J13" s="42">
        <f t="shared" ref="J13:J24" si="1">+F13</f>
        <v>0.25179999999999997</v>
      </c>
    </row>
    <row r="14" spans="1:10" ht="12.75">
      <c r="B14" s="30" t="s">
        <v>17</v>
      </c>
      <c r="C14" s="31">
        <v>2000000</v>
      </c>
      <c r="F14" s="49">
        <v>0.25440000000000002</v>
      </c>
      <c r="G14" s="48">
        <v>44044</v>
      </c>
      <c r="H14" s="48">
        <v>44074</v>
      </c>
      <c r="I14" s="28">
        <f t="shared" si="0"/>
        <v>8</v>
      </c>
      <c r="J14" s="42">
        <f t="shared" si="1"/>
        <v>0.25440000000000002</v>
      </c>
    </row>
    <row r="15" spans="1:10" ht="12.75">
      <c r="B15" s="30" t="s">
        <v>18</v>
      </c>
      <c r="C15" s="32">
        <v>42494</v>
      </c>
      <c r="F15" s="49">
        <v>0.25529999999999997</v>
      </c>
      <c r="G15" s="48">
        <v>44075</v>
      </c>
      <c r="H15" s="48">
        <v>44104</v>
      </c>
      <c r="I15" s="28">
        <f t="shared" si="0"/>
        <v>9</v>
      </c>
      <c r="J15" s="42">
        <f t="shared" si="1"/>
        <v>0.25529999999999997</v>
      </c>
    </row>
    <row r="16" spans="1:10" ht="12.75">
      <c r="B16" s="30" t="s">
        <v>19</v>
      </c>
      <c r="C16" s="32">
        <v>44264</v>
      </c>
      <c r="F16" s="49">
        <v>0.25140000000000001</v>
      </c>
      <c r="G16" s="48">
        <v>44105</v>
      </c>
      <c r="H16" s="48">
        <v>44135</v>
      </c>
      <c r="I16" s="28">
        <f t="shared" si="0"/>
        <v>10</v>
      </c>
      <c r="J16" s="42">
        <f t="shared" si="1"/>
        <v>0.25140000000000001</v>
      </c>
    </row>
    <row r="17" spans="2:12" ht="12.75">
      <c r="B17" s="54" t="s">
        <v>20</v>
      </c>
      <c r="C17" s="33">
        <f>IFERROR(VLOOKUP(J11,I12:J23,2,0),0%)</f>
        <v>0.2412</v>
      </c>
      <c r="D17" s="2"/>
      <c r="F17" s="49">
        <v>0.24760000000000001</v>
      </c>
      <c r="G17" s="48">
        <v>44136</v>
      </c>
      <c r="H17" s="48">
        <v>44165</v>
      </c>
      <c r="I17" s="28">
        <f t="shared" si="0"/>
        <v>11</v>
      </c>
      <c r="J17" s="42">
        <f t="shared" si="1"/>
        <v>0.24760000000000001</v>
      </c>
    </row>
    <row r="18" spans="2:12" ht="12.75">
      <c r="B18" s="58" t="s">
        <v>21</v>
      </c>
      <c r="C18" s="59" t="s">
        <v>12</v>
      </c>
      <c r="F18" s="49">
        <v>0.2419</v>
      </c>
      <c r="G18" s="48">
        <v>44166</v>
      </c>
      <c r="H18" s="48">
        <v>44196</v>
      </c>
      <c r="I18" s="28">
        <f t="shared" si="0"/>
        <v>12</v>
      </c>
      <c r="J18" s="42">
        <f t="shared" si="1"/>
        <v>0.2419</v>
      </c>
      <c r="K18" s="55"/>
    </row>
    <row r="19" spans="2:12" ht="12.75">
      <c r="B19" s="4"/>
      <c r="C19" s="37"/>
      <c r="F19" s="49">
        <v>0.23980000000000001</v>
      </c>
      <c r="G19" s="48">
        <v>44197</v>
      </c>
      <c r="H19" s="48">
        <v>44227</v>
      </c>
      <c r="I19" s="28">
        <f t="shared" si="0"/>
        <v>1</v>
      </c>
      <c r="J19" s="42">
        <f t="shared" si="1"/>
        <v>0.23980000000000001</v>
      </c>
      <c r="L19" s="56"/>
    </row>
    <row r="20" spans="2:12" ht="12.75">
      <c r="B20" s="4"/>
      <c r="C20" s="37"/>
      <c r="F20" s="49">
        <v>0.24310000000000001</v>
      </c>
      <c r="G20" s="48">
        <v>44228</v>
      </c>
      <c r="H20" s="48">
        <v>44255</v>
      </c>
      <c r="I20" s="28">
        <f t="shared" si="0"/>
        <v>2</v>
      </c>
      <c r="J20" s="42">
        <f t="shared" si="1"/>
        <v>0.24310000000000001</v>
      </c>
    </row>
    <row r="21" spans="2:12" ht="12.75">
      <c r="B21" s="4"/>
      <c r="C21" s="37"/>
      <c r="F21" s="49">
        <v>0.2412</v>
      </c>
      <c r="G21" s="48">
        <v>44256</v>
      </c>
      <c r="H21" s="48">
        <v>44286</v>
      </c>
      <c r="I21" s="28">
        <f t="shared" si="0"/>
        <v>3</v>
      </c>
      <c r="J21" s="42">
        <f t="shared" si="1"/>
        <v>0.2412</v>
      </c>
    </row>
    <row r="22" spans="2:12" ht="12.75">
      <c r="B22" s="14" t="s">
        <v>22</v>
      </c>
      <c r="C22" s="37"/>
      <c r="F22" s="49"/>
      <c r="G22" s="48"/>
      <c r="H22" s="48"/>
      <c r="I22" s="28">
        <f t="shared" si="0"/>
        <v>1</v>
      </c>
      <c r="J22" s="42">
        <f t="shared" si="1"/>
        <v>0</v>
      </c>
    </row>
    <row r="23" spans="2:12" ht="12.75">
      <c r="B23" s="4"/>
      <c r="C23" s="37"/>
      <c r="F23" s="49"/>
      <c r="G23" s="48"/>
      <c r="H23" s="48"/>
      <c r="I23" s="28">
        <f t="shared" si="0"/>
        <v>1</v>
      </c>
      <c r="J23" s="42">
        <f t="shared" si="1"/>
        <v>0</v>
      </c>
    </row>
    <row r="24" spans="2:12" ht="12.75">
      <c r="B24" s="15" t="s">
        <v>23</v>
      </c>
      <c r="C24" s="18">
        <f>+C16-C15</f>
        <v>1770</v>
      </c>
      <c r="F24" s="49"/>
      <c r="G24" s="48"/>
      <c r="H24" s="48"/>
      <c r="I24" s="28">
        <f t="shared" si="0"/>
        <v>1</v>
      </c>
      <c r="J24" s="42">
        <f t="shared" si="1"/>
        <v>0</v>
      </c>
    </row>
    <row r="25" spans="2:12" ht="11.45" customHeight="1">
      <c r="B25" s="16" t="s">
        <v>24</v>
      </c>
      <c r="C25" s="19">
        <f>IF(C18="NO",C17/366,C17/366/2)</f>
        <v>6.59016393442623E-4</v>
      </c>
    </row>
    <row r="26" spans="2:12" ht="12.75">
      <c r="B26" s="17" t="s">
        <v>25</v>
      </c>
      <c r="C26" s="20">
        <f>ROUNDUP(C14*C25*C24,-3)</f>
        <v>2333000</v>
      </c>
      <c r="G26" s="50" t="s">
        <v>26</v>
      </c>
    </row>
    <row r="27" spans="2:12" ht="4.5" customHeight="1">
      <c r="B27" s="4"/>
      <c r="C27" s="37"/>
    </row>
    <row r="28" spans="2:12" ht="12.75">
      <c r="B28" s="4"/>
      <c r="C28" s="37"/>
      <c r="F28" s="72" t="str">
        <f>IF(C17=0%,"Descargue la versión actualizada de la herramienta","")</f>
        <v/>
      </c>
      <c r="G28" s="72"/>
      <c r="H28" s="72"/>
    </row>
    <row r="29" spans="2:12" ht="12.75">
      <c r="B29" s="14" t="s">
        <v>27</v>
      </c>
      <c r="C29" s="37"/>
      <c r="F29" s="72"/>
      <c r="G29" s="72"/>
      <c r="H29" s="72"/>
    </row>
    <row r="30" spans="2:12" ht="12.6" customHeight="1">
      <c r="B30" s="4"/>
      <c r="C30" s="37"/>
      <c r="F30" s="72"/>
      <c r="G30" s="72"/>
      <c r="H30" s="72"/>
    </row>
    <row r="31" spans="2:12" ht="12.6" customHeight="1">
      <c r="B31" s="15" t="s">
        <v>28</v>
      </c>
      <c r="C31" s="21"/>
      <c r="E31" s="57"/>
      <c r="F31" s="72"/>
      <c r="G31" s="72"/>
      <c r="H31" s="72"/>
    </row>
    <row r="32" spans="2:12" ht="12.6" customHeight="1">
      <c r="B32" s="16" t="s">
        <v>29</v>
      </c>
      <c r="C32" s="22">
        <f>+C26</f>
        <v>2333000</v>
      </c>
      <c r="F32" s="72"/>
      <c r="G32" s="72"/>
      <c r="H32" s="72"/>
    </row>
    <row r="33" spans="2:8" ht="12.6" customHeight="1">
      <c r="B33" s="16" t="s">
        <v>30</v>
      </c>
      <c r="C33" s="22">
        <f>+C14</f>
        <v>2000000</v>
      </c>
      <c r="F33" s="72"/>
      <c r="G33" s="72"/>
      <c r="H33" s="72"/>
    </row>
    <row r="34" spans="2:8" ht="12.6" customHeight="1">
      <c r="B34" s="23" t="s">
        <v>31</v>
      </c>
      <c r="C34" s="24">
        <f>+C31+C32+C33</f>
        <v>4333000</v>
      </c>
      <c r="F34" s="72"/>
      <c r="G34" s="72"/>
      <c r="H34" s="72"/>
    </row>
    <row r="36" spans="2:8">
      <c r="F36" s="73" t="str">
        <f>IF(C16&lt;G12,"Esta versión del aplicativo solo sirve para calcular intereses de mora para pago con fecha actual","")</f>
        <v/>
      </c>
      <c r="G36" s="73"/>
      <c r="H36" s="73"/>
    </row>
    <row r="37" spans="2:8">
      <c r="F37" s="73"/>
      <c r="G37" s="73"/>
      <c r="H37" s="73"/>
    </row>
    <row r="38" spans="2:8">
      <c r="B38" s="6" t="s">
        <v>32</v>
      </c>
      <c r="C38" s="7"/>
      <c r="F38" s="73"/>
      <c r="G38" s="73"/>
      <c r="H38" s="73"/>
    </row>
    <row r="39" spans="2:8">
      <c r="B39" s="8"/>
      <c r="C39" s="9"/>
    </row>
    <row r="40" spans="2:8">
      <c r="B40" s="8"/>
      <c r="C40" s="9"/>
    </row>
    <row r="41" spans="2:8">
      <c r="B41" s="8"/>
      <c r="C41" s="9"/>
    </row>
    <row r="42" spans="2:8">
      <c r="B42" s="8"/>
      <c r="C42" s="9"/>
    </row>
    <row r="43" spans="2:8">
      <c r="B43" s="10"/>
      <c r="C43" s="11"/>
    </row>
    <row r="47" spans="2:8">
      <c r="B47" s="12"/>
      <c r="C47" s="13"/>
    </row>
    <row r="48" spans="2:8">
      <c r="B48" s="1" t="s">
        <v>33</v>
      </c>
      <c r="C48" s="1" t="s">
        <v>34</v>
      </c>
    </row>
    <row r="50" spans="2:4">
      <c r="B50" s="5"/>
      <c r="C50" s="5"/>
      <c r="D50" s="5"/>
    </row>
    <row r="51" spans="2:4">
      <c r="B51" s="5"/>
      <c r="C51" s="5"/>
      <c r="D51" s="5"/>
    </row>
    <row r="52" spans="2:4">
      <c r="B52" s="5"/>
      <c r="C52" s="5"/>
      <c r="D52" s="5"/>
    </row>
    <row r="53" spans="2:4">
      <c r="B53" s="5"/>
      <c r="C53" s="5"/>
      <c r="D53" s="5"/>
    </row>
    <row r="54" spans="2:4">
      <c r="B54" s="5"/>
      <c r="C54" s="5"/>
      <c r="D54" s="5"/>
    </row>
    <row r="55" spans="2:4">
      <c r="B55" s="5"/>
      <c r="C55" s="5"/>
      <c r="D55" s="5"/>
    </row>
    <row r="56" spans="2:4">
      <c r="B56" s="5"/>
      <c r="C56" s="5"/>
      <c r="D56" s="5"/>
    </row>
    <row r="57" spans="2:4">
      <c r="B57" s="5"/>
      <c r="C57" s="5"/>
      <c r="D57" s="5"/>
    </row>
    <row r="58" spans="2:4">
      <c r="B58" s="5"/>
      <c r="C58" s="5"/>
      <c r="D58" s="5"/>
    </row>
    <row r="59" spans="2:4">
      <c r="B59" s="5"/>
      <c r="C59" s="5"/>
      <c r="D59" s="5"/>
    </row>
    <row r="60" spans="2:4">
      <c r="B60" s="5"/>
      <c r="C60" s="5"/>
      <c r="D60" s="5"/>
    </row>
    <row r="61" spans="2:4">
      <c r="B61" s="5"/>
      <c r="C61" s="5"/>
      <c r="D61" s="5"/>
    </row>
    <row r="62" spans="2:4">
      <c r="B62" s="5"/>
      <c r="C62" s="5"/>
      <c r="D62" s="5"/>
    </row>
  </sheetData>
  <sheetProtection algorithmName="SHA-512" hashValue="+FUDryGEfogJ3OrYZBF1jJiw17AxERhnkUV6jswmG3oNSi8HAiDvYa5hw7tXADd+Wx1UWKnoZxtI9IQnnXRR8g==" saltValue="4gr+8zz5iaM2vJZXVCylKg==" spinCount="100000" sheet="1" objects="1" scenarios="1"/>
  <mergeCells count="2">
    <mergeCell ref="F28:H34"/>
    <mergeCell ref="F36:H38"/>
  </mergeCells>
  <conditionalFormatting sqref="J12:J18">
    <cfRule type="cellIs" dxfId="38" priority="6" stopIfTrue="1" operator="equal">
      <formula>0</formula>
    </cfRule>
  </conditionalFormatting>
  <conditionalFormatting sqref="J12:J18">
    <cfRule type="cellIs" dxfId="37" priority="5" stopIfTrue="1" operator="equal">
      <formula>0</formula>
    </cfRule>
  </conditionalFormatting>
  <conditionalFormatting sqref="J12:J18">
    <cfRule type="cellIs" dxfId="36" priority="4" stopIfTrue="1" operator="equal">
      <formula>0</formula>
    </cfRule>
  </conditionalFormatting>
  <conditionalFormatting sqref="J19:J24">
    <cfRule type="cellIs" dxfId="35" priority="3" stopIfTrue="1" operator="equal">
      <formula>0</formula>
    </cfRule>
  </conditionalFormatting>
  <conditionalFormatting sqref="J19:J24">
    <cfRule type="cellIs" dxfId="34" priority="2" stopIfTrue="1" operator="equal">
      <formula>0</formula>
    </cfRule>
  </conditionalFormatting>
  <conditionalFormatting sqref="J19:J24">
    <cfRule type="cellIs" dxfId="33" priority="1" stopIfTrue="1" operator="equal">
      <formula>0</formula>
    </cfRule>
  </conditionalFormatting>
  <dataValidations disablePrompts="1" count="5">
    <dataValidation type="date" allowBlank="1" showInputMessage="1" showErrorMessage="1" errorTitle="FECHA " error="FORMATO DE FECHA DD/MM/AAAA_x000a_LA FECHA DE PAGO ES SUPERIOR EN 90 DIAS AL DIA DE HOY" prompt="Digite dd/mm/aaaa_x000a_Fecha en la que va a realizar el pago" sqref="C16" xr:uid="{00000000-0002-0000-0200-000000000000}">
      <formula1>1</formula1>
      <formula2>C20</formula2>
    </dataValidation>
    <dataValidation allowBlank="1" showInputMessage="1" showErrorMessage="1" prompt="Digite el valor sobre el que se va a calcular los intereses de mora" sqref="C14" xr:uid="{00000000-0002-0000-0200-000001000000}"/>
    <dataValidation allowBlank="1" showInputMessage="1" showErrorMessage="1" promptTitle="Actualizar tasa cada mes" prompt="Segun el decreto 688 de mayo de 2020,la tasa a usar hasta noviembre 30 de 2020 es la tasa de interés bancario corriente para la modalidad de créditos de consumo y ordinario, certificado por la Superfinanciera en el respectivo mes de liquidación y pago." sqref="C17" xr:uid="{00000000-0002-0000-0200-000002000000}"/>
    <dataValidation allowBlank="1" showInputMessage="1" showErrorMessage="1" prompt="Digite el valor de la sanción" sqref="C31" xr:uid="{00000000-0002-0000-0200-000003000000}"/>
    <dataValidation type="date" allowBlank="1" showInputMessage="1" showErrorMessage="1" errorTitle="FECHA " error="FORMATO DE FECHA DD/MM/AAAA_x000a_LA FECHA DE PAGO ES SUPERIOR EN 90 DIAS AL DIA DE HOY" prompt="Digite dd/mm/aaaa_x000a_Fecha vencimiento inicial de la obligación " sqref="C15" xr:uid="{00000000-0002-0000-0200-000004000000}">
      <formula1>1</formula1>
      <formula2>C19</formula2>
    </dataValidation>
  </dataValidations>
  <hyperlinks>
    <hyperlink ref="B17" r:id="rId1" tooltip="Consultar tasa" display="Tasa a aplicar    Consultar Tasas" xr:uid="{00000000-0004-0000-0200-000000000000}"/>
    <hyperlink ref="G26" r:id="rId2" tooltip="Consultar tasas" xr:uid="{00000000-0004-0000-0200-000001000000}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3"/>
  <headerFooter>
    <oddFooter>&amp;CLiquidador de intereses consultorcontable.com&amp;R&amp;D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2"/>
  <sheetViews>
    <sheetView zoomScaleNormal="100" workbookViewId="0">
      <pane ySplit="5" topLeftCell="A12" activePane="bottomLeft" state="frozen"/>
      <selection pane="bottomLeft" activeCell="D1" sqref="D1"/>
    </sheetView>
  </sheetViews>
  <sheetFormatPr defaultColWidth="12" defaultRowHeight="10.5"/>
  <cols>
    <col min="1" max="1" width="6.83203125" style="1" customWidth="1"/>
    <col min="2" max="2" width="56" style="1" customWidth="1"/>
    <col min="3" max="3" width="39.33203125" style="1" customWidth="1"/>
    <col min="4" max="4" width="10.1640625" style="1" customWidth="1"/>
    <col min="5" max="5" width="20.1640625" style="28" customWidth="1"/>
    <col min="6" max="6" width="16.6640625" style="28" customWidth="1"/>
    <col min="7" max="7" width="15.33203125" style="28" customWidth="1"/>
    <col min="8" max="8" width="14.33203125" style="28" customWidth="1"/>
    <col min="9" max="9" width="0.1640625" style="28" hidden="1" customWidth="1"/>
    <col min="10" max="10" width="8.5" style="28" hidden="1" customWidth="1"/>
    <col min="11" max="11" width="15.1640625" style="28" bestFit="1" customWidth="1"/>
    <col min="12" max="13" width="12" style="28"/>
    <col min="14" max="16384" width="12" style="1"/>
  </cols>
  <sheetData>
    <row r="1" spans="1:10" ht="6.75" customHeight="1"/>
    <row r="2" spans="1:10" ht="15">
      <c r="B2" s="27" t="s">
        <v>0</v>
      </c>
    </row>
    <row r="3" spans="1:10" ht="11.25">
      <c r="B3" s="25" t="s">
        <v>1</v>
      </c>
      <c r="G3" s="38"/>
    </row>
    <row r="4" spans="1:10" ht="20.25" customHeight="1">
      <c r="B4" s="25" t="s">
        <v>2</v>
      </c>
      <c r="F4" s="1" t="s">
        <v>3</v>
      </c>
    </row>
    <row r="6" spans="1:10" ht="2.25" customHeight="1"/>
    <row r="7" spans="1:10">
      <c r="B7" s="26"/>
      <c r="C7" s="1" t="str">
        <f>+F4</f>
        <v>Tasa Actualizada a marzo de 2021</v>
      </c>
      <c r="F7" s="26"/>
    </row>
    <row r="8" spans="1:10" ht="3.75" customHeight="1">
      <c r="I8" s="52"/>
      <c r="J8" s="52"/>
    </row>
    <row r="9" spans="1:10" ht="12.75">
      <c r="B9" s="14" t="s">
        <v>4</v>
      </c>
      <c r="F9" s="53" t="s">
        <v>5</v>
      </c>
      <c r="I9" s="52"/>
      <c r="J9" s="52"/>
    </row>
    <row r="10" spans="1:10" ht="4.5" customHeight="1"/>
    <row r="11" spans="1:10" ht="12.75">
      <c r="A11" s="3" t="s">
        <v>6</v>
      </c>
      <c r="B11" s="29" t="s">
        <v>7</v>
      </c>
      <c r="C11" s="34" t="s">
        <v>8</v>
      </c>
      <c r="F11" s="45" t="s">
        <v>9</v>
      </c>
      <c r="G11" s="46" t="s">
        <v>10</v>
      </c>
      <c r="H11" s="46" t="s">
        <v>11</v>
      </c>
      <c r="J11" s="51">
        <f>MONTH(C16)</f>
        <v>3</v>
      </c>
    </row>
    <row r="12" spans="1:10" ht="12.75">
      <c r="A12" s="3" t="s">
        <v>12</v>
      </c>
      <c r="B12" s="30" t="s">
        <v>13</v>
      </c>
      <c r="C12" s="35" t="s">
        <v>14</v>
      </c>
      <c r="F12" s="49">
        <v>0.25179999999999997</v>
      </c>
      <c r="G12" s="48">
        <v>43983</v>
      </c>
      <c r="H12" s="48">
        <v>44012</v>
      </c>
      <c r="I12" s="28">
        <f>MONTH(H12)</f>
        <v>6</v>
      </c>
      <c r="J12" s="42">
        <f>+F12</f>
        <v>0.25179999999999997</v>
      </c>
    </row>
    <row r="13" spans="1:10" ht="12.75">
      <c r="B13" s="30" t="s">
        <v>15</v>
      </c>
      <c r="C13" s="36" t="s">
        <v>16</v>
      </c>
      <c r="F13" s="49">
        <v>0.25179999999999997</v>
      </c>
      <c r="G13" s="48">
        <v>44013</v>
      </c>
      <c r="H13" s="48">
        <v>44043</v>
      </c>
      <c r="I13" s="28">
        <f t="shared" ref="I13:I24" si="0">MONTH(H13)</f>
        <v>7</v>
      </c>
      <c r="J13" s="42">
        <f t="shared" ref="J13:J24" si="1">+F13</f>
        <v>0.25179999999999997</v>
      </c>
    </row>
    <row r="14" spans="1:10" ht="12.75">
      <c r="B14" s="30" t="s">
        <v>17</v>
      </c>
      <c r="C14" s="31">
        <v>600000</v>
      </c>
      <c r="F14" s="49">
        <v>0.25440000000000002</v>
      </c>
      <c r="G14" s="48">
        <v>44044</v>
      </c>
      <c r="H14" s="48">
        <v>44074</v>
      </c>
      <c r="I14" s="28">
        <f t="shared" si="0"/>
        <v>8</v>
      </c>
      <c r="J14" s="42">
        <f t="shared" si="1"/>
        <v>0.25440000000000002</v>
      </c>
    </row>
    <row r="15" spans="1:10" ht="12.75">
      <c r="B15" s="30" t="s">
        <v>18</v>
      </c>
      <c r="C15" s="32">
        <v>42556</v>
      </c>
      <c r="F15" s="49">
        <v>0.25529999999999997</v>
      </c>
      <c r="G15" s="48">
        <v>44075</v>
      </c>
      <c r="H15" s="48">
        <v>44104</v>
      </c>
      <c r="I15" s="28">
        <f t="shared" si="0"/>
        <v>9</v>
      </c>
      <c r="J15" s="42">
        <f t="shared" si="1"/>
        <v>0.25529999999999997</v>
      </c>
    </row>
    <row r="16" spans="1:10" ht="12.75">
      <c r="B16" s="30" t="s">
        <v>19</v>
      </c>
      <c r="C16" s="32">
        <v>44264</v>
      </c>
      <c r="F16" s="49">
        <v>0.25140000000000001</v>
      </c>
      <c r="G16" s="48">
        <v>44105</v>
      </c>
      <c r="H16" s="48">
        <v>44135</v>
      </c>
      <c r="I16" s="28">
        <f t="shared" si="0"/>
        <v>10</v>
      </c>
      <c r="J16" s="42">
        <f t="shared" si="1"/>
        <v>0.25140000000000001</v>
      </c>
    </row>
    <row r="17" spans="2:12" ht="12.75">
      <c r="B17" s="54" t="s">
        <v>20</v>
      </c>
      <c r="C17" s="33">
        <f>IFERROR(VLOOKUP(J11,I12:J23,2,0),0%)</f>
        <v>0.2412</v>
      </c>
      <c r="D17" s="2"/>
      <c r="F17" s="49">
        <v>0.24760000000000001</v>
      </c>
      <c r="G17" s="48">
        <v>44136</v>
      </c>
      <c r="H17" s="48">
        <v>44165</v>
      </c>
      <c r="I17" s="28">
        <f t="shared" si="0"/>
        <v>11</v>
      </c>
      <c r="J17" s="42">
        <f t="shared" si="1"/>
        <v>0.24760000000000001</v>
      </c>
    </row>
    <row r="18" spans="2:12" ht="12.75">
      <c r="B18" s="58" t="s">
        <v>21</v>
      </c>
      <c r="C18" s="59" t="s">
        <v>12</v>
      </c>
      <c r="F18" s="49">
        <v>0.2419</v>
      </c>
      <c r="G18" s="48">
        <v>44166</v>
      </c>
      <c r="H18" s="48">
        <v>44196</v>
      </c>
      <c r="I18" s="28">
        <f t="shared" si="0"/>
        <v>12</v>
      </c>
      <c r="J18" s="42">
        <f t="shared" si="1"/>
        <v>0.2419</v>
      </c>
      <c r="K18" s="55"/>
    </row>
    <row r="19" spans="2:12" ht="12.75">
      <c r="B19" s="4"/>
      <c r="C19" s="37"/>
      <c r="F19" s="49">
        <v>0.23980000000000001</v>
      </c>
      <c r="G19" s="48">
        <v>44197</v>
      </c>
      <c r="H19" s="48">
        <v>44227</v>
      </c>
      <c r="I19" s="28">
        <f t="shared" si="0"/>
        <v>1</v>
      </c>
      <c r="J19" s="42">
        <f t="shared" si="1"/>
        <v>0.23980000000000001</v>
      </c>
      <c r="L19" s="56"/>
    </row>
    <row r="20" spans="2:12" ht="12.75">
      <c r="B20" s="4"/>
      <c r="C20" s="37"/>
      <c r="F20" s="49">
        <v>0.24310000000000001</v>
      </c>
      <c r="G20" s="48">
        <v>44228</v>
      </c>
      <c r="H20" s="48">
        <v>44255</v>
      </c>
      <c r="I20" s="28">
        <f t="shared" si="0"/>
        <v>2</v>
      </c>
      <c r="J20" s="42">
        <f t="shared" si="1"/>
        <v>0.24310000000000001</v>
      </c>
    </row>
    <row r="21" spans="2:12" ht="12.75">
      <c r="B21" s="4"/>
      <c r="C21" s="37"/>
      <c r="F21" s="49">
        <v>0.2412</v>
      </c>
      <c r="G21" s="48">
        <v>44256</v>
      </c>
      <c r="H21" s="48">
        <v>44286</v>
      </c>
      <c r="I21" s="28">
        <f t="shared" si="0"/>
        <v>3</v>
      </c>
      <c r="J21" s="42">
        <f t="shared" si="1"/>
        <v>0.2412</v>
      </c>
    </row>
    <row r="22" spans="2:12" ht="12.75">
      <c r="B22" s="14" t="s">
        <v>22</v>
      </c>
      <c r="C22" s="37"/>
      <c r="F22" s="49"/>
      <c r="G22" s="48"/>
      <c r="H22" s="48"/>
      <c r="I22" s="28">
        <f t="shared" si="0"/>
        <v>1</v>
      </c>
      <c r="J22" s="42">
        <f t="shared" si="1"/>
        <v>0</v>
      </c>
    </row>
    <row r="23" spans="2:12" ht="12.75">
      <c r="B23" s="4"/>
      <c r="C23" s="37"/>
      <c r="F23" s="49"/>
      <c r="G23" s="48"/>
      <c r="H23" s="48"/>
      <c r="I23" s="28">
        <f t="shared" si="0"/>
        <v>1</v>
      </c>
      <c r="J23" s="42">
        <f t="shared" si="1"/>
        <v>0</v>
      </c>
    </row>
    <row r="24" spans="2:12" ht="12.75">
      <c r="B24" s="15" t="s">
        <v>23</v>
      </c>
      <c r="C24" s="18">
        <f>+C16-C15</f>
        <v>1708</v>
      </c>
      <c r="F24" s="49"/>
      <c r="G24" s="48"/>
      <c r="H24" s="48"/>
      <c r="I24" s="28">
        <f t="shared" si="0"/>
        <v>1</v>
      </c>
      <c r="J24" s="42">
        <f t="shared" si="1"/>
        <v>0</v>
      </c>
    </row>
    <row r="25" spans="2:12" ht="11.45" customHeight="1">
      <c r="B25" s="16" t="s">
        <v>24</v>
      </c>
      <c r="C25" s="19">
        <f>IF(C18="NO",C17/366,C17/366/2)</f>
        <v>6.59016393442623E-4</v>
      </c>
    </row>
    <row r="26" spans="2:12" ht="12.75">
      <c r="B26" s="17" t="s">
        <v>25</v>
      </c>
      <c r="C26" s="20">
        <f>ROUNDUP(C14*C25*C24,-3)</f>
        <v>676000</v>
      </c>
      <c r="G26" s="50" t="s">
        <v>26</v>
      </c>
    </row>
    <row r="27" spans="2:12" ht="4.5" customHeight="1">
      <c r="B27" s="4"/>
      <c r="C27" s="37"/>
    </row>
    <row r="28" spans="2:12" ht="12.75">
      <c r="B28" s="4"/>
      <c r="C28" s="37"/>
      <c r="F28" s="72" t="str">
        <f>IF(C17=0%,"Descargue la versión actualizada de la herramienta","")</f>
        <v/>
      </c>
      <c r="G28" s="72"/>
      <c r="H28" s="72"/>
    </row>
    <row r="29" spans="2:12" ht="12.75">
      <c r="B29" s="14" t="s">
        <v>27</v>
      </c>
      <c r="C29" s="37"/>
      <c r="F29" s="72"/>
      <c r="G29" s="72"/>
      <c r="H29" s="72"/>
    </row>
    <row r="30" spans="2:12" ht="12.6" customHeight="1">
      <c r="B30" s="4"/>
      <c r="C30" s="37"/>
      <c r="F30" s="72"/>
      <c r="G30" s="72"/>
      <c r="H30" s="72"/>
    </row>
    <row r="31" spans="2:12" ht="12.6" customHeight="1">
      <c r="B31" s="15" t="s">
        <v>28</v>
      </c>
      <c r="C31" s="21"/>
      <c r="E31" s="57"/>
      <c r="F31" s="72"/>
      <c r="G31" s="72"/>
      <c r="H31" s="72"/>
    </row>
    <row r="32" spans="2:12" ht="12.6" customHeight="1">
      <c r="B32" s="16" t="s">
        <v>29</v>
      </c>
      <c r="C32" s="22">
        <f>+C26</f>
        <v>676000</v>
      </c>
      <c r="F32" s="72"/>
      <c r="G32" s="72"/>
      <c r="H32" s="72"/>
    </row>
    <row r="33" spans="2:8" ht="12.6" customHeight="1">
      <c r="B33" s="16" t="s">
        <v>30</v>
      </c>
      <c r="C33" s="22">
        <f>+C14</f>
        <v>600000</v>
      </c>
      <c r="F33" s="72"/>
      <c r="G33" s="72"/>
      <c r="H33" s="72"/>
    </row>
    <row r="34" spans="2:8" ht="12.6" customHeight="1">
      <c r="B34" s="23" t="s">
        <v>31</v>
      </c>
      <c r="C34" s="24">
        <f>+C31+C32+C33</f>
        <v>1276000</v>
      </c>
      <c r="F34" s="72"/>
      <c r="G34" s="72"/>
      <c r="H34" s="72"/>
    </row>
    <row r="36" spans="2:8">
      <c r="F36" s="73" t="str">
        <f>IF(C16&lt;G12,"Esta versión del aplicativo solo sirve para calcular intereses de mora para pago con fecha actual","")</f>
        <v/>
      </c>
      <c r="G36" s="73"/>
      <c r="H36" s="73"/>
    </row>
    <row r="37" spans="2:8">
      <c r="F37" s="73"/>
      <c r="G37" s="73"/>
      <c r="H37" s="73"/>
    </row>
    <row r="38" spans="2:8">
      <c r="B38" s="6" t="s">
        <v>32</v>
      </c>
      <c r="C38" s="7"/>
      <c r="F38" s="73"/>
      <c r="G38" s="73"/>
      <c r="H38" s="73"/>
    </row>
    <row r="39" spans="2:8">
      <c r="B39" s="8"/>
      <c r="C39" s="9"/>
    </row>
    <row r="40" spans="2:8">
      <c r="B40" s="8"/>
      <c r="C40" s="9"/>
    </row>
    <row r="41" spans="2:8">
      <c r="B41" s="8"/>
      <c r="C41" s="9"/>
    </row>
    <row r="42" spans="2:8">
      <c r="B42" s="8"/>
      <c r="C42" s="9"/>
    </row>
    <row r="43" spans="2:8">
      <c r="B43" s="10"/>
      <c r="C43" s="11"/>
    </row>
    <row r="47" spans="2:8">
      <c r="B47" s="12"/>
      <c r="C47" s="13"/>
    </row>
    <row r="48" spans="2:8">
      <c r="B48" s="1" t="s">
        <v>33</v>
      </c>
      <c r="C48" s="1" t="s">
        <v>34</v>
      </c>
    </row>
    <row r="50" spans="2:4">
      <c r="B50" s="5"/>
      <c r="C50" s="5"/>
      <c r="D50" s="5"/>
    </row>
    <row r="51" spans="2:4">
      <c r="B51" s="5"/>
      <c r="C51" s="5"/>
      <c r="D51" s="5"/>
    </row>
    <row r="52" spans="2:4">
      <c r="B52" s="5"/>
      <c r="C52" s="5"/>
      <c r="D52" s="5"/>
    </row>
    <row r="53" spans="2:4">
      <c r="B53" s="5"/>
      <c r="C53" s="5"/>
      <c r="D53" s="5"/>
    </row>
    <row r="54" spans="2:4">
      <c r="B54" s="5"/>
      <c r="C54" s="5"/>
      <c r="D54" s="5"/>
    </row>
    <row r="55" spans="2:4">
      <c r="B55" s="5"/>
      <c r="C55" s="5"/>
      <c r="D55" s="5"/>
    </row>
    <row r="56" spans="2:4">
      <c r="B56" s="5"/>
      <c r="C56" s="5"/>
      <c r="D56" s="5"/>
    </row>
    <row r="57" spans="2:4">
      <c r="B57" s="5"/>
      <c r="C57" s="5"/>
      <c r="D57" s="5"/>
    </row>
    <row r="58" spans="2:4">
      <c r="B58" s="5"/>
      <c r="C58" s="5"/>
      <c r="D58" s="5"/>
    </row>
    <row r="59" spans="2:4">
      <c r="B59" s="5"/>
      <c r="C59" s="5"/>
      <c r="D59" s="5"/>
    </row>
    <row r="60" spans="2:4">
      <c r="B60" s="5"/>
      <c r="C60" s="5"/>
      <c r="D60" s="5"/>
    </row>
    <row r="61" spans="2:4">
      <c r="B61" s="5"/>
      <c r="C61" s="5"/>
      <c r="D61" s="5"/>
    </row>
    <row r="62" spans="2:4">
      <c r="B62" s="5"/>
      <c r="C62" s="5"/>
      <c r="D62" s="5"/>
    </row>
  </sheetData>
  <sheetProtection algorithmName="SHA-512" hashValue="+FUDryGEfogJ3OrYZBF1jJiw17AxERhnkUV6jswmG3oNSi8HAiDvYa5hw7tXADd+Wx1UWKnoZxtI9IQnnXRR8g==" saltValue="4gr+8zz5iaM2vJZXVCylKg==" spinCount="100000" sheet="1" objects="1" scenarios="1"/>
  <mergeCells count="2">
    <mergeCell ref="F28:H34"/>
    <mergeCell ref="F36:H38"/>
  </mergeCells>
  <conditionalFormatting sqref="J12:J18">
    <cfRule type="cellIs" dxfId="32" priority="6" stopIfTrue="1" operator="equal">
      <formula>0</formula>
    </cfRule>
  </conditionalFormatting>
  <conditionalFormatting sqref="J12:J18">
    <cfRule type="cellIs" dxfId="31" priority="5" stopIfTrue="1" operator="equal">
      <formula>0</formula>
    </cfRule>
  </conditionalFormatting>
  <conditionalFormatting sqref="J12:J18">
    <cfRule type="cellIs" dxfId="30" priority="4" stopIfTrue="1" operator="equal">
      <formula>0</formula>
    </cfRule>
  </conditionalFormatting>
  <conditionalFormatting sqref="J19:J24">
    <cfRule type="cellIs" dxfId="29" priority="3" stopIfTrue="1" operator="equal">
      <formula>0</formula>
    </cfRule>
  </conditionalFormatting>
  <conditionalFormatting sqref="J19:J24">
    <cfRule type="cellIs" dxfId="28" priority="2" stopIfTrue="1" operator="equal">
      <formula>0</formula>
    </cfRule>
  </conditionalFormatting>
  <conditionalFormatting sqref="J19:J24">
    <cfRule type="cellIs" dxfId="27" priority="1" stopIfTrue="1" operator="equal">
      <formula>0</formula>
    </cfRule>
  </conditionalFormatting>
  <dataValidations count="5">
    <dataValidation type="date" allowBlank="1" showInputMessage="1" showErrorMessage="1" errorTitle="FECHA " error="FORMATO DE FECHA DD/MM/AAAA_x000a_LA FECHA DE PAGO ES SUPERIOR EN 90 DIAS AL DIA DE HOY" prompt="Digite dd/mm/aaaa_x000a_Fecha vencimiento inicial de la obligación " sqref="C15" xr:uid="{00000000-0002-0000-0300-000000000000}">
      <formula1>1</formula1>
      <formula2>C19</formula2>
    </dataValidation>
    <dataValidation allowBlank="1" showInputMessage="1" showErrorMessage="1" prompt="Digite el valor de la sanción" sqref="C31" xr:uid="{00000000-0002-0000-0300-000001000000}"/>
    <dataValidation allowBlank="1" showInputMessage="1" showErrorMessage="1" promptTitle="Actualizar tasa cada mes" prompt="Segun el decreto 688 de mayo de 2020,la tasa a usar hasta noviembre 30 de 2020 es la tasa de interés bancario corriente para la modalidad de créditos de consumo y ordinario, certificado por la Superfinanciera en el respectivo mes de liquidación y pago." sqref="C17" xr:uid="{00000000-0002-0000-0300-000002000000}"/>
    <dataValidation allowBlank="1" showInputMessage="1" showErrorMessage="1" prompt="Digite el valor sobre el que se va a calcular los intereses de mora" sqref="C14" xr:uid="{00000000-0002-0000-0300-000003000000}"/>
    <dataValidation type="date" allowBlank="1" showInputMessage="1" showErrorMessage="1" errorTitle="FECHA " error="FORMATO DE FECHA DD/MM/AAAA_x000a_LA FECHA DE PAGO ES SUPERIOR EN 90 DIAS AL DIA DE HOY" prompt="Digite dd/mm/aaaa_x000a_Fecha en la que va a realizar el pago" sqref="C16" xr:uid="{00000000-0002-0000-0300-000004000000}">
      <formula1>1</formula1>
      <formula2>C20</formula2>
    </dataValidation>
  </dataValidations>
  <hyperlinks>
    <hyperlink ref="B17" r:id="rId1" tooltip="Consultar tasa" display="Tasa a aplicar    Consultar Tasas" xr:uid="{00000000-0004-0000-0300-000000000000}"/>
    <hyperlink ref="G26" r:id="rId2" tooltip="Consultar tasas" xr:uid="{00000000-0004-0000-0300-000001000000}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3"/>
  <headerFooter>
    <oddFooter>&amp;CLiquidador de intereses consultorcontable.com&amp;R&amp;D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2"/>
  <sheetViews>
    <sheetView zoomScaleNormal="100" workbookViewId="0">
      <pane ySplit="5" topLeftCell="A6" activePane="bottomLeft" state="frozen"/>
      <selection pane="bottomLeft" activeCell="C1" sqref="C1"/>
    </sheetView>
  </sheetViews>
  <sheetFormatPr defaultColWidth="12" defaultRowHeight="10.5"/>
  <cols>
    <col min="1" max="1" width="6.83203125" style="1" customWidth="1"/>
    <col min="2" max="2" width="56" style="1" customWidth="1"/>
    <col min="3" max="3" width="39.33203125" style="1" customWidth="1"/>
    <col min="4" max="4" width="10.1640625" style="1" customWidth="1"/>
    <col min="5" max="5" width="20.1640625" style="28" customWidth="1"/>
    <col min="6" max="6" width="16.6640625" style="28" customWidth="1"/>
    <col min="7" max="7" width="15.33203125" style="28" customWidth="1"/>
    <col min="8" max="8" width="14.33203125" style="28" customWidth="1"/>
    <col min="9" max="9" width="0.1640625" style="28" hidden="1" customWidth="1"/>
    <col min="10" max="10" width="8.5" style="28" hidden="1" customWidth="1"/>
    <col min="11" max="11" width="15.1640625" style="28" bestFit="1" customWidth="1"/>
    <col min="12" max="13" width="12" style="28"/>
    <col min="14" max="16384" width="12" style="1"/>
  </cols>
  <sheetData>
    <row r="1" spans="1:10" ht="6.75" customHeight="1"/>
    <row r="2" spans="1:10" ht="15">
      <c r="B2" s="27" t="s">
        <v>0</v>
      </c>
    </row>
    <row r="3" spans="1:10" ht="11.25">
      <c r="B3" s="25" t="s">
        <v>1</v>
      </c>
      <c r="G3" s="38"/>
    </row>
    <row r="4" spans="1:10" ht="20.25" customHeight="1">
      <c r="B4" s="25" t="s">
        <v>2</v>
      </c>
      <c r="F4" s="1" t="s">
        <v>3</v>
      </c>
    </row>
    <row r="6" spans="1:10" ht="2.25" customHeight="1"/>
    <row r="7" spans="1:10">
      <c r="B7" s="26"/>
      <c r="C7" s="1" t="str">
        <f>+F4</f>
        <v>Tasa Actualizada a marzo de 2021</v>
      </c>
      <c r="F7" s="26"/>
    </row>
    <row r="8" spans="1:10" ht="3.75" customHeight="1">
      <c r="I8" s="52"/>
      <c r="J8" s="52"/>
    </row>
    <row r="9" spans="1:10" ht="12.75">
      <c r="B9" s="14" t="s">
        <v>4</v>
      </c>
      <c r="F9" s="53" t="s">
        <v>5</v>
      </c>
      <c r="I9" s="52"/>
      <c r="J9" s="52"/>
    </row>
    <row r="10" spans="1:10" ht="4.5" customHeight="1"/>
    <row r="11" spans="1:10" ht="12.75">
      <c r="A11" s="3" t="s">
        <v>6</v>
      </c>
      <c r="B11" s="29" t="s">
        <v>7</v>
      </c>
      <c r="C11" s="34" t="s">
        <v>8</v>
      </c>
      <c r="F11" s="45" t="s">
        <v>9</v>
      </c>
      <c r="G11" s="46" t="s">
        <v>10</v>
      </c>
      <c r="H11" s="46" t="s">
        <v>11</v>
      </c>
      <c r="J11" s="51">
        <f>MONTH(C16)</f>
        <v>3</v>
      </c>
    </row>
    <row r="12" spans="1:10" ht="12.75">
      <c r="A12" s="3" t="s">
        <v>12</v>
      </c>
      <c r="B12" s="30" t="s">
        <v>13</v>
      </c>
      <c r="C12" s="35" t="s">
        <v>14</v>
      </c>
      <c r="F12" s="49">
        <v>0.25179999999999997</v>
      </c>
      <c r="G12" s="48">
        <v>43983</v>
      </c>
      <c r="H12" s="48">
        <v>44012</v>
      </c>
      <c r="I12" s="28">
        <f>MONTH(H12)</f>
        <v>6</v>
      </c>
      <c r="J12" s="42">
        <f>+F12</f>
        <v>0.25179999999999997</v>
      </c>
    </row>
    <row r="13" spans="1:10" ht="12.75">
      <c r="B13" s="30" t="s">
        <v>15</v>
      </c>
      <c r="C13" s="36" t="s">
        <v>16</v>
      </c>
      <c r="F13" s="49">
        <v>0.25179999999999997</v>
      </c>
      <c r="G13" s="48">
        <v>44013</v>
      </c>
      <c r="H13" s="48">
        <v>44043</v>
      </c>
      <c r="I13" s="28">
        <f t="shared" ref="I13:I24" si="0">MONTH(H13)</f>
        <v>7</v>
      </c>
      <c r="J13" s="42">
        <f t="shared" ref="J13:J24" si="1">+F13</f>
        <v>0.25179999999999997</v>
      </c>
    </row>
    <row r="14" spans="1:10" ht="12.75">
      <c r="B14" s="30" t="s">
        <v>17</v>
      </c>
      <c r="C14" s="31">
        <v>1000000</v>
      </c>
      <c r="F14" s="49">
        <v>0.25440000000000002</v>
      </c>
      <c r="G14" s="48">
        <v>44044</v>
      </c>
      <c r="H14" s="48">
        <v>44074</v>
      </c>
      <c r="I14" s="28">
        <f t="shared" si="0"/>
        <v>8</v>
      </c>
      <c r="J14" s="42">
        <f t="shared" si="1"/>
        <v>0.25440000000000002</v>
      </c>
    </row>
    <row r="15" spans="1:10" ht="12.75">
      <c r="B15" s="30" t="s">
        <v>18</v>
      </c>
      <c r="C15" s="32">
        <v>42200</v>
      </c>
      <c r="F15" s="49">
        <v>0.25529999999999997</v>
      </c>
      <c r="G15" s="48">
        <v>44075</v>
      </c>
      <c r="H15" s="48">
        <v>44104</v>
      </c>
      <c r="I15" s="28">
        <f t="shared" si="0"/>
        <v>9</v>
      </c>
      <c r="J15" s="42">
        <f t="shared" si="1"/>
        <v>0.25529999999999997</v>
      </c>
    </row>
    <row r="16" spans="1:10" ht="12.75">
      <c r="B16" s="30" t="s">
        <v>19</v>
      </c>
      <c r="C16" s="32">
        <v>44264</v>
      </c>
      <c r="F16" s="49">
        <v>0.25140000000000001</v>
      </c>
      <c r="G16" s="48">
        <v>44105</v>
      </c>
      <c r="H16" s="48">
        <v>44135</v>
      </c>
      <c r="I16" s="28">
        <f t="shared" si="0"/>
        <v>10</v>
      </c>
      <c r="J16" s="42">
        <f t="shared" si="1"/>
        <v>0.25140000000000001</v>
      </c>
    </row>
    <row r="17" spans="2:12" ht="12.75">
      <c r="B17" s="54" t="s">
        <v>20</v>
      </c>
      <c r="C17" s="33">
        <f>IFERROR(VLOOKUP(J11,I12:J23,2,0),0%)</f>
        <v>0.2412</v>
      </c>
      <c r="D17" s="2"/>
      <c r="F17" s="49">
        <v>0.24760000000000001</v>
      </c>
      <c r="G17" s="48">
        <v>44136</v>
      </c>
      <c r="H17" s="48">
        <v>44165</v>
      </c>
      <c r="I17" s="28">
        <f t="shared" si="0"/>
        <v>11</v>
      </c>
      <c r="J17" s="42">
        <f t="shared" si="1"/>
        <v>0.24760000000000001</v>
      </c>
    </row>
    <row r="18" spans="2:12" ht="12.75">
      <c r="B18" s="58" t="s">
        <v>21</v>
      </c>
      <c r="C18" s="59" t="s">
        <v>12</v>
      </c>
      <c r="F18" s="49">
        <v>0.2419</v>
      </c>
      <c r="G18" s="48">
        <v>44166</v>
      </c>
      <c r="H18" s="48">
        <v>44196</v>
      </c>
      <c r="I18" s="28">
        <f t="shared" si="0"/>
        <v>12</v>
      </c>
      <c r="J18" s="42">
        <f t="shared" si="1"/>
        <v>0.2419</v>
      </c>
      <c r="K18" s="55"/>
    </row>
    <row r="19" spans="2:12" ht="12.75">
      <c r="B19" s="4"/>
      <c r="C19" s="37"/>
      <c r="F19" s="49">
        <v>0.23980000000000001</v>
      </c>
      <c r="G19" s="48">
        <v>44197</v>
      </c>
      <c r="H19" s="48">
        <v>44227</v>
      </c>
      <c r="I19" s="28">
        <f t="shared" si="0"/>
        <v>1</v>
      </c>
      <c r="J19" s="42">
        <f t="shared" si="1"/>
        <v>0.23980000000000001</v>
      </c>
      <c r="L19" s="56"/>
    </row>
    <row r="20" spans="2:12" ht="12.75">
      <c r="B20" s="4"/>
      <c r="C20" s="37"/>
      <c r="F20" s="49">
        <v>0.24310000000000001</v>
      </c>
      <c r="G20" s="48">
        <v>44228</v>
      </c>
      <c r="H20" s="48">
        <v>44255</v>
      </c>
      <c r="I20" s="28">
        <f t="shared" si="0"/>
        <v>2</v>
      </c>
      <c r="J20" s="42">
        <f t="shared" si="1"/>
        <v>0.24310000000000001</v>
      </c>
    </row>
    <row r="21" spans="2:12" ht="12.75">
      <c r="B21" s="4"/>
      <c r="C21" s="37"/>
      <c r="F21" s="49">
        <v>0.2412</v>
      </c>
      <c r="G21" s="48">
        <v>44256</v>
      </c>
      <c r="H21" s="48">
        <v>44286</v>
      </c>
      <c r="I21" s="28">
        <f t="shared" si="0"/>
        <v>3</v>
      </c>
      <c r="J21" s="42">
        <f t="shared" si="1"/>
        <v>0.2412</v>
      </c>
    </row>
    <row r="22" spans="2:12" ht="12.75">
      <c r="B22" s="14" t="s">
        <v>22</v>
      </c>
      <c r="C22" s="37"/>
      <c r="F22" s="49"/>
      <c r="G22" s="48"/>
      <c r="H22" s="48"/>
      <c r="I22" s="28">
        <f t="shared" si="0"/>
        <v>1</v>
      </c>
      <c r="J22" s="42">
        <f t="shared" si="1"/>
        <v>0</v>
      </c>
    </row>
    <row r="23" spans="2:12" ht="12.75">
      <c r="B23" s="4"/>
      <c r="C23" s="37"/>
      <c r="F23" s="49"/>
      <c r="G23" s="48"/>
      <c r="H23" s="48"/>
      <c r="I23" s="28">
        <f t="shared" si="0"/>
        <v>1</v>
      </c>
      <c r="J23" s="42">
        <f t="shared" si="1"/>
        <v>0</v>
      </c>
    </row>
    <row r="24" spans="2:12" ht="12.75">
      <c r="B24" s="15" t="s">
        <v>23</v>
      </c>
      <c r="C24" s="18">
        <f>+C16-C15</f>
        <v>2064</v>
      </c>
      <c r="F24" s="49"/>
      <c r="G24" s="48"/>
      <c r="H24" s="48"/>
      <c r="I24" s="28">
        <f t="shared" si="0"/>
        <v>1</v>
      </c>
      <c r="J24" s="42">
        <f t="shared" si="1"/>
        <v>0</v>
      </c>
    </row>
    <row r="25" spans="2:12" ht="11.45" customHeight="1">
      <c r="B25" s="16" t="s">
        <v>24</v>
      </c>
      <c r="C25" s="19">
        <f>IF(C18="NO",C17/366,C17/366/2)</f>
        <v>6.59016393442623E-4</v>
      </c>
    </row>
    <row r="26" spans="2:12" ht="12.75">
      <c r="B26" s="17" t="s">
        <v>25</v>
      </c>
      <c r="C26" s="20">
        <f>ROUNDUP(C14*C25*C24,-3)</f>
        <v>1361000</v>
      </c>
      <c r="G26" s="50" t="s">
        <v>26</v>
      </c>
    </row>
    <row r="27" spans="2:12" ht="4.5" customHeight="1">
      <c r="B27" s="4"/>
      <c r="C27" s="37"/>
    </row>
    <row r="28" spans="2:12" ht="12.75">
      <c r="B28" s="4"/>
      <c r="C28" s="37"/>
      <c r="F28" s="72" t="str">
        <f>IF(C17=0%,"Descargue la versión actualizada de la herramienta","")</f>
        <v/>
      </c>
      <c r="G28" s="72"/>
      <c r="H28" s="72"/>
    </row>
    <row r="29" spans="2:12" ht="12.75">
      <c r="B29" s="14" t="s">
        <v>27</v>
      </c>
      <c r="C29" s="37"/>
      <c r="F29" s="72"/>
      <c r="G29" s="72"/>
      <c r="H29" s="72"/>
    </row>
    <row r="30" spans="2:12" ht="12.6" customHeight="1">
      <c r="B30" s="4"/>
      <c r="C30" s="37"/>
      <c r="F30" s="72"/>
      <c r="G30" s="72"/>
      <c r="H30" s="72"/>
    </row>
    <row r="31" spans="2:12" ht="12.6" customHeight="1">
      <c r="B31" s="15" t="s">
        <v>28</v>
      </c>
      <c r="C31" s="21"/>
      <c r="E31" s="57"/>
      <c r="F31" s="72"/>
      <c r="G31" s="72"/>
      <c r="H31" s="72"/>
    </row>
    <row r="32" spans="2:12" ht="12.6" customHeight="1">
      <c r="B32" s="16" t="s">
        <v>29</v>
      </c>
      <c r="C32" s="22">
        <f>+C26</f>
        <v>1361000</v>
      </c>
      <c r="F32" s="72"/>
      <c r="G32" s="72"/>
      <c r="H32" s="72"/>
    </row>
    <row r="33" spans="2:8" ht="12.6" customHeight="1">
      <c r="B33" s="16" t="s">
        <v>30</v>
      </c>
      <c r="C33" s="22">
        <f>+C14</f>
        <v>1000000</v>
      </c>
      <c r="F33" s="72"/>
      <c r="G33" s="72"/>
      <c r="H33" s="72"/>
    </row>
    <row r="34" spans="2:8" ht="12.6" customHeight="1">
      <c r="B34" s="23" t="s">
        <v>31</v>
      </c>
      <c r="C34" s="24">
        <f>+C31+C32+C33</f>
        <v>2361000</v>
      </c>
      <c r="F34" s="72"/>
      <c r="G34" s="72"/>
      <c r="H34" s="72"/>
    </row>
    <row r="36" spans="2:8">
      <c r="F36" s="73" t="str">
        <f>IF(C16&lt;G12,"Esta versión del aplicativo solo sirve para calcular intereses de mora para pago con fecha actual","")</f>
        <v/>
      </c>
      <c r="G36" s="73"/>
      <c r="H36" s="73"/>
    </row>
    <row r="37" spans="2:8">
      <c r="F37" s="73"/>
      <c r="G37" s="73"/>
      <c r="H37" s="73"/>
    </row>
    <row r="38" spans="2:8">
      <c r="B38" s="6" t="s">
        <v>32</v>
      </c>
      <c r="C38" s="7"/>
      <c r="F38" s="73"/>
      <c r="G38" s="73"/>
      <c r="H38" s="73"/>
    </row>
    <row r="39" spans="2:8">
      <c r="B39" s="8"/>
      <c r="C39" s="9"/>
    </row>
    <row r="40" spans="2:8">
      <c r="B40" s="8"/>
      <c r="C40" s="9"/>
    </row>
    <row r="41" spans="2:8">
      <c r="B41" s="8"/>
      <c r="C41" s="9"/>
    </row>
    <row r="42" spans="2:8">
      <c r="B42" s="8"/>
      <c r="C42" s="9"/>
    </row>
    <row r="43" spans="2:8">
      <c r="B43" s="10"/>
      <c r="C43" s="11"/>
    </row>
    <row r="47" spans="2:8">
      <c r="B47" s="12"/>
      <c r="C47" s="13"/>
    </row>
    <row r="48" spans="2:8">
      <c r="B48" s="1" t="s">
        <v>33</v>
      </c>
      <c r="C48" s="1" t="s">
        <v>34</v>
      </c>
    </row>
    <row r="50" spans="2:4">
      <c r="B50" s="5"/>
      <c r="C50" s="5"/>
      <c r="D50" s="5"/>
    </row>
    <row r="51" spans="2:4">
      <c r="B51" s="5"/>
      <c r="C51" s="5"/>
      <c r="D51" s="5"/>
    </row>
    <row r="52" spans="2:4">
      <c r="B52" s="5"/>
      <c r="C52" s="5"/>
      <c r="D52" s="5"/>
    </row>
    <row r="53" spans="2:4">
      <c r="B53" s="5"/>
      <c r="C53" s="5"/>
      <c r="D53" s="5"/>
    </row>
    <row r="54" spans="2:4">
      <c r="B54" s="5"/>
      <c r="C54" s="5"/>
      <c r="D54" s="5"/>
    </row>
    <row r="55" spans="2:4">
      <c r="B55" s="5"/>
      <c r="C55" s="5"/>
      <c r="D55" s="5"/>
    </row>
    <row r="56" spans="2:4">
      <c r="B56" s="5"/>
      <c r="C56" s="5"/>
      <c r="D56" s="5"/>
    </row>
    <row r="57" spans="2:4">
      <c r="B57" s="5"/>
      <c r="C57" s="5"/>
      <c r="D57" s="5"/>
    </row>
    <row r="58" spans="2:4">
      <c r="B58" s="5"/>
      <c r="C58" s="5"/>
      <c r="D58" s="5"/>
    </row>
    <row r="59" spans="2:4">
      <c r="B59" s="5"/>
      <c r="C59" s="5"/>
      <c r="D59" s="5"/>
    </row>
    <row r="60" spans="2:4">
      <c r="B60" s="5"/>
      <c r="C60" s="5"/>
      <c r="D60" s="5"/>
    </row>
    <row r="61" spans="2:4">
      <c r="B61" s="5"/>
      <c r="C61" s="5"/>
      <c r="D61" s="5"/>
    </row>
    <row r="62" spans="2:4">
      <c r="B62" s="5"/>
      <c r="C62" s="5"/>
      <c r="D62" s="5"/>
    </row>
  </sheetData>
  <sheetProtection algorithmName="SHA-512" hashValue="+FUDryGEfogJ3OrYZBF1jJiw17AxERhnkUV6jswmG3oNSi8HAiDvYa5hw7tXADd+Wx1UWKnoZxtI9IQnnXRR8g==" saltValue="4gr+8zz5iaM2vJZXVCylKg==" spinCount="100000" sheet="1" objects="1" scenarios="1"/>
  <mergeCells count="2">
    <mergeCell ref="F28:H34"/>
    <mergeCell ref="F36:H38"/>
  </mergeCells>
  <conditionalFormatting sqref="J12:J18">
    <cfRule type="cellIs" dxfId="26" priority="6" stopIfTrue="1" operator="equal">
      <formula>0</formula>
    </cfRule>
  </conditionalFormatting>
  <conditionalFormatting sqref="J12:J18">
    <cfRule type="cellIs" dxfId="25" priority="5" stopIfTrue="1" operator="equal">
      <formula>0</formula>
    </cfRule>
  </conditionalFormatting>
  <conditionalFormatting sqref="J12:J18">
    <cfRule type="cellIs" dxfId="24" priority="4" stopIfTrue="1" operator="equal">
      <formula>0</formula>
    </cfRule>
  </conditionalFormatting>
  <conditionalFormatting sqref="J19:J24">
    <cfRule type="cellIs" dxfId="23" priority="3" stopIfTrue="1" operator="equal">
      <formula>0</formula>
    </cfRule>
  </conditionalFormatting>
  <conditionalFormatting sqref="J19:J24">
    <cfRule type="cellIs" dxfId="22" priority="2" stopIfTrue="1" operator="equal">
      <formula>0</formula>
    </cfRule>
  </conditionalFormatting>
  <conditionalFormatting sqref="J19:J24">
    <cfRule type="cellIs" dxfId="21" priority="1" stopIfTrue="1" operator="equal">
      <formula>0</formula>
    </cfRule>
  </conditionalFormatting>
  <dataValidations count="5">
    <dataValidation type="date" allowBlank="1" showInputMessage="1" showErrorMessage="1" errorTitle="FECHA " error="FORMATO DE FECHA DD/MM/AAAA_x000a_LA FECHA DE PAGO ES SUPERIOR EN 90 DIAS AL DIA DE HOY" prompt="Digite dd/mm/aaaa_x000a_Fecha en la que va a realizar el pago" sqref="C16" xr:uid="{00000000-0002-0000-0400-000000000000}">
      <formula1>1</formula1>
      <formula2>C20</formula2>
    </dataValidation>
    <dataValidation allowBlank="1" showInputMessage="1" showErrorMessage="1" prompt="Digite el valor sobre el que se va a calcular los intereses de mora" sqref="C14" xr:uid="{00000000-0002-0000-0400-000001000000}"/>
    <dataValidation allowBlank="1" showInputMessage="1" showErrorMessage="1" promptTitle="Actualizar tasa cada mes" prompt="Segun el decreto 688 de mayo de 2020,la tasa a usar hasta noviembre 30 de 2020 es la tasa de interés bancario corriente para la modalidad de créditos de consumo y ordinario, certificado por la Superfinanciera en el respectivo mes de liquidación y pago." sqref="C17" xr:uid="{00000000-0002-0000-0400-000002000000}"/>
    <dataValidation allowBlank="1" showInputMessage="1" showErrorMessage="1" prompt="Digite el valor de la sanción" sqref="C31" xr:uid="{00000000-0002-0000-0400-000003000000}"/>
    <dataValidation type="date" allowBlank="1" showInputMessage="1" showErrorMessage="1" errorTitle="FECHA " error="FORMATO DE FECHA DD/MM/AAAA_x000a_LA FECHA DE PAGO ES SUPERIOR EN 90 DIAS AL DIA DE HOY" prompt="Digite dd/mm/aaaa_x000a_Fecha vencimiento inicial de la obligación " sqref="C15" xr:uid="{00000000-0002-0000-0400-000004000000}">
      <formula1>1</formula1>
      <formula2>C19</formula2>
    </dataValidation>
  </dataValidations>
  <hyperlinks>
    <hyperlink ref="B17" r:id="rId1" tooltip="Consultar tasa" display="Tasa a aplicar    Consultar Tasas" xr:uid="{00000000-0004-0000-0400-000000000000}"/>
    <hyperlink ref="G26" r:id="rId2" tooltip="Consultar tasas" xr:uid="{00000000-0004-0000-0400-000001000000}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3"/>
  <headerFooter>
    <oddFooter>&amp;CLiquidador de intereses consultorcontable.com&amp;R&amp;D</oddFoot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15"/>
  <sheetViews>
    <sheetView workbookViewId="0">
      <selection activeCell="E12" sqref="E12"/>
    </sheetView>
  </sheetViews>
  <sheetFormatPr defaultColWidth="12" defaultRowHeight="10.5"/>
  <cols>
    <col min="2" max="2" width="15.83203125" customWidth="1"/>
    <col min="3" max="3" width="14.6640625" customWidth="1"/>
    <col min="4" max="5" width="12.5" bestFit="1" customWidth="1"/>
    <col min="6" max="6" width="16.5" customWidth="1"/>
  </cols>
  <sheetData>
    <row r="5" spans="2:7" ht="11.25" thickBot="1"/>
    <row r="6" spans="2:7" ht="12.75">
      <c r="B6" s="74" t="s">
        <v>35</v>
      </c>
      <c r="C6" s="75"/>
      <c r="D6" s="75"/>
      <c r="E6" s="75"/>
      <c r="F6" s="76"/>
    </row>
    <row r="7" spans="2:7" ht="12.75">
      <c r="B7" s="65" t="s">
        <v>36</v>
      </c>
      <c r="C7" s="63" t="s">
        <v>37</v>
      </c>
      <c r="D7" s="63" t="s">
        <v>38</v>
      </c>
      <c r="E7" s="63" t="s">
        <v>39</v>
      </c>
      <c r="F7" s="66" t="s">
        <v>40</v>
      </c>
    </row>
    <row r="8" spans="2:7" ht="12.75">
      <c r="B8" s="70">
        <f>+'Liq. Ptmo $1 millón'!$C$15</f>
        <v>42224</v>
      </c>
      <c r="C8" s="71">
        <f>+'Liq. Ptmo $1 millón'!$C$16</f>
        <v>44264</v>
      </c>
      <c r="D8" s="64">
        <f>+'Liq. Ptmo $1 millón'!$C$14</f>
        <v>1000000</v>
      </c>
      <c r="E8" s="64">
        <f>+'Liq. Ptmo $1 millón'!$C$26</f>
        <v>1345000</v>
      </c>
      <c r="F8" s="67">
        <f>+D8+E8</f>
        <v>2345000</v>
      </c>
      <c r="G8" s="62"/>
    </row>
    <row r="9" spans="2:7" ht="12.75">
      <c r="B9" s="70">
        <f>+'Liq. Ptmo $1,5 millón'!$C$15</f>
        <v>42535</v>
      </c>
      <c r="C9" s="71">
        <f>+'Liq. Ptmo $1,5 millón'!$C$16</f>
        <v>44264</v>
      </c>
      <c r="D9" s="64">
        <f>+'Liq. Ptmo $1,5 millón'!$C$14</f>
        <v>1500000</v>
      </c>
      <c r="E9" s="64">
        <f>+'Liq. Ptmo $1,5 millón'!$C$26</f>
        <v>1710000</v>
      </c>
      <c r="F9" s="67">
        <f t="shared" ref="F9:F12" si="0">+D9+E9</f>
        <v>3210000</v>
      </c>
    </row>
    <row r="10" spans="2:7" ht="12.75">
      <c r="B10" s="70">
        <f>+'Liq. Ptmo $2 millones'!$C$15</f>
        <v>42494</v>
      </c>
      <c r="C10" s="71">
        <f>+'Liq. Ptmo $2 millones'!$C$16</f>
        <v>44264</v>
      </c>
      <c r="D10" s="64">
        <f>+'Liq. Ptmo $2 millones'!$C$14</f>
        <v>2000000</v>
      </c>
      <c r="E10" s="64">
        <f>+'Liq. Ptmo $2 millones'!$C$26</f>
        <v>2333000</v>
      </c>
      <c r="F10" s="67">
        <f t="shared" si="0"/>
        <v>4333000</v>
      </c>
    </row>
    <row r="11" spans="2:7" ht="12.75">
      <c r="B11" s="70">
        <f>+'Liq. Ptmo $600 mil'!$C$15</f>
        <v>42556</v>
      </c>
      <c r="C11" s="71">
        <f>+'Liq. Ptmo $600 mil'!$C$16</f>
        <v>44264</v>
      </c>
      <c r="D11" s="64">
        <f>+'Liq. Ptmo $600 mil'!$C$14</f>
        <v>600000</v>
      </c>
      <c r="E11" s="64">
        <f>+'Liq. Ptmo $600 mil'!$C$26</f>
        <v>676000</v>
      </c>
      <c r="F11" s="67">
        <f t="shared" si="0"/>
        <v>1276000</v>
      </c>
    </row>
    <row r="12" spans="2:7" ht="12.75">
      <c r="B12" s="70">
        <f>+'Liq. Ptmo $1 millon'!$C$15</f>
        <v>42200</v>
      </c>
      <c r="C12" s="71">
        <f>+'Liq. Ptmo $1 millon'!$C$16</f>
        <v>44264</v>
      </c>
      <c r="D12" s="64">
        <f>+'Liq. Ptmo $1 millon'!$C$14</f>
        <v>1000000</v>
      </c>
      <c r="E12" s="64">
        <f>+'Liq. Ptmo $1 millon'!$C$26</f>
        <v>1361000</v>
      </c>
      <c r="F12" s="67">
        <f t="shared" si="0"/>
        <v>2361000</v>
      </c>
    </row>
    <row r="13" spans="2:7" ht="13.5" thickBot="1">
      <c r="B13" s="77" t="s">
        <v>41</v>
      </c>
      <c r="C13" s="78"/>
      <c r="D13" s="68">
        <f>SUM(D8:D12)</f>
        <v>6100000</v>
      </c>
      <c r="E13" s="68">
        <f t="shared" ref="E13:F13" si="1">SUM(E8:E12)</f>
        <v>7425000</v>
      </c>
      <c r="F13" s="69">
        <f t="shared" si="1"/>
        <v>13525000</v>
      </c>
      <c r="G13" s="61"/>
    </row>
    <row r="14" spans="2:7" ht="12.75">
      <c r="C14" s="61"/>
      <c r="D14" s="61"/>
      <c r="E14" s="61"/>
      <c r="F14" s="61"/>
      <c r="G14" s="61"/>
    </row>
    <row r="15" spans="2:7" ht="12.75">
      <c r="C15" s="61"/>
      <c r="D15" s="61"/>
      <c r="E15" s="61"/>
      <c r="F15" s="61"/>
      <c r="G15" s="61"/>
    </row>
  </sheetData>
  <mergeCells count="2">
    <mergeCell ref="B6:F6"/>
    <mergeCell ref="B13:C13"/>
  </mergeCells>
  <dataValidations count="1">
    <dataValidation type="date" allowBlank="1" showInputMessage="1" showErrorMessage="1" errorTitle="FECHA " error="FORMATO DE FECHA DD/MM/AAAA_x000a_LA FECHA DE PAGO ES SUPERIOR EN 90 DIAS AL DIA DE HOY" prompt="Digite dd/mm/aaaa_x000a_Fecha vencimiento inicial de la obligación " sqref="B8:C12" xr:uid="{00000000-0002-0000-0500-000000000000}">
      <formula1>1</formula1>
      <formula2>B12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D109"/>
  <sheetViews>
    <sheetView tabSelected="1" workbookViewId="0">
      <selection activeCell="C97" sqref="C97"/>
    </sheetView>
  </sheetViews>
  <sheetFormatPr defaultColWidth="12" defaultRowHeight="10.5"/>
  <cols>
    <col min="1" max="1" width="3.33203125" style="1" customWidth="1"/>
    <col min="2" max="2" width="13.5" style="1" customWidth="1"/>
    <col min="3" max="3" width="14.5" style="1" customWidth="1"/>
    <col min="4" max="16384" width="12" style="1"/>
  </cols>
  <sheetData>
    <row r="3" spans="2:4" ht="12.75">
      <c r="B3" s="14" t="s">
        <v>42</v>
      </c>
      <c r="C3" s="47"/>
      <c r="D3" s="47"/>
    </row>
    <row r="6" spans="2:4" ht="12.75">
      <c r="B6" s="45" t="s">
        <v>9</v>
      </c>
      <c r="C6" s="46" t="s">
        <v>10</v>
      </c>
      <c r="D6" s="46" t="s">
        <v>11</v>
      </c>
    </row>
    <row r="7" spans="2:4" ht="12.75">
      <c r="B7" s="39">
        <v>0.20630000000000001</v>
      </c>
      <c r="C7" s="40"/>
      <c r="D7" s="40">
        <v>38926</v>
      </c>
    </row>
    <row r="8" spans="2:4" ht="12.75">
      <c r="B8" s="39">
        <v>0.22620000000000001</v>
      </c>
      <c r="C8" s="40">
        <v>38927</v>
      </c>
      <c r="D8" s="40">
        <v>38929</v>
      </c>
    </row>
    <row r="9" spans="2:4" ht="12.75">
      <c r="B9" s="39">
        <v>0.2253</v>
      </c>
      <c r="C9" s="40">
        <v>38930</v>
      </c>
      <c r="D9" s="40">
        <v>38960</v>
      </c>
    </row>
    <row r="10" spans="2:4" ht="12.75">
      <c r="B10" s="39">
        <v>0.2258</v>
      </c>
      <c r="C10" s="40">
        <v>38961</v>
      </c>
      <c r="D10" s="40">
        <v>38990</v>
      </c>
    </row>
    <row r="11" spans="2:4" ht="12.75">
      <c r="B11" s="39">
        <v>0.2261</v>
      </c>
      <c r="C11" s="40">
        <v>38991</v>
      </c>
      <c r="D11" s="40">
        <v>39082</v>
      </c>
    </row>
    <row r="12" spans="2:4" ht="12.75">
      <c r="B12" s="41">
        <v>0.32090000000000002</v>
      </c>
      <c r="C12" s="40">
        <v>39083</v>
      </c>
      <c r="D12" s="40">
        <v>39138</v>
      </c>
    </row>
    <row r="13" spans="2:4" ht="12.75">
      <c r="B13" s="41">
        <v>0.20749999999999999</v>
      </c>
      <c r="C13" s="40">
        <v>39139</v>
      </c>
      <c r="D13" s="40">
        <v>39172</v>
      </c>
    </row>
    <row r="14" spans="2:4" ht="12.75">
      <c r="B14" s="41">
        <v>0.25119999999999998</v>
      </c>
      <c r="C14" s="40">
        <v>39173</v>
      </c>
      <c r="D14" s="40">
        <v>39263</v>
      </c>
    </row>
    <row r="15" spans="2:4" ht="12.75">
      <c r="B15" s="41">
        <v>0.28510000000000002</v>
      </c>
      <c r="C15" s="40">
        <v>39264</v>
      </c>
      <c r="D15" s="40">
        <v>39355</v>
      </c>
    </row>
    <row r="16" spans="2:4" ht="12.75">
      <c r="B16" s="42">
        <f>21.26*1.5%</f>
        <v>0.31890000000000002</v>
      </c>
      <c r="C16" s="43">
        <v>39356</v>
      </c>
      <c r="D16" s="43">
        <v>39447</v>
      </c>
    </row>
    <row r="17" spans="2:4" ht="12.75">
      <c r="B17" s="42">
        <v>0.32750000000000001</v>
      </c>
      <c r="C17" s="43">
        <v>39448</v>
      </c>
      <c r="D17" s="43">
        <v>39538</v>
      </c>
    </row>
    <row r="18" spans="2:4" ht="12.75">
      <c r="B18" s="42">
        <v>0.32879999999999998</v>
      </c>
      <c r="C18" s="43">
        <v>39539</v>
      </c>
      <c r="D18" s="43">
        <v>39629</v>
      </c>
    </row>
    <row r="19" spans="2:4" ht="12.75">
      <c r="B19" s="42">
        <v>0.32269999999999999</v>
      </c>
      <c r="C19" s="43">
        <v>39630</v>
      </c>
      <c r="D19" s="43">
        <v>39721</v>
      </c>
    </row>
    <row r="20" spans="2:4" ht="12.75">
      <c r="B20" s="42">
        <v>0.31530000000000002</v>
      </c>
      <c r="C20" s="43">
        <v>39722</v>
      </c>
      <c r="D20" s="43">
        <v>39813</v>
      </c>
    </row>
    <row r="21" spans="2:4" ht="12.75">
      <c r="B21" s="42">
        <v>0.30709999999999998</v>
      </c>
      <c r="C21" s="43">
        <v>39814</v>
      </c>
      <c r="D21" s="43">
        <v>39903</v>
      </c>
    </row>
    <row r="22" spans="2:4" ht="12.75">
      <c r="B22" s="42">
        <v>0.30420000000000003</v>
      </c>
      <c r="C22" s="43">
        <v>39904</v>
      </c>
      <c r="D22" s="43">
        <v>39994</v>
      </c>
    </row>
    <row r="23" spans="2:4" ht="12.75">
      <c r="B23" s="42">
        <v>0.27979999999999999</v>
      </c>
      <c r="C23" s="43">
        <v>39995</v>
      </c>
      <c r="D23" s="43">
        <v>40086</v>
      </c>
    </row>
    <row r="24" spans="2:4" ht="12.75">
      <c r="B24" s="42">
        <v>0.25919999999999999</v>
      </c>
      <c r="C24" s="43">
        <v>40087</v>
      </c>
      <c r="D24" s="43">
        <v>40178</v>
      </c>
    </row>
    <row r="25" spans="2:4" ht="12.75">
      <c r="B25" s="42">
        <v>0.24210000000000001</v>
      </c>
      <c r="C25" s="43">
        <v>40179</v>
      </c>
      <c r="D25" s="43">
        <v>40268</v>
      </c>
    </row>
    <row r="26" spans="2:4" ht="12.75">
      <c r="B26" s="42">
        <v>0.22969999999999999</v>
      </c>
      <c r="C26" s="43">
        <v>40269</v>
      </c>
      <c r="D26" s="43">
        <v>40359</v>
      </c>
    </row>
    <row r="27" spans="2:4" ht="12.75">
      <c r="B27" s="42">
        <v>0.22409999999999999</v>
      </c>
      <c r="C27" s="43">
        <v>40360</v>
      </c>
      <c r="D27" s="43">
        <v>40451</v>
      </c>
    </row>
    <row r="28" spans="2:4" ht="12.75">
      <c r="B28" s="42">
        <v>0.2132</v>
      </c>
      <c r="C28" s="43">
        <v>40452</v>
      </c>
      <c r="D28" s="43">
        <v>40543</v>
      </c>
    </row>
    <row r="29" spans="2:4" ht="12.75">
      <c r="B29" s="42">
        <v>0.23419999999999999</v>
      </c>
      <c r="C29" s="43">
        <v>40544</v>
      </c>
      <c r="D29" s="43">
        <v>40633</v>
      </c>
    </row>
    <row r="30" spans="2:4" ht="12.75">
      <c r="B30" s="42">
        <v>0.26540000000000002</v>
      </c>
      <c r="C30" s="43">
        <v>40634</v>
      </c>
      <c r="D30" s="43">
        <v>40724</v>
      </c>
    </row>
    <row r="31" spans="2:4" ht="12.75">
      <c r="B31" s="42">
        <v>0.27950000000000003</v>
      </c>
      <c r="C31" s="43">
        <v>40725</v>
      </c>
      <c r="D31" s="43">
        <v>40816</v>
      </c>
    </row>
    <row r="32" spans="2:4" ht="12.75">
      <c r="B32" s="42">
        <v>0.29089999999999999</v>
      </c>
      <c r="C32" s="43">
        <v>40817</v>
      </c>
      <c r="D32" s="43">
        <v>40908</v>
      </c>
    </row>
    <row r="33" spans="2:4" ht="12.75">
      <c r="B33" s="42">
        <v>0.29880000000000001</v>
      </c>
      <c r="C33" s="43">
        <v>40909</v>
      </c>
      <c r="D33" s="43">
        <v>40999</v>
      </c>
    </row>
    <row r="34" spans="2:4" ht="12.75">
      <c r="B34" s="42">
        <v>0.30780000000000002</v>
      </c>
      <c r="C34" s="43">
        <v>41000</v>
      </c>
      <c r="D34" s="43">
        <v>41090</v>
      </c>
    </row>
    <row r="35" spans="2:4" ht="12.75">
      <c r="B35" s="42">
        <v>0.31290000000000001</v>
      </c>
      <c r="C35" s="43">
        <v>41091</v>
      </c>
      <c r="D35" s="43">
        <v>41182</v>
      </c>
    </row>
    <row r="36" spans="2:4" ht="12.75">
      <c r="B36" s="42">
        <v>0.31340000000000001</v>
      </c>
      <c r="C36" s="43">
        <v>41183</v>
      </c>
      <c r="D36" s="43">
        <v>41274</v>
      </c>
    </row>
    <row r="37" spans="2:4" ht="12.75">
      <c r="B37" s="42">
        <v>0.31130000000000002</v>
      </c>
      <c r="C37" s="43">
        <v>41275</v>
      </c>
      <c r="D37" s="43">
        <v>41364</v>
      </c>
    </row>
    <row r="38" spans="2:4" ht="12.75">
      <c r="B38" s="42">
        <v>0.3125</v>
      </c>
      <c r="C38" s="43">
        <v>41365</v>
      </c>
      <c r="D38" s="43">
        <v>41455</v>
      </c>
    </row>
    <row r="39" spans="2:4" ht="12.75">
      <c r="B39" s="42">
        <v>0.30509999999999998</v>
      </c>
      <c r="C39" s="43">
        <v>41456</v>
      </c>
      <c r="D39" s="43">
        <v>41547</v>
      </c>
    </row>
    <row r="40" spans="2:4" ht="12.75">
      <c r="B40" s="42">
        <v>0.29780000000000001</v>
      </c>
      <c r="C40" s="43">
        <v>41548</v>
      </c>
      <c r="D40" s="43">
        <v>41639</v>
      </c>
    </row>
    <row r="41" spans="2:4" ht="12.75">
      <c r="B41" s="42">
        <v>0.29480000000000001</v>
      </c>
      <c r="C41" s="43">
        <v>41640</v>
      </c>
      <c r="D41" s="43">
        <v>41729</v>
      </c>
    </row>
    <row r="42" spans="2:4" ht="12.75">
      <c r="B42" s="42">
        <v>0.29449999999999998</v>
      </c>
      <c r="C42" s="43">
        <v>41730</v>
      </c>
      <c r="D42" s="43">
        <v>41820</v>
      </c>
    </row>
    <row r="43" spans="2:4" ht="12.75">
      <c r="B43" s="42">
        <v>0.28999999999999998</v>
      </c>
      <c r="C43" s="43">
        <v>41821</v>
      </c>
      <c r="D43" s="43">
        <v>41912</v>
      </c>
    </row>
    <row r="44" spans="2:4" ht="12.75">
      <c r="B44" s="42">
        <v>0.28760000000000002</v>
      </c>
      <c r="C44" s="43">
        <v>41913</v>
      </c>
      <c r="D44" s="43">
        <v>42004</v>
      </c>
    </row>
    <row r="45" spans="2:4" ht="12.75">
      <c r="B45" s="42">
        <v>0.28820000000000001</v>
      </c>
      <c r="C45" s="43">
        <v>42005</v>
      </c>
      <c r="D45" s="43">
        <v>42094</v>
      </c>
    </row>
    <row r="46" spans="2:4" ht="12.75">
      <c r="B46" s="42">
        <v>0.29060000000000002</v>
      </c>
      <c r="C46" s="43">
        <v>42095</v>
      </c>
      <c r="D46" s="43">
        <v>42185</v>
      </c>
    </row>
    <row r="47" spans="2:4" ht="12.75">
      <c r="B47" s="44">
        <v>0.28889999999999999</v>
      </c>
      <c r="C47" s="43">
        <v>42186</v>
      </c>
      <c r="D47" s="43">
        <v>42277</v>
      </c>
    </row>
    <row r="48" spans="2:4" ht="12.75">
      <c r="B48" s="42">
        <v>0.28999999999999998</v>
      </c>
      <c r="C48" s="43">
        <v>42278</v>
      </c>
      <c r="D48" s="43">
        <v>42369</v>
      </c>
    </row>
    <row r="49" spans="2:4" ht="12.75">
      <c r="B49" s="42">
        <v>0.29520000000000002</v>
      </c>
      <c r="C49" s="43">
        <v>42370</v>
      </c>
      <c r="D49" s="43">
        <v>42460</v>
      </c>
    </row>
    <row r="50" spans="2:4" ht="12.75">
      <c r="B50" s="42">
        <v>0.30809999999999998</v>
      </c>
      <c r="C50" s="43">
        <v>42461</v>
      </c>
      <c r="D50" s="43">
        <v>42551</v>
      </c>
    </row>
    <row r="51" spans="2:4" ht="12.75">
      <c r="B51" s="42">
        <v>0.3201</v>
      </c>
      <c r="C51" s="43">
        <v>42552</v>
      </c>
      <c r="D51" s="43">
        <v>42643</v>
      </c>
    </row>
    <row r="52" spans="2:4" ht="12.75">
      <c r="B52" s="42">
        <v>0.32990000000000003</v>
      </c>
      <c r="C52" s="43">
        <v>42644</v>
      </c>
      <c r="D52" s="43">
        <v>42735</v>
      </c>
    </row>
    <row r="53" spans="2:4" ht="12.75">
      <c r="B53" s="42">
        <v>0.31509999999999999</v>
      </c>
      <c r="C53" s="43">
        <v>42736</v>
      </c>
      <c r="D53" s="43">
        <v>42825</v>
      </c>
    </row>
    <row r="54" spans="2:4" ht="12.75">
      <c r="B54" s="42">
        <v>0.315</v>
      </c>
      <c r="C54" s="43">
        <v>42826</v>
      </c>
      <c r="D54" s="43">
        <v>42916</v>
      </c>
    </row>
    <row r="55" spans="2:4" ht="12.75">
      <c r="B55" s="42">
        <v>0.30969999999999998</v>
      </c>
      <c r="C55" s="43">
        <v>42917</v>
      </c>
      <c r="D55" s="43">
        <v>42978</v>
      </c>
    </row>
    <row r="56" spans="2:4" ht="12.75">
      <c r="B56" s="42">
        <v>0.30220000000000002</v>
      </c>
      <c r="C56" s="43">
        <v>42979</v>
      </c>
      <c r="D56" s="43">
        <v>43008</v>
      </c>
    </row>
    <row r="57" spans="2:4" ht="12.75">
      <c r="B57" s="42">
        <v>0.29730000000000001</v>
      </c>
      <c r="C57" s="43">
        <v>43009</v>
      </c>
      <c r="D57" s="43">
        <v>43039</v>
      </c>
    </row>
    <row r="58" spans="2:4" ht="12.75">
      <c r="B58" s="42">
        <v>0.2944</v>
      </c>
      <c r="C58" s="43">
        <v>43040</v>
      </c>
      <c r="D58" s="43">
        <v>43069</v>
      </c>
    </row>
    <row r="59" spans="2:4" ht="12.75">
      <c r="B59" s="42">
        <v>0.29160000000000003</v>
      </c>
      <c r="C59" s="43">
        <v>43070</v>
      </c>
      <c r="D59" s="43">
        <v>43100</v>
      </c>
    </row>
    <row r="60" spans="2:4" ht="12.75">
      <c r="B60" s="42">
        <v>0.29039999999999999</v>
      </c>
      <c r="C60" s="43">
        <v>43101</v>
      </c>
      <c r="D60" s="43">
        <v>43131</v>
      </c>
    </row>
    <row r="61" spans="2:4" ht="12.75">
      <c r="B61" s="42">
        <v>0.29520000000000002</v>
      </c>
      <c r="C61" s="43">
        <v>43132</v>
      </c>
      <c r="D61" s="43">
        <v>43159</v>
      </c>
    </row>
    <row r="62" spans="2:4" ht="12.75">
      <c r="B62" s="42">
        <v>0.29020000000000001</v>
      </c>
      <c r="C62" s="43">
        <v>43160</v>
      </c>
      <c r="D62" s="43">
        <v>43190</v>
      </c>
    </row>
    <row r="63" spans="2:4" ht="12.75">
      <c r="B63" s="42">
        <v>0.28720000000000001</v>
      </c>
      <c r="C63" s="43">
        <v>43191</v>
      </c>
      <c r="D63" s="43">
        <v>43220</v>
      </c>
    </row>
    <row r="64" spans="2:4" ht="12.75">
      <c r="B64" s="42">
        <v>0.28660000000000002</v>
      </c>
      <c r="C64" s="43">
        <v>43221</v>
      </c>
      <c r="D64" s="43">
        <v>43251</v>
      </c>
    </row>
    <row r="65" spans="2:4" ht="12.75">
      <c r="B65" s="42">
        <v>0.28420000000000001</v>
      </c>
      <c r="C65" s="43">
        <v>43252</v>
      </c>
      <c r="D65" s="43">
        <v>43281</v>
      </c>
    </row>
    <row r="66" spans="2:4" ht="12.75">
      <c r="B66" s="42">
        <v>0.28050000000000003</v>
      </c>
      <c r="C66" s="43">
        <v>43282</v>
      </c>
      <c r="D66" s="43">
        <v>43312</v>
      </c>
    </row>
    <row r="67" spans="2:4" ht="12.75">
      <c r="B67" s="42">
        <v>0.27910000000000001</v>
      </c>
      <c r="C67" s="43">
        <v>43313</v>
      </c>
      <c r="D67" s="43">
        <v>43343</v>
      </c>
    </row>
    <row r="68" spans="2:4" ht="12.75">
      <c r="B68" s="42">
        <v>0.2772</v>
      </c>
      <c r="C68" s="43">
        <v>43344</v>
      </c>
      <c r="D68" s="43">
        <v>43373</v>
      </c>
    </row>
    <row r="69" spans="2:4" ht="12.75">
      <c r="B69" s="42">
        <v>0.27450000000000002</v>
      </c>
      <c r="C69" s="43">
        <v>43374</v>
      </c>
      <c r="D69" s="43">
        <v>43404</v>
      </c>
    </row>
    <row r="70" spans="2:4" ht="12.75">
      <c r="B70" s="42">
        <v>0.27239999999999998</v>
      </c>
      <c r="C70" s="43">
        <v>43405</v>
      </c>
      <c r="D70" s="43">
        <v>43434</v>
      </c>
    </row>
    <row r="71" spans="2:4" ht="12.75">
      <c r="B71" s="42">
        <v>0.27100000000000002</v>
      </c>
      <c r="C71" s="43">
        <v>43435</v>
      </c>
      <c r="D71" s="43">
        <v>43465</v>
      </c>
    </row>
    <row r="72" spans="2:4" ht="12.75">
      <c r="B72" s="42">
        <v>0.26740000000000003</v>
      </c>
      <c r="C72" s="43">
        <v>43466</v>
      </c>
      <c r="D72" s="43">
        <v>43496</v>
      </c>
    </row>
    <row r="73" spans="2:4" ht="12.75">
      <c r="B73" s="42">
        <v>0.27550000000000002</v>
      </c>
      <c r="C73" s="43">
        <v>43497</v>
      </c>
      <c r="D73" s="43">
        <v>43524</v>
      </c>
    </row>
    <row r="74" spans="2:4" ht="12.75">
      <c r="B74" s="42">
        <v>0.27060000000000001</v>
      </c>
      <c r="C74" s="43">
        <v>43525</v>
      </c>
      <c r="D74" s="43">
        <v>43555</v>
      </c>
    </row>
    <row r="75" spans="2:4" ht="12.75">
      <c r="B75" s="42">
        <v>0.26979999999999998</v>
      </c>
      <c r="C75" s="43">
        <v>43556</v>
      </c>
      <c r="D75" s="43">
        <v>43585</v>
      </c>
    </row>
    <row r="76" spans="2:4" ht="12.75">
      <c r="B76" s="42">
        <v>0.27010000000000001</v>
      </c>
      <c r="C76" s="43">
        <v>43586</v>
      </c>
      <c r="D76" s="43">
        <v>43616</v>
      </c>
    </row>
    <row r="77" spans="2:4" ht="12.75">
      <c r="B77" s="42">
        <v>0.26950000000000002</v>
      </c>
      <c r="C77" s="43">
        <v>43617</v>
      </c>
      <c r="D77" s="43">
        <v>43646</v>
      </c>
    </row>
    <row r="78" spans="2:4" ht="12.75">
      <c r="B78" s="42">
        <v>0.26919999999999999</v>
      </c>
      <c r="C78" s="43">
        <v>43647</v>
      </c>
      <c r="D78" s="43">
        <v>43677</v>
      </c>
    </row>
    <row r="79" spans="2:4" ht="12.75">
      <c r="B79" s="42">
        <v>0.26979999999999998</v>
      </c>
      <c r="C79" s="43">
        <v>43678</v>
      </c>
      <c r="D79" s="43">
        <v>43708</v>
      </c>
    </row>
    <row r="80" spans="2:4" ht="12.75">
      <c r="B80" s="42">
        <v>0.26979999999999998</v>
      </c>
      <c r="C80" s="43">
        <v>43709</v>
      </c>
      <c r="D80" s="43">
        <v>43738</v>
      </c>
    </row>
    <row r="81" spans="2:4" ht="12.75">
      <c r="B81" s="42">
        <v>0.26650000000000001</v>
      </c>
      <c r="C81" s="43">
        <v>43739</v>
      </c>
      <c r="D81" s="43">
        <v>43769</v>
      </c>
    </row>
    <row r="82" spans="2:4" ht="12.75">
      <c r="B82" s="42">
        <v>0.26550000000000001</v>
      </c>
      <c r="C82" s="43">
        <v>43770</v>
      </c>
      <c r="D82" s="43">
        <v>43799</v>
      </c>
    </row>
    <row r="83" spans="2:4" ht="12.75">
      <c r="B83" s="42">
        <v>0.26369999999999999</v>
      </c>
      <c r="C83" s="43">
        <v>43800</v>
      </c>
      <c r="D83" s="43">
        <v>43830</v>
      </c>
    </row>
    <row r="84" spans="2:4" ht="12.75">
      <c r="B84" s="42">
        <v>0.2616</v>
      </c>
      <c r="C84" s="43">
        <v>43831</v>
      </c>
      <c r="D84" s="43">
        <v>43861</v>
      </c>
    </row>
    <row r="85" spans="2:4" ht="12.75">
      <c r="B85" s="42">
        <v>0.26590000000000003</v>
      </c>
      <c r="C85" s="43">
        <v>43862</v>
      </c>
      <c r="D85" s="43">
        <v>43890</v>
      </c>
    </row>
    <row r="86" spans="2:4" ht="12.75">
      <c r="B86" s="42">
        <v>0.26429999999999998</v>
      </c>
      <c r="C86" s="43">
        <v>43891</v>
      </c>
      <c r="D86" s="43">
        <v>43921</v>
      </c>
    </row>
    <row r="87" spans="2:4" ht="12.75">
      <c r="B87" s="60">
        <v>0.26040000000000002</v>
      </c>
      <c r="C87" s="43">
        <v>43922</v>
      </c>
      <c r="D87" s="43">
        <v>43951</v>
      </c>
    </row>
    <row r="88" spans="2:4" ht="12.75">
      <c r="B88" s="60">
        <v>0.25290000000000001</v>
      </c>
      <c r="C88" s="43">
        <v>43952</v>
      </c>
      <c r="D88" s="43">
        <v>43982</v>
      </c>
    </row>
    <row r="89" spans="2:4" ht="12.75">
      <c r="B89" s="60">
        <v>0.1812</v>
      </c>
      <c r="C89" s="43">
        <v>43983</v>
      </c>
      <c r="D89" s="43">
        <v>44012</v>
      </c>
    </row>
    <row r="90" spans="2:4" ht="12.75">
      <c r="B90" s="60">
        <v>0.1812</v>
      </c>
      <c r="C90" s="43">
        <v>44013</v>
      </c>
      <c r="D90" s="43">
        <v>44043</v>
      </c>
    </row>
    <row r="91" spans="2:4" ht="12.75">
      <c r="B91" s="60">
        <v>0.18290000000000001</v>
      </c>
      <c r="C91" s="43">
        <v>44044</v>
      </c>
      <c r="D91" s="43">
        <v>44074</v>
      </c>
    </row>
    <row r="92" spans="2:4" ht="12.75">
      <c r="B92" s="60">
        <v>0.1835</v>
      </c>
      <c r="C92" s="43">
        <v>44075</v>
      </c>
      <c r="D92" s="43">
        <v>44104</v>
      </c>
    </row>
    <row r="93" spans="2:4" ht="12.75">
      <c r="B93" s="42">
        <v>0.18090000000000001</v>
      </c>
      <c r="C93" s="43">
        <v>44105</v>
      </c>
      <c r="D93" s="43">
        <v>44135</v>
      </c>
    </row>
    <row r="94" spans="2:4" ht="12.75">
      <c r="B94" s="42">
        <v>0.1784</v>
      </c>
      <c r="C94" s="43">
        <v>44136</v>
      </c>
      <c r="D94" s="43">
        <v>44165</v>
      </c>
    </row>
    <row r="95" spans="2:4" ht="12.75">
      <c r="B95" s="42">
        <v>0.2419</v>
      </c>
      <c r="C95" s="43">
        <v>44166</v>
      </c>
      <c r="D95" s="43">
        <v>44196</v>
      </c>
    </row>
    <row r="96" spans="2:4" ht="12.75">
      <c r="B96" s="42">
        <v>0.23980000000000001</v>
      </c>
      <c r="C96" s="43">
        <v>43466</v>
      </c>
      <c r="D96" s="43">
        <v>43496</v>
      </c>
    </row>
    <row r="97" spans="2:4" ht="12.75">
      <c r="B97" s="42">
        <v>0.24310000000000001</v>
      </c>
      <c r="C97" s="43">
        <v>43497</v>
      </c>
      <c r="D97" s="43">
        <v>43524</v>
      </c>
    </row>
    <row r="98" spans="2:4" ht="12.75">
      <c r="B98" s="42">
        <v>0.2412</v>
      </c>
      <c r="C98" s="43">
        <v>43525</v>
      </c>
      <c r="D98" s="43">
        <v>43555</v>
      </c>
    </row>
    <row r="99" spans="2:4" ht="12.75">
      <c r="B99" s="42"/>
      <c r="C99" s="43"/>
      <c r="D99" s="43"/>
    </row>
    <row r="100" spans="2:4" ht="12.75">
      <c r="B100" s="42"/>
      <c r="C100" s="43"/>
      <c r="D100" s="43"/>
    </row>
    <row r="101" spans="2:4" ht="12.75">
      <c r="B101" s="42"/>
      <c r="C101" s="43"/>
      <c r="D101" s="43"/>
    </row>
    <row r="102" spans="2:4" ht="12.75">
      <c r="B102" s="42"/>
      <c r="C102" s="43"/>
      <c r="D102" s="43"/>
    </row>
    <row r="103" spans="2:4" ht="12.75">
      <c r="B103" s="42"/>
      <c r="C103" s="43"/>
      <c r="D103" s="43"/>
    </row>
    <row r="104" spans="2:4" ht="12.75">
      <c r="B104" s="42"/>
      <c r="C104" s="43"/>
      <c r="D104" s="43"/>
    </row>
    <row r="105" spans="2:4" ht="12.75">
      <c r="B105" s="42"/>
      <c r="C105" s="43"/>
      <c r="D105" s="43"/>
    </row>
    <row r="106" spans="2:4" ht="12.75">
      <c r="B106" s="42"/>
      <c r="C106" s="43"/>
      <c r="D106" s="43"/>
    </row>
    <row r="107" spans="2:4" ht="12.75">
      <c r="B107" s="42"/>
      <c r="C107" s="43"/>
      <c r="D107" s="43"/>
    </row>
    <row r="108" spans="2:4" ht="12.75">
      <c r="B108" s="42"/>
      <c r="C108" s="43"/>
      <c r="D108" s="43"/>
    </row>
    <row r="109" spans="2:4" ht="12.75">
      <c r="B109" s="42"/>
      <c r="C109" s="43"/>
      <c r="D109" s="43"/>
    </row>
  </sheetData>
  <conditionalFormatting sqref="B42:B45 B47:B53">
    <cfRule type="cellIs" dxfId="20" priority="22" stopIfTrue="1" operator="equal">
      <formula>0</formula>
    </cfRule>
  </conditionalFormatting>
  <conditionalFormatting sqref="B16:B53">
    <cfRule type="cellIs" dxfId="19" priority="21" stopIfTrue="1" operator="equal">
      <formula>0</formula>
    </cfRule>
  </conditionalFormatting>
  <conditionalFormatting sqref="B45:B53">
    <cfRule type="cellIs" dxfId="18" priority="19" stopIfTrue="1" operator="equal">
      <formula>0</formula>
    </cfRule>
  </conditionalFormatting>
  <conditionalFormatting sqref="B54">
    <cfRule type="cellIs" dxfId="17" priority="18" stopIfTrue="1" operator="equal">
      <formula>0</formula>
    </cfRule>
  </conditionalFormatting>
  <conditionalFormatting sqref="B54">
    <cfRule type="cellIs" dxfId="16" priority="17" stopIfTrue="1" operator="equal">
      <formula>0</formula>
    </cfRule>
  </conditionalFormatting>
  <conditionalFormatting sqref="B54">
    <cfRule type="cellIs" dxfId="15" priority="16" stopIfTrue="1" operator="equal">
      <formula>0</formula>
    </cfRule>
  </conditionalFormatting>
  <conditionalFormatting sqref="B55:B56">
    <cfRule type="cellIs" dxfId="14" priority="15" stopIfTrue="1" operator="equal">
      <formula>0</formula>
    </cfRule>
  </conditionalFormatting>
  <conditionalFormatting sqref="B55:B56">
    <cfRule type="cellIs" dxfId="13" priority="14" stopIfTrue="1" operator="equal">
      <formula>0</formula>
    </cfRule>
  </conditionalFormatting>
  <conditionalFormatting sqref="B55:B56">
    <cfRule type="cellIs" dxfId="12" priority="13" stopIfTrue="1" operator="equal">
      <formula>0</formula>
    </cfRule>
  </conditionalFormatting>
  <conditionalFormatting sqref="B57:B71">
    <cfRule type="cellIs" dxfId="11" priority="12" stopIfTrue="1" operator="equal">
      <formula>0</formula>
    </cfRule>
  </conditionalFormatting>
  <conditionalFormatting sqref="B57:B71">
    <cfRule type="cellIs" dxfId="10" priority="11" stopIfTrue="1" operator="equal">
      <formula>0</formula>
    </cfRule>
  </conditionalFormatting>
  <conditionalFormatting sqref="B57:B71">
    <cfRule type="cellIs" dxfId="9" priority="10" stopIfTrue="1" operator="equal">
      <formula>0</formula>
    </cfRule>
  </conditionalFormatting>
  <conditionalFormatting sqref="B72:B75">
    <cfRule type="cellIs" dxfId="8" priority="9" stopIfTrue="1" operator="equal">
      <formula>0</formula>
    </cfRule>
  </conditionalFormatting>
  <conditionalFormatting sqref="B72:B75">
    <cfRule type="cellIs" dxfId="7" priority="8" stopIfTrue="1" operator="equal">
      <formula>0</formula>
    </cfRule>
  </conditionalFormatting>
  <conditionalFormatting sqref="B72:B75">
    <cfRule type="cellIs" dxfId="6" priority="7" stopIfTrue="1" operator="equal">
      <formula>0</formula>
    </cfRule>
  </conditionalFormatting>
  <conditionalFormatting sqref="B76:B81">
    <cfRule type="cellIs" dxfId="5" priority="6" stopIfTrue="1" operator="equal">
      <formula>0</formula>
    </cfRule>
  </conditionalFormatting>
  <conditionalFormatting sqref="B76:B81">
    <cfRule type="cellIs" dxfId="4" priority="5" stopIfTrue="1" operator="equal">
      <formula>0</formula>
    </cfRule>
  </conditionalFormatting>
  <conditionalFormatting sqref="B76:B81">
    <cfRule type="cellIs" dxfId="3" priority="4" stopIfTrue="1" operator="equal">
      <formula>0</formula>
    </cfRule>
  </conditionalFormatting>
  <conditionalFormatting sqref="B82:B109">
    <cfRule type="cellIs" dxfId="2" priority="3" stopIfTrue="1" operator="equal">
      <formula>0</formula>
    </cfRule>
  </conditionalFormatting>
  <conditionalFormatting sqref="B82:B109">
    <cfRule type="cellIs" dxfId="1" priority="2" stopIfTrue="1" operator="equal">
      <formula>0</formula>
    </cfRule>
  </conditionalFormatting>
  <conditionalFormatting sqref="B82:B109">
    <cfRule type="cellIs" dxfId="0" priority="1" stopIfTrue="1" operator="equal">
      <formula>0</formula>
    </cfRule>
  </conditionalFormatting>
  <dataValidations count="1">
    <dataValidation type="date" allowBlank="1" showInputMessage="1" showErrorMessage="1" error="Este no es formato de fecha" prompt="DIGITE  dd-mm-aa" sqref="C7:D56" xr:uid="{00000000-0002-0000-0600-000000000000}">
      <formula1>36526</formula1>
      <formula2>66111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6E372AF4DE1D428E0AAE049114031A" ma:contentTypeVersion="11" ma:contentTypeDescription="Crear nuevo documento." ma:contentTypeScope="" ma:versionID="490c9cf7b4623f49d83f09db9d9731a1">
  <xsd:schema xmlns:xsd="http://www.w3.org/2001/XMLSchema" xmlns:xs="http://www.w3.org/2001/XMLSchema" xmlns:p="http://schemas.microsoft.com/office/2006/metadata/properties" xmlns:ns2="74ef1a57-9c90-4992-958b-d5f954b3abf4" xmlns:ns3="e52e536b-36ac-4584-93f3-9f8c5d9b68f1" targetNamespace="http://schemas.microsoft.com/office/2006/metadata/properties" ma:root="true" ma:fieldsID="540e3bc595354a6c75e83e7cc7b17dc9" ns2:_="" ns3:_="">
    <xsd:import namespace="74ef1a57-9c90-4992-958b-d5f954b3abf4"/>
    <xsd:import namespace="e52e536b-36ac-4584-93f3-9f8c5d9b68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f1a57-9c90-4992-958b-d5f954b3ab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e536b-36ac-4584-93f3-9f8c5d9b68f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66060-476E-4EE3-8609-E733C74D608E}"/>
</file>

<file path=customXml/itemProps2.xml><?xml version="1.0" encoding="utf-8"?>
<ds:datastoreItem xmlns:ds="http://schemas.openxmlformats.org/officeDocument/2006/customXml" ds:itemID="{30E20F1F-AF38-4F33-B9C6-474A364E0F26}"/>
</file>

<file path=customXml/itemProps3.xml><?xml version="1.0" encoding="utf-8"?>
<ds:datastoreItem xmlns:ds="http://schemas.openxmlformats.org/officeDocument/2006/customXml" ds:itemID="{A98C975D-C552-4E4C-974E-FDE672759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Liquidador interes moratorio</dc:title>
  <dc:subject/>
  <dc:creator>WILLIAM DUSSAN SALAZAR;www.consultorcontable.com</dc:creator>
  <cp:keywords/>
  <dc:description/>
  <cp:lastModifiedBy>Martha Isabel Barrera Vargas</cp:lastModifiedBy>
  <cp:revision/>
  <dcterms:created xsi:type="dcterms:W3CDTF">2020-07-07T14:29:46Z</dcterms:created>
  <dcterms:modified xsi:type="dcterms:W3CDTF">2021-04-22T22:11:12Z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0x010100026E372AF4DE1D428E0AAE049114031A</vt:lpwstr>
  </property>
</Properties>
</file>