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6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1_4315F55279FBADAFBF398F9551BA4354293D58C8" xr6:coauthVersionLast="47" xr6:coauthVersionMax="47" xr10:uidLastSave="{00000000-0000-0000-0000-000000000000}"/>
  <bookViews>
    <workbookView xWindow="0" yWindow="0" windowWidth="20490" windowHeight="6855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" l="1"/>
  <c r="C30" i="1"/>
  <c r="H32" i="1"/>
  <c r="C31" i="1"/>
  <c r="C29" i="1"/>
  <c r="B29" i="1"/>
  <c r="C28" i="1"/>
  <c r="D19" i="1"/>
  <c r="C17" i="1" s="1"/>
  <c r="E18" i="1"/>
  <c r="E17" i="1"/>
  <c r="E16" i="1"/>
  <c r="C16" i="1"/>
  <c r="E15" i="1"/>
  <c r="E14" i="1"/>
  <c r="G13" i="1"/>
  <c r="C13" i="1"/>
  <c r="G12" i="1"/>
  <c r="D28" i="1" s="1"/>
  <c r="G10" i="1"/>
  <c r="L2" i="1"/>
  <c r="B38" i="1" s="1"/>
  <c r="I28" i="1" l="1"/>
  <c r="C32" i="1"/>
  <c r="C12" i="1"/>
  <c r="C15" i="1"/>
  <c r="C18" i="1"/>
  <c r="I12" i="1"/>
  <c r="C14" i="1"/>
  <c r="M8" i="1"/>
  <c r="E19" i="1"/>
  <c r="F14" i="1" s="1"/>
  <c r="B37" i="1"/>
  <c r="B39" i="1" s="1"/>
  <c r="H12" i="1"/>
  <c r="H13" i="1" s="1"/>
  <c r="I13" i="1"/>
  <c r="C19" i="1" l="1"/>
  <c r="F15" i="1"/>
  <c r="G15" i="1" s="1"/>
  <c r="F16" i="1"/>
  <c r="G16" i="1" s="1"/>
  <c r="F17" i="1"/>
  <c r="G17" i="1" s="1"/>
  <c r="F18" i="1"/>
  <c r="F19" i="1"/>
  <c r="G18" i="1"/>
  <c r="H14" i="1"/>
  <c r="G14" i="1"/>
  <c r="D30" i="1" l="1"/>
  <c r="I17" i="1"/>
  <c r="I18" i="1"/>
  <c r="D31" i="1"/>
  <c r="I14" i="1"/>
  <c r="G19" i="1"/>
  <c r="I19" i="1" s="1"/>
  <c r="J19" i="1" s="1"/>
  <c r="I16" i="1"/>
  <c r="D29" i="1"/>
  <c r="I15" i="1"/>
  <c r="J14" i="1" l="1"/>
  <c r="D32" i="1"/>
  <c r="J16" i="1"/>
  <c r="J15" i="1"/>
  <c r="J17" i="1"/>
  <c r="J18" i="1"/>
  <c r="K14" i="1" l="1"/>
  <c r="L14" i="1"/>
  <c r="K18" i="1"/>
  <c r="L18" i="1"/>
  <c r="F31" i="1" s="1"/>
  <c r="K16" i="1"/>
  <c r="L16" i="1"/>
  <c r="K15" i="1"/>
  <c r="L15" i="1"/>
  <c r="F29" i="1" s="1"/>
  <c r="L17" i="1"/>
  <c r="K17" i="1"/>
  <c r="F30" i="1" l="1"/>
  <c r="E30" i="1"/>
  <c r="M16" i="1"/>
  <c r="N16" i="1" s="1"/>
  <c r="E31" i="1"/>
  <c r="H31" i="1" s="1"/>
  <c r="I31" i="1" s="1"/>
  <c r="M18" i="1"/>
  <c r="N18" i="1" s="1"/>
  <c r="E29" i="1"/>
  <c r="H29" i="1" s="1"/>
  <c r="I29" i="1" s="1"/>
  <c r="M15" i="1"/>
  <c r="N15" i="1" s="1"/>
  <c r="M17" i="1"/>
  <c r="N17" i="1" s="1"/>
  <c r="L19" i="1"/>
  <c r="M14" i="1"/>
  <c r="N14" i="1" s="1"/>
  <c r="K19" i="1"/>
  <c r="M19" i="1" l="1"/>
  <c r="H30" i="1"/>
  <c r="I30" i="1" s="1"/>
  <c r="I32" i="1" s="1"/>
  <c r="J28" i="1" s="1"/>
  <c r="J30" i="1" l="1"/>
  <c r="J31" i="1"/>
  <c r="J29" i="1"/>
  <c r="J32" i="1" l="1"/>
</calcChain>
</file>

<file path=xl/sharedStrings.xml><?xml version="1.0" encoding="utf-8"?>
<sst xmlns="http://schemas.openxmlformats.org/spreadsheetml/2006/main" count="62" uniqueCount="51">
  <si>
    <t>TOTAL</t>
  </si>
  <si>
    <t>Avalúo Oficina 205</t>
  </si>
  <si>
    <t>Avalúo Parquea.  #31</t>
  </si>
  <si>
    <t xml:space="preserve">GRADUACION Y CALIFICACION DE CREDITOS </t>
  </si>
  <si>
    <t>ADJUDICACION EN DINERO</t>
  </si>
  <si>
    <t xml:space="preserve">Adjudicacion de Inmuebles </t>
  </si>
  <si>
    <t xml:space="preserve">Acreedor con Vocación de Recibir Pago </t>
  </si>
  <si>
    <t xml:space="preserve">Prorrata Inicial % </t>
  </si>
  <si>
    <t xml:space="preserve">Vr Capital Reconocido y Graduado </t>
  </si>
  <si>
    <t>Capital solo Hipotecarios</t>
  </si>
  <si>
    <t>Nueva Prorrata % para aplicar abono en dinero</t>
  </si>
  <si>
    <r>
      <t xml:space="preserve">adjudicación de </t>
    </r>
    <r>
      <rPr>
        <b/>
        <sz val="14"/>
        <rFont val="Calibri"/>
        <family val="2"/>
        <scheme val="minor"/>
      </rPr>
      <t>DINERO EN EFECTIVO</t>
    </r>
  </si>
  <si>
    <t>Saldo Disponible en títulos judiciales producto de las ventas del activo</t>
  </si>
  <si>
    <t>Capital Insoluto después de aplicar abono en dinero</t>
  </si>
  <si>
    <t xml:space="preserve">Nueva Prorrata % para aplicar sobre adjudicación de Oficina 205 y Parqueadero 31 Edf. Montecarlo </t>
  </si>
  <si>
    <t>Prorrata Ofc. 205</t>
  </si>
  <si>
    <t>Prorrata Parquea. # 31</t>
  </si>
  <si>
    <t xml:space="preserve">TOTAL ADJUDICACION DE INMUEBLES </t>
  </si>
  <si>
    <t>Saldo Insoluto Final después de aplicar Adjudicación de Inmuebles</t>
  </si>
  <si>
    <t xml:space="preserve">PROVISIÓN O RESERVA </t>
  </si>
  <si>
    <t>Tipo de Acreencia</t>
  </si>
  <si>
    <t>-</t>
  </si>
  <si>
    <t>Prendario</t>
  </si>
  <si>
    <t>BANCO AGRARIO S.A</t>
  </si>
  <si>
    <t>BANCO FINANDINA S.A cedido a LINA MARIA SARMIENTO MENDOZA</t>
  </si>
  <si>
    <t>Hipotecario</t>
  </si>
  <si>
    <t>ÁNGEL MARÍA CABALLERO L cedido a LINA MARIA SARMIENTO MENDOZA</t>
  </si>
  <si>
    <t>BANCO DAVIVIENDA S.A</t>
  </si>
  <si>
    <t>BANCO BBVA S.A por la Obligación # 357-9600030378 cedido a LINA MARIA SARMIENTO MENDOZA</t>
  </si>
  <si>
    <t>BANCO BBVA S.A por la Obligación # 357-9600030386 cedido a LINA MARIA SARMIENTO MENDOZA</t>
  </si>
  <si>
    <t>BANCO BOGOTÁ S.A</t>
  </si>
  <si>
    <t>Total</t>
  </si>
  <si>
    <t xml:space="preserve">RESUMEN DE ADJUDICACIONES </t>
  </si>
  <si>
    <t xml:space="preserve">ADJUDICACION DE DINERO EN EFECTIVO Y DE BIENES ENTRE LOS ACREEDORES CON VOCACION PARA RECIBIR </t>
  </si>
  <si>
    <t>ADJUDICACION EN INMUEBLES</t>
  </si>
  <si>
    <t>Nombre del Acreedor</t>
  </si>
  <si>
    <t>Capital Reconocido</t>
  </si>
  <si>
    <t>Pago en Efectivo ($$)</t>
  </si>
  <si>
    <t>50% Oficina # 205</t>
  </si>
  <si>
    <t>50% Parqueadero # 31</t>
  </si>
  <si>
    <t>Total Oficina + Parqueadero</t>
  </si>
  <si>
    <t>Saldo Insoluto</t>
  </si>
  <si>
    <t>Prorrata Saldo Insoluto</t>
  </si>
  <si>
    <t>Acreedo Prendario</t>
  </si>
  <si>
    <t xml:space="preserve">BANCO AGRARIO S.A </t>
  </si>
  <si>
    <t>Acreedor Hipotecario</t>
  </si>
  <si>
    <t>Acreedor Prendario e Hipotecario</t>
  </si>
  <si>
    <r>
      <rPr>
        <b/>
        <sz val="11"/>
        <color theme="1"/>
        <rFont val="Calibri"/>
        <family val="2"/>
        <scheme val="minor"/>
      </rPr>
      <t>LINA MARIA SARMIENTO MENDOZA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C.C # 52.433.934 de Bogotá </t>
    </r>
    <r>
      <rPr>
        <b/>
        <sz val="12"/>
        <color theme="1"/>
        <rFont val="Calibri"/>
        <family val="2"/>
        <scheme val="minor"/>
      </rPr>
      <t>CESIONARIA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de</t>
    </r>
    <r>
      <rPr>
        <b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FINANDINA S.A (PRENDARIO)</t>
    </r>
    <r>
      <rPr>
        <sz val="11"/>
        <color theme="1"/>
        <rFont val="Calibri"/>
        <family val="2"/>
        <scheme val="minor"/>
      </rPr>
      <t xml:space="preserve">  y de </t>
    </r>
    <r>
      <rPr>
        <b/>
        <sz val="11"/>
        <color theme="1"/>
        <rFont val="Calibri"/>
        <family val="2"/>
        <scheme val="minor"/>
      </rPr>
      <t>ANGEL MARIA CABALLERO (HIPOTECARIO)</t>
    </r>
    <r>
      <rPr>
        <sz val="11"/>
        <color theme="1"/>
        <rFont val="Calibri"/>
        <family val="2"/>
        <scheme val="minor"/>
      </rPr>
      <t xml:space="preserve"> y de </t>
    </r>
    <r>
      <rPr>
        <b/>
        <sz val="11"/>
        <color theme="1"/>
        <rFont val="Calibri"/>
        <family val="2"/>
        <scheme val="minor"/>
      </rPr>
      <t>BBVA S.A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(HIPOTECARIO)</t>
    </r>
    <r>
      <rPr>
        <sz val="11"/>
        <color theme="1"/>
        <rFont val="Calibri"/>
        <family val="2"/>
        <scheme val="minor"/>
      </rPr>
      <t xml:space="preserve"> por la Obligación # 357-9600030378 y por la Obligación # 357-9600030386.</t>
    </r>
  </si>
  <si>
    <t>BIENES A DISTRIBUIR</t>
  </si>
  <si>
    <t xml:space="preserve">DINERO EN EFECTIVO </t>
  </si>
  <si>
    <t>ADJUDICACION DE BIENES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</si>
</sst>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&quot;$&quot;\ #,##0"/>
    <numFmt numFmtId="167" formatCode="_-[$$-240A]\ * #,##0_-;\-[$$-240A]\ * #,##0_-;_-[$$-240A]\ * &quot;-&quot;??_-;_-@_-"/>
    <numFmt numFmtId="168" formatCode="_-&quot;$&quot;\ * #,##0_-;\-&quot;$&quot;\ * #,##0_-;_-&quot;$&quot;\ * &quot;-&quot;_-;_-@_-"/>
    <numFmt numFmtId="169" formatCode="_(&quot;$&quot;\ * #,##0_);_(&quot;$&quot;\ * \(#,##0\);_(&quot;$&quot;\ * &quot;-&quot;??_);_(@_)"/>
    <numFmt numFmtId="170" formatCode="&quot;$&quot;#,##0"/>
    <numFmt numFmtId="171" formatCode="0.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6">
    <xf numFmtId="0" fontId="0" fillId="0" borderId="0" xfId="0"/>
    <xf numFmtId="9" fontId="0" fillId="0" borderId="0" xfId="3" applyFont="1" applyAlignment="1">
      <alignment horizontal="center" vertical="center"/>
    </xf>
    <xf numFmtId="9" fontId="0" fillId="0" borderId="0" xfId="3" applyFont="1" applyAlignment="1">
      <alignment horizontal="center"/>
    </xf>
    <xf numFmtId="165" fontId="0" fillId="0" borderId="0" xfId="1" applyFont="1"/>
    <xf numFmtId="0" fontId="4" fillId="2" borderId="1" xfId="0" applyFont="1" applyFill="1" applyBorder="1" applyAlignment="1">
      <alignment horizontal="right"/>
    </xf>
    <xf numFmtId="166" fontId="6" fillId="2" borderId="1" xfId="0" applyNumberFormat="1" applyFont="1" applyFill="1" applyBorder="1"/>
    <xf numFmtId="167" fontId="0" fillId="0" borderId="0" xfId="0" applyNumberFormat="1"/>
    <xf numFmtId="166" fontId="4" fillId="2" borderId="1" xfId="0" applyNumberFormat="1" applyFont="1" applyFill="1" applyBorder="1"/>
    <xf numFmtId="0" fontId="4" fillId="3" borderId="0" xfId="0" applyFont="1" applyFill="1" applyAlignment="1">
      <alignment horizontal="right"/>
    </xf>
    <xf numFmtId="166" fontId="4" fillId="3" borderId="0" xfId="0" applyNumberFormat="1" applyFont="1" applyFill="1"/>
    <xf numFmtId="0" fontId="4" fillId="5" borderId="1" xfId="0" applyFont="1" applyFill="1" applyBorder="1"/>
    <xf numFmtId="0" fontId="4" fillId="0" borderId="0" xfId="0" applyFont="1" applyAlignment="1">
      <alignment horizontal="center"/>
    </xf>
    <xf numFmtId="0" fontId="7" fillId="5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/>
    </xf>
    <xf numFmtId="164" fontId="4" fillId="0" borderId="1" xfId="2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8" xfId="0" applyBorder="1"/>
    <xf numFmtId="3" fontId="9" fillId="0" borderId="7" xfId="2" applyNumberFormat="1" applyFont="1" applyBorder="1" applyAlignment="1">
      <alignment horizontal="right"/>
    </xf>
    <xf numFmtId="0" fontId="0" fillId="0" borderId="1" xfId="0" applyBorder="1"/>
    <xf numFmtId="0" fontId="4" fillId="0" borderId="0" xfId="0" applyFont="1" applyAlignment="1">
      <alignment horizontal="center" vertical="center"/>
    </xf>
    <xf numFmtId="166" fontId="10" fillId="2" borderId="7" xfId="0" applyNumberFormat="1" applyFont="1" applyFill="1" applyBorder="1"/>
    <xf numFmtId="0" fontId="0" fillId="0" borderId="9" xfId="0" applyBorder="1"/>
    <xf numFmtId="0" fontId="0" fillId="0" borderId="10" xfId="0" applyBorder="1"/>
    <xf numFmtId="0" fontId="4" fillId="0" borderId="11" xfId="0" applyFont="1" applyBorder="1" applyAlignment="1">
      <alignment horizontal="center" vertical="center"/>
    </xf>
    <xf numFmtId="169" fontId="2" fillId="0" borderId="3" xfId="1" applyNumberFormat="1" applyFont="1" applyFill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66" fontId="0" fillId="0" borderId="10" xfId="0" applyNumberFormat="1" applyBorder="1"/>
    <xf numFmtId="168" fontId="11" fillId="7" borderId="1" xfId="0" applyNumberFormat="1" applyFont="1" applyFill="1" applyBorder="1" applyAlignment="1">
      <alignment horizontal="center" vertical="center"/>
    </xf>
    <xf numFmtId="169" fontId="12" fillId="3" borderId="12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10" fontId="0" fillId="0" borderId="0" xfId="3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5" fontId="0" fillId="0" borderId="10" xfId="1" applyFont="1" applyBorder="1"/>
    <xf numFmtId="9" fontId="0" fillId="0" borderId="11" xfId="3" applyFont="1" applyBorder="1" applyAlignment="1">
      <alignment horizontal="center" vertical="center"/>
    </xf>
    <xf numFmtId="169" fontId="1" fillId="0" borderId="0" xfId="1" applyNumberFormat="1" applyFont="1" applyBorder="1" applyAlignment="1">
      <alignment horizontal="center" vertical="center"/>
    </xf>
    <xf numFmtId="169" fontId="1" fillId="0" borderId="12" xfId="1" applyNumberFormat="1" applyFont="1" applyBorder="1" applyAlignment="1">
      <alignment horizontal="center" vertical="center"/>
    </xf>
    <xf numFmtId="166" fontId="0" fillId="0" borderId="1" xfId="0" applyNumberFormat="1" applyBorder="1"/>
    <xf numFmtId="166" fontId="0" fillId="0" borderId="0" xfId="0" applyNumberFormat="1"/>
    <xf numFmtId="0" fontId="0" fillId="0" borderId="13" xfId="0" applyBorder="1" applyAlignment="1">
      <alignment horizontal="left" vertical="top"/>
    </xf>
    <xf numFmtId="0" fontId="0" fillId="0" borderId="1" xfId="0" applyBorder="1" applyAlignment="1">
      <alignment horizontal="left" wrapText="1"/>
    </xf>
    <xf numFmtId="10" fontId="0" fillId="0" borderId="1" xfId="3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3" applyFont="1" applyBorder="1" applyAlignment="1">
      <alignment horizontal="center" vertical="center"/>
    </xf>
    <xf numFmtId="169" fontId="1" fillId="0" borderId="1" xfId="1" applyNumberFormat="1" applyFont="1" applyBorder="1" applyAlignment="1">
      <alignment horizontal="center" vertical="center"/>
    </xf>
    <xf numFmtId="169" fontId="1" fillId="0" borderId="8" xfId="1" applyNumberFormat="1" applyFont="1" applyBorder="1" applyAlignment="1">
      <alignment horizontal="center" vertical="center"/>
    </xf>
    <xf numFmtId="169" fontId="0" fillId="0" borderId="0" xfId="0" applyNumberFormat="1"/>
    <xf numFmtId="0" fontId="0" fillId="0" borderId="1" xfId="0" applyBorder="1" applyAlignment="1">
      <alignment horizontal="left" vertical="top"/>
    </xf>
    <xf numFmtId="0" fontId="13" fillId="0" borderId="1" xfId="0" applyFont="1" applyBorder="1" applyAlignment="1">
      <alignment horizontal="left" wrapText="1"/>
    </xf>
    <xf numFmtId="10" fontId="13" fillId="0" borderId="1" xfId="3" applyNumberFormat="1" applyFont="1" applyBorder="1" applyAlignment="1">
      <alignment horizontal="center" vertical="center"/>
    </xf>
    <xf numFmtId="166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/>
    <xf numFmtId="166" fontId="13" fillId="0" borderId="1" xfId="3" applyNumberFormat="1" applyFont="1" applyBorder="1" applyAlignment="1">
      <alignment horizontal="center" vertical="center"/>
    </xf>
    <xf numFmtId="169" fontId="14" fillId="0" borderId="8" xfId="1" applyNumberFormat="1" applyFont="1" applyBorder="1" applyAlignment="1">
      <alignment horizontal="center" vertical="center"/>
    </xf>
    <xf numFmtId="10" fontId="0" fillId="0" borderId="0" xfId="3" applyNumberFormat="1" applyFont="1"/>
    <xf numFmtId="10" fontId="13" fillId="0" borderId="0" xfId="3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10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/>
    <xf numFmtId="10" fontId="4" fillId="0" borderId="1" xfId="3" applyNumberFormat="1" applyFont="1" applyBorder="1" applyAlignment="1">
      <alignment horizontal="center"/>
    </xf>
    <xf numFmtId="166" fontId="7" fillId="5" borderId="1" xfId="0" applyNumberFormat="1" applyFont="1" applyFill="1" applyBorder="1" applyAlignment="1">
      <alignment horizontal="center" vertical="center"/>
    </xf>
    <xf numFmtId="169" fontId="14" fillId="0" borderId="14" xfId="1" applyNumberFormat="1" applyFont="1" applyBorder="1" applyAlignment="1">
      <alignment horizontal="center" vertical="center"/>
    </xf>
    <xf numFmtId="10" fontId="4" fillId="0" borderId="14" xfId="3" applyNumberFormat="1" applyFont="1" applyBorder="1" applyAlignment="1">
      <alignment horizontal="center" vertical="center"/>
    </xf>
    <xf numFmtId="166" fontId="6" fillId="2" borderId="14" xfId="0" applyNumberFormat="1" applyFont="1" applyFill="1" applyBorder="1"/>
    <xf numFmtId="166" fontId="8" fillId="6" borderId="13" xfId="0" applyNumberFormat="1" applyFont="1" applyFill="1" applyBorder="1"/>
    <xf numFmtId="10" fontId="0" fillId="0" borderId="0" xfId="0" applyNumberFormat="1"/>
    <xf numFmtId="169" fontId="3" fillId="0" borderId="0" xfId="1" applyNumberFormat="1" applyFont="1"/>
    <xf numFmtId="166" fontId="2" fillId="0" borderId="0" xfId="0" applyNumberFormat="1" applyFont="1"/>
    <xf numFmtId="166" fontId="15" fillId="0" borderId="0" xfId="0" applyNumberFormat="1" applyFont="1"/>
    <xf numFmtId="9" fontId="0" fillId="0" borderId="0" xfId="3" applyFont="1"/>
    <xf numFmtId="0" fontId="4" fillId="0" borderId="0" xfId="0" applyFont="1"/>
    <xf numFmtId="10" fontId="0" fillId="0" borderId="0" xfId="3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9" fontId="13" fillId="0" borderId="1" xfId="0" applyNumberFormat="1" applyFont="1" applyBorder="1" applyAlignment="1">
      <alignment horizontal="center" vertical="center" wrapText="1"/>
    </xf>
    <xf numFmtId="170" fontId="13" fillId="0" borderId="7" xfId="0" applyNumberFormat="1" applyFont="1" applyBorder="1" applyAlignment="1">
      <alignment horizontal="center" vertical="center"/>
    </xf>
    <xf numFmtId="170" fontId="13" fillId="0" borderId="6" xfId="0" applyNumberFormat="1" applyFont="1" applyBorder="1" applyAlignment="1">
      <alignment horizontal="center" vertical="center"/>
    </xf>
    <xf numFmtId="168" fontId="1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168" fontId="7" fillId="5" borderId="1" xfId="0" applyNumberFormat="1" applyFont="1" applyFill="1" applyBorder="1" applyAlignment="1">
      <alignment horizontal="center" vertical="center"/>
    </xf>
    <xf numFmtId="168" fontId="7" fillId="2" borderId="7" xfId="0" applyNumberFormat="1" applyFont="1" applyFill="1" applyBorder="1" applyAlignment="1">
      <alignment horizontal="center" vertical="center"/>
    </xf>
    <xf numFmtId="166" fontId="4" fillId="2" borderId="6" xfId="0" applyNumberFormat="1" applyFont="1" applyFill="1" applyBorder="1" applyAlignment="1">
      <alignment horizontal="center" vertical="center"/>
    </xf>
    <xf numFmtId="169" fontId="2" fillId="5" borderId="1" xfId="0" applyNumberFormat="1" applyFont="1" applyFill="1" applyBorder="1"/>
    <xf numFmtId="169" fontId="4" fillId="3" borderId="1" xfId="0" applyNumberFormat="1" applyFont="1" applyFill="1" applyBorder="1"/>
    <xf numFmtId="10" fontId="0" fillId="0" borderId="0" xfId="3" applyNumberFormat="1" applyFont="1" applyAlignment="1">
      <alignment horizontal="center"/>
    </xf>
    <xf numFmtId="166" fontId="0" fillId="0" borderId="9" xfId="0" applyNumberFormat="1" applyBorder="1" applyAlignment="1">
      <alignment horizontal="center" vertical="center"/>
    </xf>
    <xf numFmtId="166" fontId="4" fillId="0" borderId="14" xfId="0" applyNumberFormat="1" applyFont="1" applyBorder="1" applyAlignment="1">
      <alignment horizontal="center"/>
    </xf>
    <xf numFmtId="169" fontId="0" fillId="0" borderId="1" xfId="0" applyNumberFormat="1" applyBorder="1"/>
    <xf numFmtId="171" fontId="0" fillId="0" borderId="1" xfId="3" applyNumberFormat="1" applyFont="1" applyBorder="1" applyAlignment="1">
      <alignment horizontal="center" vertical="center"/>
    </xf>
    <xf numFmtId="169" fontId="5" fillId="6" borderId="1" xfId="3" applyNumberFormat="1" applyFont="1" applyFill="1" applyBorder="1"/>
    <xf numFmtId="9" fontId="4" fillId="0" borderId="1" xfId="3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70" fontId="0" fillId="0" borderId="8" xfId="0" applyNumberFormat="1" applyBorder="1" applyAlignment="1">
      <alignment horizontal="right" vertical="center"/>
    </xf>
    <xf numFmtId="0" fontId="16" fillId="0" borderId="1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170" fontId="13" fillId="0" borderId="1" xfId="0" applyNumberFormat="1" applyFont="1" applyBorder="1" applyAlignment="1">
      <alignment horizontal="center" vertical="center"/>
    </xf>
    <xf numFmtId="168" fontId="7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9" fillId="9" borderId="6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10" fontId="0" fillId="0" borderId="16" xfId="3" applyNumberFormat="1" applyFont="1" applyBorder="1" applyAlignment="1">
      <alignment horizontal="center"/>
    </xf>
    <xf numFmtId="0" fontId="2" fillId="6" borderId="6" xfId="0" applyFont="1" applyFill="1" applyBorder="1" applyAlignment="1">
      <alignment horizontal="center" vertical="center" wrapText="1"/>
    </xf>
  </cellXfs>
  <cellStyles count="4">
    <cellStyle name="Moneda" xfId="1" builtinId="4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8"/>
  <sheetViews>
    <sheetView tabSelected="1" zoomScale="80" zoomScaleNormal="80" workbookViewId="0">
      <selection activeCell="N11" sqref="N11"/>
    </sheetView>
  </sheetViews>
  <sheetFormatPr defaultColWidth="11.42578125" defaultRowHeight="15"/>
  <cols>
    <col min="1" max="1" width="32.42578125" customWidth="1"/>
    <col min="2" max="2" width="27.140625" customWidth="1"/>
    <col min="3" max="3" width="15.7109375" customWidth="1"/>
    <col min="4" max="4" width="20.42578125" customWidth="1"/>
    <col min="5" max="5" width="17.5703125" bestFit="1" customWidth="1"/>
    <col min="6" max="6" width="18.7109375" customWidth="1"/>
    <col min="7" max="7" width="17.85546875" customWidth="1"/>
    <col min="8" max="8" width="21.28515625" customWidth="1"/>
    <col min="9" max="9" width="15" customWidth="1"/>
    <col min="10" max="10" width="17.140625" customWidth="1"/>
    <col min="11" max="11" width="21.85546875" customWidth="1"/>
    <col min="12" max="12" width="19.5703125" customWidth="1"/>
    <col min="13" max="13" width="22.42578125" customWidth="1"/>
    <col min="14" max="14" width="21.140625" customWidth="1"/>
    <col min="15" max="15" width="17.85546875" bestFit="1" customWidth="1"/>
    <col min="16" max="16" width="20.28515625" customWidth="1"/>
    <col min="17" max="17" width="13.140625" bestFit="1" customWidth="1"/>
    <col min="18" max="18" width="19.28515625" bestFit="1" customWidth="1"/>
    <col min="19" max="19" width="14.85546875" bestFit="1" customWidth="1"/>
    <col min="21" max="21" width="17.5703125" bestFit="1" customWidth="1"/>
    <col min="22" max="22" width="23" bestFit="1" customWidth="1"/>
    <col min="23" max="23" width="14.85546875" bestFit="1" customWidth="1"/>
  </cols>
  <sheetData>
    <row r="1" spans="1:21">
      <c r="E1" s="1"/>
      <c r="F1" s="1"/>
      <c r="G1" s="1"/>
      <c r="H1" s="2"/>
    </row>
    <row r="2" spans="1:21" ht="21">
      <c r="B2" s="3"/>
      <c r="E2" s="1"/>
      <c r="F2" s="1"/>
      <c r="G2" s="1"/>
      <c r="H2" s="2"/>
      <c r="K2" s="4" t="s">
        <v>0</v>
      </c>
      <c r="L2" s="5">
        <f>+L3+L4</f>
        <v>146250750</v>
      </c>
      <c r="M2" s="6"/>
      <c r="N2" s="6"/>
    </row>
    <row r="3" spans="1:21">
      <c r="E3" s="1"/>
      <c r="F3" s="1"/>
      <c r="G3" s="1"/>
      <c r="H3" s="2"/>
      <c r="K3" s="4" t="s">
        <v>1</v>
      </c>
      <c r="L3" s="7">
        <v>124767750</v>
      </c>
    </row>
    <row r="4" spans="1:21">
      <c r="K4" s="4" t="s">
        <v>2</v>
      </c>
      <c r="L4" s="7">
        <v>21483000</v>
      </c>
    </row>
    <row r="5" spans="1:21" ht="15.75" thickBot="1">
      <c r="K5" s="8"/>
      <c r="L5" s="9"/>
    </row>
    <row r="6" spans="1:21">
      <c r="A6" s="99" t="s">
        <v>3</v>
      </c>
      <c r="B6" s="99"/>
      <c r="C6" s="99"/>
      <c r="D6" s="99"/>
      <c r="E6" s="100"/>
      <c r="F6" s="101" t="s">
        <v>4</v>
      </c>
      <c r="G6" s="102"/>
      <c r="H6" s="102"/>
      <c r="I6" s="10"/>
      <c r="J6" s="103" t="s">
        <v>5</v>
      </c>
      <c r="K6" s="103"/>
      <c r="L6" s="103"/>
      <c r="M6" s="103"/>
      <c r="N6" s="11"/>
    </row>
    <row r="7" spans="1:21" ht="90">
      <c r="A7" s="96"/>
      <c r="B7" s="97" t="s">
        <v>6</v>
      </c>
      <c r="C7" s="97" t="s">
        <v>7</v>
      </c>
      <c r="D7" s="97" t="s">
        <v>8</v>
      </c>
      <c r="E7" s="97" t="s">
        <v>9</v>
      </c>
      <c r="F7" s="97" t="s">
        <v>10</v>
      </c>
      <c r="G7" s="12" t="s">
        <v>11</v>
      </c>
      <c r="H7" s="13" t="s">
        <v>12</v>
      </c>
      <c r="I7" s="96" t="s">
        <v>13</v>
      </c>
      <c r="J7" s="14" t="s">
        <v>14</v>
      </c>
      <c r="K7" s="96" t="s">
        <v>15</v>
      </c>
      <c r="L7" s="96" t="s">
        <v>16</v>
      </c>
      <c r="M7" s="15" t="s">
        <v>17</v>
      </c>
      <c r="N7" s="16" t="s">
        <v>18</v>
      </c>
    </row>
    <row r="8" spans="1:21" ht="23.25">
      <c r="A8" s="17" t="s">
        <v>19</v>
      </c>
      <c r="B8" s="18">
        <v>60206325</v>
      </c>
      <c r="C8" s="19"/>
      <c r="D8" s="19"/>
      <c r="E8" s="20"/>
      <c r="F8" s="19"/>
      <c r="G8" s="19"/>
      <c r="H8" s="21">
        <v>497206325</v>
      </c>
      <c r="I8" s="22"/>
      <c r="K8" s="23"/>
      <c r="L8" s="23"/>
      <c r="M8" s="24">
        <f>+L2</f>
        <v>146250750</v>
      </c>
      <c r="N8" s="25"/>
    </row>
    <row r="9" spans="1:21">
      <c r="A9" s="104" t="s">
        <v>20</v>
      </c>
      <c r="B9" s="23"/>
      <c r="C9" s="23"/>
      <c r="D9" s="23"/>
      <c r="E9" s="26"/>
      <c r="F9" s="27"/>
      <c r="G9" s="23"/>
      <c r="H9" s="28"/>
      <c r="I9" s="22"/>
      <c r="K9" s="23"/>
      <c r="L9" s="23"/>
      <c r="M9" s="23"/>
      <c r="N9" s="25"/>
    </row>
    <row r="10" spans="1:21" ht="18.75">
      <c r="A10" s="105"/>
      <c r="B10" s="23"/>
      <c r="C10" s="23"/>
      <c r="D10" s="29"/>
      <c r="E10" s="30"/>
      <c r="F10" s="27"/>
      <c r="G10" s="31">
        <f>B8</f>
        <v>60206325</v>
      </c>
      <c r="H10" s="32">
        <v>437000000</v>
      </c>
      <c r="I10" s="22"/>
      <c r="K10" s="23"/>
      <c r="L10" s="23"/>
      <c r="M10" s="23"/>
      <c r="N10" s="25"/>
    </row>
    <row r="11" spans="1:21">
      <c r="A11" s="106"/>
      <c r="B11" s="33"/>
      <c r="C11" s="34"/>
      <c r="D11" s="35"/>
      <c r="E11" s="36"/>
      <c r="F11" s="37" t="s">
        <v>21</v>
      </c>
      <c r="G11" s="38"/>
      <c r="H11" s="39">
        <v>437000000</v>
      </c>
      <c r="I11" s="40">
        <v>0</v>
      </c>
      <c r="M11" s="41"/>
      <c r="N11" s="25"/>
    </row>
    <row r="12" spans="1:21">
      <c r="A12" s="42" t="s">
        <v>22</v>
      </c>
      <c r="B12" s="43" t="s">
        <v>23</v>
      </c>
      <c r="C12" s="44">
        <f t="shared" ref="C12:C18" si="0">+D12/$D$19</f>
        <v>9.3917198951803366E-2</v>
      </c>
      <c r="D12" s="45">
        <v>95435807</v>
      </c>
      <c r="E12" s="22"/>
      <c r="F12" s="46" t="s">
        <v>21</v>
      </c>
      <c r="G12" s="47">
        <f>+D12</f>
        <v>95435807</v>
      </c>
      <c r="H12" s="48">
        <f>+H11-G12</f>
        <v>341564193</v>
      </c>
      <c r="I12" s="40">
        <f>+D12-G12</f>
        <v>0</v>
      </c>
      <c r="L12" s="49"/>
      <c r="M12" s="41"/>
      <c r="N12" s="25"/>
    </row>
    <row r="13" spans="1:21" ht="45">
      <c r="A13" s="50" t="s">
        <v>22</v>
      </c>
      <c r="B13" s="51" t="s">
        <v>24</v>
      </c>
      <c r="C13" s="52">
        <f t="shared" si="0"/>
        <v>3.6903286841726252E-2</v>
      </c>
      <c r="D13" s="53">
        <v>37500000</v>
      </c>
      <c r="E13" s="54"/>
      <c r="F13" s="55"/>
      <c r="G13" s="47">
        <f>+D13</f>
        <v>37500000</v>
      </c>
      <c r="H13" s="56">
        <f>+H12-G13</f>
        <v>304064193</v>
      </c>
      <c r="I13" s="40">
        <f t="shared" ref="I13:I18" si="1">+D13-G13</f>
        <v>0</v>
      </c>
      <c r="K13" s="41"/>
      <c r="M13" s="41"/>
      <c r="N13" s="25"/>
      <c r="U13" s="41"/>
    </row>
    <row r="14" spans="1:21" ht="45">
      <c r="A14" s="50" t="s">
        <v>25</v>
      </c>
      <c r="B14" s="43" t="s">
        <v>26</v>
      </c>
      <c r="C14" s="44">
        <f t="shared" si="0"/>
        <v>0.13947184240244107</v>
      </c>
      <c r="D14" s="45">
        <v>141727053</v>
      </c>
      <c r="E14" s="45">
        <f>+D14</f>
        <v>141727053</v>
      </c>
      <c r="F14" s="44">
        <f>+E14/$E$19</f>
        <v>0.16046379386860474</v>
      </c>
      <c r="G14" s="47">
        <f>+$H$13*F14</f>
        <v>48791293.988375649</v>
      </c>
      <c r="H14" s="107">
        <f>H13</f>
        <v>304064193</v>
      </c>
      <c r="I14" s="45">
        <f>+D14-G14</f>
        <v>92935759.011624351</v>
      </c>
      <c r="J14" s="34">
        <f t="shared" ref="J14:J19" si="2">+I14/$I$19</f>
        <v>0.16046379386860471</v>
      </c>
      <c r="K14" s="35">
        <f>+J14*$L$3</f>
        <v>20020706.517449606</v>
      </c>
      <c r="L14" s="35">
        <f>+J14*$L$4</f>
        <v>3447243.6836792352</v>
      </c>
      <c r="M14" s="35">
        <f>+K14+L14</f>
        <v>23467950.20112884</v>
      </c>
      <c r="N14" s="88">
        <f t="shared" ref="N14:N18" si="3">+I14-M14</f>
        <v>69467808.810495511</v>
      </c>
      <c r="O14" s="41"/>
      <c r="P14" s="41"/>
    </row>
    <row r="15" spans="1:21">
      <c r="A15" s="50" t="s">
        <v>25</v>
      </c>
      <c r="B15" s="43" t="s">
        <v>27</v>
      </c>
      <c r="C15" s="44">
        <f t="shared" si="0"/>
        <v>0.25815365526446032</v>
      </c>
      <c r="D15" s="45">
        <v>262327909</v>
      </c>
      <c r="E15" s="45">
        <f t="shared" ref="E15:E18" si="4">+D15</f>
        <v>262327909</v>
      </c>
      <c r="F15" s="44">
        <f t="shared" ref="F15:F18" si="5">+E15/$E$19</f>
        <v>0.2970084442224174</v>
      </c>
      <c r="G15" s="47">
        <f>+$H$13*F15</f>
        <v>90309632.906674862</v>
      </c>
      <c r="H15" s="107"/>
      <c r="I15" s="45">
        <f>+D15-G15</f>
        <v>172018276.09332514</v>
      </c>
      <c r="J15" s="34">
        <f t="shared" si="2"/>
        <v>0.29700844422241746</v>
      </c>
      <c r="K15" s="35">
        <f t="shared" ref="K15:K18" si="6">+J15*$L$3</f>
        <v>37057075.316631526</v>
      </c>
      <c r="L15" s="35">
        <f t="shared" ref="L15:L18" si="7">+J15*$L$4</f>
        <v>6380632.4072301947</v>
      </c>
      <c r="M15" s="35">
        <f t="shared" ref="M15:M18" si="8">+K15+L15</f>
        <v>43437707.723861724</v>
      </c>
      <c r="N15" s="88">
        <f t="shared" si="3"/>
        <v>128580568.36946341</v>
      </c>
      <c r="O15" s="41"/>
      <c r="P15" s="41"/>
    </row>
    <row r="16" spans="1:21" ht="75" customHeight="1">
      <c r="A16" s="50" t="s">
        <v>25</v>
      </c>
      <c r="B16" s="51" t="s">
        <v>28</v>
      </c>
      <c r="C16" s="52">
        <f t="shared" si="0"/>
        <v>0.16401460818873029</v>
      </c>
      <c r="D16" s="53">
        <v>166666666.66999999</v>
      </c>
      <c r="E16" s="53">
        <f t="shared" si="4"/>
        <v>166666666.66999999</v>
      </c>
      <c r="F16" s="52">
        <f t="shared" si="5"/>
        <v>0.18870049915807063</v>
      </c>
      <c r="G16" s="47">
        <f>+$H$13*F16</f>
        <v>57377064.995195925</v>
      </c>
      <c r="H16" s="107"/>
      <c r="I16" s="53">
        <f t="shared" si="1"/>
        <v>109289601.67480406</v>
      </c>
      <c r="J16" s="58">
        <f t="shared" si="2"/>
        <v>0.18870049915807063</v>
      </c>
      <c r="K16" s="35">
        <f t="shared" si="6"/>
        <v>23543736.703829367</v>
      </c>
      <c r="L16" s="35">
        <f t="shared" si="7"/>
        <v>4053852.8234128314</v>
      </c>
      <c r="M16" s="35">
        <f t="shared" si="8"/>
        <v>27597589.527242199</v>
      </c>
      <c r="N16" s="88">
        <f t="shared" si="3"/>
        <v>81692012.147561863</v>
      </c>
      <c r="O16" s="41"/>
      <c r="P16" s="49"/>
    </row>
    <row r="17" spans="1:21" ht="60">
      <c r="A17" s="50" t="s">
        <v>25</v>
      </c>
      <c r="B17" s="43" t="s">
        <v>29</v>
      </c>
      <c r="C17" s="44">
        <f t="shared" si="0"/>
        <v>8.2007304089444719E-2</v>
      </c>
      <c r="D17" s="45">
        <v>83333333.329999998</v>
      </c>
      <c r="E17" s="45">
        <f t="shared" si="4"/>
        <v>83333333.329999998</v>
      </c>
      <c r="F17" s="44">
        <f t="shared" si="5"/>
        <v>9.4350249573374304E-2</v>
      </c>
      <c r="G17" s="47">
        <f>+$H$13*F17</f>
        <v>28688532.495876651</v>
      </c>
      <c r="H17" s="107"/>
      <c r="I17" s="45">
        <f t="shared" si="1"/>
        <v>54644800.834123343</v>
      </c>
      <c r="J17" s="34">
        <f t="shared" si="2"/>
        <v>9.4350249573374304E-2</v>
      </c>
      <c r="K17" s="35">
        <f t="shared" si="6"/>
        <v>11771868.351208372</v>
      </c>
      <c r="L17" s="35">
        <f t="shared" si="7"/>
        <v>2026926.4115848001</v>
      </c>
      <c r="M17" s="35">
        <f t="shared" si="8"/>
        <v>13798794.762793172</v>
      </c>
      <c r="N17" s="88">
        <f t="shared" si="3"/>
        <v>40846006.071330175</v>
      </c>
      <c r="O17" s="41"/>
      <c r="P17" s="41"/>
    </row>
    <row r="18" spans="1:21">
      <c r="A18" s="50" t="s">
        <v>25</v>
      </c>
      <c r="B18" s="43" t="s">
        <v>30</v>
      </c>
      <c r="C18" s="44">
        <f t="shared" si="0"/>
        <v>0.22553210426139397</v>
      </c>
      <c r="D18" s="45">
        <v>229178879</v>
      </c>
      <c r="E18" s="45">
        <f t="shared" si="4"/>
        <v>229178879</v>
      </c>
      <c r="F18" s="44">
        <f t="shared" si="5"/>
        <v>0.25947701317753291</v>
      </c>
      <c r="G18" s="47">
        <f>+$H$13*F18</f>
        <v>78897668.613876909</v>
      </c>
      <c r="H18" s="107"/>
      <c r="I18" s="45">
        <f t="shared" si="1"/>
        <v>150281210.38612309</v>
      </c>
      <c r="J18" s="34">
        <f t="shared" si="2"/>
        <v>0.25947701317753291</v>
      </c>
      <c r="K18" s="35">
        <f t="shared" si="6"/>
        <v>32374363.110881131</v>
      </c>
      <c r="L18" s="35">
        <f t="shared" si="7"/>
        <v>5574344.6740929391</v>
      </c>
      <c r="M18" s="35">
        <f t="shared" si="8"/>
        <v>37948707.784974068</v>
      </c>
      <c r="N18" s="88">
        <f t="shared" si="3"/>
        <v>112332502.60114902</v>
      </c>
      <c r="O18" s="41"/>
      <c r="P18" s="41"/>
    </row>
    <row r="19" spans="1:21" ht="21.75" thickBot="1">
      <c r="A19" s="22"/>
      <c r="B19" s="59" t="s">
        <v>31</v>
      </c>
      <c r="C19" s="60">
        <f>SUM(C11:C18)</f>
        <v>1</v>
      </c>
      <c r="D19" s="61">
        <f>SUM(D11:D18)</f>
        <v>1016169648</v>
      </c>
      <c r="E19" s="62">
        <f>SUM(E14:E18)</f>
        <v>883233841</v>
      </c>
      <c r="F19" s="63">
        <f>SUM(F14:F18)</f>
        <v>1</v>
      </c>
      <c r="G19" s="64">
        <f>SUM(G11:G18)</f>
        <v>437000000</v>
      </c>
      <c r="H19" s="65"/>
      <c r="I19" s="62">
        <f>+D19-G19</f>
        <v>579169648</v>
      </c>
      <c r="J19" s="66">
        <f t="shared" si="2"/>
        <v>1</v>
      </c>
      <c r="K19" s="89">
        <f>SUM(K14:K18)</f>
        <v>124767750</v>
      </c>
      <c r="L19" s="89">
        <f>SUM(L14:L18)</f>
        <v>21483000</v>
      </c>
      <c r="M19" s="67">
        <f>+K19+L19</f>
        <v>146250750</v>
      </c>
      <c r="N19" s="68">
        <v>432918898</v>
      </c>
      <c r="O19" s="41"/>
      <c r="P19" s="41"/>
      <c r="S19" s="41"/>
      <c r="T19" s="69"/>
      <c r="U19" s="70"/>
    </row>
    <row r="20" spans="1:21">
      <c r="G20" s="71"/>
      <c r="I20" s="41"/>
      <c r="K20" s="41"/>
      <c r="M20" s="41"/>
    </row>
    <row r="21" spans="1:21">
      <c r="B21" s="72"/>
      <c r="D21" s="73"/>
      <c r="F21" s="41"/>
      <c r="K21" s="41"/>
      <c r="O21" s="41"/>
    </row>
    <row r="22" spans="1:21" ht="23.25">
      <c r="A22" s="98" t="s">
        <v>32</v>
      </c>
      <c r="B22" s="98"/>
      <c r="C22" s="98"/>
      <c r="D22" s="98"/>
      <c r="E22" s="98"/>
      <c r="F22" s="98"/>
      <c r="G22" s="41"/>
      <c r="H22" s="49"/>
    </row>
    <row r="23" spans="1:21">
      <c r="A23" s="74"/>
      <c r="D23" s="75"/>
      <c r="E23" s="35"/>
      <c r="F23" s="57"/>
      <c r="H23" s="41"/>
    </row>
    <row r="24" spans="1:21" ht="18.75">
      <c r="A24" s="108" t="s">
        <v>33</v>
      </c>
      <c r="B24" s="108"/>
      <c r="C24" s="108"/>
      <c r="D24" s="108"/>
      <c r="E24" s="108"/>
      <c r="F24" s="108"/>
    </row>
    <row r="25" spans="1:21" ht="18.75">
      <c r="A25" s="95"/>
      <c r="B25" s="109" t="s">
        <v>4</v>
      </c>
      <c r="C25" s="110"/>
      <c r="D25" s="109" t="s">
        <v>34</v>
      </c>
      <c r="E25" s="111"/>
      <c r="F25" s="112"/>
    </row>
    <row r="26" spans="1:21">
      <c r="A26" s="113" t="s">
        <v>20</v>
      </c>
      <c r="B26" s="113" t="s">
        <v>35</v>
      </c>
      <c r="C26" s="104" t="s">
        <v>36</v>
      </c>
      <c r="D26" s="114" t="s">
        <v>37</v>
      </c>
      <c r="E26" s="115" t="s">
        <v>38</v>
      </c>
      <c r="F26" s="116" t="s">
        <v>39</v>
      </c>
      <c r="G26" s="116"/>
      <c r="H26" s="122" t="s">
        <v>40</v>
      </c>
      <c r="I26" s="125" t="s">
        <v>41</v>
      </c>
      <c r="J26" s="117" t="s">
        <v>42</v>
      </c>
    </row>
    <row r="27" spans="1:21">
      <c r="A27" s="113"/>
      <c r="B27" s="113"/>
      <c r="C27" s="106"/>
      <c r="D27" s="114"/>
      <c r="E27" s="115"/>
      <c r="F27" s="116"/>
      <c r="G27" s="116"/>
      <c r="H27" s="122"/>
      <c r="I27" s="125"/>
      <c r="J27" s="117"/>
    </row>
    <row r="28" spans="1:21">
      <c r="A28" s="76" t="s">
        <v>43</v>
      </c>
      <c r="B28" s="76" t="s">
        <v>44</v>
      </c>
      <c r="C28" s="45">
        <f>+D12</f>
        <v>95435807</v>
      </c>
      <c r="D28" s="77">
        <f>+G12</f>
        <v>95435807</v>
      </c>
      <c r="E28" s="78">
        <v>0</v>
      </c>
      <c r="F28" s="118">
        <v>0</v>
      </c>
      <c r="G28" s="118"/>
      <c r="H28" s="79">
        <v>0</v>
      </c>
      <c r="I28" s="90">
        <f>+C28-D28</f>
        <v>0</v>
      </c>
      <c r="J28" s="90">
        <f>+I28/I32</f>
        <v>0</v>
      </c>
    </row>
    <row r="29" spans="1:21">
      <c r="A29" s="76" t="s">
        <v>45</v>
      </c>
      <c r="B29" s="76" t="str">
        <f>+B15</f>
        <v>BANCO DAVIVIENDA S.A</v>
      </c>
      <c r="C29" s="45">
        <f>+D15</f>
        <v>262327909</v>
      </c>
      <c r="D29" s="80">
        <f>+G15</f>
        <v>90309632.906674862</v>
      </c>
      <c r="E29" s="78">
        <f>+K15</f>
        <v>37057075.316631526</v>
      </c>
      <c r="F29" s="118">
        <f>+L15</f>
        <v>6380632.4072301947</v>
      </c>
      <c r="G29" s="118"/>
      <c r="H29" s="79">
        <f>+E29+F29</f>
        <v>43437707.723861724</v>
      </c>
      <c r="I29" s="45">
        <f>+C29-D29-H29</f>
        <v>128580568.36946341</v>
      </c>
      <c r="J29" s="91">
        <f>+I29/I32</f>
        <v>0.29700844422241746</v>
      </c>
    </row>
    <row r="30" spans="1:21" ht="165.75">
      <c r="A30" s="76" t="s">
        <v>46</v>
      </c>
      <c r="B30" s="94" t="s">
        <v>47</v>
      </c>
      <c r="C30" s="45">
        <f>D13+D16+D14+D17</f>
        <v>429227052.99999994</v>
      </c>
      <c r="D30" s="80">
        <f>+G13+G16+G14+G17</f>
        <v>172356891.47944823</v>
      </c>
      <c r="E30" s="78">
        <f>+K14+K16+K17</f>
        <v>55336311.572487347</v>
      </c>
      <c r="F30" s="118">
        <f>+L14+L16+L17</f>
        <v>9528022.9186768662</v>
      </c>
      <c r="G30" s="118"/>
      <c r="H30" s="79">
        <f>+E30+F30</f>
        <v>64864334.491164215</v>
      </c>
      <c r="I30" s="45">
        <f>+C30-D30-H30</f>
        <v>192005827.0293875</v>
      </c>
      <c r="J30" s="46">
        <f>+I30/I32</f>
        <v>0.44351454260004963</v>
      </c>
      <c r="K30" s="69"/>
    </row>
    <row r="31" spans="1:21">
      <c r="A31" s="76" t="s">
        <v>45</v>
      </c>
      <c r="B31" s="76" t="str">
        <f>+B18</f>
        <v>BANCO BOGOTÁ S.A</v>
      </c>
      <c r="C31" s="45">
        <f>+D18</f>
        <v>229178879</v>
      </c>
      <c r="D31" s="80">
        <f>+G18</f>
        <v>78897668.613876909</v>
      </c>
      <c r="E31" s="78">
        <f>+K18</f>
        <v>32374363.110881131</v>
      </c>
      <c r="F31" s="118">
        <f>+L18</f>
        <v>5574344.6740929391</v>
      </c>
      <c r="G31" s="118"/>
      <c r="H31" s="79">
        <f>+E31+F31</f>
        <v>37948707.784974068</v>
      </c>
      <c r="I31" s="45">
        <f>+C31-D31-H31</f>
        <v>112332502.60114902</v>
      </c>
      <c r="J31" s="46">
        <f>+I31/I32</f>
        <v>0.25947701317753291</v>
      </c>
    </row>
    <row r="32" spans="1:21">
      <c r="B32" s="81" t="s">
        <v>0</v>
      </c>
      <c r="C32" s="61">
        <f>+C28+C29+C30+C31</f>
        <v>1016169648</v>
      </c>
      <c r="D32" s="82">
        <f>SUM(D28:D31)</f>
        <v>437000000</v>
      </c>
      <c r="E32" s="83">
        <v>124767750</v>
      </c>
      <c r="F32" s="119">
        <v>21483000</v>
      </c>
      <c r="G32" s="119"/>
      <c r="H32" s="84">
        <f>+F32+E32+G32</f>
        <v>146250750</v>
      </c>
      <c r="I32" s="92">
        <f>SUM(I28:I31)</f>
        <v>432918897.99999994</v>
      </c>
      <c r="J32" s="93">
        <f>SUM(J28:J31)</f>
        <v>1</v>
      </c>
    </row>
    <row r="33" spans="1:8">
      <c r="D33" s="87"/>
      <c r="E33" s="87"/>
      <c r="F33" s="124"/>
      <c r="G33" s="124"/>
      <c r="H33" s="87"/>
    </row>
    <row r="35" spans="1:8">
      <c r="A35" s="120" t="s">
        <v>48</v>
      </c>
      <c r="B35" s="120"/>
    </row>
    <row r="37" spans="1:8">
      <c r="A37" s="22" t="s">
        <v>49</v>
      </c>
      <c r="B37" s="85">
        <f>+H10</f>
        <v>437000000</v>
      </c>
    </row>
    <row r="38" spans="1:8">
      <c r="A38" s="22" t="s">
        <v>50</v>
      </c>
      <c r="B38" s="7">
        <f>+L2</f>
        <v>146250750</v>
      </c>
    </row>
    <row r="39" spans="1:8">
      <c r="A39" s="81" t="s">
        <v>0</v>
      </c>
      <c r="B39" s="86">
        <f>+B38+B37</f>
        <v>583250750</v>
      </c>
    </row>
    <row r="41" spans="1:8">
      <c r="A41" s="121"/>
      <c r="B41" s="121"/>
      <c r="C41" s="121"/>
      <c r="D41" s="121"/>
      <c r="E41" s="121"/>
      <c r="F41" s="121"/>
    </row>
    <row r="42" spans="1:8">
      <c r="A42" s="121"/>
      <c r="B42" s="121"/>
      <c r="C42" s="121"/>
      <c r="D42" s="121"/>
      <c r="E42" s="121"/>
      <c r="F42" s="121"/>
    </row>
    <row r="44" spans="1:8" ht="21">
      <c r="A44" s="123"/>
      <c r="B44" s="123"/>
      <c r="C44" s="123"/>
      <c r="D44" s="123"/>
      <c r="E44" s="123"/>
      <c r="F44" s="123"/>
    </row>
    <row r="46" spans="1:8">
      <c r="A46" s="121"/>
      <c r="B46" s="121"/>
      <c r="C46" s="121"/>
      <c r="D46" s="121"/>
      <c r="E46" s="121"/>
      <c r="F46" s="121"/>
    </row>
    <row r="48" spans="1:8">
      <c r="A48" s="121"/>
      <c r="B48" s="121"/>
      <c r="C48" s="121"/>
      <c r="D48" s="121"/>
      <c r="E48" s="121"/>
      <c r="F48" s="121"/>
    </row>
  </sheetData>
  <mergeCells count="30">
    <mergeCell ref="A44:F44"/>
    <mergeCell ref="A46:F46"/>
    <mergeCell ref="A48:F48"/>
    <mergeCell ref="F33:G33"/>
    <mergeCell ref="I26:I27"/>
    <mergeCell ref="A42:F42"/>
    <mergeCell ref="J26:J27"/>
    <mergeCell ref="F31:G31"/>
    <mergeCell ref="F32:G32"/>
    <mergeCell ref="A35:B35"/>
    <mergeCell ref="A41:F41"/>
    <mergeCell ref="H26:H27"/>
    <mergeCell ref="F28:G28"/>
    <mergeCell ref="F29:G29"/>
    <mergeCell ref="F30:G30"/>
    <mergeCell ref="A24:F24"/>
    <mergeCell ref="B25:C25"/>
    <mergeCell ref="D25:F25"/>
    <mergeCell ref="A26:A27"/>
    <mergeCell ref="B26:B27"/>
    <mergeCell ref="C26:C27"/>
    <mergeCell ref="D26:D27"/>
    <mergeCell ref="E26:E27"/>
    <mergeCell ref="F26:G27"/>
    <mergeCell ref="A22:F22"/>
    <mergeCell ref="A6:E6"/>
    <mergeCell ref="F6:H6"/>
    <mergeCell ref="J6:M6"/>
    <mergeCell ref="A9:A11"/>
    <mergeCell ref="H14:H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Cesar Augusto Aponte Rojas</dc:creator>
  <cp:keywords/>
  <dc:description/>
  <cp:lastModifiedBy>Elsa Patricia Montoya Ruiz</cp:lastModifiedBy>
  <cp:revision/>
  <dcterms:created xsi:type="dcterms:W3CDTF">2021-07-12T04:02:07Z</dcterms:created>
  <dcterms:modified xsi:type="dcterms:W3CDTF">2021-10-06T19:09:37Z</dcterms:modified>
  <cp:category/>
  <cp:contentStatus/>
</cp:coreProperties>
</file>