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755" activeTab="1"/>
  </bookViews>
  <sheets>
    <sheet name="Hoja1" sheetId="1" r:id="rId1"/>
    <sheet name="Hoja2" sheetId="2" r:id="rId2"/>
  </sheets>
  <externalReferences>
    <externalReference r:id="rId3"/>
    <externalReference r:id="rId4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2" l="1"/>
  <c r="L81" i="2"/>
  <c r="J8" i="2"/>
  <c r="I8" i="2"/>
  <c r="L8" i="2"/>
  <c r="F9" i="2"/>
  <c r="J9" i="2"/>
  <c r="I9" i="2"/>
  <c r="L9" i="2"/>
  <c r="F10" i="2"/>
  <c r="J10" i="2"/>
  <c r="I10" i="2"/>
  <c r="L10" i="2"/>
  <c r="F11" i="2"/>
  <c r="J11" i="2"/>
  <c r="I11" i="2"/>
  <c r="L11" i="2"/>
  <c r="F12" i="2"/>
  <c r="J12" i="2"/>
  <c r="I12" i="2"/>
  <c r="L12" i="2"/>
  <c r="F13" i="2"/>
  <c r="J13" i="2"/>
  <c r="I13" i="2"/>
  <c r="L13" i="2"/>
  <c r="F14" i="2"/>
  <c r="J14" i="2"/>
  <c r="I14" i="2"/>
  <c r="L14" i="2"/>
  <c r="F15" i="2"/>
  <c r="J15" i="2"/>
  <c r="I15" i="2"/>
  <c r="L15" i="2"/>
  <c r="F16" i="2"/>
  <c r="J16" i="2"/>
  <c r="I16" i="2"/>
  <c r="L16" i="2"/>
  <c r="F17" i="2"/>
  <c r="J17" i="2"/>
  <c r="I17" i="2"/>
  <c r="L17" i="2"/>
  <c r="F18" i="2"/>
  <c r="J18" i="2"/>
  <c r="I18" i="2"/>
  <c r="L18" i="2"/>
  <c r="F19" i="2"/>
  <c r="J19" i="2"/>
  <c r="I19" i="2"/>
  <c r="L19" i="2"/>
  <c r="F20" i="2"/>
  <c r="J20" i="2"/>
  <c r="I20" i="2"/>
  <c r="L20" i="2"/>
  <c r="F21" i="2"/>
  <c r="J21" i="2"/>
  <c r="I21" i="2"/>
  <c r="L21" i="2"/>
  <c r="F22" i="2"/>
  <c r="J22" i="2"/>
  <c r="I22" i="2"/>
  <c r="L22" i="2"/>
  <c r="F23" i="2"/>
  <c r="J23" i="2"/>
  <c r="I23" i="2"/>
  <c r="L23" i="2"/>
  <c r="F24" i="2"/>
  <c r="I24" i="2"/>
  <c r="L24" i="2"/>
  <c r="F25" i="2"/>
  <c r="I25" i="2"/>
  <c r="L25" i="2"/>
  <c r="F26" i="2"/>
  <c r="I26" i="2"/>
  <c r="L26" i="2"/>
  <c r="F27" i="2"/>
  <c r="I27" i="2"/>
  <c r="L27" i="2"/>
  <c r="F28" i="2"/>
  <c r="I28" i="2"/>
  <c r="L28" i="2"/>
  <c r="F29" i="2"/>
  <c r="I29" i="2"/>
  <c r="L29" i="2"/>
  <c r="F30" i="2"/>
  <c r="I30" i="2"/>
  <c r="L30" i="2"/>
  <c r="F31" i="2"/>
  <c r="I31" i="2"/>
  <c r="L31" i="2"/>
  <c r="F32" i="2"/>
  <c r="I32" i="2"/>
  <c r="L32" i="2"/>
  <c r="F33" i="2"/>
  <c r="I33" i="2"/>
  <c r="L33" i="2"/>
  <c r="F34" i="2"/>
  <c r="I34" i="2"/>
  <c r="L34" i="2"/>
  <c r="F35" i="2"/>
  <c r="I35" i="2"/>
  <c r="L35" i="2"/>
  <c r="F36" i="2"/>
  <c r="I36" i="2"/>
  <c r="L36" i="2"/>
  <c r="F37" i="2"/>
  <c r="I37" i="2"/>
  <c r="L37" i="2"/>
  <c r="E38" i="2"/>
  <c r="F38" i="2"/>
  <c r="I38" i="2"/>
  <c r="L38" i="2"/>
  <c r="F39" i="2"/>
  <c r="I39" i="2"/>
  <c r="L39" i="2"/>
  <c r="F40" i="2"/>
  <c r="I40" i="2"/>
  <c r="L40" i="2"/>
  <c r="E41" i="2"/>
  <c r="F41" i="2"/>
  <c r="I41" i="2"/>
  <c r="L41" i="2"/>
  <c r="F42" i="2"/>
  <c r="I42" i="2"/>
  <c r="L42" i="2"/>
  <c r="F43" i="2"/>
  <c r="I43" i="2"/>
  <c r="L43" i="2"/>
  <c r="F44" i="2"/>
  <c r="I44" i="2"/>
  <c r="L44" i="2"/>
  <c r="F45" i="2"/>
  <c r="I45" i="2"/>
  <c r="L45" i="2"/>
  <c r="F46" i="2"/>
  <c r="I46" i="2"/>
  <c r="L46" i="2"/>
  <c r="F47" i="2"/>
  <c r="I47" i="2"/>
  <c r="L47" i="2"/>
  <c r="F48" i="2"/>
  <c r="I48" i="2"/>
  <c r="L48" i="2"/>
  <c r="F49" i="2"/>
  <c r="I49" i="2"/>
  <c r="L49" i="2"/>
  <c r="F50" i="2"/>
  <c r="I50" i="2"/>
  <c r="L50" i="2"/>
  <c r="F51" i="2"/>
  <c r="I51" i="2"/>
  <c r="L51" i="2"/>
  <c r="F52" i="2"/>
  <c r="I52" i="2"/>
  <c r="L52" i="2"/>
  <c r="F53" i="2"/>
  <c r="I53" i="2"/>
  <c r="L53" i="2"/>
  <c r="F54" i="2"/>
  <c r="I54" i="2"/>
  <c r="L54" i="2"/>
  <c r="F55" i="2"/>
  <c r="I55" i="2"/>
  <c r="L55" i="2"/>
  <c r="F56" i="2"/>
  <c r="I56" i="2"/>
  <c r="L56" i="2"/>
  <c r="F57" i="2"/>
  <c r="I57" i="2"/>
  <c r="L57" i="2"/>
  <c r="F58" i="2"/>
  <c r="I58" i="2"/>
  <c r="L58" i="2"/>
  <c r="F59" i="2"/>
  <c r="I59" i="2"/>
  <c r="L59" i="2"/>
  <c r="F60" i="2"/>
  <c r="I60" i="2"/>
  <c r="L60" i="2"/>
  <c r="F61" i="2"/>
  <c r="I61" i="2"/>
  <c r="L61" i="2"/>
  <c r="F62" i="2"/>
  <c r="I62" i="2"/>
  <c r="L62" i="2"/>
  <c r="F63" i="2"/>
  <c r="I63" i="2"/>
  <c r="L63" i="2"/>
  <c r="F64" i="2"/>
  <c r="I64" i="2"/>
  <c r="L64" i="2"/>
  <c r="F65" i="2"/>
  <c r="I65" i="2"/>
  <c r="L65" i="2"/>
  <c r="F66" i="2"/>
  <c r="I66" i="2"/>
  <c r="L66" i="2"/>
  <c r="F67" i="2"/>
  <c r="I67" i="2"/>
  <c r="L67" i="2"/>
  <c r="F68" i="2"/>
  <c r="I68" i="2"/>
  <c r="L68" i="2"/>
  <c r="F69" i="2"/>
  <c r="I69" i="2"/>
  <c r="L69" i="2"/>
  <c r="F70" i="2"/>
  <c r="I70" i="2"/>
  <c r="L70" i="2"/>
  <c r="F71" i="2"/>
  <c r="I71" i="2"/>
  <c r="L71" i="2"/>
  <c r="F72" i="2"/>
  <c r="I72" i="2"/>
  <c r="L72" i="2"/>
  <c r="F73" i="2"/>
  <c r="I73" i="2"/>
  <c r="L73" i="2"/>
  <c r="F74" i="2"/>
  <c r="I74" i="2"/>
  <c r="L74" i="2"/>
  <c r="F75" i="2"/>
  <c r="I75" i="2"/>
  <c r="L75" i="2"/>
  <c r="F76" i="2"/>
  <c r="I76" i="2"/>
  <c r="L76" i="2"/>
  <c r="F77" i="2"/>
  <c r="I77" i="2"/>
  <c r="L77" i="2"/>
  <c r="F78" i="2"/>
  <c r="I78" i="2"/>
  <c r="L78" i="2"/>
  <c r="M42" i="2"/>
  <c r="N8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C100" i="1"/>
  <c r="N92" i="1"/>
  <c r="N91" i="1"/>
  <c r="N77" i="1"/>
  <c r="N78" i="1"/>
  <c r="N79" i="1"/>
  <c r="N80" i="1"/>
  <c r="N81" i="1"/>
  <c r="N82" i="1"/>
  <c r="N83" i="1"/>
  <c r="N84" i="1"/>
  <c r="N85" i="1"/>
  <c r="N86" i="1"/>
  <c r="N87" i="1"/>
  <c r="N88" i="1"/>
  <c r="L77" i="1"/>
  <c r="L78" i="1"/>
  <c r="L79" i="1"/>
  <c r="L80" i="1"/>
  <c r="L81" i="1"/>
  <c r="L82" i="1"/>
  <c r="L83" i="1"/>
  <c r="L84" i="1"/>
  <c r="L85" i="1"/>
  <c r="L86" i="1"/>
  <c r="L87" i="1"/>
  <c r="L88" i="1"/>
  <c r="I88" i="1"/>
  <c r="I87" i="1"/>
  <c r="I86" i="1"/>
  <c r="I85" i="1"/>
  <c r="I84" i="1"/>
  <c r="I83" i="1"/>
  <c r="I82" i="1"/>
  <c r="I81" i="1"/>
  <c r="I80" i="1"/>
  <c r="I79" i="1"/>
  <c r="I78" i="1"/>
  <c r="I77" i="1"/>
  <c r="B81" i="2"/>
  <c r="C87" i="2"/>
  <c r="E81" i="2"/>
  <c r="C88" i="2"/>
  <c r="C89" i="2"/>
  <c r="F81" i="2"/>
  <c r="N82" i="2"/>
  <c r="D81" i="2"/>
  <c r="C102" i="1"/>
  <c r="C103" i="1"/>
  <c r="N73" i="1"/>
  <c r="N74" i="1"/>
  <c r="N75" i="1"/>
  <c r="N76" i="1"/>
  <c r="L73" i="1"/>
  <c r="L74" i="1"/>
  <c r="L75" i="1"/>
  <c r="L76" i="1"/>
  <c r="I74" i="1"/>
  <c r="I75" i="1"/>
  <c r="I76" i="1"/>
  <c r="I73" i="1"/>
  <c r="J8" i="1"/>
  <c r="I8" i="1"/>
  <c r="L8" i="1"/>
  <c r="N8" i="1"/>
  <c r="J9" i="1"/>
  <c r="I9" i="1"/>
  <c r="L9" i="1"/>
  <c r="N9" i="1"/>
  <c r="J10" i="1"/>
  <c r="I10" i="1"/>
  <c r="L10" i="1"/>
  <c r="N10" i="1"/>
  <c r="J11" i="1"/>
  <c r="I11" i="1"/>
  <c r="L11" i="1"/>
  <c r="N11" i="1"/>
  <c r="J12" i="1"/>
  <c r="I12" i="1"/>
  <c r="L12" i="1"/>
  <c r="N12" i="1"/>
  <c r="J13" i="1"/>
  <c r="I13" i="1"/>
  <c r="L13" i="1"/>
  <c r="N13" i="1"/>
  <c r="F14" i="1"/>
  <c r="J14" i="1"/>
  <c r="I14" i="1"/>
  <c r="L14" i="1"/>
  <c r="N14" i="1"/>
  <c r="J15" i="1"/>
  <c r="I15" i="1"/>
  <c r="L15" i="1"/>
  <c r="N15" i="1"/>
  <c r="J16" i="1"/>
  <c r="I16" i="1"/>
  <c r="L16" i="1"/>
  <c r="N16" i="1"/>
  <c r="J17" i="1"/>
  <c r="I17" i="1"/>
  <c r="L17" i="1"/>
  <c r="N17" i="1"/>
  <c r="J18" i="1"/>
  <c r="I18" i="1"/>
  <c r="L18" i="1"/>
  <c r="N18" i="1"/>
  <c r="E19" i="1"/>
  <c r="F19" i="1"/>
  <c r="J19" i="1"/>
  <c r="I19" i="1"/>
  <c r="L19" i="1"/>
  <c r="N19" i="1"/>
  <c r="J20" i="1"/>
  <c r="I20" i="1"/>
  <c r="L20" i="1"/>
  <c r="N20" i="1"/>
  <c r="J21" i="1"/>
  <c r="I21" i="1"/>
  <c r="L21" i="1"/>
  <c r="N21" i="1"/>
  <c r="J22" i="1"/>
  <c r="I22" i="1"/>
  <c r="L22" i="1"/>
  <c r="N22" i="1"/>
  <c r="J23" i="1"/>
  <c r="I23" i="1"/>
  <c r="L23" i="1"/>
  <c r="N23" i="1"/>
  <c r="J24" i="1"/>
  <c r="I24" i="1"/>
  <c r="L24" i="1"/>
  <c r="N24" i="1"/>
  <c r="J25" i="1"/>
  <c r="I25" i="1"/>
  <c r="L25" i="1"/>
  <c r="N25" i="1"/>
  <c r="J26" i="1"/>
  <c r="I26" i="1"/>
  <c r="L26" i="1"/>
  <c r="N26" i="1"/>
  <c r="I27" i="1"/>
  <c r="L27" i="1"/>
  <c r="N27" i="1"/>
  <c r="N29" i="1"/>
  <c r="I39" i="1"/>
  <c r="L39" i="1"/>
  <c r="N39" i="1"/>
  <c r="I40" i="1"/>
  <c r="L40" i="1"/>
  <c r="N40" i="1"/>
  <c r="I41" i="1"/>
  <c r="L41" i="1"/>
  <c r="N41" i="1"/>
  <c r="I42" i="1"/>
  <c r="L42" i="1"/>
  <c r="N42" i="1"/>
  <c r="I43" i="1"/>
  <c r="L43" i="1"/>
  <c r="N43" i="1"/>
  <c r="I44" i="1"/>
  <c r="L44" i="1"/>
  <c r="N44" i="1"/>
  <c r="I45" i="1"/>
  <c r="L45" i="1"/>
  <c r="N45" i="1"/>
  <c r="I46" i="1"/>
  <c r="L46" i="1"/>
  <c r="N46" i="1"/>
  <c r="I47" i="1"/>
  <c r="L47" i="1"/>
  <c r="N47" i="1"/>
  <c r="I48" i="1"/>
  <c r="L48" i="1"/>
  <c r="N48" i="1"/>
  <c r="I49" i="1"/>
  <c r="L49" i="1"/>
  <c r="N49" i="1"/>
  <c r="I50" i="1"/>
  <c r="L50" i="1"/>
  <c r="N50" i="1"/>
  <c r="I51" i="1"/>
  <c r="L51" i="1"/>
  <c r="N51" i="1"/>
  <c r="I52" i="1"/>
  <c r="L52" i="1"/>
  <c r="N52" i="1"/>
  <c r="I53" i="1"/>
  <c r="L53" i="1"/>
  <c r="N53" i="1"/>
  <c r="I54" i="1"/>
  <c r="L54" i="1"/>
  <c r="N54" i="1"/>
  <c r="I55" i="1"/>
  <c r="L55" i="1"/>
  <c r="N55" i="1"/>
  <c r="I56" i="1"/>
  <c r="L56" i="1"/>
  <c r="N56" i="1"/>
  <c r="I57" i="1"/>
  <c r="L57" i="1"/>
  <c r="N57" i="1"/>
  <c r="I58" i="1"/>
  <c r="L58" i="1"/>
  <c r="N58" i="1"/>
  <c r="I59" i="1"/>
  <c r="L59" i="1"/>
  <c r="N59" i="1"/>
  <c r="I60" i="1"/>
  <c r="L60" i="1"/>
  <c r="N60" i="1"/>
  <c r="I61" i="1"/>
  <c r="L61" i="1"/>
  <c r="N61" i="1"/>
  <c r="I62" i="1"/>
  <c r="L62" i="1"/>
  <c r="N62" i="1"/>
  <c r="I63" i="1"/>
  <c r="L63" i="1"/>
  <c r="N63" i="1"/>
  <c r="I64" i="1"/>
  <c r="L64" i="1"/>
  <c r="N64" i="1"/>
  <c r="I65" i="1"/>
  <c r="L65" i="1"/>
  <c r="N65" i="1"/>
  <c r="I66" i="1"/>
  <c r="L66" i="1"/>
  <c r="N66" i="1"/>
  <c r="I67" i="1"/>
  <c r="L67" i="1"/>
  <c r="N67" i="1"/>
  <c r="I68" i="1"/>
  <c r="L68" i="1"/>
  <c r="N68" i="1"/>
  <c r="I69" i="1"/>
  <c r="L69" i="1"/>
  <c r="N69" i="1"/>
  <c r="I70" i="1"/>
  <c r="L70" i="1"/>
  <c r="N70" i="1"/>
  <c r="I71" i="1"/>
  <c r="L71" i="1"/>
  <c r="N71" i="1"/>
  <c r="I72" i="1"/>
  <c r="L72" i="1"/>
  <c r="N72" i="1"/>
  <c r="C98" i="1"/>
  <c r="C97" i="1"/>
  <c r="C90" i="2"/>
  <c r="C91" i="2"/>
  <c r="C92" i="2"/>
  <c r="C93" i="2"/>
  <c r="D100" i="2"/>
  <c r="C99" i="1"/>
  <c r="D97" i="2"/>
  <c r="C101" i="1"/>
  <c r="N30" i="1"/>
  <c r="D98" i="2"/>
  <c r="D99" i="2"/>
  <c r="D101" i="2"/>
  <c r="N28" i="1"/>
</calcChain>
</file>

<file path=xl/comments1.xml><?xml version="1.0" encoding="utf-8"?>
<comments xmlns="http://schemas.openxmlformats.org/spreadsheetml/2006/main">
  <authors>
    <author>Personal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Personal:</t>
        </r>
        <r>
          <rPr>
            <sz val="9"/>
            <color indexed="81"/>
            <rFont val="Tahoma"/>
            <family val="2"/>
          </rPr>
          <t xml:space="preserve">
CUOTAS ACELERADAS A PARTIR DE LA NOTIFICACION DE LA DEMANDA </t>
        </r>
      </text>
    </comment>
  </commentList>
</comments>
</file>

<file path=xl/sharedStrings.xml><?xml version="1.0" encoding="utf-8"?>
<sst xmlns="http://schemas.openxmlformats.org/spreadsheetml/2006/main" count="218" uniqueCount="103">
  <si>
    <t>CAPITAL</t>
  </si>
  <si>
    <t>PERIODO</t>
  </si>
  <si>
    <t>NUMERO DIAS</t>
  </si>
  <si>
    <t>RESOLUCION</t>
  </si>
  <si>
    <t xml:space="preserve">INTERES </t>
  </si>
  <si>
    <t>DESDE</t>
  </si>
  <si>
    <t>HASTA</t>
  </si>
  <si>
    <t>Res. 1233 : 29-09-2016</t>
  </si>
  <si>
    <t>Res. 1612 : 26-12-2016</t>
  </si>
  <si>
    <t>Res. 0488 : 28-03-2017</t>
  </si>
  <si>
    <t>Res. 0907 : 30-07-2017</t>
  </si>
  <si>
    <t>Res. 1298 : 29-09-2017</t>
  </si>
  <si>
    <t>Res. 1447 : 27-10-2017</t>
  </si>
  <si>
    <t>Res. 1619 : 29-11/2017</t>
  </si>
  <si>
    <t>Res. 1890 : 28-12-2017</t>
  </si>
  <si>
    <t>Res. 0131 : 31-01-2018</t>
  </si>
  <si>
    <t>Res. 0259 : 28-02-2018</t>
  </si>
  <si>
    <t>Res. 0398 : 28-03-2018</t>
  </si>
  <si>
    <t>Res. 0527 : 27-04-2018</t>
  </si>
  <si>
    <t>Res. 0687 : 30-05-2018</t>
  </si>
  <si>
    <t>Res. 0820 : 28-06-2018</t>
  </si>
  <si>
    <t>Res. 0954 : 27-07-2018</t>
  </si>
  <si>
    <t>Res. 1112 : 31-08-2018</t>
  </si>
  <si>
    <t>Res. 1194 : 28-09-2018</t>
  </si>
  <si>
    <t>Res. 1521 : 31-10-2018</t>
  </si>
  <si>
    <t>Res. 1708 : 29-11-2018</t>
  </si>
  <si>
    <t>Res. 1872 : 27-12-2018</t>
  </si>
  <si>
    <t>Res. 0111 : 31-01-2019</t>
  </si>
  <si>
    <t>Res. 0263 : 28-02-2019</t>
  </si>
  <si>
    <t>Res. 0389 : 29-03-2019</t>
  </si>
  <si>
    <t>Res. 0574 : 30-04-2019</t>
  </si>
  <si>
    <t>VENCIMIENTO CUOTA</t>
  </si>
  <si>
    <t>VALOR CUOTA</t>
  </si>
  <si>
    <t>FECHA ABONO</t>
  </si>
  <si>
    <t>VALOR ABONO</t>
  </si>
  <si>
    <t>ABONO IMPUTADO A CAPITAL</t>
  </si>
  <si>
    <t>TASA MORA</t>
  </si>
  <si>
    <t>ABONO IMPUTADO A INTERES</t>
  </si>
  <si>
    <t>INTERES ACUMULADO</t>
  </si>
  <si>
    <t>Res. 1612 : 26-12-2017</t>
  </si>
  <si>
    <t>Res. 1612 : 26-12-2018</t>
  </si>
  <si>
    <t>Res. 0488 : 28-03-2018</t>
  </si>
  <si>
    <t>Res. 0907 : 30-07-2018</t>
  </si>
  <si>
    <t>TOTAL INTERESES HASTA LA FECHA 17-05-2018 (FECHA DE LA PRESENTACION DE LA LIQUIDACION DEL CREDITO)</t>
  </si>
  <si>
    <t>Res. 0697 : 30-05-2019</t>
  </si>
  <si>
    <t>Res. 0829 : 28-06-2019</t>
  </si>
  <si>
    <t>Res. 1018 : 31-07-2019</t>
  </si>
  <si>
    <t>Res. 1145 : 30-08-2019</t>
  </si>
  <si>
    <t>Res. 1293 : 30-09-2020</t>
  </si>
  <si>
    <t>Res. 1474 : 30-10-2020</t>
  </si>
  <si>
    <t>Res. 1603 : 29-11-2019</t>
  </si>
  <si>
    <t>Res. 1768 : 27-12-2019</t>
  </si>
  <si>
    <t>Res. 0094 : 30-01-2020</t>
  </si>
  <si>
    <t>Res. 0205 : 27-02-2020</t>
  </si>
  <si>
    <t>Res. 0351 : 27-03-2020</t>
  </si>
  <si>
    <t>Res. 0437 : 30-04-2020</t>
  </si>
  <si>
    <t>Res. 0505 : 29-05-2020</t>
  </si>
  <si>
    <t xml:space="preserve">TOTAL INTERESES DESDE LA PRESENTACIÓN DE LA LIQUIDACIÓN DEL CREDITRO HASTA LA FECHA </t>
  </si>
  <si>
    <t>TOTAL SALDO DE CAPITAL + INTERESES DESPUES DE IMPUTADOS LOS CORRESPONDIENTES ABONOS</t>
  </si>
  <si>
    <t>LIQUIDACIÓN DE INTERESES MORATORIOS SOBRE LAS CUOTAS INSOLUTAS DESDE SU VENCIMEINTO HASTA LA FECHA DE PRESENTACION DEL CREDITO</t>
  </si>
  <si>
    <t>LIQUIDACIÓN DE INTERESES MORATORIOS SOBRE LAS CUOTAS INSOLUTAS DESDE LA FECHA DE PRESENTACION DEL CREDITO HASTA LA FECHA ACTUAL</t>
  </si>
  <si>
    <t>TOTAL SALDO DE CAPITAL DESPUES DE IMPUTAR LOS ABONOS HASTA LA FECHA DE LA PRESENTACION DEL CREDITO</t>
  </si>
  <si>
    <t>GRAN TOTAL DEL CAPITAL + LOS INTERESES DESPUES DE IMPUTARLES LOS ABONOS A INTERES Y CAPITAL HASTA LA FECHA</t>
  </si>
  <si>
    <t>RESUMEN DE SALDOS IMPUTADOS LOS ABONOS</t>
  </si>
  <si>
    <t>ABONO A CAPITAL</t>
  </si>
  <si>
    <t xml:space="preserve">ABONO A INTERES </t>
  </si>
  <si>
    <t>TOTAL CAPITAL</t>
  </si>
  <si>
    <t xml:space="preserve">TOTAL INTERES </t>
  </si>
  <si>
    <t>TOTAL INTERESES</t>
  </si>
  <si>
    <t>TOTAL SALDO INTERES + CAPITAL</t>
  </si>
  <si>
    <t>TOTALES</t>
  </si>
  <si>
    <t xml:space="preserve">CAPITAL CUOTAS VENCIDAS EXCLUYENDO MAYO 2017 Y CUOTAS ACELERADAS MENOS LOS ABONOS </t>
  </si>
  <si>
    <t xml:space="preserve">INTERESES CUOTAS VENCIDAS EXCLUYENDO MAYO 2017 Y CUOTAS ACELERADAS MENOS LOS ABONOS </t>
  </si>
  <si>
    <t>INTERESES DE LAS CUOTAS DE DICIEMBRE 2016 Y MAYO 2017 MENOS LOS ABONOS</t>
  </si>
  <si>
    <t>CAPITAL CUOTAS DICIEMBRE 2016 Y MAYO 2017 MENOS LOS ABONOS</t>
  </si>
  <si>
    <t>TOTAL</t>
  </si>
  <si>
    <t xml:space="preserve">SUMATORIAS DE LOS CAPITALES E INTERESES </t>
  </si>
  <si>
    <t>LIQUIDACIÓN DE INTERESES MORATORIOS SOBRE LAS CUOTAS VENCIDAS Y LAS CUOTAS ACELERADAS DESDE SU VENCIMIENTO</t>
  </si>
  <si>
    <t>GRAN TOTAL DEL CAPITAL + LOS INTERESES DE LAS CUOTAS VENCIDAS Y CUOTAS ACELERADAS</t>
  </si>
  <si>
    <t>Res. 0605 : 30-06-2020</t>
  </si>
  <si>
    <t>Res. 0685 : 31-07-2020</t>
  </si>
  <si>
    <t>Res. 0769 : 28-08-2020</t>
  </si>
  <si>
    <t>Res. 0869 : 30-09-2020</t>
  </si>
  <si>
    <t>Res. 0947 : 29-10-2020</t>
  </si>
  <si>
    <t>Res. 1034 : 26-11-2020</t>
  </si>
  <si>
    <t>Res. 1215 30-12-2020</t>
  </si>
  <si>
    <t>Res. 0064 20-01-2021</t>
  </si>
  <si>
    <t>Res. 0161 26-02-2021</t>
  </si>
  <si>
    <t>Res. 0305 31-03-2021</t>
  </si>
  <si>
    <t>Res. 0407 30-04-2021</t>
  </si>
  <si>
    <t>Res. 0509 28-05-2021</t>
  </si>
  <si>
    <t>Res. 0622 30-06-2021</t>
  </si>
  <si>
    <t>Res. 0804 30-07-2021</t>
  </si>
  <si>
    <t>Res. 0931 30-08-2021</t>
  </si>
  <si>
    <t>Res. 1095 30-09-2021</t>
  </si>
  <si>
    <t>Res. 1259 30-10-2021</t>
  </si>
  <si>
    <t>Res. 1405 30-11-2021</t>
  </si>
  <si>
    <t>Res. 1597 30-12-2021</t>
  </si>
  <si>
    <t>Res. 0143 28-01-2022</t>
  </si>
  <si>
    <t>Res. 0256 25-02-2022</t>
  </si>
  <si>
    <t>Res. 0382 31-03-2022</t>
  </si>
  <si>
    <t>Res. 0498 29-04-2022</t>
  </si>
  <si>
    <t>Res. 0617 31-05-2022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</si>
</sst>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_-;\-&quot;$&quot;* #,##0_-;_-&quot;$&quot;* &quot;-&quot;??_-;_-@_-"/>
    <numFmt numFmtId="168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11" xfId="0" applyFon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0" fontId="3" fillId="0" borderId="15" xfId="0" applyNumberFormat="1" applyFont="1" applyFill="1" applyBorder="1" applyAlignment="1" applyProtection="1">
      <alignment horizontal="center"/>
      <protection hidden="1"/>
    </xf>
    <xf numFmtId="14" fontId="0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10" fontId="4" fillId="0" borderId="15" xfId="0" applyNumberFormat="1" applyFont="1" applyFill="1" applyBorder="1" applyAlignment="1" applyProtection="1">
      <alignment horizontal="center"/>
      <protection hidden="1"/>
    </xf>
    <xf numFmtId="0" fontId="0" fillId="0" borderId="16" xfId="0" applyFont="1" applyBorder="1" applyAlignment="1">
      <alignment horizontal="center"/>
    </xf>
    <xf numFmtId="14" fontId="0" fillId="0" borderId="16" xfId="0" applyNumberFormat="1" applyFont="1" applyBorder="1" applyAlignment="1">
      <alignment horizontal="center"/>
    </xf>
    <xf numFmtId="10" fontId="4" fillId="0" borderId="16" xfId="0" applyNumberFormat="1" applyFont="1" applyFill="1" applyBorder="1" applyAlignment="1" applyProtection="1">
      <alignment horizontal="center"/>
      <protection hidden="1"/>
    </xf>
    <xf numFmtId="0" fontId="0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1" applyNumberFormat="1" applyFont="1" applyBorder="1"/>
    <xf numFmtId="0" fontId="0" fillId="0" borderId="0" xfId="1" applyNumberFormat="1" applyFont="1" applyBorder="1"/>
    <xf numFmtId="165" fontId="0" fillId="0" borderId="0" xfId="1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0" fillId="0" borderId="0" xfId="0" applyBorder="1"/>
    <xf numFmtId="0" fontId="0" fillId="0" borderId="0" xfId="0" applyFont="1" applyBorder="1" applyAlignment="1"/>
    <xf numFmtId="14" fontId="0" fillId="0" borderId="20" xfId="0" applyNumberFormat="1" applyFont="1" applyBorder="1" applyAlignment="1">
      <alignment horizontal="center" wrapText="1"/>
    </xf>
    <xf numFmtId="166" fontId="0" fillId="0" borderId="21" xfId="1" applyNumberFormat="1" applyFont="1" applyBorder="1" applyAlignment="1">
      <alignment horizontal="center" wrapText="1"/>
    </xf>
    <xf numFmtId="0" fontId="0" fillId="0" borderId="21" xfId="1" applyNumberFormat="1" applyFont="1" applyBorder="1" applyAlignment="1">
      <alignment horizontal="center" wrapText="1"/>
    </xf>
    <xf numFmtId="165" fontId="0" fillId="0" borderId="21" xfId="1" applyFont="1" applyBorder="1" applyAlignment="1">
      <alignment horizontal="center" wrapText="1"/>
    </xf>
    <xf numFmtId="166" fontId="0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/>
    <xf numFmtId="0" fontId="0" fillId="0" borderId="14" xfId="0" applyBorder="1" applyAlignment="1">
      <alignment horizontal="center"/>
    </xf>
    <xf numFmtId="166" fontId="0" fillId="0" borderId="27" xfId="1" applyNumberFormat="1" applyFont="1" applyBorder="1"/>
    <xf numFmtId="0" fontId="0" fillId="0" borderId="27" xfId="1" applyNumberFormat="1" applyFont="1" applyBorder="1"/>
    <xf numFmtId="165" fontId="0" fillId="0" borderId="27" xfId="1" applyFont="1" applyBorder="1"/>
    <xf numFmtId="166" fontId="0" fillId="0" borderId="15" xfId="1" applyNumberFormat="1" applyFont="1" applyBorder="1" applyAlignment="1">
      <alignment horizontal="center" vertical="center" wrapText="1"/>
    </xf>
    <xf numFmtId="167" fontId="1" fillId="0" borderId="15" xfId="2" applyNumberFormat="1" applyFont="1" applyBorder="1"/>
    <xf numFmtId="164" fontId="1" fillId="0" borderId="15" xfId="2" applyFont="1" applyBorder="1"/>
    <xf numFmtId="168" fontId="0" fillId="0" borderId="28" xfId="0" applyNumberFormat="1" applyBorder="1" applyAlignment="1"/>
    <xf numFmtId="14" fontId="0" fillId="0" borderId="27" xfId="1" applyNumberFormat="1" applyFont="1" applyBorder="1"/>
    <xf numFmtId="166" fontId="0" fillId="0" borderId="15" xfId="1" applyNumberFormat="1" applyFont="1" applyBorder="1"/>
    <xf numFmtId="0" fontId="0" fillId="0" borderId="15" xfId="1" applyNumberFormat="1" applyFont="1" applyBorder="1"/>
    <xf numFmtId="165" fontId="0" fillId="0" borderId="15" xfId="1" applyFont="1" applyBorder="1"/>
    <xf numFmtId="14" fontId="0" fillId="0" borderId="2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6" fontId="0" fillId="0" borderId="22" xfId="1" applyNumberFormat="1" applyFont="1" applyBorder="1"/>
    <xf numFmtId="0" fontId="0" fillId="0" borderId="22" xfId="1" applyNumberFormat="1" applyFont="1" applyBorder="1"/>
    <xf numFmtId="165" fontId="0" fillId="0" borderId="22" xfId="1" applyFont="1" applyBorder="1"/>
    <xf numFmtId="166" fontId="0" fillId="0" borderId="31" xfId="1" applyNumberFormat="1" applyFont="1" applyBorder="1" applyAlignment="1">
      <alignment horizontal="center" vertical="center" wrapText="1"/>
    </xf>
    <xf numFmtId="14" fontId="0" fillId="0" borderId="31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10" fontId="4" fillId="0" borderId="31" xfId="0" applyNumberFormat="1" applyFont="1" applyFill="1" applyBorder="1" applyAlignment="1" applyProtection="1">
      <alignment horizontal="center"/>
      <protection hidden="1"/>
    </xf>
    <xf numFmtId="0" fontId="0" fillId="0" borderId="32" xfId="0" applyFont="1" applyBorder="1" applyAlignment="1">
      <alignment horizontal="center"/>
    </xf>
    <xf numFmtId="167" fontId="1" fillId="0" borderId="31" xfId="2" applyNumberFormat="1" applyFont="1" applyBorder="1"/>
    <xf numFmtId="164" fontId="1" fillId="0" borderId="31" xfId="2" applyFont="1" applyBorder="1"/>
    <xf numFmtId="168" fontId="0" fillId="0" borderId="17" xfId="0" applyNumberFormat="1" applyBorder="1" applyAlignment="1"/>
    <xf numFmtId="168" fontId="5" fillId="0" borderId="36" xfId="0" applyNumberFormat="1" applyFont="1" applyBorder="1" applyAlignment="1"/>
    <xf numFmtId="166" fontId="2" fillId="0" borderId="26" xfId="1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166" fontId="1" fillId="0" borderId="27" xfId="1" applyNumberFormat="1" applyFont="1" applyBorder="1" applyAlignment="1">
      <alignment horizontal="center" vertical="center" wrapText="1"/>
    </xf>
    <xf numFmtId="0" fontId="1" fillId="0" borderId="27" xfId="1" applyNumberFormat="1" applyFont="1" applyBorder="1" applyAlignment="1">
      <alignment horizontal="center" vertical="center" wrapText="1"/>
    </xf>
    <xf numFmtId="165" fontId="1" fillId="0" borderId="27" xfId="1" applyFont="1" applyBorder="1" applyAlignment="1">
      <alignment horizontal="center" vertical="center" wrapText="1"/>
    </xf>
    <xf numFmtId="166" fontId="1" fillId="0" borderId="37" xfId="1" applyNumberFormat="1" applyFont="1" applyBorder="1" applyAlignment="1">
      <alignment horizontal="center" vertical="center" wrapText="1"/>
    </xf>
    <xf numFmtId="166" fontId="1" fillId="0" borderId="15" xfId="1" applyNumberFormat="1" applyFont="1" applyBorder="1" applyAlignment="1">
      <alignment horizontal="center" vertical="center" wrapText="1"/>
    </xf>
    <xf numFmtId="14" fontId="0" fillId="0" borderId="27" xfId="0" applyNumberFormat="1" applyFont="1" applyBorder="1" applyAlignment="1">
      <alignment horizontal="center"/>
    </xf>
    <xf numFmtId="14" fontId="0" fillId="0" borderId="38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7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/>
    </xf>
    <xf numFmtId="167" fontId="2" fillId="0" borderId="0" xfId="0" applyNumberFormat="1" applyFont="1" applyBorder="1" applyAlignment="1"/>
    <xf numFmtId="166" fontId="0" fillId="0" borderId="16" xfId="1" applyNumberFormat="1" applyFont="1" applyBorder="1" applyAlignment="1">
      <alignment horizontal="center" wrapText="1"/>
    </xf>
    <xf numFmtId="167" fontId="0" fillId="0" borderId="26" xfId="0" applyNumberFormat="1" applyFont="1" applyBorder="1" applyAlignment="1">
      <alignment horizontal="center" vertical="center"/>
    </xf>
    <xf numFmtId="167" fontId="0" fillId="0" borderId="0" xfId="0" applyNumberFormat="1"/>
    <xf numFmtId="0" fontId="5" fillId="0" borderId="0" xfId="0" applyFont="1" applyBorder="1" applyAlignment="1">
      <alignment horizontal="center"/>
    </xf>
    <xf numFmtId="168" fontId="5" fillId="0" borderId="0" xfId="0" applyNumberFormat="1" applyFont="1" applyBorder="1" applyAlignment="1"/>
    <xf numFmtId="168" fontId="5" fillId="0" borderId="47" xfId="0" applyNumberFormat="1" applyFont="1" applyBorder="1" applyAlignment="1"/>
    <xf numFmtId="166" fontId="5" fillId="0" borderId="36" xfId="0" applyNumberFormat="1" applyFont="1" applyBorder="1"/>
    <xf numFmtId="168" fontId="5" fillId="0" borderId="45" xfId="1" applyNumberFormat="1" applyFont="1" applyBorder="1" applyAlignment="1"/>
    <xf numFmtId="168" fontId="5" fillId="0" borderId="45" xfId="1" applyNumberFormat="1" applyFont="1" applyBorder="1"/>
    <xf numFmtId="168" fontId="5" fillId="0" borderId="44" xfId="1" applyNumberFormat="1" applyFont="1" applyBorder="1"/>
    <xf numFmtId="168" fontId="5" fillId="0" borderId="48" xfId="1" applyNumberFormat="1" applyFont="1" applyBorder="1" applyAlignment="1"/>
    <xf numFmtId="168" fontId="5" fillId="0" borderId="48" xfId="1" applyNumberFormat="1" applyFont="1" applyBorder="1"/>
    <xf numFmtId="167" fontId="0" fillId="0" borderId="16" xfId="0" applyNumberFormat="1" applyFont="1" applyBorder="1" applyAlignment="1">
      <alignment horizontal="center" vertical="center"/>
    </xf>
    <xf numFmtId="166" fontId="0" fillId="0" borderId="15" xfId="1" applyNumberFormat="1" applyFont="1" applyBorder="1" applyAlignment="1">
      <alignment horizontal="center" wrapText="1"/>
    </xf>
    <xf numFmtId="0" fontId="0" fillId="0" borderId="15" xfId="1" applyNumberFormat="1" applyFont="1" applyBorder="1" applyAlignment="1">
      <alignment horizontal="center" wrapText="1"/>
    </xf>
    <xf numFmtId="165" fontId="0" fillId="0" borderId="15" xfId="1" applyFont="1" applyBorder="1" applyAlignment="1">
      <alignment horizontal="center" wrapText="1"/>
    </xf>
    <xf numFmtId="0" fontId="0" fillId="0" borderId="16" xfId="1" applyNumberFormat="1" applyFont="1" applyBorder="1" applyAlignment="1">
      <alignment horizontal="center" wrapText="1"/>
    </xf>
    <xf numFmtId="165" fontId="0" fillId="0" borderId="16" xfId="1" applyFont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14" fontId="0" fillId="0" borderId="50" xfId="0" applyNumberFormat="1" applyFont="1" applyBorder="1" applyAlignment="1">
      <alignment horizontal="center" wrapText="1"/>
    </xf>
    <xf numFmtId="14" fontId="0" fillId="0" borderId="14" xfId="0" applyNumberFormat="1" applyFont="1" applyBorder="1" applyAlignment="1">
      <alignment horizontal="center" wrapText="1"/>
    </xf>
    <xf numFmtId="168" fontId="0" fillId="0" borderId="0" xfId="0" applyNumberFormat="1" applyFont="1"/>
    <xf numFmtId="168" fontId="0" fillId="0" borderId="0" xfId="0" applyNumberFormat="1"/>
    <xf numFmtId="14" fontId="0" fillId="0" borderId="51" xfId="0" applyNumberFormat="1" applyFont="1" applyBorder="1" applyAlignment="1">
      <alignment horizontal="center" wrapText="1"/>
    </xf>
    <xf numFmtId="167" fontId="0" fillId="0" borderId="15" xfId="0" applyNumberFormat="1" applyFont="1" applyBorder="1" applyAlignment="1">
      <alignment horizontal="center" vertical="center"/>
    </xf>
    <xf numFmtId="14" fontId="0" fillId="0" borderId="15" xfId="1" applyNumberFormat="1" applyFont="1" applyBorder="1" applyAlignment="1">
      <alignment horizontal="center" wrapText="1"/>
    </xf>
    <xf numFmtId="165" fontId="0" fillId="0" borderId="8" xfId="1" applyFont="1" applyBorder="1"/>
    <xf numFmtId="165" fontId="0" fillId="0" borderId="53" xfId="1" applyFont="1" applyBorder="1"/>
    <xf numFmtId="165" fontId="5" fillId="0" borderId="12" xfId="1" applyFont="1" applyBorder="1"/>
    <xf numFmtId="0" fontId="0" fillId="0" borderId="31" xfId="0" applyBorder="1" applyAlignment="1">
      <alignment horizontal="center"/>
    </xf>
    <xf numFmtId="0" fontId="0" fillId="0" borderId="31" xfId="0" applyFont="1" applyBorder="1" applyAlignment="1">
      <alignment horizontal="center"/>
    </xf>
    <xf numFmtId="166" fontId="0" fillId="0" borderId="31" xfId="1" applyNumberFormat="1" applyFont="1" applyBorder="1"/>
    <xf numFmtId="0" fontId="0" fillId="0" borderId="31" xfId="1" applyNumberFormat="1" applyFont="1" applyBorder="1"/>
    <xf numFmtId="165" fontId="0" fillId="0" borderId="31" xfId="1" applyFont="1" applyBorder="1"/>
    <xf numFmtId="10" fontId="4" fillId="0" borderId="15" xfId="0" applyNumberFormat="1" applyFont="1" applyBorder="1" applyAlignment="1" applyProtection="1">
      <alignment horizontal="center"/>
      <protection hidden="1"/>
    </xf>
    <xf numFmtId="10" fontId="4" fillId="0" borderId="16" xfId="0" applyNumberFormat="1" applyFont="1" applyBorder="1" applyAlignment="1" applyProtection="1">
      <alignment horizontal="center"/>
      <protection hidden="1"/>
    </xf>
    <xf numFmtId="166" fontId="0" fillId="0" borderId="31" xfId="1" applyNumberFormat="1" applyFont="1" applyBorder="1" applyAlignment="1">
      <alignment horizontal="center" wrapText="1"/>
    </xf>
    <xf numFmtId="0" fontId="0" fillId="0" borderId="31" xfId="1" applyNumberFormat="1" applyFont="1" applyBorder="1" applyAlignment="1">
      <alignment horizontal="center" wrapText="1"/>
    </xf>
    <xf numFmtId="165" fontId="0" fillId="0" borderId="31" xfId="1" applyFont="1" applyBorder="1" applyAlignment="1">
      <alignment horizontal="center" wrapText="1"/>
    </xf>
    <xf numFmtId="14" fontId="0" fillId="0" borderId="31" xfId="0" applyNumberFormat="1" applyBorder="1" applyAlignment="1">
      <alignment horizontal="center"/>
    </xf>
    <xf numFmtId="10" fontId="3" fillId="0" borderId="31" xfId="0" applyNumberFormat="1" applyFont="1" applyFill="1" applyBorder="1" applyAlignment="1" applyProtection="1">
      <alignment horizontal="center"/>
      <protection hidden="1"/>
    </xf>
    <xf numFmtId="167" fontId="0" fillId="0" borderId="31" xfId="0" applyNumberFormat="1" applyFont="1" applyBorder="1" applyAlignment="1">
      <alignment horizontal="center" vertical="center"/>
    </xf>
    <xf numFmtId="0" fontId="5" fillId="0" borderId="54" xfId="0" applyFont="1" applyBorder="1" applyAlignment="1"/>
    <xf numFmtId="166" fontId="5" fillId="0" borderId="55" xfId="0" applyNumberFormat="1" applyFont="1" applyBorder="1" applyAlignment="1"/>
    <xf numFmtId="0" fontId="5" fillId="0" borderId="55" xfId="0" applyFont="1" applyBorder="1" applyAlignment="1"/>
    <xf numFmtId="165" fontId="5" fillId="0" borderId="55" xfId="0" applyNumberFormat="1" applyFont="1" applyBorder="1" applyAlignment="1"/>
    <xf numFmtId="166" fontId="5" fillId="0" borderId="55" xfId="1" applyNumberFormat="1" applyFont="1" applyBorder="1" applyAlignment="1">
      <alignment horizontal="center" vertical="center" wrapText="1"/>
    </xf>
    <xf numFmtId="14" fontId="0" fillId="0" borderId="55" xfId="0" applyNumberFormat="1" applyFont="1" applyBorder="1" applyAlignment="1">
      <alignment horizontal="center"/>
    </xf>
    <xf numFmtId="0" fontId="5" fillId="0" borderId="56" xfId="0" applyFont="1" applyBorder="1" applyAlignment="1"/>
    <xf numFmtId="167" fontId="5" fillId="0" borderId="55" xfId="2" applyNumberFormat="1" applyFont="1" applyBorder="1"/>
    <xf numFmtId="167" fontId="5" fillId="0" borderId="55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166" fontId="2" fillId="0" borderId="58" xfId="1" applyNumberFormat="1" applyFont="1" applyBorder="1" applyAlignment="1">
      <alignment horizontal="center" vertical="center" wrapText="1"/>
    </xf>
    <xf numFmtId="0" fontId="2" fillId="0" borderId="58" xfId="1" applyNumberFormat="1" applyFont="1" applyBorder="1" applyAlignment="1">
      <alignment horizontal="center" vertical="center" wrapText="1"/>
    </xf>
    <xf numFmtId="165" fontId="2" fillId="0" borderId="58" xfId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168" fontId="0" fillId="0" borderId="59" xfId="0" applyNumberFormat="1" applyBorder="1" applyAlignment="1"/>
    <xf numFmtId="0" fontId="5" fillId="0" borderId="4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4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6" fontId="2" fillId="0" borderId="6" xfId="1" applyNumberFormat="1" applyFont="1" applyBorder="1" applyAlignment="1">
      <alignment horizontal="center" vertical="center" wrapText="1"/>
    </xf>
    <xf numFmtId="166" fontId="2" fillId="0" borderId="10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165" fontId="2" fillId="0" borderId="6" xfId="1" applyFont="1" applyBorder="1" applyAlignment="1">
      <alignment horizontal="center" vertical="center" wrapText="1"/>
    </xf>
    <xf numFmtId="165" fontId="2" fillId="0" borderId="10" xfId="1" applyFont="1" applyBorder="1" applyAlignment="1">
      <alignment horizontal="center" vertical="center" wrapText="1"/>
    </xf>
    <xf numFmtId="166" fontId="2" fillId="0" borderId="4" xfId="1" applyNumberFormat="1" applyFont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9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6" fontId="2" fillId="0" borderId="8" xfId="1" applyNumberFormat="1" applyFont="1" applyBorder="1" applyAlignment="1">
      <alignment horizontal="center" vertical="center" wrapText="1"/>
    </xf>
    <xf numFmtId="166" fontId="2" fillId="0" borderId="12" xfId="1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168" fontId="5" fillId="0" borderId="5" xfId="0" applyNumberFormat="1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57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cuments/INTERES%20MORATORIO/INTERES%20MORA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LIQUIDACIONES/PROTECCION%20VS%20AUDINTERG%20S.A.S/INTERES%20MORATORIO%20PROT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  <sheetName val="Hoja37"/>
      <sheetName val="Hoja38"/>
      <sheetName val="Hoja39"/>
      <sheetName val="Hoja40"/>
      <sheetName val="Hoja41"/>
      <sheetName val="Hoja42"/>
      <sheetName val="Hoja43"/>
      <sheetName val="Hoja44"/>
      <sheetName val="Hoja45"/>
      <sheetName val="Hoja46"/>
      <sheetName val="Hoja47"/>
      <sheetName val="Hoja48"/>
      <sheetName val="Hoja49"/>
      <sheetName val="Hoja50"/>
      <sheetName val="Hoja51"/>
      <sheetName val="Hoja52"/>
      <sheetName val="Hoja53"/>
      <sheetName val="Hoja54"/>
      <sheetName val="Hoja55"/>
      <sheetName val="Hoja56"/>
      <sheetName val="Hoja57"/>
      <sheetName val="Hoja58"/>
      <sheetName val="Hoja60"/>
      <sheetName val="Hoja59"/>
      <sheetName val="Hoja61"/>
      <sheetName val="Hoja62"/>
      <sheetName val="Hoja63"/>
      <sheetName val="Hoja64"/>
      <sheetName val="Hoja65"/>
      <sheetName val="Hoja66"/>
      <sheetName val="Hoja67"/>
      <sheetName val="Hoja68"/>
      <sheetName val="Hoja69"/>
      <sheetName val="Hoja70"/>
      <sheetName val="Hoja71"/>
      <sheetName val="Hoja72"/>
      <sheetName val="Hoja73"/>
      <sheetName val="Hoja74"/>
      <sheetName val="Hoja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opLeftCell="A71" zoomScale="70" zoomScaleNormal="70" workbookViewId="0">
      <selection activeCell="G77" sqref="G77:K88"/>
    </sheetView>
  </sheetViews>
  <sheetFormatPr baseColWidth="10" defaultRowHeight="15" x14ac:dyDescent="0.25"/>
  <cols>
    <col min="1" max="1" width="17.42578125" style="15" customWidth="1"/>
    <col min="2" max="2" width="17.7109375" style="16" customWidth="1"/>
    <col min="3" max="3" width="17" style="17" customWidth="1"/>
    <col min="4" max="4" width="16" style="18" customWidth="1"/>
    <col min="5" max="5" width="18.28515625" style="16" customWidth="1"/>
    <col min="6" max="6" width="17.5703125" style="16" customWidth="1"/>
    <col min="7" max="7" width="19.42578125" customWidth="1"/>
    <col min="8" max="8" width="18.7109375" customWidth="1"/>
    <col min="9" max="9" width="14" customWidth="1"/>
    <col min="10" max="10" width="16.28515625" customWidth="1"/>
    <col min="11" max="11" width="26" customWidth="1"/>
    <col min="12" max="12" width="16.5703125" customWidth="1"/>
    <col min="13" max="13" width="18.28515625" customWidth="1"/>
    <col min="14" max="14" width="16.42578125" customWidth="1"/>
    <col min="15" max="15" width="18.5703125" customWidth="1"/>
    <col min="16" max="16" width="11.42578125" customWidth="1"/>
  </cols>
  <sheetData>
    <row r="1" spans="1:15" x14ac:dyDescent="0.25">
      <c r="G1" s="19"/>
      <c r="H1" s="19"/>
      <c r="I1" s="19"/>
      <c r="J1" s="19"/>
      <c r="K1" s="19"/>
      <c r="L1" s="19"/>
      <c r="M1" s="20"/>
      <c r="N1" s="21"/>
    </row>
    <row r="2" spans="1:15" ht="15.75" thickBot="1" x14ac:dyDescent="0.3">
      <c r="G2" s="22"/>
      <c r="H2" s="20"/>
      <c r="I2" s="20"/>
      <c r="J2" s="20"/>
      <c r="K2" s="20"/>
      <c r="L2" s="20"/>
      <c r="M2" s="20"/>
      <c r="N2" s="21"/>
    </row>
    <row r="3" spans="1:15" x14ac:dyDescent="0.25">
      <c r="A3" s="146" t="s">
        <v>59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5" ht="15.75" thickBot="1" x14ac:dyDescent="0.3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5" ht="15" customHeight="1" x14ac:dyDescent="0.25">
      <c r="A5" s="155" t="s">
        <v>31</v>
      </c>
      <c r="B5" s="157" t="s">
        <v>32</v>
      </c>
      <c r="C5" s="159" t="s">
        <v>33</v>
      </c>
      <c r="D5" s="161" t="s">
        <v>34</v>
      </c>
      <c r="E5" s="163" t="s">
        <v>35</v>
      </c>
      <c r="F5" s="157" t="s">
        <v>0</v>
      </c>
      <c r="G5" s="167" t="s">
        <v>1</v>
      </c>
      <c r="H5" s="168"/>
      <c r="I5" s="169" t="s">
        <v>2</v>
      </c>
      <c r="J5" s="169" t="s">
        <v>36</v>
      </c>
      <c r="K5" s="169" t="s">
        <v>3</v>
      </c>
      <c r="L5" s="171" t="s">
        <v>4</v>
      </c>
      <c r="M5" s="153" t="s">
        <v>37</v>
      </c>
      <c r="N5" s="165" t="s">
        <v>38</v>
      </c>
      <c r="O5" s="145"/>
    </row>
    <row r="6" spans="1:15" ht="15.75" thickBot="1" x14ac:dyDescent="0.3">
      <c r="A6" s="156"/>
      <c r="B6" s="158"/>
      <c r="C6" s="160"/>
      <c r="D6" s="162"/>
      <c r="E6" s="164"/>
      <c r="F6" s="158"/>
      <c r="G6" s="14" t="s">
        <v>5</v>
      </c>
      <c r="H6" s="1" t="s">
        <v>6</v>
      </c>
      <c r="I6" s="170"/>
      <c r="J6" s="170"/>
      <c r="K6" s="170"/>
      <c r="L6" s="172"/>
      <c r="M6" s="154"/>
      <c r="N6" s="166"/>
      <c r="O6" s="145"/>
    </row>
    <row r="7" spans="1:15" s="34" customFormat="1" x14ac:dyDescent="0.25">
      <c r="A7" s="23">
        <v>42721</v>
      </c>
      <c r="B7" s="24">
        <v>25000000</v>
      </c>
      <c r="C7" s="25"/>
      <c r="D7" s="26"/>
      <c r="E7" s="24"/>
      <c r="F7" s="27">
        <v>25000000</v>
      </c>
      <c r="G7" s="28"/>
      <c r="H7" s="29"/>
      <c r="I7" s="13"/>
      <c r="J7" s="30"/>
      <c r="K7" s="31"/>
      <c r="L7" s="32"/>
      <c r="M7" s="32"/>
      <c r="N7" s="33"/>
    </row>
    <row r="8" spans="1:15" x14ac:dyDescent="0.25">
      <c r="A8" s="35"/>
      <c r="B8" s="36"/>
      <c r="C8" s="37"/>
      <c r="D8" s="38"/>
      <c r="E8" s="36"/>
      <c r="F8" s="39">
        <v>25000000</v>
      </c>
      <c r="G8" s="3">
        <v>42722</v>
      </c>
      <c r="H8" s="3">
        <v>42735</v>
      </c>
      <c r="I8" s="4">
        <f t="shared" ref="I8:I55" si="0">H8-G8+1</f>
        <v>14</v>
      </c>
      <c r="J8" s="6">
        <f>21.99%*1.5</f>
        <v>0.32984999999999998</v>
      </c>
      <c r="K8" s="4" t="s">
        <v>7</v>
      </c>
      <c r="L8" s="40">
        <f>F8*(J8/365)*I8</f>
        <v>316294.52054794517</v>
      </c>
      <c r="M8" s="41"/>
      <c r="N8" s="42">
        <f>L8</f>
        <v>316294.52054794517</v>
      </c>
    </row>
    <row r="9" spans="1:15" x14ac:dyDescent="0.25">
      <c r="A9" s="35"/>
      <c r="B9" s="36"/>
      <c r="C9" s="37"/>
      <c r="D9" s="38"/>
      <c r="E9" s="36"/>
      <c r="F9" s="39">
        <v>25000000</v>
      </c>
      <c r="G9" s="3">
        <v>42753</v>
      </c>
      <c r="H9" s="3">
        <v>42766</v>
      </c>
      <c r="I9" s="4">
        <f t="shared" si="0"/>
        <v>14</v>
      </c>
      <c r="J9" s="6">
        <f>22.34%*1.5</f>
        <v>0.33509999999999995</v>
      </c>
      <c r="K9" s="5" t="s">
        <v>39</v>
      </c>
      <c r="L9" s="40">
        <f t="shared" ref="L9:L63" si="1">F9*(J9/365)*I9</f>
        <v>321328.7671232876</v>
      </c>
      <c r="M9" s="41"/>
      <c r="N9" s="42">
        <f>N8+L9</f>
        <v>637623.28767123283</v>
      </c>
    </row>
    <row r="10" spans="1:15" x14ac:dyDescent="0.25">
      <c r="A10" s="35"/>
      <c r="B10" s="36"/>
      <c r="C10" s="43"/>
      <c r="D10" s="38"/>
      <c r="E10" s="36"/>
      <c r="F10" s="39">
        <v>25000000</v>
      </c>
      <c r="G10" s="3">
        <v>42767</v>
      </c>
      <c r="H10" s="3">
        <v>42794</v>
      </c>
      <c r="I10" s="4">
        <f t="shared" si="0"/>
        <v>28</v>
      </c>
      <c r="J10" s="6">
        <f>22.34%*1.5</f>
        <v>0.33509999999999995</v>
      </c>
      <c r="K10" s="5" t="s">
        <v>40</v>
      </c>
      <c r="L10" s="40">
        <f t="shared" si="1"/>
        <v>642657.5342465752</v>
      </c>
      <c r="M10" s="16"/>
      <c r="N10" s="42">
        <f>N9+L10</f>
        <v>1280280.8219178081</v>
      </c>
    </row>
    <row r="11" spans="1:15" x14ac:dyDescent="0.25">
      <c r="A11" s="35"/>
      <c r="B11" s="36"/>
      <c r="C11" s="43"/>
      <c r="D11" s="38"/>
      <c r="E11" s="36"/>
      <c r="F11" s="39">
        <v>25000000</v>
      </c>
      <c r="G11" s="3">
        <v>42795</v>
      </c>
      <c r="H11" s="3">
        <v>42825</v>
      </c>
      <c r="I11" s="4">
        <f t="shared" si="0"/>
        <v>31</v>
      </c>
      <c r="J11" s="6">
        <f>22.34%*1.5</f>
        <v>0.33509999999999995</v>
      </c>
      <c r="K11" s="5" t="s">
        <v>8</v>
      </c>
      <c r="L11" s="40">
        <f t="shared" si="1"/>
        <v>711513.6986301369</v>
      </c>
      <c r="M11" s="41"/>
      <c r="N11" s="42">
        <f t="shared" ref="N11:N27" si="2">N10+L11</f>
        <v>1991794.5205479451</v>
      </c>
    </row>
    <row r="12" spans="1:15" x14ac:dyDescent="0.25">
      <c r="A12" s="35"/>
      <c r="B12" s="36"/>
      <c r="C12" s="37"/>
      <c r="D12" s="38"/>
      <c r="E12" s="36"/>
      <c r="F12" s="39">
        <v>25000000</v>
      </c>
      <c r="G12" s="3">
        <v>42826</v>
      </c>
      <c r="H12" s="3">
        <v>42855</v>
      </c>
      <c r="I12" s="4">
        <f t="shared" si="0"/>
        <v>30</v>
      </c>
      <c r="J12" s="6">
        <f>22.33%*1.5</f>
        <v>0.33494999999999997</v>
      </c>
      <c r="K12" s="5" t="s">
        <v>9</v>
      </c>
      <c r="L12" s="40">
        <f t="shared" si="1"/>
        <v>688253.42465753423</v>
      </c>
      <c r="M12" s="41"/>
      <c r="N12" s="42">
        <f t="shared" si="2"/>
        <v>2680047.9452054794</v>
      </c>
    </row>
    <row r="13" spans="1:15" x14ac:dyDescent="0.25">
      <c r="A13" s="35"/>
      <c r="B13" s="44"/>
      <c r="C13" s="45"/>
      <c r="D13" s="46"/>
      <c r="E13" s="44"/>
      <c r="F13" s="39">
        <v>25000000</v>
      </c>
      <c r="G13" s="3">
        <v>42856</v>
      </c>
      <c r="H13" s="3">
        <v>42871</v>
      </c>
      <c r="I13" s="4">
        <f t="shared" si="0"/>
        <v>16</v>
      </c>
      <c r="J13" s="6">
        <f>22.33%*1.5</f>
        <v>0.33494999999999997</v>
      </c>
      <c r="K13" s="5" t="s">
        <v>9</v>
      </c>
      <c r="L13" s="40">
        <f t="shared" si="1"/>
        <v>367068.49315068492</v>
      </c>
      <c r="M13" s="41"/>
      <c r="N13" s="42">
        <f t="shared" si="2"/>
        <v>3047116.4383561644</v>
      </c>
    </row>
    <row r="14" spans="1:15" x14ac:dyDescent="0.25">
      <c r="A14" s="2">
        <v>42872</v>
      </c>
      <c r="B14" s="44">
        <v>28759621</v>
      </c>
      <c r="C14" s="37"/>
      <c r="D14" s="38"/>
      <c r="E14" s="36"/>
      <c r="F14" s="39">
        <f>F13+B14</f>
        <v>53759621</v>
      </c>
      <c r="G14" s="3">
        <v>42872</v>
      </c>
      <c r="H14" s="3">
        <v>42885</v>
      </c>
      <c r="I14" s="4">
        <f t="shared" si="0"/>
        <v>14</v>
      </c>
      <c r="J14" s="6">
        <f>22.33%*1.5</f>
        <v>0.33494999999999997</v>
      </c>
      <c r="K14" s="5" t="s">
        <v>41</v>
      </c>
      <c r="L14" s="40">
        <f t="shared" si="1"/>
        <v>690671.2075487671</v>
      </c>
      <c r="M14" s="41"/>
      <c r="N14" s="42">
        <f t="shared" si="2"/>
        <v>3737787.6459049312</v>
      </c>
    </row>
    <row r="15" spans="1:15" x14ac:dyDescent="0.25">
      <c r="A15" s="47"/>
      <c r="B15" s="44"/>
      <c r="C15" s="37"/>
      <c r="D15" s="38"/>
      <c r="E15" s="36"/>
      <c r="F15" s="39">
        <v>53759621</v>
      </c>
      <c r="G15" s="3">
        <v>42887</v>
      </c>
      <c r="H15" s="3">
        <v>42916</v>
      </c>
      <c r="I15" s="4">
        <f t="shared" si="0"/>
        <v>30</v>
      </c>
      <c r="J15" s="6">
        <f>22.33%*1.5</f>
        <v>0.33494999999999997</v>
      </c>
      <c r="K15" s="5" t="s">
        <v>9</v>
      </c>
      <c r="L15" s="40">
        <f t="shared" si="1"/>
        <v>1480009.7304616438</v>
      </c>
      <c r="M15" s="41"/>
      <c r="N15" s="42">
        <f t="shared" si="2"/>
        <v>5217797.3763665752</v>
      </c>
    </row>
    <row r="16" spans="1:15" x14ac:dyDescent="0.25">
      <c r="A16" s="48"/>
      <c r="B16" s="44"/>
      <c r="C16" s="45"/>
      <c r="D16" s="46"/>
      <c r="E16" s="44"/>
      <c r="F16" s="39">
        <v>53759621</v>
      </c>
      <c r="G16" s="3">
        <v>42917</v>
      </c>
      <c r="H16" s="3">
        <v>42947</v>
      </c>
      <c r="I16" s="4">
        <f t="shared" si="0"/>
        <v>31</v>
      </c>
      <c r="J16" s="6">
        <f>21.98%*1.5</f>
        <v>0.32969999999999999</v>
      </c>
      <c r="K16" s="5" t="s">
        <v>42</v>
      </c>
      <c r="L16" s="40">
        <f t="shared" si="1"/>
        <v>1505372.4886430139</v>
      </c>
      <c r="M16" s="41"/>
      <c r="N16" s="42">
        <f t="shared" si="2"/>
        <v>6723169.8650095891</v>
      </c>
    </row>
    <row r="17" spans="1:15" x14ac:dyDescent="0.25">
      <c r="A17" s="2"/>
      <c r="B17" s="36"/>
      <c r="C17" s="37"/>
      <c r="D17" s="38"/>
      <c r="E17" s="36"/>
      <c r="F17" s="39">
        <v>53759621</v>
      </c>
      <c r="G17" s="3">
        <v>42948</v>
      </c>
      <c r="H17" s="3">
        <v>42978</v>
      </c>
      <c r="I17" s="4">
        <f t="shared" si="0"/>
        <v>31</v>
      </c>
      <c r="J17" s="6">
        <f t="shared" ref="J17:J19" si="3">21.98%*1.5</f>
        <v>0.32969999999999999</v>
      </c>
      <c r="K17" s="5" t="s">
        <v>10</v>
      </c>
      <c r="L17" s="40">
        <f t="shared" si="1"/>
        <v>1505372.4886430139</v>
      </c>
      <c r="M17" s="41"/>
      <c r="N17" s="42">
        <f t="shared" si="2"/>
        <v>8228542.353652603</v>
      </c>
    </row>
    <row r="18" spans="1:15" x14ac:dyDescent="0.25">
      <c r="A18" s="35"/>
      <c r="B18" s="36"/>
      <c r="C18" s="43"/>
      <c r="D18" s="38"/>
      <c r="E18" s="36"/>
      <c r="F18" s="39">
        <v>53759621</v>
      </c>
      <c r="G18" s="3">
        <v>42979</v>
      </c>
      <c r="H18" s="3">
        <v>42990</v>
      </c>
      <c r="I18" s="4">
        <f t="shared" si="0"/>
        <v>12</v>
      </c>
      <c r="J18" s="6">
        <f t="shared" si="3"/>
        <v>0.32969999999999999</v>
      </c>
      <c r="K18" s="5" t="s">
        <v>10</v>
      </c>
      <c r="L18" s="40">
        <f t="shared" si="1"/>
        <v>582724.83431342465</v>
      </c>
      <c r="M18" s="41"/>
      <c r="N18" s="42">
        <f t="shared" si="2"/>
        <v>8811267.1879660282</v>
      </c>
    </row>
    <row r="19" spans="1:15" x14ac:dyDescent="0.25">
      <c r="A19" s="35"/>
      <c r="B19" s="36"/>
      <c r="C19" s="43">
        <v>42990</v>
      </c>
      <c r="D19" s="38">
        <v>10000000</v>
      </c>
      <c r="E19" s="36">
        <f>D19-M19</f>
        <v>1188733</v>
      </c>
      <c r="F19" s="39">
        <f>F18-E19</f>
        <v>52570888</v>
      </c>
      <c r="G19" s="3">
        <v>42991</v>
      </c>
      <c r="H19" s="3">
        <v>43008</v>
      </c>
      <c r="I19" s="4">
        <f t="shared" si="0"/>
        <v>18</v>
      </c>
      <c r="J19" s="6">
        <f t="shared" si="3"/>
        <v>0.32969999999999999</v>
      </c>
      <c r="K19" s="5" t="s">
        <v>42</v>
      </c>
      <c r="L19" s="40">
        <f>F19*(J19/365)*I19</f>
        <v>854759.42993095878</v>
      </c>
      <c r="M19" s="40">
        <v>8811267</v>
      </c>
      <c r="N19" s="42">
        <f>N18+L19-M19</f>
        <v>854759.61789698713</v>
      </c>
    </row>
    <row r="20" spans="1:15" x14ac:dyDescent="0.25">
      <c r="A20" s="35"/>
      <c r="B20" s="36"/>
      <c r="C20" s="37"/>
      <c r="D20" s="38"/>
      <c r="E20" s="36"/>
      <c r="F20" s="39">
        <v>52570888</v>
      </c>
      <c r="G20" s="3">
        <v>43009</v>
      </c>
      <c r="H20" s="3">
        <v>43039</v>
      </c>
      <c r="I20" s="4">
        <f t="shared" si="0"/>
        <v>31</v>
      </c>
      <c r="J20" s="6">
        <f>21.15%*1.5</f>
        <v>0.31724999999999998</v>
      </c>
      <c r="K20" s="5" t="s">
        <v>11</v>
      </c>
      <c r="L20" s="40">
        <f t="shared" si="1"/>
        <v>1416497.3719397259</v>
      </c>
      <c r="M20" s="41"/>
      <c r="N20" s="42">
        <f>N19+L20</f>
        <v>2271256.9898367133</v>
      </c>
    </row>
    <row r="21" spans="1:15" x14ac:dyDescent="0.25">
      <c r="A21" s="35"/>
      <c r="B21" s="36"/>
      <c r="C21" s="37"/>
      <c r="D21" s="38"/>
      <c r="E21" s="36"/>
      <c r="F21" s="39">
        <v>52570888</v>
      </c>
      <c r="G21" s="3">
        <v>43040</v>
      </c>
      <c r="H21" s="3">
        <v>43069</v>
      </c>
      <c r="I21" s="4">
        <f t="shared" si="0"/>
        <v>30</v>
      </c>
      <c r="J21" s="6">
        <f>20.96%*1.5</f>
        <v>0.31440000000000001</v>
      </c>
      <c r="K21" s="5" t="s">
        <v>12</v>
      </c>
      <c r="L21" s="40">
        <f t="shared" si="1"/>
        <v>1358489.357852055</v>
      </c>
      <c r="M21" s="41"/>
      <c r="N21" s="42">
        <f t="shared" si="2"/>
        <v>3629746.3476887681</v>
      </c>
    </row>
    <row r="22" spans="1:15" x14ac:dyDescent="0.25">
      <c r="A22" s="35"/>
      <c r="B22" s="36"/>
      <c r="C22" s="37"/>
      <c r="D22" s="38"/>
      <c r="E22" s="36"/>
      <c r="F22" s="39">
        <v>52570888</v>
      </c>
      <c r="G22" s="3">
        <v>43070</v>
      </c>
      <c r="H22" s="3">
        <v>43100</v>
      </c>
      <c r="I22" s="4">
        <f t="shared" si="0"/>
        <v>31</v>
      </c>
      <c r="J22" s="6">
        <f>20.77%*1.5</f>
        <v>0.31154999999999999</v>
      </c>
      <c r="K22" s="5" t="s">
        <v>13</v>
      </c>
      <c r="L22" s="40">
        <f t="shared" si="1"/>
        <v>1391047.3009545205</v>
      </c>
      <c r="M22" s="41"/>
      <c r="N22" s="42">
        <f>N21+L22</f>
        <v>5020793.6486432888</v>
      </c>
    </row>
    <row r="23" spans="1:15" x14ac:dyDescent="0.25">
      <c r="A23" s="35"/>
      <c r="B23" s="36"/>
      <c r="C23" s="37"/>
      <c r="D23" s="38"/>
      <c r="E23" s="36"/>
      <c r="F23" s="39">
        <v>52570888</v>
      </c>
      <c r="G23" s="7">
        <v>43101</v>
      </c>
      <c r="H23" s="7">
        <v>43131</v>
      </c>
      <c r="I23" s="8">
        <f t="shared" si="0"/>
        <v>31</v>
      </c>
      <c r="J23" s="9">
        <f>20.69%*1.5</f>
        <v>0.31035000000000001</v>
      </c>
      <c r="K23" s="10" t="s">
        <v>14</v>
      </c>
      <c r="L23" s="40">
        <f t="shared" si="1"/>
        <v>1385689.3912734247</v>
      </c>
      <c r="M23" s="41"/>
      <c r="N23" s="42">
        <f>N22+L23</f>
        <v>6406483.0399167137</v>
      </c>
    </row>
    <row r="24" spans="1:15" x14ac:dyDescent="0.25">
      <c r="A24" s="35"/>
      <c r="B24" s="36"/>
      <c r="C24" s="37"/>
      <c r="D24" s="38"/>
      <c r="E24" s="36"/>
      <c r="F24" s="39">
        <v>52570888</v>
      </c>
      <c r="G24" s="7">
        <v>43132</v>
      </c>
      <c r="H24" s="7">
        <v>43159</v>
      </c>
      <c r="I24" s="8">
        <f t="shared" si="0"/>
        <v>28</v>
      </c>
      <c r="J24" s="9">
        <f>21.01%*1.5</f>
        <v>0.31515000000000004</v>
      </c>
      <c r="K24" s="10" t="s">
        <v>15</v>
      </c>
      <c r="L24" s="40">
        <f t="shared" si="1"/>
        <v>1270948.0270947947</v>
      </c>
      <c r="M24" s="41"/>
      <c r="N24" s="42">
        <f>N23+L24</f>
        <v>7677431.0670115082</v>
      </c>
    </row>
    <row r="25" spans="1:15" x14ac:dyDescent="0.25">
      <c r="A25" s="35"/>
      <c r="B25" s="36"/>
      <c r="C25" s="37"/>
      <c r="D25" s="38"/>
      <c r="E25" s="36"/>
      <c r="F25" s="39">
        <v>52570888</v>
      </c>
      <c r="G25" s="7">
        <v>43160</v>
      </c>
      <c r="H25" s="7">
        <v>43190</v>
      </c>
      <c r="I25" s="8">
        <f t="shared" si="0"/>
        <v>31</v>
      </c>
      <c r="J25" s="9">
        <f>20.68%*1.5</f>
        <v>0.31019999999999998</v>
      </c>
      <c r="K25" s="10" t="s">
        <v>16</v>
      </c>
      <c r="L25" s="40">
        <f t="shared" si="1"/>
        <v>1385019.6525632874</v>
      </c>
      <c r="M25" s="41"/>
      <c r="N25" s="42">
        <f t="shared" si="2"/>
        <v>9062450.719574796</v>
      </c>
    </row>
    <row r="26" spans="1:15" x14ac:dyDescent="0.25">
      <c r="A26" s="35"/>
      <c r="B26" s="36"/>
      <c r="C26" s="37"/>
      <c r="D26" s="38"/>
      <c r="E26" s="36"/>
      <c r="F26" s="39">
        <v>52570888</v>
      </c>
      <c r="G26" s="7">
        <v>43191</v>
      </c>
      <c r="H26" s="7">
        <v>43220</v>
      </c>
      <c r="I26" s="8">
        <f t="shared" si="0"/>
        <v>30</v>
      </c>
      <c r="J26" s="9">
        <f>20.48%*1.5</f>
        <v>0.30720000000000003</v>
      </c>
      <c r="K26" s="10" t="s">
        <v>17</v>
      </c>
      <c r="L26" s="40">
        <f t="shared" si="1"/>
        <v>1327378.9145424657</v>
      </c>
      <c r="M26" s="41"/>
      <c r="N26" s="42">
        <f t="shared" si="2"/>
        <v>10389829.634117262</v>
      </c>
      <c r="O26" s="80"/>
    </row>
    <row r="27" spans="1:15" ht="15.75" thickBot="1" x14ac:dyDescent="0.3">
      <c r="A27" s="49"/>
      <c r="B27" s="50"/>
      <c r="C27" s="51"/>
      <c r="D27" s="52"/>
      <c r="E27" s="50"/>
      <c r="F27" s="53">
        <v>52570888</v>
      </c>
      <c r="G27" s="54">
        <v>43221</v>
      </c>
      <c r="H27" s="54">
        <v>43237</v>
      </c>
      <c r="I27" s="55">
        <f t="shared" si="0"/>
        <v>17</v>
      </c>
      <c r="J27" s="56">
        <v>0.30659999999999998</v>
      </c>
      <c r="K27" s="57" t="s">
        <v>18</v>
      </c>
      <c r="L27" s="58">
        <f t="shared" si="1"/>
        <v>750712.2806399999</v>
      </c>
      <c r="M27" s="59"/>
      <c r="N27" s="60">
        <f t="shared" si="2"/>
        <v>11140541.914757263</v>
      </c>
    </row>
    <row r="28" spans="1:15" ht="16.5" thickBot="1" x14ac:dyDescent="0.3">
      <c r="A28" s="142" t="s">
        <v>61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52"/>
      <c r="N28" s="83">
        <f>F27</f>
        <v>52570888</v>
      </c>
    </row>
    <row r="29" spans="1:15" ht="16.5" thickBot="1" x14ac:dyDescent="0.3">
      <c r="A29" s="142" t="s">
        <v>43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4"/>
      <c r="N29" s="61">
        <f>N27</f>
        <v>11140541.914757263</v>
      </c>
    </row>
    <row r="30" spans="1:15" ht="16.5" thickBot="1" x14ac:dyDescent="0.3">
      <c r="A30" s="142" t="s">
        <v>58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61">
        <f>F27+N29</f>
        <v>63711429.914757267</v>
      </c>
    </row>
    <row r="31" spans="1:15" ht="15.75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2" spans="1:15" ht="15.75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</row>
    <row r="33" spans="1:15" ht="16.5" thickBot="1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</row>
    <row r="34" spans="1:15" x14ac:dyDescent="0.25">
      <c r="A34" s="146" t="s">
        <v>60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</row>
    <row r="35" spans="1:15" ht="15.75" thickBot="1" x14ac:dyDescent="0.3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</row>
    <row r="36" spans="1:15" ht="15" customHeight="1" x14ac:dyDescent="0.25">
      <c r="A36" s="155" t="s">
        <v>31</v>
      </c>
      <c r="B36" s="157" t="s">
        <v>32</v>
      </c>
      <c r="C36" s="159" t="s">
        <v>33</v>
      </c>
      <c r="D36" s="161" t="s">
        <v>34</v>
      </c>
      <c r="E36" s="163" t="s">
        <v>35</v>
      </c>
      <c r="F36" s="157" t="s">
        <v>0</v>
      </c>
      <c r="G36" s="167" t="s">
        <v>1</v>
      </c>
      <c r="H36" s="168"/>
      <c r="I36" s="169" t="s">
        <v>2</v>
      </c>
      <c r="J36" s="169" t="s">
        <v>36</v>
      </c>
      <c r="K36" s="169" t="s">
        <v>3</v>
      </c>
      <c r="L36" s="171" t="s">
        <v>4</v>
      </c>
      <c r="M36" s="153" t="s">
        <v>37</v>
      </c>
      <c r="N36" s="165" t="s">
        <v>38</v>
      </c>
    </row>
    <row r="37" spans="1:15" ht="15.75" thickBot="1" x14ac:dyDescent="0.3">
      <c r="A37" s="156"/>
      <c r="B37" s="158"/>
      <c r="C37" s="160"/>
      <c r="D37" s="162"/>
      <c r="E37" s="164"/>
      <c r="F37" s="158"/>
      <c r="G37" s="14" t="s">
        <v>5</v>
      </c>
      <c r="H37" s="1" t="s">
        <v>6</v>
      </c>
      <c r="I37" s="170"/>
      <c r="J37" s="170"/>
      <c r="K37" s="170"/>
      <c r="L37" s="172"/>
      <c r="M37" s="154"/>
      <c r="N37" s="166"/>
      <c r="O37" s="80"/>
    </row>
    <row r="38" spans="1:15" x14ac:dyDescent="0.25">
      <c r="A38" s="131"/>
      <c r="B38" s="132"/>
      <c r="C38" s="133"/>
      <c r="D38" s="134"/>
      <c r="E38" s="135"/>
      <c r="F38" s="62"/>
      <c r="G38" s="136"/>
      <c r="H38" s="63"/>
      <c r="I38" s="64"/>
      <c r="J38" s="64"/>
      <c r="K38" s="64"/>
      <c r="L38" s="64"/>
      <c r="M38" s="65"/>
      <c r="N38" s="137"/>
      <c r="O38" s="80"/>
    </row>
    <row r="39" spans="1:15" s="34" customFormat="1" x14ac:dyDescent="0.25">
      <c r="A39" s="66"/>
      <c r="B39" s="67"/>
      <c r="C39" s="68"/>
      <c r="D39" s="69"/>
      <c r="E39" s="70"/>
      <c r="F39" s="71">
        <v>52570888</v>
      </c>
      <c r="G39" s="72">
        <v>43238</v>
      </c>
      <c r="H39" s="73">
        <v>43250</v>
      </c>
      <c r="I39" s="8">
        <f>H39-G39+1</f>
        <v>13</v>
      </c>
      <c r="J39" s="9">
        <v>0.30659999999999998</v>
      </c>
      <c r="K39" s="74" t="s">
        <v>18</v>
      </c>
      <c r="L39" s="40">
        <f>F39*(J39/365)*I39</f>
        <v>574074.09696</v>
      </c>
      <c r="M39" s="75"/>
      <c r="N39" s="42">
        <f>L39</f>
        <v>574074.09696</v>
      </c>
      <c r="O39" s="100"/>
    </row>
    <row r="40" spans="1:15" x14ac:dyDescent="0.25">
      <c r="A40" s="35"/>
      <c r="B40" s="36"/>
      <c r="C40" s="37"/>
      <c r="D40" s="38"/>
      <c r="E40" s="36"/>
      <c r="F40" s="39">
        <v>52570888</v>
      </c>
      <c r="G40" s="7">
        <v>43252</v>
      </c>
      <c r="H40" s="7">
        <v>43281</v>
      </c>
      <c r="I40" s="8">
        <f>H40-G40+1</f>
        <v>30</v>
      </c>
      <c r="J40" s="9">
        <v>0.30420000000000003</v>
      </c>
      <c r="K40" s="10" t="s">
        <v>19</v>
      </c>
      <c r="L40" s="40">
        <f>F40*(J40/365)*I40</f>
        <v>1314416.229830137</v>
      </c>
      <c r="M40" s="41"/>
      <c r="N40" s="42">
        <f t="shared" ref="N40:N63" si="4">N39+L40</f>
        <v>1888490.326790137</v>
      </c>
      <c r="O40" s="101"/>
    </row>
    <row r="41" spans="1:15" x14ac:dyDescent="0.25">
      <c r="A41" s="35"/>
      <c r="B41" s="36"/>
      <c r="C41" s="37"/>
      <c r="D41" s="38"/>
      <c r="E41" s="36"/>
      <c r="F41" s="39">
        <v>52570888</v>
      </c>
      <c r="G41" s="7">
        <v>43282</v>
      </c>
      <c r="H41" s="7">
        <v>43312</v>
      </c>
      <c r="I41" s="8">
        <f t="shared" si="0"/>
        <v>31</v>
      </c>
      <c r="J41" s="9">
        <v>0.30049999999999999</v>
      </c>
      <c r="K41" s="10" t="s">
        <v>20</v>
      </c>
      <c r="L41" s="40">
        <f t="shared" si="1"/>
        <v>1341709.8826410959</v>
      </c>
      <c r="M41" s="41"/>
      <c r="N41" s="42">
        <f t="shared" si="4"/>
        <v>3230200.2094312329</v>
      </c>
    </row>
    <row r="42" spans="1:15" x14ac:dyDescent="0.25">
      <c r="A42" s="35"/>
      <c r="B42" s="36"/>
      <c r="C42" s="37"/>
      <c r="D42" s="38"/>
      <c r="E42" s="36"/>
      <c r="F42" s="39">
        <v>52570888</v>
      </c>
      <c r="G42" s="7">
        <v>43313</v>
      </c>
      <c r="H42" s="7">
        <v>43343</v>
      </c>
      <c r="I42" s="8">
        <f t="shared" si="0"/>
        <v>31</v>
      </c>
      <c r="J42" s="9">
        <v>0.29909999999999998</v>
      </c>
      <c r="K42" s="10" t="s">
        <v>21</v>
      </c>
      <c r="L42" s="40">
        <f t="shared" si="1"/>
        <v>1335458.9880131506</v>
      </c>
      <c r="M42" s="41"/>
      <c r="N42" s="42">
        <f t="shared" si="4"/>
        <v>4565659.1974443831</v>
      </c>
    </row>
    <row r="43" spans="1:15" x14ac:dyDescent="0.25">
      <c r="A43" s="35"/>
      <c r="B43" s="36"/>
      <c r="C43" s="37"/>
      <c r="D43" s="38"/>
      <c r="E43" s="36"/>
      <c r="F43" s="39">
        <v>52570888</v>
      </c>
      <c r="G43" s="7">
        <v>43344</v>
      </c>
      <c r="H43" s="7">
        <v>43373</v>
      </c>
      <c r="I43" s="8">
        <f t="shared" si="0"/>
        <v>30</v>
      </c>
      <c r="J43" s="9">
        <v>0.29720000000000002</v>
      </c>
      <c r="K43" s="10" t="s">
        <v>22</v>
      </c>
      <c r="L43" s="40">
        <f t="shared" si="1"/>
        <v>1284169.9655013699</v>
      </c>
      <c r="M43" s="41"/>
      <c r="N43" s="42">
        <f t="shared" si="4"/>
        <v>5849829.162945753</v>
      </c>
    </row>
    <row r="44" spans="1:15" x14ac:dyDescent="0.25">
      <c r="A44" s="35"/>
      <c r="B44" s="36"/>
      <c r="C44" s="37"/>
      <c r="D44" s="38"/>
      <c r="E44" s="36"/>
      <c r="F44" s="39">
        <v>52570888</v>
      </c>
      <c r="G44" s="7">
        <v>43374</v>
      </c>
      <c r="H44" s="7">
        <v>43404</v>
      </c>
      <c r="I44" s="8">
        <f t="shared" si="0"/>
        <v>31</v>
      </c>
      <c r="J44" s="9">
        <v>0.29449999999999998</v>
      </c>
      <c r="K44" s="10" t="s">
        <v>23</v>
      </c>
      <c r="L44" s="40">
        <f t="shared" si="1"/>
        <v>1314920.3342356163</v>
      </c>
      <c r="M44" s="41"/>
      <c r="N44" s="42">
        <f t="shared" si="4"/>
        <v>7164749.497181369</v>
      </c>
    </row>
    <row r="45" spans="1:15" x14ac:dyDescent="0.25">
      <c r="A45" s="35"/>
      <c r="B45" s="36"/>
      <c r="C45" s="37"/>
      <c r="D45" s="38"/>
      <c r="E45" s="36"/>
      <c r="F45" s="39">
        <v>52570888</v>
      </c>
      <c r="G45" s="7">
        <v>43405</v>
      </c>
      <c r="H45" s="7">
        <v>43434</v>
      </c>
      <c r="I45" s="8">
        <f t="shared" si="0"/>
        <v>30</v>
      </c>
      <c r="J45" s="9">
        <v>0.29239999999999999</v>
      </c>
      <c r="K45" s="10" t="s">
        <v>24</v>
      </c>
      <c r="L45" s="40">
        <f t="shared" si="1"/>
        <v>1263429.6699616436</v>
      </c>
      <c r="M45" s="41"/>
      <c r="N45" s="42">
        <f t="shared" si="4"/>
        <v>8428179.1671430133</v>
      </c>
    </row>
    <row r="46" spans="1:15" x14ac:dyDescent="0.25">
      <c r="A46" s="35"/>
      <c r="B46" s="36"/>
      <c r="C46" s="37"/>
      <c r="D46" s="38"/>
      <c r="E46" s="36"/>
      <c r="F46" s="39">
        <v>52570888</v>
      </c>
      <c r="G46" s="7">
        <v>43435</v>
      </c>
      <c r="H46" s="7">
        <v>43465</v>
      </c>
      <c r="I46" s="4">
        <f t="shared" si="0"/>
        <v>31</v>
      </c>
      <c r="J46" s="9">
        <v>0.29099999999999998</v>
      </c>
      <c r="K46" s="10" t="s">
        <v>25</v>
      </c>
      <c r="L46" s="40">
        <f t="shared" si="1"/>
        <v>1299293.0976657534</v>
      </c>
      <c r="M46" s="41"/>
      <c r="N46" s="42">
        <f t="shared" si="4"/>
        <v>9727472.2648087665</v>
      </c>
    </row>
    <row r="47" spans="1:15" x14ac:dyDescent="0.25">
      <c r="A47" s="35"/>
      <c r="B47" s="36"/>
      <c r="C47" s="37"/>
      <c r="D47" s="38"/>
      <c r="E47" s="36"/>
      <c r="F47" s="39">
        <v>52570888</v>
      </c>
      <c r="G47" s="7">
        <v>43466</v>
      </c>
      <c r="H47" s="7">
        <v>43496</v>
      </c>
      <c r="I47" s="4">
        <f t="shared" si="0"/>
        <v>31</v>
      </c>
      <c r="J47" s="9">
        <v>0.28739999999999999</v>
      </c>
      <c r="K47" s="10" t="s">
        <v>26</v>
      </c>
      <c r="L47" s="40">
        <f t="shared" si="1"/>
        <v>1283219.3686224655</v>
      </c>
      <c r="M47" s="41"/>
      <c r="N47" s="42">
        <f t="shared" si="4"/>
        <v>11010691.633431232</v>
      </c>
    </row>
    <row r="48" spans="1:15" x14ac:dyDescent="0.25">
      <c r="A48" s="35"/>
      <c r="B48" s="36"/>
      <c r="C48" s="37"/>
      <c r="D48" s="38"/>
      <c r="E48" s="36"/>
      <c r="F48" s="39">
        <v>52570888</v>
      </c>
      <c r="G48" s="7">
        <v>43497</v>
      </c>
      <c r="H48" s="7">
        <v>43524</v>
      </c>
      <c r="I48" s="4">
        <f t="shared" si="0"/>
        <v>28</v>
      </c>
      <c r="J48" s="9">
        <v>0.29549999999999998</v>
      </c>
      <c r="K48" s="10" t="s">
        <v>27</v>
      </c>
      <c r="L48" s="40">
        <f t="shared" si="1"/>
        <v>1191702.8145534247</v>
      </c>
      <c r="M48" s="41"/>
      <c r="N48" s="42">
        <f t="shared" si="4"/>
        <v>12202394.447984656</v>
      </c>
    </row>
    <row r="49" spans="1:14" x14ac:dyDescent="0.25">
      <c r="A49" s="35"/>
      <c r="B49" s="36"/>
      <c r="C49" s="37"/>
      <c r="D49" s="38"/>
      <c r="E49" s="36"/>
      <c r="F49" s="39">
        <v>52570888</v>
      </c>
      <c r="G49" s="7">
        <v>43525</v>
      </c>
      <c r="H49" s="7">
        <v>43555</v>
      </c>
      <c r="I49" s="4">
        <f t="shared" si="0"/>
        <v>31</v>
      </c>
      <c r="J49" s="9">
        <v>0.29060000000000002</v>
      </c>
      <c r="K49" s="10" t="s">
        <v>28</v>
      </c>
      <c r="L49" s="40">
        <f t="shared" si="1"/>
        <v>1297507.1277720549</v>
      </c>
      <c r="M49" s="41"/>
      <c r="N49" s="42">
        <f t="shared" si="4"/>
        <v>13499901.575756712</v>
      </c>
    </row>
    <row r="50" spans="1:14" x14ac:dyDescent="0.25">
      <c r="A50" s="35"/>
      <c r="B50" s="36"/>
      <c r="C50" s="37"/>
      <c r="D50" s="38"/>
      <c r="E50" s="36"/>
      <c r="F50" s="39">
        <v>52570888</v>
      </c>
      <c r="G50" s="7">
        <v>43556</v>
      </c>
      <c r="H50" s="7">
        <v>43585</v>
      </c>
      <c r="I50" s="4">
        <f t="shared" si="0"/>
        <v>30</v>
      </c>
      <c r="J50" s="9">
        <v>0.2898</v>
      </c>
      <c r="K50" s="10" t="s">
        <v>29</v>
      </c>
      <c r="L50" s="40">
        <f t="shared" si="1"/>
        <v>1252195.3432109591</v>
      </c>
      <c r="M50" s="41"/>
      <c r="N50" s="42">
        <f t="shared" si="4"/>
        <v>14752096.918967672</v>
      </c>
    </row>
    <row r="51" spans="1:14" x14ac:dyDescent="0.25">
      <c r="A51" s="35"/>
      <c r="B51" s="36"/>
      <c r="C51" s="37"/>
      <c r="D51" s="38"/>
      <c r="E51" s="36"/>
      <c r="F51" s="39">
        <v>52570888</v>
      </c>
      <c r="G51" s="7">
        <v>43586</v>
      </c>
      <c r="H51" s="7">
        <v>43616</v>
      </c>
      <c r="I51" s="4">
        <f t="shared" si="0"/>
        <v>31</v>
      </c>
      <c r="J51" s="9">
        <v>0.29010000000000002</v>
      </c>
      <c r="K51" s="10" t="s">
        <v>30</v>
      </c>
      <c r="L51" s="40">
        <f t="shared" si="1"/>
        <v>1295274.6654049316</v>
      </c>
      <c r="M51" s="41"/>
      <c r="N51" s="42">
        <f t="shared" si="4"/>
        <v>16047371.584372602</v>
      </c>
    </row>
    <row r="52" spans="1:14" x14ac:dyDescent="0.25">
      <c r="A52" s="35"/>
      <c r="B52" s="36"/>
      <c r="C52" s="37"/>
      <c r="D52" s="38"/>
      <c r="E52" s="36"/>
      <c r="F52" s="39">
        <v>52570888</v>
      </c>
      <c r="G52" s="7">
        <v>43617</v>
      </c>
      <c r="H52" s="7">
        <v>43646</v>
      </c>
      <c r="I52" s="4">
        <f t="shared" si="0"/>
        <v>30</v>
      </c>
      <c r="J52" s="9">
        <v>0.28949999999999998</v>
      </c>
      <c r="K52" s="10" t="s">
        <v>44</v>
      </c>
      <c r="L52" s="40">
        <f t="shared" si="1"/>
        <v>1250899.074739726</v>
      </c>
      <c r="M52" s="41"/>
      <c r="N52" s="42">
        <f t="shared" si="4"/>
        <v>17298270.659112327</v>
      </c>
    </row>
    <row r="53" spans="1:14" x14ac:dyDescent="0.25">
      <c r="A53" s="35"/>
      <c r="B53" s="36"/>
      <c r="C53" s="37"/>
      <c r="D53" s="38"/>
      <c r="E53" s="36"/>
      <c r="F53" s="39">
        <v>52570888</v>
      </c>
      <c r="G53" s="7">
        <v>43647</v>
      </c>
      <c r="H53" s="7">
        <v>43677</v>
      </c>
      <c r="I53" s="4">
        <f t="shared" si="0"/>
        <v>31</v>
      </c>
      <c r="J53" s="9">
        <v>0.28920000000000001</v>
      </c>
      <c r="K53" s="10" t="s">
        <v>45</v>
      </c>
      <c r="L53" s="40">
        <f t="shared" si="1"/>
        <v>1291256.2331441096</v>
      </c>
      <c r="M53" s="41"/>
      <c r="N53" s="42">
        <f t="shared" si="4"/>
        <v>18589526.892256435</v>
      </c>
    </row>
    <row r="54" spans="1:14" x14ac:dyDescent="0.25">
      <c r="A54" s="35"/>
      <c r="B54" s="36"/>
      <c r="C54" s="37"/>
      <c r="D54" s="38"/>
      <c r="E54" s="36"/>
      <c r="F54" s="39">
        <v>52570888</v>
      </c>
      <c r="G54" s="76">
        <v>43678</v>
      </c>
      <c r="H54" s="7">
        <v>43708</v>
      </c>
      <c r="I54" s="4">
        <f t="shared" si="0"/>
        <v>31</v>
      </c>
      <c r="J54" s="9">
        <v>0.2898</v>
      </c>
      <c r="K54" s="10" t="s">
        <v>46</v>
      </c>
      <c r="L54" s="40">
        <f t="shared" si="1"/>
        <v>1293935.1879846577</v>
      </c>
      <c r="M54" s="41"/>
      <c r="N54" s="42">
        <f t="shared" si="4"/>
        <v>19883462.080241092</v>
      </c>
    </row>
    <row r="55" spans="1:14" x14ac:dyDescent="0.25">
      <c r="A55" s="35"/>
      <c r="B55" s="36"/>
      <c r="C55" s="45"/>
      <c r="E55" s="44"/>
      <c r="F55" s="39">
        <v>52570888</v>
      </c>
      <c r="G55" s="76">
        <v>43709</v>
      </c>
      <c r="H55" s="7">
        <v>43738</v>
      </c>
      <c r="I55" s="4">
        <f t="shared" si="0"/>
        <v>30</v>
      </c>
      <c r="J55" s="9">
        <v>0.2898</v>
      </c>
      <c r="K55" s="10" t="s">
        <v>47</v>
      </c>
      <c r="L55" s="40">
        <f t="shared" si="1"/>
        <v>1252195.3432109591</v>
      </c>
      <c r="M55" s="41"/>
      <c r="N55" s="42">
        <f t="shared" si="4"/>
        <v>21135657.423452049</v>
      </c>
    </row>
    <row r="56" spans="1:14" x14ac:dyDescent="0.25">
      <c r="A56" s="35"/>
      <c r="B56" s="36"/>
      <c r="C56" s="37"/>
      <c r="D56" s="38"/>
      <c r="E56" s="36"/>
      <c r="F56" s="39">
        <v>52570888</v>
      </c>
      <c r="G56" s="7">
        <v>43739</v>
      </c>
      <c r="H56" s="7">
        <v>43769</v>
      </c>
      <c r="I56" s="4">
        <f t="shared" ref="I56:I61" si="5">H56-G56+1</f>
        <v>31</v>
      </c>
      <c r="J56" s="9">
        <v>0.28649999999999998</v>
      </c>
      <c r="K56" s="74" t="s">
        <v>48</v>
      </c>
      <c r="L56" s="40">
        <f t="shared" si="1"/>
        <v>1279200.9363616437</v>
      </c>
      <c r="M56" s="41"/>
      <c r="N56" s="42">
        <f t="shared" si="4"/>
        <v>22414858.359813694</v>
      </c>
    </row>
    <row r="57" spans="1:14" x14ac:dyDescent="0.25">
      <c r="A57" s="35"/>
      <c r="B57" s="36"/>
      <c r="C57" s="37"/>
      <c r="D57" s="38"/>
      <c r="E57" s="36"/>
      <c r="F57" s="39">
        <v>52570888</v>
      </c>
      <c r="G57" s="7">
        <v>43770</v>
      </c>
      <c r="H57" s="7">
        <v>43799</v>
      </c>
      <c r="I57" s="4">
        <f t="shared" si="5"/>
        <v>30</v>
      </c>
      <c r="J57" s="9">
        <v>0.28549999999999998</v>
      </c>
      <c r="K57" s="74" t="s">
        <v>49</v>
      </c>
      <c r="L57" s="40">
        <f t="shared" si="1"/>
        <v>1233615.4951232877</v>
      </c>
      <c r="M57" s="41"/>
      <c r="N57" s="42">
        <f t="shared" si="4"/>
        <v>23648473.85493698</v>
      </c>
    </row>
    <row r="58" spans="1:14" x14ac:dyDescent="0.25">
      <c r="A58" s="35"/>
      <c r="B58" s="36"/>
      <c r="C58" s="37"/>
      <c r="D58" s="38"/>
      <c r="E58" s="36"/>
      <c r="F58" s="39">
        <v>52570888</v>
      </c>
      <c r="G58" s="7">
        <v>43800</v>
      </c>
      <c r="H58" s="11">
        <v>43830</v>
      </c>
      <c r="I58" s="5">
        <f t="shared" si="5"/>
        <v>31</v>
      </c>
      <c r="J58" s="12">
        <v>0.28370000000000001</v>
      </c>
      <c r="K58" s="74" t="s">
        <v>50</v>
      </c>
      <c r="L58" s="40">
        <f t="shared" si="1"/>
        <v>1266699.1471057534</v>
      </c>
      <c r="M58" s="41"/>
      <c r="N58" s="42">
        <f t="shared" si="4"/>
        <v>24915173.002042733</v>
      </c>
    </row>
    <row r="59" spans="1:14" x14ac:dyDescent="0.25">
      <c r="A59" s="35"/>
      <c r="B59" s="36"/>
      <c r="C59" s="37"/>
      <c r="D59" s="38"/>
      <c r="E59" s="36"/>
      <c r="F59" s="39">
        <v>52570888</v>
      </c>
      <c r="G59" s="7">
        <v>43831</v>
      </c>
      <c r="H59" s="11">
        <v>43861</v>
      </c>
      <c r="I59" s="5">
        <f t="shared" si="5"/>
        <v>31</v>
      </c>
      <c r="J59" s="12">
        <v>0.28160000000000002</v>
      </c>
      <c r="K59" s="74" t="s">
        <v>51</v>
      </c>
      <c r="L59" s="40">
        <f t="shared" si="1"/>
        <v>1257322.8051638356</v>
      </c>
      <c r="M59" s="41"/>
      <c r="N59" s="42">
        <f t="shared" si="4"/>
        <v>26172495.807206567</v>
      </c>
    </row>
    <row r="60" spans="1:14" x14ac:dyDescent="0.25">
      <c r="A60" s="35"/>
      <c r="B60" s="36"/>
      <c r="C60" s="37"/>
      <c r="D60" s="38"/>
      <c r="E60" s="36"/>
      <c r="F60" s="39">
        <v>52570888</v>
      </c>
      <c r="G60" s="7">
        <v>43862</v>
      </c>
      <c r="H60" s="11">
        <v>43890</v>
      </c>
      <c r="I60" s="5">
        <f t="shared" si="5"/>
        <v>29</v>
      </c>
      <c r="J60" s="12">
        <v>0.28589999999999999</v>
      </c>
      <c r="K60" s="74" t="s">
        <v>52</v>
      </c>
      <c r="L60" s="40">
        <f t="shared" si="1"/>
        <v>1194165.7246487672</v>
      </c>
      <c r="M60" s="41"/>
      <c r="N60" s="42">
        <f t="shared" si="4"/>
        <v>27366661.531855334</v>
      </c>
    </row>
    <row r="61" spans="1:14" x14ac:dyDescent="0.25">
      <c r="A61" s="35"/>
      <c r="B61" s="36"/>
      <c r="C61" s="37"/>
      <c r="D61" s="38"/>
      <c r="E61" s="36"/>
      <c r="F61" s="39">
        <v>52570888</v>
      </c>
      <c r="G61" s="7">
        <v>43891</v>
      </c>
      <c r="H61" s="11">
        <v>43921</v>
      </c>
      <c r="I61" s="5">
        <f t="shared" si="5"/>
        <v>31</v>
      </c>
      <c r="J61" s="12">
        <v>0.2843</v>
      </c>
      <c r="K61" s="74" t="s">
        <v>53</v>
      </c>
      <c r="L61" s="40">
        <f t="shared" si="1"/>
        <v>1269378.1019463013</v>
      </c>
      <c r="M61" s="41"/>
      <c r="N61" s="42">
        <f t="shared" si="4"/>
        <v>28636039.633801635</v>
      </c>
    </row>
    <row r="62" spans="1:14" x14ac:dyDescent="0.25">
      <c r="A62" s="35"/>
      <c r="B62" s="36"/>
      <c r="C62" s="37"/>
      <c r="D62" s="38"/>
      <c r="E62" s="36"/>
      <c r="F62" s="39">
        <v>52570888</v>
      </c>
      <c r="G62" s="7">
        <v>43922</v>
      </c>
      <c r="H62" s="7">
        <v>43951</v>
      </c>
      <c r="I62" s="4">
        <f t="shared" ref="I62:I88" si="6">H62-G62+1</f>
        <v>30</v>
      </c>
      <c r="J62" s="9">
        <v>0.28039999999999998</v>
      </c>
      <c r="K62" s="74" t="s">
        <v>54</v>
      </c>
      <c r="L62" s="40">
        <f t="shared" si="1"/>
        <v>1211578.9311123288</v>
      </c>
      <c r="M62" s="41"/>
      <c r="N62" s="42">
        <f t="shared" si="4"/>
        <v>29847618.564913966</v>
      </c>
    </row>
    <row r="63" spans="1:14" x14ac:dyDescent="0.25">
      <c r="A63" s="35"/>
      <c r="B63" s="36"/>
      <c r="C63" s="37"/>
      <c r="D63" s="38"/>
      <c r="E63" s="36"/>
      <c r="F63" s="39">
        <v>52570888</v>
      </c>
      <c r="G63" s="7">
        <v>43952</v>
      </c>
      <c r="H63" s="7">
        <v>43982</v>
      </c>
      <c r="I63" s="4">
        <f t="shared" si="6"/>
        <v>31</v>
      </c>
      <c r="J63" s="9">
        <v>0.27289999999999998</v>
      </c>
      <c r="K63" s="74" t="s">
        <v>55</v>
      </c>
      <c r="L63" s="40">
        <f t="shared" si="1"/>
        <v>1218477.9599758903</v>
      </c>
      <c r="M63" s="41"/>
      <c r="N63" s="42">
        <f t="shared" si="4"/>
        <v>31066096.524889857</v>
      </c>
    </row>
    <row r="64" spans="1:14" x14ac:dyDescent="0.25">
      <c r="A64" s="49"/>
      <c r="B64" s="50"/>
      <c r="C64" s="51"/>
      <c r="D64" s="52"/>
      <c r="E64" s="50"/>
      <c r="F64" s="53">
        <v>52570888</v>
      </c>
      <c r="G64" s="54">
        <v>43983</v>
      </c>
      <c r="H64" s="54">
        <v>44012</v>
      </c>
      <c r="I64" s="108">
        <f t="shared" si="6"/>
        <v>30</v>
      </c>
      <c r="J64" s="56">
        <v>0.27179999999999999</v>
      </c>
      <c r="K64" s="109" t="s">
        <v>56</v>
      </c>
      <c r="L64" s="58">
        <f>F64*(J64/365)*I64</f>
        <v>1174419.2349369861</v>
      </c>
      <c r="M64" s="59"/>
      <c r="N64" s="60">
        <f>N63+L64</f>
        <v>32240515.759826843</v>
      </c>
    </row>
    <row r="65" spans="1:14" x14ac:dyDescent="0.25">
      <c r="A65" s="35"/>
      <c r="B65" s="44"/>
      <c r="C65" s="45"/>
      <c r="D65" s="46"/>
      <c r="E65" s="44"/>
      <c r="F65" s="53">
        <v>52570888</v>
      </c>
      <c r="G65" s="7">
        <v>44013</v>
      </c>
      <c r="H65" s="7">
        <v>44043</v>
      </c>
      <c r="I65" s="4">
        <f t="shared" si="6"/>
        <v>31</v>
      </c>
      <c r="J65" s="113">
        <v>0.27179999999999999</v>
      </c>
      <c r="K65" s="4" t="s">
        <v>79</v>
      </c>
      <c r="L65" s="58">
        <f t="shared" ref="L65:L88" si="7">F65*(J65/365)*I65</f>
        <v>1213566.542768219</v>
      </c>
      <c r="M65" s="41"/>
      <c r="N65" s="60">
        <f t="shared" ref="N65:N88" si="8">N64+L65</f>
        <v>33454082.30259506</v>
      </c>
    </row>
    <row r="66" spans="1:14" x14ac:dyDescent="0.25">
      <c r="A66" s="35"/>
      <c r="B66" s="44"/>
      <c r="C66" s="45"/>
      <c r="D66" s="46"/>
      <c r="E66" s="44"/>
      <c r="F66" s="53">
        <v>52570888</v>
      </c>
      <c r="G66" s="7">
        <v>44044</v>
      </c>
      <c r="H66" s="7">
        <v>44074</v>
      </c>
      <c r="I66" s="4">
        <f t="shared" si="6"/>
        <v>31</v>
      </c>
      <c r="J66" s="114">
        <v>0.27439999999999998</v>
      </c>
      <c r="K66" s="4" t="s">
        <v>80</v>
      </c>
      <c r="L66" s="58">
        <f t="shared" si="7"/>
        <v>1225175.34707726</v>
      </c>
      <c r="M66" s="41"/>
      <c r="N66" s="60">
        <f t="shared" si="8"/>
        <v>34679257.649672322</v>
      </c>
    </row>
    <row r="67" spans="1:14" x14ac:dyDescent="0.25">
      <c r="A67" s="35"/>
      <c r="B67" s="44"/>
      <c r="C67" s="45"/>
      <c r="D67" s="46"/>
      <c r="E67" s="44"/>
      <c r="F67" s="53">
        <v>52570888</v>
      </c>
      <c r="G67" s="7">
        <v>44075</v>
      </c>
      <c r="H67" s="7">
        <v>44104</v>
      </c>
      <c r="I67" s="4">
        <f t="shared" si="6"/>
        <v>30</v>
      </c>
      <c r="J67" s="114">
        <v>0.27529999999999999</v>
      </c>
      <c r="K67" s="4" t="s">
        <v>81</v>
      </c>
      <c r="L67" s="58">
        <f t="shared" si="7"/>
        <v>1189542.3671013699</v>
      </c>
      <c r="M67" s="41"/>
      <c r="N67" s="60">
        <f t="shared" si="8"/>
        <v>35868800.016773693</v>
      </c>
    </row>
    <row r="68" spans="1:14" x14ac:dyDescent="0.25">
      <c r="A68" s="35"/>
      <c r="B68" s="44"/>
      <c r="C68" s="45"/>
      <c r="D68" s="46"/>
      <c r="E68" s="44"/>
      <c r="F68" s="53">
        <v>52570888</v>
      </c>
      <c r="G68" s="7">
        <v>44105</v>
      </c>
      <c r="H68" s="7">
        <v>44135</v>
      </c>
      <c r="I68" s="4">
        <f t="shared" si="6"/>
        <v>31</v>
      </c>
      <c r="J68" s="114">
        <v>0.27139999999999997</v>
      </c>
      <c r="K68" s="5" t="s">
        <v>82</v>
      </c>
      <c r="L68" s="58">
        <f t="shared" si="7"/>
        <v>1211780.5728745204</v>
      </c>
      <c r="M68" s="41"/>
      <c r="N68" s="60">
        <f t="shared" si="8"/>
        <v>37080580.589648217</v>
      </c>
    </row>
    <row r="69" spans="1:14" x14ac:dyDescent="0.25">
      <c r="A69" s="35"/>
      <c r="B69" s="44"/>
      <c r="C69" s="45"/>
      <c r="D69" s="46"/>
      <c r="E69" s="44"/>
      <c r="F69" s="53">
        <v>52570888</v>
      </c>
      <c r="G69" s="7">
        <v>44136</v>
      </c>
      <c r="H69" s="7">
        <v>44165</v>
      </c>
      <c r="I69" s="4">
        <f t="shared" si="6"/>
        <v>30</v>
      </c>
      <c r="J69" s="114">
        <v>0.2676</v>
      </c>
      <c r="K69" s="5" t="s">
        <v>83</v>
      </c>
      <c r="L69" s="58">
        <f t="shared" si="7"/>
        <v>1156271.476339726</v>
      </c>
      <c r="M69" s="41"/>
      <c r="N69" s="60">
        <f t="shared" si="8"/>
        <v>38236852.065987945</v>
      </c>
    </row>
    <row r="70" spans="1:14" x14ac:dyDescent="0.25">
      <c r="A70" s="35"/>
      <c r="B70" s="44"/>
      <c r="C70" s="45"/>
      <c r="D70" s="46"/>
      <c r="E70" s="44"/>
      <c r="F70" s="53">
        <v>52570888</v>
      </c>
      <c r="G70" s="7">
        <v>44166</v>
      </c>
      <c r="H70" s="7">
        <v>44196</v>
      </c>
      <c r="I70" s="4">
        <f t="shared" si="6"/>
        <v>31</v>
      </c>
      <c r="J70" s="114">
        <v>0.26190000000000002</v>
      </c>
      <c r="K70" s="5" t="s">
        <v>84</v>
      </c>
      <c r="L70" s="58">
        <f t="shared" si="7"/>
        <v>1169363.7878991782</v>
      </c>
      <c r="M70" s="41"/>
      <c r="N70" s="60">
        <f t="shared" si="8"/>
        <v>39406215.853887126</v>
      </c>
    </row>
    <row r="71" spans="1:14" x14ac:dyDescent="0.25">
      <c r="A71" s="35"/>
      <c r="B71" s="44"/>
      <c r="C71" s="45"/>
      <c r="D71" s="46"/>
      <c r="E71" s="44"/>
      <c r="F71" s="53">
        <v>52570888</v>
      </c>
      <c r="G71" s="7">
        <v>44197</v>
      </c>
      <c r="H71" s="7">
        <v>44227</v>
      </c>
      <c r="I71" s="4">
        <f t="shared" si="6"/>
        <v>31</v>
      </c>
      <c r="J71" s="114">
        <v>0.25979999999999998</v>
      </c>
      <c r="K71" s="5" t="s">
        <v>85</v>
      </c>
      <c r="L71" s="58">
        <f t="shared" si="7"/>
        <v>1159987.4459572602</v>
      </c>
      <c r="M71" s="41"/>
      <c r="N71" s="60">
        <f t="shared" si="8"/>
        <v>40566203.299844384</v>
      </c>
    </row>
    <row r="72" spans="1:14" x14ac:dyDescent="0.25">
      <c r="A72" s="49"/>
      <c r="B72" s="110"/>
      <c r="C72" s="111"/>
      <c r="D72" s="112"/>
      <c r="E72" s="110"/>
      <c r="F72" s="53">
        <v>52570888</v>
      </c>
      <c r="G72" s="54">
        <v>44228</v>
      </c>
      <c r="H72" s="54">
        <v>44255</v>
      </c>
      <c r="I72" s="108">
        <f t="shared" si="6"/>
        <v>28</v>
      </c>
      <c r="J72" s="113">
        <v>0.2631</v>
      </c>
      <c r="K72" s="130" t="s">
        <v>86</v>
      </c>
      <c r="L72" s="58">
        <f t="shared" si="7"/>
        <v>1061038.9526531508</v>
      </c>
      <c r="M72" s="59"/>
      <c r="N72" s="60">
        <f t="shared" si="8"/>
        <v>41627242.252497531</v>
      </c>
    </row>
    <row r="73" spans="1:14" x14ac:dyDescent="0.25">
      <c r="A73" s="35"/>
      <c r="B73" s="44"/>
      <c r="C73" s="45"/>
      <c r="D73" s="46"/>
      <c r="E73" s="44"/>
      <c r="F73" s="53">
        <v>52570888</v>
      </c>
      <c r="G73" s="7">
        <v>44256</v>
      </c>
      <c r="H73" s="7">
        <v>44286</v>
      </c>
      <c r="I73" s="4">
        <f t="shared" si="6"/>
        <v>31</v>
      </c>
      <c r="J73" s="114">
        <v>0.26119999999999999</v>
      </c>
      <c r="K73" s="4" t="s">
        <v>87</v>
      </c>
      <c r="L73" s="58">
        <f t="shared" si="7"/>
        <v>1166238.3405852055</v>
      </c>
      <c r="M73" s="41"/>
      <c r="N73" s="60">
        <f t="shared" si="8"/>
        <v>42793480.593082733</v>
      </c>
    </row>
    <row r="74" spans="1:14" x14ac:dyDescent="0.25">
      <c r="A74" s="35"/>
      <c r="B74" s="44"/>
      <c r="C74" s="45"/>
      <c r="D74" s="46"/>
      <c r="E74" s="44"/>
      <c r="F74" s="53">
        <v>52570888</v>
      </c>
      <c r="G74" s="7">
        <v>44287</v>
      </c>
      <c r="H74" s="7">
        <v>44316</v>
      </c>
      <c r="I74" s="4">
        <f t="shared" si="6"/>
        <v>30</v>
      </c>
      <c r="J74" s="114">
        <v>0.2697</v>
      </c>
      <c r="K74" s="5" t="s">
        <v>88</v>
      </c>
      <c r="L74" s="58">
        <f t="shared" si="7"/>
        <v>1165345.3556383562</v>
      </c>
      <c r="M74" s="41"/>
      <c r="N74" s="60">
        <f t="shared" si="8"/>
        <v>43958825.948721088</v>
      </c>
    </row>
    <row r="75" spans="1:14" x14ac:dyDescent="0.25">
      <c r="A75" s="35"/>
      <c r="B75" s="44"/>
      <c r="C75" s="45"/>
      <c r="D75" s="46"/>
      <c r="E75" s="44"/>
      <c r="F75" s="53">
        <v>52570888</v>
      </c>
      <c r="G75" s="7">
        <v>44317</v>
      </c>
      <c r="H75" s="7">
        <v>44347</v>
      </c>
      <c r="I75" s="4">
        <f t="shared" si="6"/>
        <v>31</v>
      </c>
      <c r="J75" s="114">
        <v>0.25829999999999997</v>
      </c>
      <c r="K75" s="5" t="s">
        <v>89</v>
      </c>
      <c r="L75" s="58">
        <f t="shared" si="7"/>
        <v>1153290.0588558903</v>
      </c>
      <c r="M75" s="41"/>
      <c r="N75" s="60">
        <f t="shared" si="8"/>
        <v>45112116.00757698</v>
      </c>
    </row>
    <row r="76" spans="1:14" x14ac:dyDescent="0.25">
      <c r="A76" s="49"/>
      <c r="B76" s="110"/>
      <c r="C76" s="111"/>
      <c r="D76" s="112"/>
      <c r="E76" s="110"/>
      <c r="F76" s="53">
        <v>52570888</v>
      </c>
      <c r="G76" s="54">
        <v>44348</v>
      </c>
      <c r="H76" s="54">
        <v>44377</v>
      </c>
      <c r="I76" s="108">
        <f t="shared" si="6"/>
        <v>30</v>
      </c>
      <c r="J76" s="113">
        <v>0.25819999999999999</v>
      </c>
      <c r="K76" s="4" t="s">
        <v>90</v>
      </c>
      <c r="L76" s="58">
        <f t="shared" si="7"/>
        <v>1115655.0642410957</v>
      </c>
      <c r="M76" s="59"/>
      <c r="N76" s="60">
        <f t="shared" si="8"/>
        <v>46227771.071818076</v>
      </c>
    </row>
    <row r="77" spans="1:14" x14ac:dyDescent="0.25">
      <c r="A77" s="49"/>
      <c r="B77" s="110"/>
      <c r="C77" s="111"/>
      <c r="D77" s="112"/>
      <c r="E77" s="110"/>
      <c r="F77" s="53">
        <v>52570888</v>
      </c>
      <c r="G77" s="54">
        <v>44378</v>
      </c>
      <c r="H77" s="54">
        <v>44408</v>
      </c>
      <c r="I77" s="108">
        <f t="shared" si="6"/>
        <v>31</v>
      </c>
      <c r="J77" s="113">
        <v>0.25769999999999998</v>
      </c>
      <c r="K77" s="4" t="s">
        <v>91</v>
      </c>
      <c r="L77" s="58">
        <f t="shared" si="7"/>
        <v>1150611.1040153424</v>
      </c>
      <c r="M77" s="59"/>
      <c r="N77" s="60">
        <f t="shared" si="8"/>
        <v>47378382.175833419</v>
      </c>
    </row>
    <row r="78" spans="1:14" x14ac:dyDescent="0.25">
      <c r="A78" s="49"/>
      <c r="B78" s="110"/>
      <c r="C78" s="111"/>
      <c r="D78" s="112"/>
      <c r="E78" s="110"/>
      <c r="F78" s="53">
        <v>52570888</v>
      </c>
      <c r="G78" s="54">
        <v>44409</v>
      </c>
      <c r="H78" s="54">
        <v>44439</v>
      </c>
      <c r="I78" s="108">
        <f t="shared" si="6"/>
        <v>31</v>
      </c>
      <c r="J78" s="114">
        <v>0.2586</v>
      </c>
      <c r="K78" s="5" t="s">
        <v>92</v>
      </c>
      <c r="L78" s="58">
        <f t="shared" si="7"/>
        <v>1154629.5362761645</v>
      </c>
      <c r="M78" s="59"/>
      <c r="N78" s="60">
        <f t="shared" si="8"/>
        <v>48533011.712109581</v>
      </c>
    </row>
    <row r="79" spans="1:14" x14ac:dyDescent="0.25">
      <c r="A79" s="49"/>
      <c r="B79" s="110"/>
      <c r="C79" s="111"/>
      <c r="D79" s="112"/>
      <c r="E79" s="110"/>
      <c r="F79" s="53">
        <v>52570888</v>
      </c>
      <c r="G79" s="54">
        <v>44440</v>
      </c>
      <c r="H79" s="54">
        <v>44469</v>
      </c>
      <c r="I79" s="108">
        <f t="shared" si="6"/>
        <v>30</v>
      </c>
      <c r="J79" s="114">
        <v>0.25790000000000002</v>
      </c>
      <c r="K79" s="5" t="s">
        <v>93</v>
      </c>
      <c r="L79" s="58">
        <f t="shared" si="7"/>
        <v>1114358.7957698631</v>
      </c>
      <c r="M79" s="59"/>
      <c r="N79" s="60">
        <f t="shared" si="8"/>
        <v>49647370.507879443</v>
      </c>
    </row>
    <row r="80" spans="1:14" x14ac:dyDescent="0.25">
      <c r="A80" s="49"/>
      <c r="B80" s="110"/>
      <c r="C80" s="111"/>
      <c r="D80" s="112"/>
      <c r="E80" s="110"/>
      <c r="F80" s="53">
        <v>52570888</v>
      </c>
      <c r="G80" s="54">
        <v>44470</v>
      </c>
      <c r="H80" s="54">
        <v>44500</v>
      </c>
      <c r="I80" s="108">
        <f t="shared" si="6"/>
        <v>31</v>
      </c>
      <c r="J80" s="114">
        <v>0.25619999999999998</v>
      </c>
      <c r="K80" s="5" t="s">
        <v>94</v>
      </c>
      <c r="L80" s="58">
        <f t="shared" si="7"/>
        <v>1143913.7169139725</v>
      </c>
      <c r="M80" s="59"/>
      <c r="N80" s="60">
        <f t="shared" si="8"/>
        <v>50791284.224793419</v>
      </c>
    </row>
    <row r="81" spans="1:14" x14ac:dyDescent="0.25">
      <c r="A81" s="49"/>
      <c r="B81" s="110"/>
      <c r="C81" s="111"/>
      <c r="D81" s="112"/>
      <c r="E81" s="110"/>
      <c r="F81" s="53">
        <v>52570888</v>
      </c>
      <c r="G81" s="54">
        <v>44501</v>
      </c>
      <c r="H81" s="54">
        <v>44530</v>
      </c>
      <c r="I81" s="108">
        <f t="shared" si="6"/>
        <v>30</v>
      </c>
      <c r="J81" s="114">
        <v>0.26910000000000001</v>
      </c>
      <c r="K81" s="5" t="s">
        <v>95</v>
      </c>
      <c r="L81" s="58">
        <f t="shared" si="7"/>
        <v>1162752.8186958905</v>
      </c>
      <c r="M81" s="59"/>
      <c r="N81" s="60">
        <f t="shared" si="8"/>
        <v>51954037.043489307</v>
      </c>
    </row>
    <row r="82" spans="1:14" x14ac:dyDescent="0.25">
      <c r="A82" s="49"/>
      <c r="B82" s="110"/>
      <c r="C82" s="111"/>
      <c r="D82" s="112"/>
      <c r="E82" s="110"/>
      <c r="F82" s="53">
        <v>52570888</v>
      </c>
      <c r="G82" s="54">
        <v>44531</v>
      </c>
      <c r="H82" s="54">
        <v>44561</v>
      </c>
      <c r="I82" s="108">
        <f t="shared" si="6"/>
        <v>31</v>
      </c>
      <c r="J82" s="114">
        <v>0.26190000000000002</v>
      </c>
      <c r="K82" s="10" t="s">
        <v>96</v>
      </c>
      <c r="L82" s="58">
        <f t="shared" si="7"/>
        <v>1169363.7878991782</v>
      </c>
      <c r="M82" s="59"/>
      <c r="N82" s="60">
        <f t="shared" si="8"/>
        <v>53123400.831388488</v>
      </c>
    </row>
    <row r="83" spans="1:14" x14ac:dyDescent="0.25">
      <c r="A83" s="49"/>
      <c r="B83" s="110"/>
      <c r="C83" s="111"/>
      <c r="D83" s="112"/>
      <c r="E83" s="110"/>
      <c r="F83" s="53">
        <v>52570888</v>
      </c>
      <c r="G83" s="54">
        <v>44562</v>
      </c>
      <c r="H83" s="54">
        <v>44592</v>
      </c>
      <c r="I83" s="108">
        <f t="shared" si="6"/>
        <v>31</v>
      </c>
      <c r="J83" s="114">
        <v>0.26490000000000002</v>
      </c>
      <c r="K83" s="10" t="s">
        <v>97</v>
      </c>
      <c r="L83" s="58">
        <f t="shared" si="7"/>
        <v>1182758.5621019178</v>
      </c>
      <c r="M83" s="59"/>
      <c r="N83" s="60">
        <f t="shared" si="8"/>
        <v>54306159.393490404</v>
      </c>
    </row>
    <row r="84" spans="1:14" x14ac:dyDescent="0.25">
      <c r="A84" s="49"/>
      <c r="B84" s="110"/>
      <c r="C84" s="111"/>
      <c r="D84" s="112"/>
      <c r="E84" s="110"/>
      <c r="F84" s="53">
        <v>52570888</v>
      </c>
      <c r="G84" s="54">
        <v>44593</v>
      </c>
      <c r="H84" s="54">
        <v>44620</v>
      </c>
      <c r="I84" s="108">
        <f t="shared" si="6"/>
        <v>28</v>
      </c>
      <c r="J84" s="114">
        <v>0.27450000000000002</v>
      </c>
      <c r="K84" s="10" t="s">
        <v>98</v>
      </c>
      <c r="L84" s="58">
        <f t="shared" si="7"/>
        <v>1107013.2744328768</v>
      </c>
      <c r="M84" s="59"/>
      <c r="N84" s="60">
        <f t="shared" si="8"/>
        <v>55413172.667923279</v>
      </c>
    </row>
    <row r="85" spans="1:14" x14ac:dyDescent="0.25">
      <c r="A85" s="49"/>
      <c r="B85" s="110"/>
      <c r="C85" s="111"/>
      <c r="D85" s="112"/>
      <c r="E85" s="110"/>
      <c r="F85" s="53">
        <v>52570888</v>
      </c>
      <c r="G85" s="54">
        <v>44621</v>
      </c>
      <c r="H85" s="54">
        <v>44651</v>
      </c>
      <c r="I85" s="108">
        <f t="shared" si="6"/>
        <v>31</v>
      </c>
      <c r="J85" s="114">
        <v>0.27710000000000001</v>
      </c>
      <c r="K85" s="10" t="s">
        <v>99</v>
      </c>
      <c r="L85" s="58">
        <f t="shared" si="7"/>
        <v>1237230.6438597259</v>
      </c>
      <c r="M85" s="59"/>
      <c r="N85" s="60">
        <f t="shared" si="8"/>
        <v>56650403.311783008</v>
      </c>
    </row>
    <row r="86" spans="1:14" x14ac:dyDescent="0.25">
      <c r="A86" s="49"/>
      <c r="B86" s="110"/>
      <c r="C86" s="111"/>
      <c r="D86" s="112"/>
      <c r="E86" s="110"/>
      <c r="F86" s="53">
        <v>52570888</v>
      </c>
      <c r="G86" s="54">
        <v>44652</v>
      </c>
      <c r="H86" s="54">
        <v>44681</v>
      </c>
      <c r="I86" s="108">
        <f t="shared" si="6"/>
        <v>30</v>
      </c>
      <c r="J86" s="114">
        <v>0.2858</v>
      </c>
      <c r="K86" s="10" t="s">
        <v>100</v>
      </c>
      <c r="L86" s="58">
        <f t="shared" si="7"/>
        <v>1234911.7635945205</v>
      </c>
      <c r="M86" s="59"/>
      <c r="N86" s="60">
        <f t="shared" si="8"/>
        <v>57885315.075377531</v>
      </c>
    </row>
    <row r="87" spans="1:14" x14ac:dyDescent="0.25">
      <c r="A87" s="35"/>
      <c r="B87" s="44"/>
      <c r="C87" s="45"/>
      <c r="D87" s="46"/>
      <c r="E87" s="44"/>
      <c r="F87" s="53">
        <v>52570888</v>
      </c>
      <c r="G87" s="7">
        <v>44682</v>
      </c>
      <c r="H87" s="7">
        <v>44712</v>
      </c>
      <c r="I87" s="4">
        <f t="shared" si="6"/>
        <v>31</v>
      </c>
      <c r="J87" s="114">
        <v>0.29570000000000002</v>
      </c>
      <c r="K87" s="10" t="s">
        <v>101</v>
      </c>
      <c r="L87" s="58">
        <f t="shared" si="7"/>
        <v>1320278.2439167125</v>
      </c>
      <c r="M87" s="41"/>
      <c r="N87" s="60">
        <f t="shared" si="8"/>
        <v>59205593.319294244</v>
      </c>
    </row>
    <row r="88" spans="1:14" x14ac:dyDescent="0.25">
      <c r="A88" s="35"/>
      <c r="B88" s="44"/>
      <c r="C88" s="45"/>
      <c r="D88" s="46"/>
      <c r="E88" s="44"/>
      <c r="F88" s="53">
        <v>52570888</v>
      </c>
      <c r="G88" s="7">
        <v>44713</v>
      </c>
      <c r="H88" s="7">
        <v>44734</v>
      </c>
      <c r="I88" s="4">
        <f t="shared" si="6"/>
        <v>22</v>
      </c>
      <c r="J88" s="113">
        <v>0.30599999999999999</v>
      </c>
      <c r="K88" s="4" t="s">
        <v>102</v>
      </c>
      <c r="L88" s="58">
        <f t="shared" si="7"/>
        <v>969608.81648219179</v>
      </c>
      <c r="M88" s="41"/>
      <c r="N88" s="60">
        <f t="shared" si="8"/>
        <v>60175202.135776438</v>
      </c>
    </row>
    <row r="89" spans="1:14" x14ac:dyDescent="0.25">
      <c r="A89" s="35"/>
      <c r="B89" s="44"/>
      <c r="C89" s="45"/>
      <c r="D89" s="46"/>
      <c r="E89" s="44"/>
      <c r="F89" s="39"/>
      <c r="G89" s="7"/>
      <c r="H89" s="7"/>
      <c r="I89" s="4"/>
      <c r="J89" s="113"/>
      <c r="K89" s="4"/>
      <c r="L89" s="40"/>
      <c r="M89" s="41"/>
      <c r="N89" s="42"/>
    </row>
    <row r="90" spans="1:14" x14ac:dyDescent="0.25">
      <c r="A90" s="35"/>
      <c r="B90" s="44"/>
      <c r="C90" s="45"/>
      <c r="D90" s="46"/>
      <c r="E90" s="44"/>
      <c r="F90" s="39"/>
      <c r="G90" s="7"/>
      <c r="H90" s="7"/>
      <c r="I90" s="4"/>
      <c r="J90" s="113"/>
      <c r="K90" s="4"/>
      <c r="L90" s="40"/>
      <c r="M90" s="41"/>
      <c r="N90" s="42"/>
    </row>
    <row r="91" spans="1:14" ht="16.5" thickBot="1" x14ac:dyDescent="0.3">
      <c r="A91" s="189" t="s">
        <v>57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1"/>
      <c r="N91" s="192">
        <f>N88</f>
        <v>60175202.135776438</v>
      </c>
    </row>
    <row r="92" spans="1:14" ht="16.5" thickBot="1" x14ac:dyDescent="0.3">
      <c r="A92" s="142" t="s">
        <v>62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61">
        <f>N30+N91</f>
        <v>123886632.05053371</v>
      </c>
    </row>
    <row r="95" spans="1:14" ht="15.75" thickBot="1" x14ac:dyDescent="0.3"/>
    <row r="96" spans="1:14" ht="16.5" thickBot="1" x14ac:dyDescent="0.3">
      <c r="A96" s="142" t="s">
        <v>63</v>
      </c>
      <c r="B96" s="143"/>
      <c r="C96" s="144"/>
    </row>
    <row r="97" spans="1:3" ht="15.75" x14ac:dyDescent="0.25">
      <c r="A97" s="140" t="s">
        <v>0</v>
      </c>
      <c r="B97" s="141"/>
      <c r="C97" s="85">
        <f>F14</f>
        <v>53759621</v>
      </c>
    </row>
    <row r="98" spans="1:3" ht="15.75" x14ac:dyDescent="0.25">
      <c r="A98" s="140" t="s">
        <v>64</v>
      </c>
      <c r="B98" s="141"/>
      <c r="C98" s="88">
        <f>E19</f>
        <v>1188733</v>
      </c>
    </row>
    <row r="99" spans="1:3" ht="15.75" x14ac:dyDescent="0.25">
      <c r="A99" s="140" t="s">
        <v>66</v>
      </c>
      <c r="B99" s="141"/>
      <c r="C99" s="85">
        <f>C97-C98</f>
        <v>52570888</v>
      </c>
    </row>
    <row r="100" spans="1:3" ht="15.75" x14ac:dyDescent="0.25">
      <c r="A100" s="140" t="s">
        <v>67</v>
      </c>
      <c r="B100" s="141"/>
      <c r="C100" s="86">
        <f>M19+N29+N91</f>
        <v>80127011.050533697</v>
      </c>
    </row>
    <row r="101" spans="1:3" ht="15.75" x14ac:dyDescent="0.25">
      <c r="A101" s="140" t="s">
        <v>65</v>
      </c>
      <c r="B101" s="141"/>
      <c r="C101" s="89">
        <f>M19</f>
        <v>8811267</v>
      </c>
    </row>
    <row r="102" spans="1:3" ht="15.75" x14ac:dyDescent="0.25">
      <c r="A102" s="140" t="s">
        <v>68</v>
      </c>
      <c r="B102" s="141"/>
      <c r="C102" s="86">
        <f>C100-C101</f>
        <v>71315744.050533697</v>
      </c>
    </row>
    <row r="103" spans="1:3" ht="16.5" thickBot="1" x14ac:dyDescent="0.3">
      <c r="A103" s="138" t="s">
        <v>69</v>
      </c>
      <c r="B103" s="139"/>
      <c r="C103" s="87">
        <f>C99+C102</f>
        <v>123886632.0505337</v>
      </c>
    </row>
  </sheetData>
  <mergeCells count="42">
    <mergeCell ref="M36:M37"/>
    <mergeCell ref="N36:N37"/>
    <mergeCell ref="J5:J6"/>
    <mergeCell ref="K5:K6"/>
    <mergeCell ref="L5:L6"/>
    <mergeCell ref="J36:J37"/>
    <mergeCell ref="K36:K37"/>
    <mergeCell ref="L36:L37"/>
    <mergeCell ref="F36:F37"/>
    <mergeCell ref="G36:H36"/>
    <mergeCell ref="I36:I37"/>
    <mergeCell ref="G5:H5"/>
    <mergeCell ref="I5:I6"/>
    <mergeCell ref="A36:A37"/>
    <mergeCell ref="B36:B37"/>
    <mergeCell ref="C36:C37"/>
    <mergeCell ref="D36:D37"/>
    <mergeCell ref="E36:E37"/>
    <mergeCell ref="O5:O6"/>
    <mergeCell ref="A30:M30"/>
    <mergeCell ref="A92:M92"/>
    <mergeCell ref="A3:N4"/>
    <mergeCell ref="A34:N35"/>
    <mergeCell ref="A28:M28"/>
    <mergeCell ref="M5:M6"/>
    <mergeCell ref="A5:A6"/>
    <mergeCell ref="B5:B6"/>
    <mergeCell ref="C5:C6"/>
    <mergeCell ref="D5:D6"/>
    <mergeCell ref="E5:E6"/>
    <mergeCell ref="F5:F6"/>
    <mergeCell ref="A91:M91"/>
    <mergeCell ref="N5:N6"/>
    <mergeCell ref="A29:M29"/>
    <mergeCell ref="A103:B103"/>
    <mergeCell ref="A98:B98"/>
    <mergeCell ref="A99:B99"/>
    <mergeCell ref="A102:B102"/>
    <mergeCell ref="A96:C96"/>
    <mergeCell ref="A97:B97"/>
    <mergeCell ref="A100:B100"/>
    <mergeCell ref="A101:B101"/>
  </mergeCells>
  <conditionalFormatting sqref="J8:J22">
    <cfRule type="expression" dxfId="51" priority="22">
      <formula>L8=#REF!</formula>
    </cfRule>
  </conditionalFormatting>
  <conditionalFormatting sqref="J23:J26">
    <cfRule type="expression" dxfId="50" priority="21">
      <formula>L23=#REF!</formula>
    </cfRule>
  </conditionalFormatting>
  <conditionalFormatting sqref="J41:J42 J44:J45">
    <cfRule type="expression" dxfId="49" priority="19">
      <formula>L41=#REF!</formula>
    </cfRule>
  </conditionalFormatting>
  <conditionalFormatting sqref="J27 J40">
    <cfRule type="expression" dxfId="48" priority="20">
      <formula>L27=#REF!</formula>
    </cfRule>
  </conditionalFormatting>
  <conditionalFormatting sqref="J43">
    <cfRule type="expression" dxfId="47" priority="18">
      <formula>L43=#REF!</formula>
    </cfRule>
  </conditionalFormatting>
  <conditionalFormatting sqref="J49">
    <cfRule type="expression" dxfId="46" priority="17">
      <formula>L49=#REF!</formula>
    </cfRule>
  </conditionalFormatting>
  <conditionalFormatting sqref="J48">
    <cfRule type="expression" dxfId="45" priority="16">
      <formula>L48=#REF!</formula>
    </cfRule>
  </conditionalFormatting>
  <conditionalFormatting sqref="J46:J47">
    <cfRule type="expression" dxfId="44" priority="15">
      <formula>L46=#REF!</formula>
    </cfRule>
  </conditionalFormatting>
  <conditionalFormatting sqref="J50:J55">
    <cfRule type="expression" dxfId="43" priority="14">
      <formula>L50=#REF!</formula>
    </cfRule>
  </conditionalFormatting>
  <conditionalFormatting sqref="J56">
    <cfRule type="expression" dxfId="42" priority="13">
      <formula>L56=#REF!</formula>
    </cfRule>
  </conditionalFormatting>
  <conditionalFormatting sqref="J57 J62:J64">
    <cfRule type="expression" dxfId="41" priority="12">
      <formula>L57=#REF!</formula>
    </cfRule>
  </conditionalFormatting>
  <conditionalFormatting sqref="J39">
    <cfRule type="expression" dxfId="40" priority="10">
      <formula>L39=#REF!</formula>
    </cfRule>
  </conditionalFormatting>
  <conditionalFormatting sqref="J65">
    <cfRule type="expression" dxfId="39" priority="9">
      <formula>L65=#REF!</formula>
    </cfRule>
  </conditionalFormatting>
  <conditionalFormatting sqref="J66:J67">
    <cfRule type="expression" dxfId="38" priority="8">
      <formula>L66=#REF!</formula>
    </cfRule>
  </conditionalFormatting>
  <conditionalFormatting sqref="J68">
    <cfRule type="expression" dxfId="37" priority="7">
      <formula>L68=#REF!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5F9EC8F-F9BB-40AB-BE9C-2BC265408DCB}">
            <xm:f>'\Users\Personal\Documents\INTERES MORATORIO\[INTERES MORATORIO.xlsx]Hoja64'!#REF!='\Users\Personal\Documents\INTERES MORATORIO\[INTERES MORATORIO.xlsx]Hoja64'!#REF!</xm:f>
            <x14:dxf>
              <font>
                <color rgb="FFFFFFFF"/>
              </font>
            </x14:dxf>
          </x14:cfRule>
          <xm:sqref>J58:J61</xm:sqref>
        </x14:conditionalFormatting>
        <x14:conditionalFormatting xmlns:xm="http://schemas.microsoft.com/office/excel/2006/main">
          <x14:cfRule type="expression" priority="6" id="{9C6AE145-34C3-45FA-8936-608E973A5442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J69:J72</xm:sqref>
        </x14:conditionalFormatting>
        <x14:conditionalFormatting xmlns:xm="http://schemas.microsoft.com/office/excel/2006/main">
          <x14:cfRule type="expression" priority="5" id="{F783B10F-D0CB-4019-AB2E-6552F90D8EF1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J73:J76 J88:J90</xm:sqref>
        </x14:conditionalFormatting>
        <x14:conditionalFormatting xmlns:xm="http://schemas.microsoft.com/office/excel/2006/main">
          <x14:cfRule type="expression" priority="4" id="{B1B7DB17-2090-4495-97FB-5F56E77625EE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J87</xm:sqref>
        </x14:conditionalFormatting>
        <x14:conditionalFormatting xmlns:xm="http://schemas.microsoft.com/office/excel/2006/main">
          <x14:cfRule type="expression" priority="3" id="{D5C9A440-8886-4D54-AE2D-7B0B808EF708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J77:J79</xm:sqref>
        </x14:conditionalFormatting>
        <x14:conditionalFormatting xmlns:xm="http://schemas.microsoft.com/office/excel/2006/main">
          <x14:cfRule type="expression" priority="2" id="{8DBC4CF4-8BC1-4885-A201-5C3B7260BE21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J80:J81</xm:sqref>
        </x14:conditionalFormatting>
        <x14:conditionalFormatting xmlns:xm="http://schemas.microsoft.com/office/excel/2006/main">
          <x14:cfRule type="expression" priority="1" id="{9B6C8B19-B082-4F27-BB1E-3F2E9D556B84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J82:J86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1"/>
  <sheetViews>
    <sheetView tabSelected="1" topLeftCell="A77" zoomScale="70" zoomScaleNormal="70" workbookViewId="0">
      <selection activeCell="L81" sqref="L81"/>
    </sheetView>
  </sheetViews>
  <sheetFormatPr baseColWidth="10" defaultRowHeight="15" x14ac:dyDescent="0.25"/>
  <cols>
    <col min="1" max="1" width="18.7109375" style="15" customWidth="1"/>
    <col min="2" max="2" width="20.5703125" style="16" customWidth="1"/>
    <col min="3" max="3" width="22.28515625" style="17" customWidth="1"/>
    <col min="4" max="4" width="18.28515625" style="18" customWidth="1"/>
    <col min="5" max="5" width="18.28515625" style="16" customWidth="1"/>
    <col min="6" max="6" width="17.5703125" style="16" customWidth="1"/>
    <col min="7" max="7" width="19.42578125" customWidth="1"/>
    <col min="8" max="8" width="18.7109375" customWidth="1"/>
    <col min="9" max="9" width="14" customWidth="1"/>
    <col min="10" max="10" width="16.28515625" customWidth="1"/>
    <col min="11" max="11" width="24.7109375" customWidth="1"/>
    <col min="12" max="12" width="16.5703125" customWidth="1"/>
    <col min="13" max="13" width="18.28515625" style="80" customWidth="1"/>
    <col min="14" max="14" width="16.42578125" customWidth="1"/>
    <col min="15" max="15" width="21.5703125" customWidth="1"/>
    <col min="16" max="16" width="11.42578125" customWidth="1"/>
  </cols>
  <sheetData>
    <row r="1" spans="1:14" x14ac:dyDescent="0.25">
      <c r="G1" s="19"/>
      <c r="H1" s="19"/>
      <c r="I1" s="19"/>
      <c r="J1" s="19"/>
      <c r="K1" s="19"/>
      <c r="L1" s="19"/>
      <c r="M1" s="77"/>
      <c r="N1" s="21"/>
    </row>
    <row r="2" spans="1:14" ht="15.75" thickBot="1" x14ac:dyDescent="0.3">
      <c r="G2" s="22"/>
      <c r="H2" s="20"/>
      <c r="I2" s="20"/>
      <c r="J2" s="20"/>
      <c r="K2" s="20"/>
      <c r="L2" s="20"/>
      <c r="M2" s="77"/>
      <c r="N2" s="21"/>
    </row>
    <row r="3" spans="1:14" ht="15" customHeight="1" x14ac:dyDescent="0.25">
      <c r="A3" s="146" t="s">
        <v>77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14" ht="15.75" thickBot="1" x14ac:dyDescent="0.3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1"/>
    </row>
    <row r="5" spans="1:14" ht="15" customHeight="1" x14ac:dyDescent="0.25">
      <c r="A5" s="155" t="s">
        <v>31</v>
      </c>
      <c r="B5" s="157" t="s">
        <v>32</v>
      </c>
      <c r="C5" s="159" t="s">
        <v>33</v>
      </c>
      <c r="D5" s="161" t="s">
        <v>34</v>
      </c>
      <c r="E5" s="163" t="s">
        <v>35</v>
      </c>
      <c r="F5" s="187" t="s">
        <v>0</v>
      </c>
      <c r="G5" s="167" t="s">
        <v>1</v>
      </c>
      <c r="H5" s="168"/>
      <c r="I5" s="169" t="s">
        <v>2</v>
      </c>
      <c r="J5" s="169" t="s">
        <v>36</v>
      </c>
      <c r="K5" s="169" t="s">
        <v>3</v>
      </c>
      <c r="L5" s="171" t="s">
        <v>4</v>
      </c>
      <c r="M5" s="185" t="s">
        <v>37</v>
      </c>
      <c r="N5" s="165" t="s">
        <v>38</v>
      </c>
    </row>
    <row r="6" spans="1:14" ht="41.25" customHeight="1" thickBot="1" x14ac:dyDescent="0.3">
      <c r="A6" s="156"/>
      <c r="B6" s="158"/>
      <c r="C6" s="160"/>
      <c r="D6" s="162"/>
      <c r="E6" s="164"/>
      <c r="F6" s="188"/>
      <c r="G6" s="14" t="s">
        <v>5</v>
      </c>
      <c r="H6" s="1" t="s">
        <v>6</v>
      </c>
      <c r="I6" s="170"/>
      <c r="J6" s="170"/>
      <c r="K6" s="170"/>
      <c r="L6" s="172"/>
      <c r="M6" s="186"/>
      <c r="N6" s="166"/>
    </row>
    <row r="7" spans="1:14" s="34" customFormat="1" x14ac:dyDescent="0.25">
      <c r="A7" s="98"/>
      <c r="B7" s="78"/>
      <c r="C7" s="94"/>
      <c r="D7" s="95"/>
      <c r="E7" s="78"/>
      <c r="F7" s="78">
        <v>0</v>
      </c>
      <c r="G7" s="96"/>
      <c r="H7" s="97"/>
      <c r="I7" s="13"/>
      <c r="J7" s="30"/>
      <c r="K7" s="31"/>
      <c r="L7" s="32"/>
      <c r="M7" s="79"/>
      <c r="N7" s="33"/>
    </row>
    <row r="8" spans="1:14" s="34" customFormat="1" x14ac:dyDescent="0.25">
      <c r="A8" s="99">
        <v>42752</v>
      </c>
      <c r="B8" s="91">
        <v>25000000</v>
      </c>
      <c r="C8" s="94"/>
      <c r="D8" s="95"/>
      <c r="E8" s="78"/>
      <c r="F8" s="78">
        <v>25000000</v>
      </c>
      <c r="G8" s="3">
        <v>42753</v>
      </c>
      <c r="H8" s="3">
        <v>42783</v>
      </c>
      <c r="I8" s="4">
        <f t="shared" ref="I8:I13" si="0">H8-G8+1</f>
        <v>31</v>
      </c>
      <c r="J8" s="6">
        <f>22.34%*1.5</f>
        <v>0.33509999999999995</v>
      </c>
      <c r="K8" s="4" t="s">
        <v>39</v>
      </c>
      <c r="L8" s="40">
        <f t="shared" ref="L8:L14" si="1">F8*(J8/365)*I8</f>
        <v>711513.6986301369</v>
      </c>
      <c r="M8" s="90"/>
      <c r="N8" s="42">
        <f>L8</f>
        <v>711513.6986301369</v>
      </c>
    </row>
    <row r="9" spans="1:14" s="34" customFormat="1" x14ac:dyDescent="0.25">
      <c r="A9" s="98">
        <v>42783</v>
      </c>
      <c r="B9" s="91">
        <v>28759621</v>
      </c>
      <c r="C9" s="94"/>
      <c r="D9" s="95"/>
      <c r="E9" s="78"/>
      <c r="F9" s="78">
        <f t="shared" ref="F9:F19" si="2">F8+B9</f>
        <v>53759621</v>
      </c>
      <c r="G9" s="3">
        <v>42784</v>
      </c>
      <c r="H9" s="3">
        <v>42811</v>
      </c>
      <c r="I9" s="4">
        <f t="shared" si="0"/>
        <v>28</v>
      </c>
      <c r="J9" s="6">
        <f>22.34%*1.5</f>
        <v>0.33509999999999995</v>
      </c>
      <c r="K9" s="5" t="s">
        <v>40</v>
      </c>
      <c r="L9" s="40">
        <f>F9*(J9/365)*I9</f>
        <v>1381961.0189556163</v>
      </c>
      <c r="M9" s="90"/>
      <c r="N9" s="42">
        <f t="shared" ref="N9:N22" si="3">N8+L9</f>
        <v>2093474.7175857532</v>
      </c>
    </row>
    <row r="10" spans="1:14" s="34" customFormat="1" x14ac:dyDescent="0.25">
      <c r="A10" s="98">
        <v>42811</v>
      </c>
      <c r="B10" s="91">
        <v>28759621</v>
      </c>
      <c r="C10" s="94"/>
      <c r="D10" s="95"/>
      <c r="E10" s="78"/>
      <c r="F10" s="78">
        <f t="shared" si="2"/>
        <v>82519242</v>
      </c>
      <c r="G10" s="3">
        <v>42812</v>
      </c>
      <c r="H10" s="3">
        <v>42842</v>
      </c>
      <c r="I10" s="4">
        <f t="shared" si="0"/>
        <v>31</v>
      </c>
      <c r="J10" s="6">
        <f>22.34%*1.5</f>
        <v>0.33509999999999995</v>
      </c>
      <c r="K10" s="5" t="s">
        <v>8</v>
      </c>
      <c r="L10" s="40">
        <f t="shared" si="1"/>
        <v>2348542.8433430134</v>
      </c>
      <c r="M10" s="90"/>
      <c r="N10" s="42">
        <f t="shared" si="3"/>
        <v>4442017.5609287666</v>
      </c>
    </row>
    <row r="11" spans="1:14" s="34" customFormat="1" x14ac:dyDescent="0.25">
      <c r="A11" s="98">
        <v>42842</v>
      </c>
      <c r="B11" s="91">
        <v>28759621</v>
      </c>
      <c r="C11" s="94"/>
      <c r="D11" s="95"/>
      <c r="E11" s="78"/>
      <c r="F11" s="78">
        <f t="shared" si="2"/>
        <v>111278863</v>
      </c>
      <c r="G11" s="3">
        <v>42843</v>
      </c>
      <c r="H11" s="3">
        <v>42903</v>
      </c>
      <c r="I11" s="4">
        <f t="shared" si="0"/>
        <v>61</v>
      </c>
      <c r="J11" s="6">
        <f>22.33%*1.5</f>
        <v>0.33494999999999997</v>
      </c>
      <c r="K11" s="5" t="s">
        <v>9</v>
      </c>
      <c r="L11" s="40">
        <f t="shared" si="1"/>
        <v>6229162.0955420537</v>
      </c>
      <c r="M11" s="90"/>
      <c r="N11" s="42">
        <f t="shared" si="3"/>
        <v>10671179.65647082</v>
      </c>
    </row>
    <row r="12" spans="1:14" s="34" customFormat="1" x14ac:dyDescent="0.25">
      <c r="A12" s="98">
        <v>42903</v>
      </c>
      <c r="B12" s="91">
        <v>28759621</v>
      </c>
      <c r="C12" s="94"/>
      <c r="D12" s="95"/>
      <c r="E12" s="78"/>
      <c r="F12" s="78">
        <f t="shared" si="2"/>
        <v>140038484</v>
      </c>
      <c r="G12" s="3">
        <v>42904</v>
      </c>
      <c r="H12" s="3">
        <v>42933</v>
      </c>
      <c r="I12" s="4">
        <f t="shared" si="0"/>
        <v>30</v>
      </c>
      <c r="J12" s="6">
        <f>22.33%*1.5</f>
        <v>0.33494999999999997</v>
      </c>
      <c r="K12" s="5" t="s">
        <v>9</v>
      </c>
      <c r="L12" s="40">
        <f t="shared" si="1"/>
        <v>3855278.6478739725</v>
      </c>
      <c r="M12" s="90"/>
      <c r="N12" s="42">
        <f t="shared" si="3"/>
        <v>14526458.304344792</v>
      </c>
    </row>
    <row r="13" spans="1:14" s="34" customFormat="1" x14ac:dyDescent="0.25">
      <c r="A13" s="98">
        <v>42933</v>
      </c>
      <c r="B13" s="91">
        <v>28759621</v>
      </c>
      <c r="C13" s="94"/>
      <c r="D13" s="95"/>
      <c r="E13" s="78"/>
      <c r="F13" s="78">
        <f t="shared" si="2"/>
        <v>168798105</v>
      </c>
      <c r="G13" s="3">
        <v>42934</v>
      </c>
      <c r="H13" s="3">
        <v>42964</v>
      </c>
      <c r="I13" s="4">
        <f t="shared" si="0"/>
        <v>31</v>
      </c>
      <c r="J13" s="6">
        <f>22.33%*1.5</f>
        <v>0.33494999999999997</v>
      </c>
      <c r="K13" s="5" t="s">
        <v>9</v>
      </c>
      <c r="L13" s="40">
        <f t="shared" si="1"/>
        <v>4801936.1188006839</v>
      </c>
      <c r="M13" s="90"/>
      <c r="N13" s="42">
        <f t="shared" si="3"/>
        <v>19328394.423145477</v>
      </c>
    </row>
    <row r="14" spans="1:14" s="34" customFormat="1" x14ac:dyDescent="0.25">
      <c r="A14" s="99">
        <v>42964</v>
      </c>
      <c r="B14" s="91">
        <v>28759621</v>
      </c>
      <c r="C14" s="92"/>
      <c r="D14" s="93"/>
      <c r="E14" s="91"/>
      <c r="F14" s="78">
        <f t="shared" si="2"/>
        <v>197557726</v>
      </c>
      <c r="G14" s="3">
        <v>42965</v>
      </c>
      <c r="H14" s="3">
        <v>42995</v>
      </c>
      <c r="I14" s="4">
        <f t="shared" ref="I14:I24" si="4">H14-G14+1</f>
        <v>31</v>
      </c>
      <c r="J14" s="6">
        <f>21.98%*1.5</f>
        <v>0.32969999999999999</v>
      </c>
      <c r="K14" s="4" t="s">
        <v>42</v>
      </c>
      <c r="L14" s="40">
        <f t="shared" si="1"/>
        <v>5531995.2058306839</v>
      </c>
      <c r="M14" s="90"/>
      <c r="N14" s="42">
        <f t="shared" si="3"/>
        <v>24860389.628976159</v>
      </c>
    </row>
    <row r="15" spans="1:14" s="34" customFormat="1" x14ac:dyDescent="0.25">
      <c r="A15" s="99">
        <v>42995</v>
      </c>
      <c r="B15" s="91">
        <v>28759621</v>
      </c>
      <c r="C15" s="92"/>
      <c r="D15" s="93"/>
      <c r="E15" s="91"/>
      <c r="F15" s="78">
        <f t="shared" si="2"/>
        <v>226317347</v>
      </c>
      <c r="G15" s="3">
        <v>42996</v>
      </c>
      <c r="H15" s="3">
        <v>43025</v>
      </c>
      <c r="I15" s="4">
        <f t="shared" si="4"/>
        <v>30</v>
      </c>
      <c r="J15" s="6">
        <f t="shared" ref="J15:J16" si="5">21.98%*1.5</f>
        <v>0.32969999999999999</v>
      </c>
      <c r="K15" s="5" t="s">
        <v>10</v>
      </c>
      <c r="L15" s="40">
        <f t="shared" ref="L15:L53" si="6">F15*(J15/365)*I15</f>
        <v>6132890.0799369859</v>
      </c>
      <c r="M15" s="90"/>
      <c r="N15" s="42">
        <f t="shared" si="3"/>
        <v>30993279.708913144</v>
      </c>
    </row>
    <row r="16" spans="1:14" s="34" customFormat="1" x14ac:dyDescent="0.25">
      <c r="A16" s="99">
        <v>43025</v>
      </c>
      <c r="B16" s="91">
        <v>28759621</v>
      </c>
      <c r="C16" s="92"/>
      <c r="D16" s="93"/>
      <c r="E16" s="91"/>
      <c r="F16" s="78">
        <f t="shared" si="2"/>
        <v>255076968</v>
      </c>
      <c r="G16" s="3">
        <v>43026</v>
      </c>
      <c r="H16" s="3">
        <v>43056</v>
      </c>
      <c r="I16" s="4">
        <f t="shared" si="4"/>
        <v>31</v>
      </c>
      <c r="J16" s="6">
        <f t="shared" si="5"/>
        <v>0.32969999999999999</v>
      </c>
      <c r="K16" s="5" t="s">
        <v>10</v>
      </c>
      <c r="L16" s="40">
        <f t="shared" si="6"/>
        <v>7142644.2927057538</v>
      </c>
      <c r="M16" s="90"/>
      <c r="N16" s="42">
        <f t="shared" si="3"/>
        <v>38135924.001618899</v>
      </c>
    </row>
    <row r="17" spans="1:14" s="34" customFormat="1" x14ac:dyDescent="0.25">
      <c r="A17" s="99">
        <v>43056</v>
      </c>
      <c r="B17" s="91">
        <v>28759621</v>
      </c>
      <c r="C17" s="92"/>
      <c r="D17" s="93"/>
      <c r="E17" s="91"/>
      <c r="F17" s="78">
        <f t="shared" si="2"/>
        <v>283836589</v>
      </c>
      <c r="G17" s="3">
        <v>43057</v>
      </c>
      <c r="H17" s="3">
        <v>43076</v>
      </c>
      <c r="I17" s="4">
        <f t="shared" si="4"/>
        <v>20</v>
      </c>
      <c r="J17" s="6">
        <f>21.15%*1.5</f>
        <v>0.31724999999999998</v>
      </c>
      <c r="K17" s="5" t="s">
        <v>11</v>
      </c>
      <c r="L17" s="40">
        <f t="shared" si="6"/>
        <v>4934090.8416575342</v>
      </c>
      <c r="M17" s="90"/>
      <c r="N17" s="42">
        <f t="shared" si="3"/>
        <v>43070014.843276434</v>
      </c>
    </row>
    <row r="18" spans="1:14" s="34" customFormat="1" x14ac:dyDescent="0.25">
      <c r="A18" s="102">
        <v>43076</v>
      </c>
      <c r="B18" s="91">
        <v>132886073</v>
      </c>
      <c r="C18" s="92"/>
      <c r="D18" s="93"/>
      <c r="E18" s="91"/>
      <c r="F18" s="78">
        <f t="shared" si="2"/>
        <v>416722662</v>
      </c>
      <c r="G18" s="3">
        <v>43077</v>
      </c>
      <c r="H18" s="3">
        <v>43100</v>
      </c>
      <c r="I18" s="4">
        <f t="shared" si="4"/>
        <v>24</v>
      </c>
      <c r="J18" s="6">
        <f>21.15%*1.5</f>
        <v>0.31724999999999998</v>
      </c>
      <c r="K18" s="5" t="s">
        <v>11</v>
      </c>
      <c r="L18" s="40">
        <f t="shared" si="6"/>
        <v>8692948.8999123275</v>
      </c>
      <c r="M18" s="90"/>
      <c r="N18" s="42">
        <f t="shared" si="3"/>
        <v>51762963.743188761</v>
      </c>
    </row>
    <row r="19" spans="1:14" s="34" customFormat="1" x14ac:dyDescent="0.25">
      <c r="A19" s="102"/>
      <c r="B19" s="91"/>
      <c r="C19" s="92"/>
      <c r="D19" s="93"/>
      <c r="E19" s="91"/>
      <c r="F19" s="78">
        <f t="shared" si="2"/>
        <v>416722662</v>
      </c>
      <c r="G19" s="7">
        <v>43101</v>
      </c>
      <c r="H19" s="7">
        <v>43131</v>
      </c>
      <c r="I19" s="8">
        <f t="shared" si="4"/>
        <v>31</v>
      </c>
      <c r="J19" s="9">
        <f>20.69%*1.5</f>
        <v>0.31035000000000001</v>
      </c>
      <c r="K19" s="10" t="s">
        <v>14</v>
      </c>
      <c r="L19" s="40">
        <f t="shared" si="6"/>
        <v>10984181.432062192</v>
      </c>
      <c r="M19" s="90"/>
      <c r="N19" s="42">
        <f t="shared" si="3"/>
        <v>62747145.175250955</v>
      </c>
    </row>
    <row r="20" spans="1:14" s="34" customFormat="1" x14ac:dyDescent="0.25">
      <c r="A20" s="102"/>
      <c r="B20" s="91"/>
      <c r="C20" s="92"/>
      <c r="D20" s="93"/>
      <c r="E20" s="91"/>
      <c r="F20" s="78">
        <f t="shared" ref="F20:F36" si="7">F19+B20</f>
        <v>416722662</v>
      </c>
      <c r="G20" s="7">
        <v>43132</v>
      </c>
      <c r="H20" s="7">
        <v>43159</v>
      </c>
      <c r="I20" s="8">
        <f t="shared" si="4"/>
        <v>28</v>
      </c>
      <c r="J20" s="9">
        <f>21.01%*1.5</f>
        <v>0.31515000000000004</v>
      </c>
      <c r="K20" s="10" t="s">
        <v>15</v>
      </c>
      <c r="L20" s="40">
        <f t="shared" si="6"/>
        <v>10074641.40827507</v>
      </c>
      <c r="M20" s="90"/>
      <c r="N20" s="42">
        <f t="shared" si="3"/>
        <v>72821786.58352603</v>
      </c>
    </row>
    <row r="21" spans="1:14" s="34" customFormat="1" x14ac:dyDescent="0.25">
      <c r="A21" s="102"/>
      <c r="B21" s="91"/>
      <c r="C21" s="92"/>
      <c r="D21" s="93"/>
      <c r="E21" s="91"/>
      <c r="F21" s="78">
        <f t="shared" si="7"/>
        <v>416722662</v>
      </c>
      <c r="G21" s="7">
        <v>43160</v>
      </c>
      <c r="H21" s="7">
        <v>43190</v>
      </c>
      <c r="I21" s="8">
        <f t="shared" si="4"/>
        <v>31</v>
      </c>
      <c r="J21" s="9">
        <f>20.68%*1.5</f>
        <v>0.31019999999999998</v>
      </c>
      <c r="K21" s="10" t="s">
        <v>16</v>
      </c>
      <c r="L21" s="40">
        <f t="shared" si="6"/>
        <v>10978872.499518903</v>
      </c>
      <c r="M21" s="90"/>
      <c r="N21" s="42">
        <f t="shared" si="3"/>
        <v>83800659.083044931</v>
      </c>
    </row>
    <row r="22" spans="1:14" s="34" customFormat="1" x14ac:dyDescent="0.25">
      <c r="A22" s="102"/>
      <c r="B22" s="91"/>
      <c r="C22" s="92"/>
      <c r="D22" s="93"/>
      <c r="E22" s="91"/>
      <c r="F22" s="78">
        <f t="shared" si="7"/>
        <v>416722662</v>
      </c>
      <c r="G22" s="7">
        <v>43191</v>
      </c>
      <c r="H22" s="7">
        <v>43215</v>
      </c>
      <c r="I22" s="8">
        <f t="shared" si="4"/>
        <v>25</v>
      </c>
      <c r="J22" s="9">
        <f>20.68%*1.5</f>
        <v>0.31019999999999998</v>
      </c>
      <c r="K22" s="10" t="s">
        <v>16</v>
      </c>
      <c r="L22" s="40">
        <f t="shared" si="6"/>
        <v>8853929.4350958895</v>
      </c>
      <c r="M22" s="90"/>
      <c r="N22" s="42">
        <f t="shared" si="3"/>
        <v>92654588.518140823</v>
      </c>
    </row>
    <row r="23" spans="1:14" s="34" customFormat="1" x14ac:dyDescent="0.25">
      <c r="A23" s="102"/>
      <c r="B23" s="91"/>
      <c r="C23" s="104">
        <v>43216</v>
      </c>
      <c r="D23" s="93">
        <v>65000000</v>
      </c>
      <c r="E23" s="91">
        <v>0</v>
      </c>
      <c r="F23" s="78">
        <f>F21+B23</f>
        <v>416722662</v>
      </c>
      <c r="G23" s="7">
        <v>43216</v>
      </c>
      <c r="H23" s="7">
        <v>43220</v>
      </c>
      <c r="I23" s="8">
        <f t="shared" si="4"/>
        <v>5</v>
      </c>
      <c r="J23" s="9">
        <f>20.48%*1.5</f>
        <v>0.30720000000000003</v>
      </c>
      <c r="K23" s="10" t="s">
        <v>17</v>
      </c>
      <c r="L23" s="40">
        <f t="shared" si="6"/>
        <v>1753660.2981698632</v>
      </c>
      <c r="M23" s="90">
        <v>65000000</v>
      </c>
      <c r="N23" s="42">
        <f>N22+L23-M23</f>
        <v>29408248.816310689</v>
      </c>
    </row>
    <row r="24" spans="1:14" s="34" customFormat="1" x14ac:dyDescent="0.25">
      <c r="A24" s="102"/>
      <c r="B24" s="91"/>
      <c r="C24" s="92"/>
      <c r="D24" s="93"/>
      <c r="E24" s="91"/>
      <c r="F24" s="78">
        <f t="shared" si="7"/>
        <v>416722662</v>
      </c>
      <c r="G24" s="54">
        <v>43221</v>
      </c>
      <c r="H24" s="54">
        <v>43251</v>
      </c>
      <c r="I24" s="55">
        <f t="shared" si="4"/>
        <v>31</v>
      </c>
      <c r="J24" s="56">
        <v>0.30659999999999998</v>
      </c>
      <c r="K24" s="57" t="s">
        <v>18</v>
      </c>
      <c r="L24" s="40">
        <f t="shared" si="6"/>
        <v>10851458.118480001</v>
      </c>
      <c r="M24" s="90"/>
      <c r="N24" s="42">
        <f t="shared" ref="N24:N31" si="8">N23+L24</f>
        <v>40259706.934790686</v>
      </c>
    </row>
    <row r="25" spans="1:14" s="34" customFormat="1" x14ac:dyDescent="0.25">
      <c r="A25" s="102"/>
      <c r="B25" s="91"/>
      <c r="C25" s="92"/>
      <c r="D25" s="93"/>
      <c r="E25" s="91"/>
      <c r="F25" s="78">
        <f>F24+B25</f>
        <v>416722662</v>
      </c>
      <c r="G25" s="7">
        <v>43252</v>
      </c>
      <c r="H25" s="7">
        <v>43281</v>
      </c>
      <c r="I25" s="8">
        <f>H25-G25+1</f>
        <v>30</v>
      </c>
      <c r="J25" s="9">
        <v>0.30420000000000003</v>
      </c>
      <c r="K25" s="10" t="s">
        <v>19</v>
      </c>
      <c r="L25" s="40">
        <f t="shared" si="6"/>
        <v>10419208.255923288</v>
      </c>
      <c r="M25" s="90"/>
      <c r="N25" s="42">
        <f t="shared" si="8"/>
        <v>50678915.190713972</v>
      </c>
    </row>
    <row r="26" spans="1:14" s="34" customFormat="1" x14ac:dyDescent="0.25">
      <c r="A26" s="102"/>
      <c r="B26" s="91"/>
      <c r="C26" s="92"/>
      <c r="D26" s="93"/>
      <c r="E26" s="91"/>
      <c r="F26" s="78">
        <f t="shared" si="7"/>
        <v>416722662</v>
      </c>
      <c r="G26" s="7">
        <v>43282</v>
      </c>
      <c r="H26" s="7">
        <v>43312</v>
      </c>
      <c r="I26" s="8">
        <f t="shared" ref="I26:I78" si="9">H26-G26+1</f>
        <v>31</v>
      </c>
      <c r="J26" s="9">
        <v>0.30049999999999999</v>
      </c>
      <c r="K26" s="10" t="s">
        <v>20</v>
      </c>
      <c r="L26" s="40">
        <f t="shared" si="6"/>
        <v>10635561.5283863</v>
      </c>
      <c r="M26" s="90"/>
      <c r="N26" s="42">
        <f t="shared" si="8"/>
        <v>61314476.719100274</v>
      </c>
    </row>
    <row r="27" spans="1:14" s="34" customFormat="1" x14ac:dyDescent="0.25">
      <c r="A27" s="102"/>
      <c r="B27" s="91"/>
      <c r="C27" s="92"/>
      <c r="D27" s="93"/>
      <c r="E27" s="91"/>
      <c r="F27" s="78">
        <f t="shared" si="7"/>
        <v>416722662</v>
      </c>
      <c r="G27" s="7">
        <v>43313</v>
      </c>
      <c r="H27" s="7">
        <v>43343</v>
      </c>
      <c r="I27" s="8">
        <f t="shared" si="9"/>
        <v>31</v>
      </c>
      <c r="J27" s="9">
        <v>0.29909999999999998</v>
      </c>
      <c r="K27" s="10" t="s">
        <v>21</v>
      </c>
      <c r="L27" s="40">
        <f t="shared" si="6"/>
        <v>10586011.491315616</v>
      </c>
      <c r="M27" s="90"/>
      <c r="N27" s="42">
        <f t="shared" si="8"/>
        <v>71900488.210415885</v>
      </c>
    </row>
    <row r="28" spans="1:14" s="34" customFormat="1" x14ac:dyDescent="0.25">
      <c r="A28" s="102"/>
      <c r="B28" s="91"/>
      <c r="C28" s="92"/>
      <c r="D28" s="93"/>
      <c r="E28" s="91"/>
      <c r="F28" s="78">
        <f t="shared" si="7"/>
        <v>416722662</v>
      </c>
      <c r="G28" s="7">
        <v>43344</v>
      </c>
      <c r="H28" s="7">
        <v>43373</v>
      </c>
      <c r="I28" s="8">
        <f t="shared" si="9"/>
        <v>30</v>
      </c>
      <c r="J28" s="9">
        <v>0.29720000000000002</v>
      </c>
      <c r="K28" s="10" t="s">
        <v>22</v>
      </c>
      <c r="L28" s="40">
        <f t="shared" si="6"/>
        <v>10179450.012032878</v>
      </c>
      <c r="M28" s="90"/>
      <c r="N28" s="42">
        <f t="shared" si="8"/>
        <v>82079938.222448766</v>
      </c>
    </row>
    <row r="29" spans="1:14" s="34" customFormat="1" x14ac:dyDescent="0.25">
      <c r="A29" s="102"/>
      <c r="B29" s="91"/>
      <c r="C29" s="92"/>
      <c r="D29" s="93"/>
      <c r="E29" s="91"/>
      <c r="F29" s="78">
        <f t="shared" si="7"/>
        <v>416722662</v>
      </c>
      <c r="G29" s="7">
        <v>43374</v>
      </c>
      <c r="H29" s="7">
        <v>43404</v>
      </c>
      <c r="I29" s="8">
        <f t="shared" si="9"/>
        <v>31</v>
      </c>
      <c r="J29" s="9">
        <v>0.29449999999999998</v>
      </c>
      <c r="K29" s="10" t="s">
        <v>23</v>
      </c>
      <c r="L29" s="40">
        <f t="shared" si="6"/>
        <v>10423204.226654794</v>
      </c>
      <c r="M29" s="90"/>
      <c r="N29" s="42">
        <f t="shared" si="8"/>
        <v>92503142.449103564</v>
      </c>
    </row>
    <row r="30" spans="1:14" s="34" customFormat="1" x14ac:dyDescent="0.25">
      <c r="A30" s="102"/>
      <c r="B30" s="91"/>
      <c r="C30" s="92"/>
      <c r="D30" s="93"/>
      <c r="E30" s="91"/>
      <c r="F30" s="78">
        <f t="shared" si="7"/>
        <v>416722662</v>
      </c>
      <c r="G30" s="7">
        <v>43405</v>
      </c>
      <c r="H30" s="7">
        <v>43434</v>
      </c>
      <c r="I30" s="8">
        <f t="shared" si="9"/>
        <v>30</v>
      </c>
      <c r="J30" s="9">
        <v>0.29239999999999999</v>
      </c>
      <c r="K30" s="10" t="s">
        <v>24</v>
      </c>
      <c r="L30" s="40">
        <f t="shared" si="6"/>
        <v>10015044.359079452</v>
      </c>
      <c r="M30" s="90"/>
      <c r="N30" s="42">
        <f t="shared" si="8"/>
        <v>102518186.80818301</v>
      </c>
    </row>
    <row r="31" spans="1:14" s="34" customFormat="1" x14ac:dyDescent="0.25">
      <c r="A31" s="102"/>
      <c r="B31" s="91"/>
      <c r="C31" s="92"/>
      <c r="D31" s="93"/>
      <c r="E31" s="91"/>
      <c r="F31" s="78">
        <f t="shared" si="7"/>
        <v>416722662</v>
      </c>
      <c r="G31" s="7">
        <v>43435</v>
      </c>
      <c r="H31" s="7">
        <v>43452</v>
      </c>
      <c r="I31" s="4">
        <f t="shared" si="9"/>
        <v>18</v>
      </c>
      <c r="J31" s="9">
        <v>0.29099999999999998</v>
      </c>
      <c r="K31" s="10" t="s">
        <v>25</v>
      </c>
      <c r="L31" s="40">
        <f t="shared" si="6"/>
        <v>5980255.626180822</v>
      </c>
      <c r="M31" s="90"/>
      <c r="N31" s="42">
        <f t="shared" si="8"/>
        <v>108498442.43436384</v>
      </c>
    </row>
    <row r="32" spans="1:14" s="34" customFormat="1" x14ac:dyDescent="0.25">
      <c r="A32" s="102"/>
      <c r="B32" s="91"/>
      <c r="C32" s="104">
        <v>43453</v>
      </c>
      <c r="D32" s="93">
        <v>10000000</v>
      </c>
      <c r="E32" s="91">
        <v>0</v>
      </c>
      <c r="F32" s="78">
        <f t="shared" si="7"/>
        <v>416722662</v>
      </c>
      <c r="G32" s="7">
        <v>43453</v>
      </c>
      <c r="H32" s="7">
        <v>43465</v>
      </c>
      <c r="I32" s="4">
        <f t="shared" si="9"/>
        <v>13</v>
      </c>
      <c r="J32" s="9">
        <v>0.29099999999999998</v>
      </c>
      <c r="K32" s="10" t="s">
        <v>25</v>
      </c>
      <c r="L32" s="40">
        <f t="shared" si="6"/>
        <v>4319073.5077972598</v>
      </c>
      <c r="M32" s="90">
        <v>10000000</v>
      </c>
      <c r="N32" s="42">
        <f>N31+L32-M32</f>
        <v>102817515.9421611</v>
      </c>
    </row>
    <row r="33" spans="1:14" s="34" customFormat="1" x14ac:dyDescent="0.25">
      <c r="A33" s="102"/>
      <c r="B33" s="91"/>
      <c r="C33" s="92"/>
      <c r="D33" s="93"/>
      <c r="E33" s="91"/>
      <c r="F33" s="78">
        <f>F31+B33</f>
        <v>416722662</v>
      </c>
      <c r="G33" s="7">
        <v>43466</v>
      </c>
      <c r="H33" s="7">
        <v>43496</v>
      </c>
      <c r="I33" s="4">
        <f t="shared" si="9"/>
        <v>31</v>
      </c>
      <c r="J33" s="9">
        <v>0.28739999999999999</v>
      </c>
      <c r="K33" s="10" t="s">
        <v>26</v>
      </c>
      <c r="L33" s="40">
        <f t="shared" si="6"/>
        <v>10171914.752939178</v>
      </c>
      <c r="M33" s="90"/>
      <c r="N33" s="42">
        <f>N32+L33</f>
        <v>112989430.69510028</v>
      </c>
    </row>
    <row r="34" spans="1:14" s="34" customFormat="1" x14ac:dyDescent="0.25">
      <c r="A34" s="102"/>
      <c r="B34" s="91"/>
      <c r="C34" s="92"/>
      <c r="D34" s="93"/>
      <c r="E34" s="91"/>
      <c r="F34" s="78">
        <f t="shared" si="7"/>
        <v>416722662</v>
      </c>
      <c r="G34" s="7">
        <v>43497</v>
      </c>
      <c r="H34" s="7">
        <v>43524</v>
      </c>
      <c r="I34" s="4">
        <f t="shared" si="9"/>
        <v>28</v>
      </c>
      <c r="J34" s="9">
        <v>0.29549999999999998</v>
      </c>
      <c r="K34" s="10" t="s">
        <v>27</v>
      </c>
      <c r="L34" s="40">
        <f t="shared" si="6"/>
        <v>9446474.8092821911</v>
      </c>
      <c r="M34" s="90"/>
      <c r="N34" s="42">
        <f>N33+L34</f>
        <v>122435905.50438246</v>
      </c>
    </row>
    <row r="35" spans="1:14" s="34" customFormat="1" x14ac:dyDescent="0.25">
      <c r="A35" s="102"/>
      <c r="B35" s="91"/>
      <c r="C35" s="92"/>
      <c r="D35" s="93"/>
      <c r="E35" s="91"/>
      <c r="F35" s="78">
        <f t="shared" si="7"/>
        <v>416722662</v>
      </c>
      <c r="G35" s="7">
        <v>43525</v>
      </c>
      <c r="H35" s="7">
        <v>43535</v>
      </c>
      <c r="I35" s="4">
        <f t="shared" si="9"/>
        <v>11</v>
      </c>
      <c r="J35" s="9">
        <v>0.29060000000000002</v>
      </c>
      <c r="K35" s="10" t="s">
        <v>28</v>
      </c>
      <c r="L35" s="40">
        <f t="shared" si="6"/>
        <v>3649577.1543813706</v>
      </c>
      <c r="M35" s="90"/>
      <c r="N35" s="42">
        <f>N34+L35</f>
        <v>126085482.65876383</v>
      </c>
    </row>
    <row r="36" spans="1:14" s="34" customFormat="1" x14ac:dyDescent="0.25">
      <c r="A36" s="102"/>
      <c r="B36" s="91"/>
      <c r="C36" s="104">
        <v>43536</v>
      </c>
      <c r="D36" s="93">
        <v>50000000</v>
      </c>
      <c r="E36" s="91">
        <v>0</v>
      </c>
      <c r="F36" s="78">
        <f t="shared" si="7"/>
        <v>416722662</v>
      </c>
      <c r="G36" s="7">
        <v>43536</v>
      </c>
      <c r="H36" s="7">
        <v>43555</v>
      </c>
      <c r="I36" s="4">
        <f t="shared" si="9"/>
        <v>20</v>
      </c>
      <c r="J36" s="9">
        <v>0.29060000000000002</v>
      </c>
      <c r="K36" s="10" t="s">
        <v>28</v>
      </c>
      <c r="L36" s="40">
        <f t="shared" si="6"/>
        <v>6635594.8261479465</v>
      </c>
      <c r="M36" s="90">
        <v>50000000</v>
      </c>
      <c r="N36" s="42">
        <f>N35+L36-M36</f>
        <v>82721077.48491177</v>
      </c>
    </row>
    <row r="37" spans="1:14" s="34" customFormat="1" x14ac:dyDescent="0.25">
      <c r="A37" s="102"/>
      <c r="B37" s="91"/>
      <c r="C37" s="92"/>
      <c r="D37" s="93"/>
      <c r="E37" s="91"/>
      <c r="F37" s="78">
        <f>F35+B37</f>
        <v>416722662</v>
      </c>
      <c r="G37" s="7">
        <v>43556</v>
      </c>
      <c r="H37" s="7">
        <v>43563</v>
      </c>
      <c r="I37" s="4">
        <f t="shared" si="9"/>
        <v>8</v>
      </c>
      <c r="J37" s="9">
        <v>0.2898</v>
      </c>
      <c r="K37" s="10" t="s">
        <v>29</v>
      </c>
      <c r="L37" s="40">
        <f t="shared" si="6"/>
        <v>2646931.012550137</v>
      </c>
      <c r="M37" s="90"/>
      <c r="N37" s="42">
        <f>N36+L37</f>
        <v>85368008.4974619</v>
      </c>
    </row>
    <row r="38" spans="1:14" s="34" customFormat="1" x14ac:dyDescent="0.25">
      <c r="A38" s="102"/>
      <c r="B38" s="91"/>
      <c r="C38" s="104">
        <v>43564</v>
      </c>
      <c r="D38" s="93">
        <v>150000000</v>
      </c>
      <c r="E38" s="91">
        <f>D38-M38</f>
        <v>64631992</v>
      </c>
      <c r="F38" s="78">
        <f>F36+B38-E38</f>
        <v>352090670</v>
      </c>
      <c r="G38" s="7">
        <v>43564</v>
      </c>
      <c r="H38" s="7">
        <v>43585</v>
      </c>
      <c r="I38" s="4">
        <f t="shared" si="9"/>
        <v>22</v>
      </c>
      <c r="J38" s="9">
        <v>0.2898</v>
      </c>
      <c r="K38" s="10" t="s">
        <v>29</v>
      </c>
      <c r="L38" s="40">
        <f t="shared" si="6"/>
        <v>6150107.6045260271</v>
      </c>
      <c r="M38" s="90">
        <v>85368008</v>
      </c>
      <c r="N38" s="42">
        <f>N37+L38-M38</f>
        <v>6150108.1019879282</v>
      </c>
    </row>
    <row r="39" spans="1:14" s="34" customFormat="1" x14ac:dyDescent="0.25">
      <c r="A39" s="102"/>
      <c r="B39" s="91"/>
      <c r="C39" s="92"/>
      <c r="D39" s="93"/>
      <c r="E39" s="91"/>
      <c r="F39" s="78">
        <f>F38</f>
        <v>352090670</v>
      </c>
      <c r="G39" s="7">
        <v>43586</v>
      </c>
      <c r="H39" s="7">
        <v>43616</v>
      </c>
      <c r="I39" s="4">
        <f t="shared" si="9"/>
        <v>31</v>
      </c>
      <c r="J39" s="9">
        <v>0.29010000000000002</v>
      </c>
      <c r="K39" s="10" t="s">
        <v>30</v>
      </c>
      <c r="L39" s="40">
        <f t="shared" si="6"/>
        <v>8675031.7928136997</v>
      </c>
      <c r="M39" s="90"/>
      <c r="N39" s="42">
        <f>N38+L39</f>
        <v>14825139.894801628</v>
      </c>
    </row>
    <row r="40" spans="1:14" s="34" customFormat="1" x14ac:dyDescent="0.25">
      <c r="A40" s="102"/>
      <c r="B40" s="91"/>
      <c r="C40" s="92"/>
      <c r="D40" s="93"/>
      <c r="E40" s="91"/>
      <c r="F40" s="78">
        <f t="shared" ref="F40:F78" si="10">F38+B40-E40</f>
        <v>352090670</v>
      </c>
      <c r="G40" s="7">
        <v>43617</v>
      </c>
      <c r="H40" s="7">
        <v>43631</v>
      </c>
      <c r="I40" s="4">
        <f t="shared" si="9"/>
        <v>15</v>
      </c>
      <c r="J40" s="9">
        <v>0.28949999999999998</v>
      </c>
      <c r="K40" s="10" t="s">
        <v>44</v>
      </c>
      <c r="L40" s="40">
        <f t="shared" si="6"/>
        <v>4188914.3410273972</v>
      </c>
      <c r="M40" s="90"/>
      <c r="N40" s="42">
        <f>N39+L40</f>
        <v>19014054.235829026</v>
      </c>
    </row>
    <row r="41" spans="1:14" s="34" customFormat="1" x14ac:dyDescent="0.25">
      <c r="A41" s="102"/>
      <c r="B41" s="91"/>
      <c r="C41" s="104">
        <v>43601</v>
      </c>
      <c r="D41" s="93">
        <v>25247839</v>
      </c>
      <c r="E41" s="91">
        <f>D41-M41</f>
        <v>6233785</v>
      </c>
      <c r="F41" s="78">
        <f>F39+B41-E41</f>
        <v>345856885</v>
      </c>
      <c r="G41" s="7">
        <v>43601</v>
      </c>
      <c r="H41" s="7">
        <v>43601</v>
      </c>
      <c r="I41" s="4">
        <f t="shared" si="9"/>
        <v>1</v>
      </c>
      <c r="J41" s="9">
        <v>0.28949999999999998</v>
      </c>
      <c r="K41" s="10" t="s">
        <v>44</v>
      </c>
      <c r="L41" s="40">
        <f>F41*(J41/365)*I41</f>
        <v>274316.62522602739</v>
      </c>
      <c r="M41" s="90">
        <v>19014054</v>
      </c>
      <c r="N41" s="42">
        <f>N40+L41-M41</f>
        <v>274316.86105505377</v>
      </c>
    </row>
    <row r="42" spans="1:14" s="34" customFormat="1" x14ac:dyDescent="0.25">
      <c r="A42" s="102"/>
      <c r="B42" s="91"/>
      <c r="C42" s="104">
        <v>43602</v>
      </c>
      <c r="D42" s="93">
        <v>195941</v>
      </c>
      <c r="E42" s="91"/>
      <c r="F42" s="78">
        <f>F41</f>
        <v>345856885</v>
      </c>
      <c r="G42" s="7">
        <v>43602</v>
      </c>
      <c r="H42" s="7">
        <v>43616</v>
      </c>
      <c r="I42" s="4">
        <f t="shared" si="9"/>
        <v>15</v>
      </c>
      <c r="J42" s="9">
        <v>0.28949999999999998</v>
      </c>
      <c r="K42" s="10" t="s">
        <v>44</v>
      </c>
      <c r="L42" s="40">
        <f t="shared" si="6"/>
        <v>4114749.3783904109</v>
      </c>
      <c r="M42" s="90">
        <f>D42</f>
        <v>195941</v>
      </c>
      <c r="N42" s="42">
        <f>N41+L42-M42</f>
        <v>4193125.2394454647</v>
      </c>
    </row>
    <row r="43" spans="1:14" s="34" customFormat="1" x14ac:dyDescent="0.25">
      <c r="A43" s="102"/>
      <c r="B43" s="91"/>
      <c r="C43" s="92"/>
      <c r="D43" s="93"/>
      <c r="E43" s="91"/>
      <c r="F43" s="78">
        <f t="shared" si="10"/>
        <v>345856885</v>
      </c>
      <c r="G43" s="7">
        <v>43647</v>
      </c>
      <c r="H43" s="7">
        <v>43677</v>
      </c>
      <c r="I43" s="4">
        <f t="shared" si="9"/>
        <v>31</v>
      </c>
      <c r="J43" s="9">
        <v>0.28920000000000001</v>
      </c>
      <c r="K43" s="10" t="s">
        <v>45</v>
      </c>
      <c r="L43" s="40">
        <f t="shared" si="6"/>
        <v>8495003.1380876713</v>
      </c>
      <c r="M43" s="90"/>
      <c r="N43" s="42">
        <f t="shared" ref="N43:N78" si="11">N42+L43</f>
        <v>12688128.377533136</v>
      </c>
    </row>
    <row r="44" spans="1:14" s="34" customFormat="1" x14ac:dyDescent="0.25">
      <c r="A44" s="102"/>
      <c r="B44" s="91"/>
      <c r="C44" s="92"/>
      <c r="D44" s="93"/>
      <c r="E44" s="91"/>
      <c r="F44" s="78">
        <f t="shared" si="10"/>
        <v>345856885</v>
      </c>
      <c r="G44" s="76">
        <v>43678</v>
      </c>
      <c r="H44" s="7">
        <v>43708</v>
      </c>
      <c r="I44" s="4">
        <f t="shared" si="9"/>
        <v>31</v>
      </c>
      <c r="J44" s="9">
        <v>0.2898</v>
      </c>
      <c r="K44" s="10" t="s">
        <v>46</v>
      </c>
      <c r="L44" s="40">
        <f t="shared" si="6"/>
        <v>8512627.6259260271</v>
      </c>
      <c r="M44" s="90"/>
      <c r="N44" s="42">
        <f t="shared" si="11"/>
        <v>21200756.003459163</v>
      </c>
    </row>
    <row r="45" spans="1:14" s="34" customFormat="1" x14ac:dyDescent="0.25">
      <c r="A45" s="102"/>
      <c r="B45" s="91"/>
      <c r="C45" s="92"/>
      <c r="D45" s="93"/>
      <c r="E45" s="91"/>
      <c r="F45" s="78">
        <f t="shared" si="10"/>
        <v>345856885</v>
      </c>
      <c r="G45" s="76">
        <v>43709</v>
      </c>
      <c r="H45" s="7">
        <v>43738</v>
      </c>
      <c r="I45" s="4">
        <f t="shared" si="9"/>
        <v>30</v>
      </c>
      <c r="J45" s="9">
        <v>0.2898</v>
      </c>
      <c r="K45" s="10" t="s">
        <v>47</v>
      </c>
      <c r="L45" s="40">
        <f t="shared" si="6"/>
        <v>8238026.7347671241</v>
      </c>
      <c r="M45" s="90"/>
      <c r="N45" s="42">
        <f t="shared" si="11"/>
        <v>29438782.738226287</v>
      </c>
    </row>
    <row r="46" spans="1:14" s="34" customFormat="1" x14ac:dyDescent="0.25">
      <c r="A46" s="102"/>
      <c r="B46" s="91"/>
      <c r="C46" s="92"/>
      <c r="D46" s="93"/>
      <c r="E46" s="91"/>
      <c r="F46" s="78">
        <f t="shared" si="10"/>
        <v>345856885</v>
      </c>
      <c r="G46" s="7">
        <v>43739</v>
      </c>
      <c r="H46" s="7">
        <v>43769</v>
      </c>
      <c r="I46" s="4">
        <f t="shared" si="9"/>
        <v>31</v>
      </c>
      <c r="J46" s="9">
        <v>0.28649999999999998</v>
      </c>
      <c r="K46" s="74" t="s">
        <v>48</v>
      </c>
      <c r="L46" s="40">
        <f t="shared" si="6"/>
        <v>8415692.9428150672</v>
      </c>
      <c r="M46" s="90"/>
      <c r="N46" s="42">
        <f t="shared" si="11"/>
        <v>37854475.681041352</v>
      </c>
    </row>
    <row r="47" spans="1:14" s="34" customFormat="1" x14ac:dyDescent="0.25">
      <c r="A47" s="102"/>
      <c r="B47" s="91"/>
      <c r="C47" s="92"/>
      <c r="D47" s="93"/>
      <c r="E47" s="91"/>
      <c r="F47" s="78">
        <f t="shared" si="10"/>
        <v>345856885</v>
      </c>
      <c r="G47" s="7">
        <v>43770</v>
      </c>
      <c r="H47" s="7">
        <v>43799</v>
      </c>
      <c r="I47" s="4">
        <f t="shared" si="9"/>
        <v>30</v>
      </c>
      <c r="J47" s="9">
        <v>0.28549999999999998</v>
      </c>
      <c r="K47" s="74" t="s">
        <v>49</v>
      </c>
      <c r="L47" s="40">
        <f t="shared" si="6"/>
        <v>8115792.383630136</v>
      </c>
      <c r="M47" s="90"/>
      <c r="N47" s="42">
        <f t="shared" si="11"/>
        <v>45970268.064671487</v>
      </c>
    </row>
    <row r="48" spans="1:14" s="34" customFormat="1" x14ac:dyDescent="0.25">
      <c r="A48" s="102"/>
      <c r="B48" s="91"/>
      <c r="C48" s="92"/>
      <c r="D48" s="93"/>
      <c r="E48" s="91"/>
      <c r="F48" s="78">
        <f t="shared" si="10"/>
        <v>345856885</v>
      </c>
      <c r="G48" s="7">
        <v>43800</v>
      </c>
      <c r="H48" s="11">
        <v>43830</v>
      </c>
      <c r="I48" s="5">
        <f t="shared" si="9"/>
        <v>31</v>
      </c>
      <c r="J48" s="12">
        <v>0.28370000000000001</v>
      </c>
      <c r="K48" s="74" t="s">
        <v>50</v>
      </c>
      <c r="L48" s="40">
        <f t="shared" si="6"/>
        <v>8333445.3329027407</v>
      </c>
      <c r="M48" s="90"/>
      <c r="N48" s="42">
        <f t="shared" si="11"/>
        <v>54303713.397574231</v>
      </c>
    </row>
    <row r="49" spans="1:14" s="34" customFormat="1" x14ac:dyDescent="0.25">
      <c r="A49" s="102"/>
      <c r="B49" s="91"/>
      <c r="C49" s="92"/>
      <c r="D49" s="93"/>
      <c r="E49" s="91"/>
      <c r="F49" s="78">
        <f t="shared" si="10"/>
        <v>345856885</v>
      </c>
      <c r="G49" s="7">
        <v>43831</v>
      </c>
      <c r="H49" s="11">
        <v>43861</v>
      </c>
      <c r="I49" s="5">
        <f t="shared" si="9"/>
        <v>31</v>
      </c>
      <c r="J49" s="12">
        <v>0.28160000000000002</v>
      </c>
      <c r="K49" s="74" t="s">
        <v>51</v>
      </c>
      <c r="L49" s="40">
        <f t="shared" si="6"/>
        <v>8271759.6254684925</v>
      </c>
      <c r="M49" s="90"/>
      <c r="N49" s="42">
        <f t="shared" si="11"/>
        <v>62575473.023042724</v>
      </c>
    </row>
    <row r="50" spans="1:14" s="34" customFormat="1" x14ac:dyDescent="0.25">
      <c r="A50" s="102"/>
      <c r="B50" s="91"/>
      <c r="C50" s="92"/>
      <c r="D50" s="93"/>
      <c r="E50" s="91"/>
      <c r="F50" s="78">
        <f t="shared" si="10"/>
        <v>345856885</v>
      </c>
      <c r="G50" s="7">
        <v>43862</v>
      </c>
      <c r="H50" s="11">
        <v>43890</v>
      </c>
      <c r="I50" s="5">
        <f t="shared" si="9"/>
        <v>29</v>
      </c>
      <c r="J50" s="12">
        <v>0.28589999999999999</v>
      </c>
      <c r="K50" s="74" t="s">
        <v>52</v>
      </c>
      <c r="L50" s="40">
        <f t="shared" si="6"/>
        <v>7856257.5869136984</v>
      </c>
      <c r="M50" s="90"/>
      <c r="N50" s="42">
        <f t="shared" si="11"/>
        <v>70431730.609956428</v>
      </c>
    </row>
    <row r="51" spans="1:14" s="34" customFormat="1" x14ac:dyDescent="0.25">
      <c r="A51" s="102"/>
      <c r="B51" s="91"/>
      <c r="C51" s="92"/>
      <c r="D51" s="93"/>
      <c r="E51" s="91"/>
      <c r="F51" s="78">
        <f t="shared" si="10"/>
        <v>345856885</v>
      </c>
      <c r="G51" s="7">
        <v>43891</v>
      </c>
      <c r="H51" s="11">
        <v>43921</v>
      </c>
      <c r="I51" s="5">
        <f t="shared" si="9"/>
        <v>31</v>
      </c>
      <c r="J51" s="12">
        <v>0.2843</v>
      </c>
      <c r="K51" s="74" t="s">
        <v>53</v>
      </c>
      <c r="L51" s="40">
        <f t="shared" si="6"/>
        <v>8351069.8207410956</v>
      </c>
      <c r="M51" s="90"/>
      <c r="N51" s="42">
        <f t="shared" si="11"/>
        <v>78782800.430697531</v>
      </c>
    </row>
    <row r="52" spans="1:14" s="34" customFormat="1" x14ac:dyDescent="0.25">
      <c r="A52" s="102"/>
      <c r="B52" s="91"/>
      <c r="C52" s="92"/>
      <c r="D52" s="93"/>
      <c r="E52" s="91"/>
      <c r="F52" s="78">
        <f t="shared" si="10"/>
        <v>345856885</v>
      </c>
      <c r="G52" s="7">
        <v>43922</v>
      </c>
      <c r="H52" s="7">
        <v>43951</v>
      </c>
      <c r="I52" s="4">
        <f t="shared" si="9"/>
        <v>30</v>
      </c>
      <c r="J52" s="9">
        <v>0.28039999999999998</v>
      </c>
      <c r="K52" s="74" t="s">
        <v>54</v>
      </c>
      <c r="L52" s="40">
        <f t="shared" si="6"/>
        <v>7970816.757863014</v>
      </c>
      <c r="M52" s="90"/>
      <c r="N52" s="42">
        <f t="shared" si="11"/>
        <v>86753617.188560545</v>
      </c>
    </row>
    <row r="53" spans="1:14" s="34" customFormat="1" x14ac:dyDescent="0.25">
      <c r="A53" s="102"/>
      <c r="B53" s="91"/>
      <c r="C53" s="92"/>
      <c r="D53" s="93"/>
      <c r="E53" s="91"/>
      <c r="F53" s="78">
        <f t="shared" si="10"/>
        <v>345856885</v>
      </c>
      <c r="G53" s="7">
        <v>43952</v>
      </c>
      <c r="H53" s="7">
        <v>43982</v>
      </c>
      <c r="I53" s="4">
        <f t="shared" si="9"/>
        <v>31</v>
      </c>
      <c r="J53" s="9">
        <v>0.27289999999999998</v>
      </c>
      <c r="K53" s="74" t="s">
        <v>55</v>
      </c>
      <c r="L53" s="40">
        <f t="shared" si="6"/>
        <v>8016204.5518123275</v>
      </c>
      <c r="M53" s="90"/>
      <c r="N53" s="42">
        <f t="shared" si="11"/>
        <v>94769821.740372866</v>
      </c>
    </row>
    <row r="54" spans="1:14" s="34" customFormat="1" x14ac:dyDescent="0.25">
      <c r="A54" s="102"/>
      <c r="B54" s="91"/>
      <c r="C54" s="92"/>
      <c r="D54" s="93"/>
      <c r="E54" s="91"/>
      <c r="F54" s="78">
        <f t="shared" si="10"/>
        <v>345856885</v>
      </c>
      <c r="G54" s="7">
        <v>43983</v>
      </c>
      <c r="H54" s="7">
        <v>44012</v>
      </c>
      <c r="I54" s="4">
        <f t="shared" si="9"/>
        <v>30</v>
      </c>
      <c r="J54" s="9">
        <v>0.27179999999999999</v>
      </c>
      <c r="K54" s="74" t="s">
        <v>56</v>
      </c>
      <c r="L54" s="40">
        <f>F54*(J54/365)*I54</f>
        <v>7726348.0555890407</v>
      </c>
      <c r="M54" s="103"/>
      <c r="N54" s="42">
        <f t="shared" si="11"/>
        <v>102496169.7959619</v>
      </c>
    </row>
    <row r="55" spans="1:14" s="34" customFormat="1" x14ac:dyDescent="0.25">
      <c r="A55" s="102"/>
      <c r="B55" s="91"/>
      <c r="C55" s="92"/>
      <c r="D55" s="93"/>
      <c r="E55" s="91"/>
      <c r="F55" s="78">
        <f t="shared" si="10"/>
        <v>345856885</v>
      </c>
      <c r="G55" s="7">
        <v>44013</v>
      </c>
      <c r="H55" s="7">
        <v>44043</v>
      </c>
      <c r="I55" s="4">
        <f t="shared" si="9"/>
        <v>31</v>
      </c>
      <c r="J55" s="113">
        <v>0.27179999999999999</v>
      </c>
      <c r="K55" s="4" t="s">
        <v>79</v>
      </c>
      <c r="L55" s="40">
        <f t="shared" ref="L55:L78" si="12">F55*(J55/365)*I55</f>
        <v>7983892.9907753421</v>
      </c>
      <c r="M55" s="103"/>
      <c r="N55" s="42">
        <f t="shared" si="11"/>
        <v>110480062.78673725</v>
      </c>
    </row>
    <row r="56" spans="1:14" s="34" customFormat="1" x14ac:dyDescent="0.25">
      <c r="A56" s="102"/>
      <c r="B56" s="91"/>
      <c r="C56" s="92"/>
      <c r="D56" s="93"/>
      <c r="E56" s="91"/>
      <c r="F56" s="78">
        <f t="shared" si="10"/>
        <v>345856885</v>
      </c>
      <c r="G56" s="7">
        <v>44044</v>
      </c>
      <c r="H56" s="7">
        <v>44074</v>
      </c>
      <c r="I56" s="4">
        <f t="shared" si="9"/>
        <v>31</v>
      </c>
      <c r="J56" s="114">
        <v>0.27439999999999998</v>
      </c>
      <c r="K56" s="4" t="s">
        <v>80</v>
      </c>
      <c r="L56" s="40">
        <f t="shared" si="12"/>
        <v>8060265.7714082189</v>
      </c>
      <c r="M56" s="103"/>
      <c r="N56" s="42">
        <f t="shared" si="11"/>
        <v>118540328.55814546</v>
      </c>
    </row>
    <row r="57" spans="1:14" s="34" customFormat="1" x14ac:dyDescent="0.25">
      <c r="A57" s="102"/>
      <c r="B57" s="91"/>
      <c r="C57" s="92"/>
      <c r="D57" s="93"/>
      <c r="E57" s="91"/>
      <c r="F57" s="78">
        <f t="shared" si="10"/>
        <v>345856885</v>
      </c>
      <c r="G57" s="7">
        <v>44075</v>
      </c>
      <c r="H57" s="7">
        <v>44104</v>
      </c>
      <c r="I57" s="4">
        <f t="shared" si="9"/>
        <v>30</v>
      </c>
      <c r="J57" s="114">
        <v>0.27529999999999999</v>
      </c>
      <c r="K57" s="4" t="s">
        <v>81</v>
      </c>
      <c r="L57" s="40">
        <f t="shared" si="12"/>
        <v>7825841.1320958901</v>
      </c>
      <c r="M57" s="103"/>
      <c r="N57" s="42">
        <f t="shared" si="11"/>
        <v>126366169.69024135</v>
      </c>
    </row>
    <row r="58" spans="1:14" s="34" customFormat="1" x14ac:dyDescent="0.25">
      <c r="A58" s="102"/>
      <c r="B58" s="91"/>
      <c r="C58" s="92"/>
      <c r="D58" s="93"/>
      <c r="E58" s="91"/>
      <c r="F58" s="78">
        <f t="shared" si="10"/>
        <v>345856885</v>
      </c>
      <c r="G58" s="7">
        <v>44105</v>
      </c>
      <c r="H58" s="7">
        <v>44135</v>
      </c>
      <c r="I58" s="4">
        <f t="shared" si="9"/>
        <v>31</v>
      </c>
      <c r="J58" s="114">
        <v>0.27139999999999997</v>
      </c>
      <c r="K58" s="5" t="s">
        <v>82</v>
      </c>
      <c r="L58" s="40">
        <f t="shared" si="12"/>
        <v>7972143.332216437</v>
      </c>
      <c r="M58" s="103"/>
      <c r="N58" s="42">
        <f t="shared" si="11"/>
        <v>134338313.02245778</v>
      </c>
    </row>
    <row r="59" spans="1:14" s="34" customFormat="1" x14ac:dyDescent="0.25">
      <c r="A59" s="102"/>
      <c r="B59" s="91"/>
      <c r="C59" s="92"/>
      <c r="D59" s="93"/>
      <c r="E59" s="91"/>
      <c r="F59" s="78">
        <f t="shared" si="10"/>
        <v>345856885</v>
      </c>
      <c r="G59" s="7">
        <v>44136</v>
      </c>
      <c r="H59" s="7">
        <v>44165</v>
      </c>
      <c r="I59" s="4">
        <f t="shared" si="9"/>
        <v>30</v>
      </c>
      <c r="J59" s="114">
        <v>0.2676</v>
      </c>
      <c r="K59" s="5" t="s">
        <v>83</v>
      </c>
      <c r="L59" s="40">
        <f t="shared" si="12"/>
        <v>7606956.3637808217</v>
      </c>
      <c r="M59" s="103"/>
      <c r="N59" s="42">
        <f t="shared" si="11"/>
        <v>141945269.3862386</v>
      </c>
    </row>
    <row r="60" spans="1:14" s="34" customFormat="1" x14ac:dyDescent="0.25">
      <c r="A60" s="102"/>
      <c r="B60" s="91"/>
      <c r="C60" s="92"/>
      <c r="D60" s="93"/>
      <c r="E60" s="91"/>
      <c r="F60" s="78">
        <f t="shared" si="10"/>
        <v>345856885</v>
      </c>
      <c r="G60" s="7">
        <v>44166</v>
      </c>
      <c r="H60" s="7">
        <v>44196</v>
      </c>
      <c r="I60" s="4">
        <f t="shared" si="9"/>
        <v>31</v>
      </c>
      <c r="J60" s="114">
        <v>0.26190000000000002</v>
      </c>
      <c r="K60" s="5" t="s">
        <v>84</v>
      </c>
      <c r="L60" s="40">
        <f t="shared" si="12"/>
        <v>7693088.9414424663</v>
      </c>
      <c r="M60" s="103"/>
      <c r="N60" s="42">
        <f t="shared" si="11"/>
        <v>149638358.32768106</v>
      </c>
    </row>
    <row r="61" spans="1:14" s="34" customFormat="1" x14ac:dyDescent="0.25">
      <c r="A61" s="102"/>
      <c r="B61" s="91"/>
      <c r="C61" s="92"/>
      <c r="D61" s="93"/>
      <c r="E61" s="91"/>
      <c r="F61" s="78">
        <f t="shared" si="10"/>
        <v>345856885</v>
      </c>
      <c r="G61" s="7">
        <v>44197</v>
      </c>
      <c r="H61" s="7">
        <v>44227</v>
      </c>
      <c r="I61" s="4">
        <f t="shared" si="9"/>
        <v>31</v>
      </c>
      <c r="J61" s="114">
        <v>0.25979999999999998</v>
      </c>
      <c r="K61" s="5" t="s">
        <v>85</v>
      </c>
      <c r="L61" s="40">
        <f t="shared" si="12"/>
        <v>7631403.2340082191</v>
      </c>
      <c r="M61" s="103"/>
      <c r="N61" s="42">
        <f t="shared" si="11"/>
        <v>157269761.56168929</v>
      </c>
    </row>
    <row r="62" spans="1:14" s="34" customFormat="1" x14ac:dyDescent="0.25">
      <c r="A62" s="102"/>
      <c r="B62" s="91"/>
      <c r="C62" s="92"/>
      <c r="D62" s="93"/>
      <c r="E62" s="91"/>
      <c r="F62" s="78">
        <f t="shared" si="10"/>
        <v>345856885</v>
      </c>
      <c r="G62" s="54">
        <v>44228</v>
      </c>
      <c r="H62" s="54">
        <v>44255</v>
      </c>
      <c r="I62" s="108">
        <f t="shared" si="9"/>
        <v>28</v>
      </c>
      <c r="J62" s="114">
        <v>0.2631</v>
      </c>
      <c r="K62" s="5" t="s">
        <v>86</v>
      </c>
      <c r="L62" s="40">
        <f t="shared" si="12"/>
        <v>6980434.247720548</v>
      </c>
      <c r="M62" s="103"/>
      <c r="N62" s="42">
        <f t="shared" si="11"/>
        <v>164250195.80940983</v>
      </c>
    </row>
    <row r="63" spans="1:14" s="34" customFormat="1" x14ac:dyDescent="0.25">
      <c r="A63" s="102"/>
      <c r="B63" s="115"/>
      <c r="C63" s="116"/>
      <c r="D63" s="117"/>
      <c r="E63" s="115"/>
      <c r="F63" s="78">
        <f t="shared" si="10"/>
        <v>345856885</v>
      </c>
      <c r="G63" s="7">
        <v>44256</v>
      </c>
      <c r="H63" s="7">
        <v>44286</v>
      </c>
      <c r="I63" s="108">
        <f t="shared" si="9"/>
        <v>31</v>
      </c>
      <c r="J63" s="114">
        <v>0.26119999999999999</v>
      </c>
      <c r="K63" s="4" t="s">
        <v>87</v>
      </c>
      <c r="L63" s="40">
        <f t="shared" si="12"/>
        <v>7672527.0389643833</v>
      </c>
      <c r="M63" s="120"/>
      <c r="N63" s="42">
        <f t="shared" si="11"/>
        <v>171922722.84837422</v>
      </c>
    </row>
    <row r="64" spans="1:14" s="34" customFormat="1" x14ac:dyDescent="0.25">
      <c r="A64" s="102"/>
      <c r="B64" s="115"/>
      <c r="C64" s="116"/>
      <c r="D64" s="117"/>
      <c r="E64" s="115"/>
      <c r="F64" s="78">
        <f t="shared" si="10"/>
        <v>345856885</v>
      </c>
      <c r="G64" s="7">
        <v>44287</v>
      </c>
      <c r="H64" s="7">
        <v>44316</v>
      </c>
      <c r="I64" s="108">
        <f t="shared" si="9"/>
        <v>30</v>
      </c>
      <c r="J64" s="114">
        <v>0.2697</v>
      </c>
      <c r="K64" s="5" t="s">
        <v>88</v>
      </c>
      <c r="L64" s="40">
        <f t="shared" si="12"/>
        <v>7666652.2096849307</v>
      </c>
      <c r="M64" s="120"/>
      <c r="N64" s="42">
        <f t="shared" si="11"/>
        <v>179589375.05805916</v>
      </c>
    </row>
    <row r="65" spans="1:14" s="34" customFormat="1" x14ac:dyDescent="0.25">
      <c r="A65" s="102"/>
      <c r="B65" s="115"/>
      <c r="C65" s="116"/>
      <c r="D65" s="117"/>
      <c r="E65" s="115"/>
      <c r="F65" s="78">
        <f t="shared" si="10"/>
        <v>345856885</v>
      </c>
      <c r="G65" s="7">
        <v>44317</v>
      </c>
      <c r="H65" s="7">
        <v>44347</v>
      </c>
      <c r="I65" s="108">
        <f t="shared" si="9"/>
        <v>31</v>
      </c>
      <c r="J65" s="114">
        <v>0.25829999999999997</v>
      </c>
      <c r="K65" s="5" t="s">
        <v>89</v>
      </c>
      <c r="L65" s="40">
        <f t="shared" si="12"/>
        <v>7587342.0144123286</v>
      </c>
      <c r="M65" s="120"/>
      <c r="N65" s="42">
        <f t="shared" si="11"/>
        <v>187176717.0724715</v>
      </c>
    </row>
    <row r="66" spans="1:14" s="34" customFormat="1" x14ac:dyDescent="0.25">
      <c r="A66" s="102"/>
      <c r="B66" s="115"/>
      <c r="C66" s="116"/>
      <c r="D66" s="117"/>
      <c r="E66" s="115"/>
      <c r="F66" s="78">
        <f t="shared" si="10"/>
        <v>345856885</v>
      </c>
      <c r="G66" s="7">
        <v>44348</v>
      </c>
      <c r="H66" s="7">
        <v>44377</v>
      </c>
      <c r="I66" s="108">
        <f t="shared" si="9"/>
        <v>30</v>
      </c>
      <c r="J66" s="114">
        <v>0.25819999999999999</v>
      </c>
      <c r="K66" s="5" t="s">
        <v>90</v>
      </c>
      <c r="L66" s="40">
        <f t="shared" si="12"/>
        <v>7339746.3868767116</v>
      </c>
      <c r="M66" s="120"/>
      <c r="N66" s="42">
        <f t="shared" si="11"/>
        <v>194516463.4593482</v>
      </c>
    </row>
    <row r="67" spans="1:14" s="34" customFormat="1" x14ac:dyDescent="0.25">
      <c r="A67" s="102"/>
      <c r="B67" s="115"/>
      <c r="C67" s="116"/>
      <c r="D67" s="117"/>
      <c r="E67" s="115"/>
      <c r="F67" s="78">
        <f t="shared" si="10"/>
        <v>345856885</v>
      </c>
      <c r="G67" s="54">
        <v>44378</v>
      </c>
      <c r="H67" s="54">
        <v>44408</v>
      </c>
      <c r="I67" s="108">
        <f t="shared" si="9"/>
        <v>31</v>
      </c>
      <c r="J67" s="113">
        <v>0.25769999999999998</v>
      </c>
      <c r="K67" s="4" t="s">
        <v>91</v>
      </c>
      <c r="L67" s="40">
        <f t="shared" si="12"/>
        <v>7569717.5265739728</v>
      </c>
      <c r="M67" s="120"/>
      <c r="N67" s="42">
        <f t="shared" si="11"/>
        <v>202086180.98592219</v>
      </c>
    </row>
    <row r="68" spans="1:14" s="34" customFormat="1" x14ac:dyDescent="0.25">
      <c r="A68" s="102"/>
      <c r="B68" s="115"/>
      <c r="C68" s="116"/>
      <c r="D68" s="117"/>
      <c r="E68" s="115"/>
      <c r="F68" s="78">
        <f t="shared" si="10"/>
        <v>345856885</v>
      </c>
      <c r="G68" s="54">
        <v>44409</v>
      </c>
      <c r="H68" s="54">
        <v>44439</v>
      </c>
      <c r="I68" s="108">
        <f t="shared" si="9"/>
        <v>31</v>
      </c>
      <c r="J68" s="114">
        <v>0.2586</v>
      </c>
      <c r="K68" s="5" t="s">
        <v>92</v>
      </c>
      <c r="L68" s="40">
        <f t="shared" si="12"/>
        <v>7596154.2583315065</v>
      </c>
      <c r="M68" s="120"/>
      <c r="N68" s="42">
        <f t="shared" si="11"/>
        <v>209682335.2442537</v>
      </c>
    </row>
    <row r="69" spans="1:14" s="34" customFormat="1" x14ac:dyDescent="0.25">
      <c r="A69" s="102"/>
      <c r="B69" s="115"/>
      <c r="C69" s="116"/>
      <c r="D69" s="117"/>
      <c r="E69" s="115"/>
      <c r="F69" s="78">
        <f t="shared" si="10"/>
        <v>345856885</v>
      </c>
      <c r="G69" s="54">
        <v>44440</v>
      </c>
      <c r="H69" s="54">
        <v>44469</v>
      </c>
      <c r="I69" s="108">
        <f t="shared" si="9"/>
        <v>30</v>
      </c>
      <c r="J69" s="114">
        <v>0.25790000000000002</v>
      </c>
      <c r="K69" s="5" t="s">
        <v>93</v>
      </c>
      <c r="L69" s="40">
        <f t="shared" si="12"/>
        <v>7331218.4088904113</v>
      </c>
      <c r="M69" s="120"/>
      <c r="N69" s="42">
        <f t="shared" si="11"/>
        <v>217013553.65314412</v>
      </c>
    </row>
    <row r="70" spans="1:14" s="34" customFormat="1" x14ac:dyDescent="0.25">
      <c r="A70" s="102"/>
      <c r="B70" s="115"/>
      <c r="C70" s="116"/>
      <c r="D70" s="117"/>
      <c r="E70" s="115"/>
      <c r="F70" s="78">
        <f t="shared" si="10"/>
        <v>345856885</v>
      </c>
      <c r="G70" s="54">
        <v>44470</v>
      </c>
      <c r="H70" s="54">
        <v>44500</v>
      </c>
      <c r="I70" s="108">
        <f t="shared" si="9"/>
        <v>31</v>
      </c>
      <c r="J70" s="114">
        <v>0.25619999999999998</v>
      </c>
      <c r="K70" s="5" t="s">
        <v>94</v>
      </c>
      <c r="L70" s="40">
        <f t="shared" si="12"/>
        <v>7525656.3069780814</v>
      </c>
      <c r="M70" s="120"/>
      <c r="N70" s="42">
        <f t="shared" si="11"/>
        <v>224539209.9601222</v>
      </c>
    </row>
    <row r="71" spans="1:14" s="34" customFormat="1" x14ac:dyDescent="0.25">
      <c r="A71" s="102"/>
      <c r="B71" s="115"/>
      <c r="C71" s="116"/>
      <c r="D71" s="117"/>
      <c r="E71" s="115"/>
      <c r="F71" s="78">
        <f t="shared" si="10"/>
        <v>345856885</v>
      </c>
      <c r="G71" s="54">
        <v>44501</v>
      </c>
      <c r="H71" s="54">
        <v>44530</v>
      </c>
      <c r="I71" s="108">
        <f t="shared" si="9"/>
        <v>30</v>
      </c>
      <c r="J71" s="114">
        <v>0.26910000000000001</v>
      </c>
      <c r="K71" s="5" t="s">
        <v>95</v>
      </c>
      <c r="L71" s="40">
        <f t="shared" si="12"/>
        <v>7649596.2537123291</v>
      </c>
      <c r="M71" s="120"/>
      <c r="N71" s="42">
        <f t="shared" si="11"/>
        <v>232188806.21383452</v>
      </c>
    </row>
    <row r="72" spans="1:14" s="34" customFormat="1" x14ac:dyDescent="0.25">
      <c r="A72" s="102"/>
      <c r="B72" s="115"/>
      <c r="C72" s="116"/>
      <c r="D72" s="117"/>
      <c r="E72" s="115"/>
      <c r="F72" s="78">
        <f t="shared" si="10"/>
        <v>345856885</v>
      </c>
      <c r="G72" s="54">
        <v>44531</v>
      </c>
      <c r="H72" s="54">
        <v>44561</v>
      </c>
      <c r="I72" s="108">
        <f t="shared" si="9"/>
        <v>31</v>
      </c>
      <c r="J72" s="114">
        <v>0.26190000000000002</v>
      </c>
      <c r="K72" s="10" t="s">
        <v>96</v>
      </c>
      <c r="L72" s="40">
        <f t="shared" si="12"/>
        <v>7693088.9414424663</v>
      </c>
      <c r="M72" s="120"/>
      <c r="N72" s="42">
        <f t="shared" si="11"/>
        <v>239881895.15527698</v>
      </c>
    </row>
    <row r="73" spans="1:14" s="34" customFormat="1" x14ac:dyDescent="0.25">
      <c r="A73" s="102"/>
      <c r="B73" s="115"/>
      <c r="C73" s="116"/>
      <c r="D73" s="117"/>
      <c r="E73" s="115"/>
      <c r="F73" s="78">
        <f t="shared" si="10"/>
        <v>345856885</v>
      </c>
      <c r="G73" s="54">
        <v>44562</v>
      </c>
      <c r="H73" s="54">
        <v>44592</v>
      </c>
      <c r="I73" s="108">
        <f t="shared" si="9"/>
        <v>31</v>
      </c>
      <c r="J73" s="114">
        <v>0.26490000000000002</v>
      </c>
      <c r="K73" s="10" t="s">
        <v>97</v>
      </c>
      <c r="L73" s="40">
        <f t="shared" si="12"/>
        <v>7781211.3806342464</v>
      </c>
      <c r="M73" s="120"/>
      <c r="N73" s="42">
        <f t="shared" si="11"/>
        <v>247663106.53591123</v>
      </c>
    </row>
    <row r="74" spans="1:14" s="34" customFormat="1" x14ac:dyDescent="0.25">
      <c r="A74" s="102"/>
      <c r="B74" s="115"/>
      <c r="C74" s="116"/>
      <c r="D74" s="117"/>
      <c r="E74" s="115"/>
      <c r="F74" s="78">
        <f t="shared" si="10"/>
        <v>345856885</v>
      </c>
      <c r="G74" s="54">
        <v>44593</v>
      </c>
      <c r="H74" s="54">
        <v>44620</v>
      </c>
      <c r="I74" s="108">
        <f t="shared" si="9"/>
        <v>28</v>
      </c>
      <c r="J74" s="114">
        <v>0.27450000000000002</v>
      </c>
      <c r="K74" s="10" t="s">
        <v>98</v>
      </c>
      <c r="L74" s="40">
        <f t="shared" si="12"/>
        <v>7282893.2003013706</v>
      </c>
      <c r="M74" s="120"/>
      <c r="N74" s="42">
        <f t="shared" si="11"/>
        <v>254945999.73621261</v>
      </c>
    </row>
    <row r="75" spans="1:14" s="34" customFormat="1" x14ac:dyDescent="0.25">
      <c r="A75" s="102"/>
      <c r="B75" s="115"/>
      <c r="C75" s="116"/>
      <c r="D75" s="117"/>
      <c r="E75" s="115"/>
      <c r="F75" s="78">
        <f t="shared" si="10"/>
        <v>345856885</v>
      </c>
      <c r="G75" s="54">
        <v>44621</v>
      </c>
      <c r="H75" s="54">
        <v>44651</v>
      </c>
      <c r="I75" s="108">
        <f t="shared" si="9"/>
        <v>31</v>
      </c>
      <c r="J75" s="114">
        <v>0.27710000000000001</v>
      </c>
      <c r="K75" s="10" t="s">
        <v>99</v>
      </c>
      <c r="L75" s="40">
        <f t="shared" si="12"/>
        <v>8139575.9666808229</v>
      </c>
      <c r="M75" s="120"/>
      <c r="N75" s="42">
        <f t="shared" si="11"/>
        <v>263085575.70289344</v>
      </c>
    </row>
    <row r="76" spans="1:14" s="34" customFormat="1" x14ac:dyDescent="0.25">
      <c r="A76" s="102"/>
      <c r="B76" s="115"/>
      <c r="C76" s="116"/>
      <c r="D76" s="117"/>
      <c r="E76" s="115"/>
      <c r="F76" s="78">
        <f t="shared" si="10"/>
        <v>345856885</v>
      </c>
      <c r="G76" s="54">
        <v>44652</v>
      </c>
      <c r="H76" s="54">
        <v>44681</v>
      </c>
      <c r="I76" s="108">
        <f t="shared" si="9"/>
        <v>30</v>
      </c>
      <c r="J76" s="114">
        <v>0.2858</v>
      </c>
      <c r="K76" s="10" t="s">
        <v>100</v>
      </c>
      <c r="L76" s="40">
        <f t="shared" si="12"/>
        <v>8124320.3616164383</v>
      </c>
      <c r="M76" s="120"/>
      <c r="N76" s="42">
        <f t="shared" si="11"/>
        <v>271209896.06450987</v>
      </c>
    </row>
    <row r="77" spans="1:14" s="34" customFormat="1" x14ac:dyDescent="0.25">
      <c r="A77" s="102"/>
      <c r="B77" s="115"/>
      <c r="C77" s="116"/>
      <c r="D77" s="117"/>
      <c r="E77" s="115"/>
      <c r="F77" s="78">
        <f t="shared" si="10"/>
        <v>345856885</v>
      </c>
      <c r="G77" s="7">
        <v>44682</v>
      </c>
      <c r="H77" s="7">
        <v>44712</v>
      </c>
      <c r="I77" s="4">
        <f t="shared" si="9"/>
        <v>31</v>
      </c>
      <c r="J77" s="114">
        <v>0.29570000000000002</v>
      </c>
      <c r="K77" s="10" t="s">
        <v>101</v>
      </c>
      <c r="L77" s="40">
        <f t="shared" si="12"/>
        <v>8685935.0896698646</v>
      </c>
      <c r="M77" s="120"/>
      <c r="N77" s="42">
        <f t="shared" si="11"/>
        <v>279895831.15417975</v>
      </c>
    </row>
    <row r="78" spans="1:14" s="34" customFormat="1" x14ac:dyDescent="0.25">
      <c r="A78" s="102"/>
      <c r="B78" s="115"/>
      <c r="C78" s="116"/>
      <c r="D78" s="117"/>
      <c r="E78" s="115"/>
      <c r="F78" s="78">
        <f t="shared" si="10"/>
        <v>345856885</v>
      </c>
      <c r="G78" s="7">
        <v>44713</v>
      </c>
      <c r="H78" s="7">
        <v>44734</v>
      </c>
      <c r="I78" s="4">
        <f t="shared" si="9"/>
        <v>22</v>
      </c>
      <c r="J78" s="113">
        <v>0.30599999999999999</v>
      </c>
      <c r="K78" s="4" t="s">
        <v>102</v>
      </c>
      <c r="L78" s="40">
        <f t="shared" si="12"/>
        <v>6378927.533753424</v>
      </c>
      <c r="M78" s="120"/>
      <c r="N78" s="42">
        <f t="shared" si="11"/>
        <v>286274758.68793315</v>
      </c>
    </row>
    <row r="79" spans="1:14" s="34" customFormat="1" x14ac:dyDescent="0.25">
      <c r="A79" s="102"/>
      <c r="B79" s="115"/>
      <c r="C79" s="116"/>
      <c r="D79" s="117"/>
      <c r="E79" s="115"/>
      <c r="F79" s="91"/>
      <c r="G79" s="7"/>
      <c r="H79" s="7"/>
      <c r="I79" s="4"/>
      <c r="J79" s="113"/>
      <c r="K79" s="4"/>
      <c r="L79" s="58"/>
      <c r="M79" s="120"/>
      <c r="N79" s="60"/>
    </row>
    <row r="80" spans="1:14" s="34" customFormat="1" ht="15.75" thickBot="1" x14ac:dyDescent="0.3">
      <c r="A80" s="102"/>
      <c r="B80" s="115"/>
      <c r="C80" s="116"/>
      <c r="D80" s="117"/>
      <c r="E80" s="115"/>
      <c r="F80" s="115"/>
      <c r="G80" s="118"/>
      <c r="H80" s="118"/>
      <c r="I80" s="108"/>
      <c r="J80" s="119"/>
      <c r="K80" s="108"/>
      <c r="L80" s="58"/>
      <c r="M80" s="120"/>
      <c r="N80" s="60"/>
    </row>
    <row r="81" spans="1:15" ht="16.5" thickBot="1" x14ac:dyDescent="0.3">
      <c r="A81" s="121" t="s">
        <v>70</v>
      </c>
      <c r="B81" s="122">
        <f>SUM(B8:B80)</f>
        <v>416722662</v>
      </c>
      <c r="C81" s="123"/>
      <c r="D81" s="124">
        <f>SUM(D7:D80)</f>
        <v>300443780</v>
      </c>
      <c r="E81" s="124">
        <f>SUM(E8:E80)</f>
        <v>70865777</v>
      </c>
      <c r="F81" s="125">
        <f>F54</f>
        <v>345856885</v>
      </c>
      <c r="G81" s="126"/>
      <c r="H81" s="126"/>
      <c r="I81" s="127"/>
      <c r="J81" s="123"/>
      <c r="K81" s="123"/>
      <c r="L81" s="128">
        <f>SUM(L8:L80)</f>
        <v>515852761.68793303</v>
      </c>
      <c r="M81" s="129">
        <f>SUM(M9:M80)</f>
        <v>229578003</v>
      </c>
      <c r="N81" s="83">
        <f>L81-M81</f>
        <v>286274758.68793303</v>
      </c>
      <c r="O81" s="80"/>
    </row>
    <row r="82" spans="1:15" ht="16.5" thickBot="1" x14ac:dyDescent="0.3">
      <c r="A82" s="142" t="s">
        <v>78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4"/>
      <c r="N82" s="84">
        <f>F81+N81</f>
        <v>632131643.68793297</v>
      </c>
    </row>
    <row r="85" spans="1:15" ht="15.75" thickBot="1" x14ac:dyDescent="0.3"/>
    <row r="86" spans="1:15" ht="16.5" thickBot="1" x14ac:dyDescent="0.3">
      <c r="A86" s="142" t="s">
        <v>63</v>
      </c>
      <c r="B86" s="143"/>
      <c r="C86" s="144"/>
    </row>
    <row r="87" spans="1:15" ht="15.75" x14ac:dyDescent="0.25">
      <c r="A87" s="140" t="s">
        <v>0</v>
      </c>
      <c r="B87" s="141"/>
      <c r="C87" s="85">
        <f>B81</f>
        <v>416722662</v>
      </c>
    </row>
    <row r="88" spans="1:15" ht="15.75" x14ac:dyDescent="0.25">
      <c r="A88" s="140" t="s">
        <v>64</v>
      </c>
      <c r="B88" s="141"/>
      <c r="C88" s="88">
        <f>E81</f>
        <v>70865777</v>
      </c>
    </row>
    <row r="89" spans="1:15" ht="15.75" x14ac:dyDescent="0.25">
      <c r="A89" s="140" t="s">
        <v>66</v>
      </c>
      <c r="B89" s="141"/>
      <c r="C89" s="85">
        <f>C87-C88</f>
        <v>345856885</v>
      </c>
    </row>
    <row r="90" spans="1:15" ht="15.75" x14ac:dyDescent="0.25">
      <c r="A90" s="140" t="s">
        <v>67</v>
      </c>
      <c r="B90" s="141"/>
      <c r="C90" s="86">
        <f>L81</f>
        <v>515852761.68793303</v>
      </c>
    </row>
    <row r="91" spans="1:15" ht="15.75" x14ac:dyDescent="0.25">
      <c r="A91" s="140" t="s">
        <v>65</v>
      </c>
      <c r="B91" s="141"/>
      <c r="C91" s="89">
        <f>M81</f>
        <v>229578003</v>
      </c>
      <c r="L91" s="80"/>
    </row>
    <row r="92" spans="1:15" ht="15.75" x14ac:dyDescent="0.25">
      <c r="A92" s="140" t="s">
        <v>68</v>
      </c>
      <c r="B92" s="141"/>
      <c r="C92" s="86">
        <f>C90-C91</f>
        <v>286274758.68793303</v>
      </c>
    </row>
    <row r="93" spans="1:15" ht="16.5" thickBot="1" x14ac:dyDescent="0.3">
      <c r="A93" s="138" t="s">
        <v>69</v>
      </c>
      <c r="B93" s="139"/>
      <c r="C93" s="87">
        <f>C89+C92</f>
        <v>632131643.68793297</v>
      </c>
    </row>
    <row r="95" spans="1:15" ht="15.75" thickBot="1" x14ac:dyDescent="0.3"/>
    <row r="96" spans="1:15" ht="19.5" thickBot="1" x14ac:dyDescent="0.35">
      <c r="A96" s="179" t="s">
        <v>76</v>
      </c>
      <c r="B96" s="180"/>
      <c r="C96" s="180"/>
      <c r="D96" s="181"/>
    </row>
    <row r="97" spans="1:4" ht="30" customHeight="1" x14ac:dyDescent="0.25">
      <c r="A97" s="182" t="s">
        <v>74</v>
      </c>
      <c r="B97" s="183"/>
      <c r="C97" s="184"/>
      <c r="D97" s="105">
        <f>Hoja1!C99</f>
        <v>52570888</v>
      </c>
    </row>
    <row r="98" spans="1:4" ht="30.75" customHeight="1" x14ac:dyDescent="0.25">
      <c r="A98" s="173" t="s">
        <v>71</v>
      </c>
      <c r="B98" s="174"/>
      <c r="C98" s="175"/>
      <c r="D98" s="106">
        <f>C89</f>
        <v>345856885</v>
      </c>
    </row>
    <row r="99" spans="1:4" ht="33" customHeight="1" x14ac:dyDescent="0.25">
      <c r="A99" s="173" t="s">
        <v>73</v>
      </c>
      <c r="B99" s="174"/>
      <c r="C99" s="175"/>
      <c r="D99" s="106">
        <f>Hoja1!C102</f>
        <v>71315744.050533697</v>
      </c>
    </row>
    <row r="100" spans="1:4" ht="29.25" customHeight="1" x14ac:dyDescent="0.25">
      <c r="A100" s="173" t="s">
        <v>72</v>
      </c>
      <c r="B100" s="174"/>
      <c r="C100" s="175"/>
      <c r="D100" s="106">
        <f>N81</f>
        <v>286274758.68793303</v>
      </c>
    </row>
    <row r="101" spans="1:4" ht="31.5" customHeight="1" thickBot="1" x14ac:dyDescent="0.4">
      <c r="A101" s="176" t="s">
        <v>75</v>
      </c>
      <c r="B101" s="177"/>
      <c r="C101" s="178"/>
      <c r="D101" s="107">
        <f>SUM(D97:D100)</f>
        <v>756018275.73846674</v>
      </c>
    </row>
  </sheetData>
  <mergeCells count="29">
    <mergeCell ref="A3:N4"/>
    <mergeCell ref="A82:M82"/>
    <mergeCell ref="M5:M6"/>
    <mergeCell ref="N5:N6"/>
    <mergeCell ref="G5:H5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A86:C86"/>
    <mergeCell ref="A87:B87"/>
    <mergeCell ref="A88:B88"/>
    <mergeCell ref="A89:B89"/>
    <mergeCell ref="A90:B90"/>
    <mergeCell ref="A99:C99"/>
    <mergeCell ref="A100:C100"/>
    <mergeCell ref="A101:C101"/>
    <mergeCell ref="A96:D96"/>
    <mergeCell ref="A91:B91"/>
    <mergeCell ref="A92:B92"/>
    <mergeCell ref="A93:B93"/>
    <mergeCell ref="A97:C97"/>
    <mergeCell ref="A98:C98"/>
  </mergeCells>
  <conditionalFormatting sqref="J80 J14:J18">
    <cfRule type="expression" dxfId="29" priority="30">
      <formula>L14=#REF!</formula>
    </cfRule>
  </conditionalFormatting>
  <conditionalFormatting sqref="J8:J13">
    <cfRule type="expression" dxfId="28" priority="29">
      <formula>L8=#REF!</formula>
    </cfRule>
  </conditionalFormatting>
  <conditionalFormatting sqref="J19:J21 J23">
    <cfRule type="expression" dxfId="27" priority="28">
      <formula>L19=#REF!</formula>
    </cfRule>
  </conditionalFormatting>
  <conditionalFormatting sqref="J24">
    <cfRule type="expression" dxfId="26" priority="27">
      <formula>L24=#REF!</formula>
    </cfRule>
  </conditionalFormatting>
  <conditionalFormatting sqref="J26:J27 J29:J30">
    <cfRule type="expression" dxfId="25" priority="25">
      <formula>L26=#REF!</formula>
    </cfRule>
  </conditionalFormatting>
  <conditionalFormatting sqref="J25">
    <cfRule type="expression" dxfId="24" priority="26">
      <formula>L25=#REF!</formula>
    </cfRule>
  </conditionalFormatting>
  <conditionalFormatting sqref="J28">
    <cfRule type="expression" dxfId="23" priority="24">
      <formula>L28=#REF!</formula>
    </cfRule>
  </conditionalFormatting>
  <conditionalFormatting sqref="J35">
    <cfRule type="expression" dxfId="22" priority="23">
      <formula>L35=#REF!</formula>
    </cfRule>
  </conditionalFormatting>
  <conditionalFormatting sqref="J34">
    <cfRule type="expression" dxfId="21" priority="22">
      <formula>L34=#REF!</formula>
    </cfRule>
  </conditionalFormatting>
  <conditionalFormatting sqref="J31 J33">
    <cfRule type="expression" dxfId="20" priority="21">
      <formula>L31=#REF!</formula>
    </cfRule>
  </conditionalFormatting>
  <conditionalFormatting sqref="J37 J39:J40 J43:J45">
    <cfRule type="expression" dxfId="19" priority="20">
      <formula>L37=#REF!</formula>
    </cfRule>
  </conditionalFormatting>
  <conditionalFormatting sqref="J46">
    <cfRule type="expression" dxfId="18" priority="19">
      <formula>L46=#REF!</formula>
    </cfRule>
  </conditionalFormatting>
  <conditionalFormatting sqref="J47 J52:J54">
    <cfRule type="expression" dxfId="17" priority="18">
      <formula>L47=#REF!</formula>
    </cfRule>
  </conditionalFormatting>
  <conditionalFormatting sqref="J22">
    <cfRule type="expression" dxfId="16" priority="16">
      <formula>L22=#REF!</formula>
    </cfRule>
  </conditionalFormatting>
  <conditionalFormatting sqref="J32">
    <cfRule type="expression" dxfId="15" priority="15">
      <formula>L32=#REF!</formula>
    </cfRule>
  </conditionalFormatting>
  <conditionalFormatting sqref="J36">
    <cfRule type="expression" dxfId="14" priority="14">
      <formula>L36=#REF!</formula>
    </cfRule>
  </conditionalFormatting>
  <conditionalFormatting sqref="J38">
    <cfRule type="expression" dxfId="13" priority="13">
      <formula>L38=#REF!</formula>
    </cfRule>
  </conditionalFormatting>
  <conditionalFormatting sqref="J41">
    <cfRule type="expression" dxfId="12" priority="12">
      <formula>L41=#REF!</formula>
    </cfRule>
  </conditionalFormatting>
  <conditionalFormatting sqref="J42">
    <cfRule type="expression" dxfId="11" priority="11">
      <formula>L42=#REF!</formula>
    </cfRule>
  </conditionalFormatting>
  <conditionalFormatting sqref="J55">
    <cfRule type="expression" dxfId="10" priority="10">
      <formula>L55=#REF!</formula>
    </cfRule>
  </conditionalFormatting>
  <conditionalFormatting sqref="J56:J57">
    <cfRule type="expression" dxfId="9" priority="9">
      <formula>L56=#REF!</formula>
    </cfRule>
  </conditionalFormatting>
  <conditionalFormatting sqref="J58">
    <cfRule type="expression" dxfId="8" priority="8">
      <formula>L58=#REF!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BC30946-80E7-4F0C-BB7E-F677F13D423B}">
            <xm:f>'\Users\Personal\Documents\INTERES MORATORIO\[INTERES MORATORIO.xlsx]Hoja64'!#REF!='\Users\Personal\Documents\INTERES MORATORIO\[INTERES MORATORIO.xlsx]Hoja64'!#REF!</xm:f>
            <x14:dxf>
              <font>
                <color rgb="FFFFFFFF"/>
              </font>
            </x14:dxf>
          </x14:cfRule>
          <xm:sqref>J48:J51</xm:sqref>
        </x14:conditionalFormatting>
        <x14:conditionalFormatting xmlns:xm="http://schemas.microsoft.com/office/excel/2006/main">
          <x14:cfRule type="expression" priority="7" id="{545FA2C3-54FF-40DB-8E3C-588406DD614C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J59:J62</xm:sqref>
        </x14:conditionalFormatting>
        <x14:conditionalFormatting xmlns:xm="http://schemas.microsoft.com/office/excel/2006/main">
          <x14:cfRule type="expression" priority="6" id="{9A2322C5-508E-426F-B9C7-4B3F11067C4D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J63:J66 J79</xm:sqref>
        </x14:conditionalFormatting>
        <x14:conditionalFormatting xmlns:xm="http://schemas.microsoft.com/office/excel/2006/main">
          <x14:cfRule type="expression" priority="5" id="{F03DB131-5BFC-47B6-96BB-C494D6A7B424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J78</xm:sqref>
        </x14:conditionalFormatting>
        <x14:conditionalFormatting xmlns:xm="http://schemas.microsoft.com/office/excel/2006/main">
          <x14:cfRule type="expression" priority="4" id="{95FDE6E3-C6DB-479D-99CA-207E482CDD78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J77</xm:sqref>
        </x14:conditionalFormatting>
        <x14:conditionalFormatting xmlns:xm="http://schemas.microsoft.com/office/excel/2006/main">
          <x14:cfRule type="expression" priority="3" id="{19FEFB58-9571-4B43-A21C-58835A43E684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J67:J69</xm:sqref>
        </x14:conditionalFormatting>
        <x14:conditionalFormatting xmlns:xm="http://schemas.microsoft.com/office/excel/2006/main">
          <x14:cfRule type="expression" priority="2" id="{1497AAE3-13AE-4650-9815-B1DD1334FCC1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J70:J71</xm:sqref>
        </x14:conditionalFormatting>
        <x14:conditionalFormatting xmlns:xm="http://schemas.microsoft.com/office/excel/2006/main">
          <x14:cfRule type="expression" priority="1" id="{E4E08A69-01C8-49E2-A76A-75DDC2B1BBE5}">
            <xm:f>'\Users\ASUS\Documents\LIQUIDACIONES\PROTECCION VS AUDINTERG S.A.S\[INTERES MORATORIO PROTECCION.xlsx]Hoja1'!#REF!='\Users\ASUS\Documents\LIQUIDACIONES\PROTECCION VS AUDINTERG S.A.S\[INTERES MORATORIO PROTECCION.xlsx]Hoja1'!#REF!</xm:f>
            <x14:dxf>
              <font>
                <color rgb="FFFFFFFF"/>
              </font>
            </x14:dxf>
          </x14:cfRule>
          <xm:sqref>J72:J76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ASUS</cp:lastModifiedBy>
  <dcterms:created xsi:type="dcterms:W3CDTF">2020-06-19T20:48:32Z</dcterms:created>
  <dcterms:modified xsi:type="dcterms:W3CDTF">2022-06-22T13:10:21Z</dcterms:modified>
</cp:coreProperties>
</file>