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N\Downloads\"/>
    </mc:Choice>
  </mc:AlternateContent>
  <xr:revisionPtr revIDLastSave="0" documentId="13_ncr:1_{686573AF-4FD7-4E38-916F-B86BA4BD096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D147" i="1" l="1"/>
  <c r="E150" i="1"/>
  <c r="I105" i="1" l="1"/>
  <c r="I104" i="1"/>
  <c r="I103" i="1"/>
  <c r="I102" i="1"/>
  <c r="I97" i="1"/>
  <c r="I96" i="1"/>
  <c r="I95" i="1"/>
  <c r="I94" i="1"/>
  <c r="I93" i="1"/>
  <c r="I92" i="1"/>
  <c r="I91" i="1"/>
  <c r="I90" i="1"/>
  <c r="I101" i="1"/>
  <c r="I100" i="1"/>
  <c r="I99" i="1"/>
  <c r="I98" i="1"/>
  <c r="I89" i="1"/>
  <c r="I88" i="1"/>
  <c r="I87" i="1"/>
  <c r="I86" i="1"/>
  <c r="I85" i="1"/>
  <c r="I84" i="1"/>
  <c r="I83" i="1"/>
  <c r="I82" i="1"/>
  <c r="I81" i="1"/>
  <c r="I80" i="1"/>
  <c r="I79" i="1"/>
  <c r="I78" i="1"/>
  <c r="I74" i="1"/>
  <c r="I73" i="1"/>
  <c r="I72" i="1"/>
  <c r="I71" i="1"/>
  <c r="I69" i="1"/>
  <c r="I70" i="1"/>
  <c r="I68" i="1"/>
  <c r="I67" i="1"/>
  <c r="I66" i="1"/>
  <c r="I65" i="1"/>
  <c r="I64" i="1"/>
  <c r="I63" i="1"/>
  <c r="I77" i="1"/>
  <c r="I76" i="1"/>
  <c r="I62" i="1"/>
  <c r="I61" i="1"/>
  <c r="I60" i="1"/>
  <c r="I59" i="1"/>
  <c r="I58" i="1"/>
  <c r="I57" i="1"/>
  <c r="I56" i="1"/>
  <c r="I55" i="1"/>
  <c r="I54" i="1"/>
  <c r="I75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 l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6" i="1"/>
  <c r="I15" i="1"/>
  <c r="I11" i="1"/>
  <c r="I10" i="1"/>
  <c r="I9" i="1"/>
  <c r="I5" i="1"/>
  <c r="I17" i="1"/>
  <c r="I13" i="1"/>
  <c r="I14" i="1" s="1"/>
  <c r="I12" i="1"/>
  <c r="I6" i="1"/>
  <c r="I7" i="1" s="1"/>
  <c r="I8" i="1" s="1"/>
  <c r="G137" i="1"/>
  <c r="G142" i="1"/>
  <c r="G148" i="1"/>
  <c r="D114" i="1"/>
  <c r="H114" i="1" s="1"/>
  <c r="J114" i="1" s="1"/>
  <c r="K114" i="1" s="1"/>
  <c r="F108" i="1"/>
  <c r="H108" i="1" s="1"/>
  <c r="J108" i="1" s="1"/>
  <c r="K108" i="1" s="1"/>
  <c r="H20" i="1"/>
  <c r="H21" i="1"/>
  <c r="H22" i="1"/>
  <c r="H23" i="1"/>
  <c r="H24" i="1"/>
  <c r="J24" i="1" s="1"/>
  <c r="K24" i="1" s="1"/>
  <c r="H25" i="1"/>
  <c r="H26" i="1"/>
  <c r="H27" i="1"/>
  <c r="H28" i="1"/>
  <c r="H32" i="1"/>
  <c r="J32" i="1" s="1"/>
  <c r="K32" i="1" s="1"/>
  <c r="H33" i="1"/>
  <c r="H34" i="1"/>
  <c r="H35" i="1"/>
  <c r="H36" i="1"/>
  <c r="H37" i="1"/>
  <c r="H38" i="1"/>
  <c r="H39" i="1"/>
  <c r="J39" i="1" s="1"/>
  <c r="K39" i="1" s="1"/>
  <c r="H40" i="1"/>
  <c r="J40" i="1" s="1"/>
  <c r="K40" i="1" s="1"/>
  <c r="H44" i="1"/>
  <c r="J44" i="1" s="1"/>
  <c r="K44" i="1" s="1"/>
  <c r="H45" i="1"/>
  <c r="J45" i="1" s="1"/>
  <c r="K45" i="1" s="1"/>
  <c r="H46" i="1"/>
  <c r="J46" i="1" s="1"/>
  <c r="K46" i="1" s="1"/>
  <c r="H47" i="1"/>
  <c r="J47" i="1" s="1"/>
  <c r="K47" i="1" s="1"/>
  <c r="H48" i="1"/>
  <c r="J48" i="1" s="1"/>
  <c r="K48" i="1" s="1"/>
  <c r="H49" i="1"/>
  <c r="J49" i="1" s="1"/>
  <c r="K49" i="1" s="1"/>
  <c r="H50" i="1"/>
  <c r="J50" i="1" s="1"/>
  <c r="K50" i="1" s="1"/>
  <c r="H51" i="1"/>
  <c r="J51" i="1" s="1"/>
  <c r="K51" i="1" s="1"/>
  <c r="H52" i="1"/>
  <c r="J52" i="1" s="1"/>
  <c r="K52" i="1" s="1"/>
  <c r="H56" i="1"/>
  <c r="J56" i="1" s="1"/>
  <c r="K56" i="1" s="1"/>
  <c r="H57" i="1"/>
  <c r="J57" i="1" s="1"/>
  <c r="K57" i="1" s="1"/>
  <c r="H58" i="1"/>
  <c r="J58" i="1" s="1"/>
  <c r="K58" i="1" s="1"/>
  <c r="H59" i="1"/>
  <c r="J59" i="1" s="1"/>
  <c r="K59" i="1" s="1"/>
  <c r="H60" i="1"/>
  <c r="J60" i="1" s="1"/>
  <c r="K60" i="1" s="1"/>
  <c r="H61" i="1"/>
  <c r="J61" i="1" s="1"/>
  <c r="K61" i="1" s="1"/>
  <c r="H62" i="1"/>
  <c r="J62" i="1" s="1"/>
  <c r="K62" i="1" s="1"/>
  <c r="H63" i="1"/>
  <c r="J63" i="1" s="1"/>
  <c r="K63" i="1" s="1"/>
  <c r="H64" i="1"/>
  <c r="J64" i="1" s="1"/>
  <c r="K64" i="1" s="1"/>
  <c r="H68" i="1"/>
  <c r="J68" i="1" s="1"/>
  <c r="K68" i="1" s="1"/>
  <c r="H69" i="1"/>
  <c r="J69" i="1" s="1"/>
  <c r="K69" i="1" s="1"/>
  <c r="H70" i="1"/>
  <c r="J70" i="1" s="1"/>
  <c r="K70" i="1" s="1"/>
  <c r="H71" i="1"/>
  <c r="J71" i="1" s="1"/>
  <c r="K71" i="1" s="1"/>
  <c r="H72" i="1"/>
  <c r="J72" i="1" s="1"/>
  <c r="K72" i="1" s="1"/>
  <c r="H73" i="1"/>
  <c r="J73" i="1" s="1"/>
  <c r="K73" i="1" s="1"/>
  <c r="H74" i="1"/>
  <c r="J74" i="1" s="1"/>
  <c r="K74" i="1" s="1"/>
  <c r="H75" i="1"/>
  <c r="J75" i="1" s="1"/>
  <c r="K75" i="1" s="1"/>
  <c r="H76" i="1"/>
  <c r="J76" i="1" s="1"/>
  <c r="K76" i="1" s="1"/>
  <c r="H80" i="1"/>
  <c r="J80" i="1" s="1"/>
  <c r="K80" i="1" s="1"/>
  <c r="H81" i="1"/>
  <c r="J81" i="1" s="1"/>
  <c r="K81" i="1" s="1"/>
  <c r="H82" i="1"/>
  <c r="J82" i="1" s="1"/>
  <c r="K82" i="1" s="1"/>
  <c r="H83" i="1"/>
  <c r="J83" i="1" s="1"/>
  <c r="K83" i="1" s="1"/>
  <c r="H84" i="1"/>
  <c r="J84" i="1" s="1"/>
  <c r="K84" i="1" s="1"/>
  <c r="H85" i="1"/>
  <c r="J85" i="1" s="1"/>
  <c r="K85" i="1" s="1"/>
  <c r="H86" i="1"/>
  <c r="J86" i="1" s="1"/>
  <c r="K86" i="1" s="1"/>
  <c r="H87" i="1"/>
  <c r="J87" i="1" s="1"/>
  <c r="K87" i="1" s="1"/>
  <c r="H88" i="1"/>
  <c r="J88" i="1" s="1"/>
  <c r="K88" i="1" s="1"/>
  <c r="H92" i="1"/>
  <c r="J92" i="1" s="1"/>
  <c r="K92" i="1" s="1"/>
  <c r="H93" i="1"/>
  <c r="J93" i="1" s="1"/>
  <c r="K93" i="1" s="1"/>
  <c r="H94" i="1"/>
  <c r="J94" i="1" s="1"/>
  <c r="K94" i="1" s="1"/>
  <c r="H95" i="1"/>
  <c r="J95" i="1" s="1"/>
  <c r="K95" i="1" s="1"/>
  <c r="H96" i="1"/>
  <c r="J96" i="1" s="1"/>
  <c r="K96" i="1" s="1"/>
  <c r="H97" i="1"/>
  <c r="J97" i="1" s="1"/>
  <c r="K97" i="1" s="1"/>
  <c r="H98" i="1"/>
  <c r="J98" i="1" s="1"/>
  <c r="K98" i="1" s="1"/>
  <c r="H99" i="1"/>
  <c r="J99" i="1" s="1"/>
  <c r="K99" i="1" s="1"/>
  <c r="H100" i="1"/>
  <c r="J100" i="1" s="1"/>
  <c r="K100" i="1" s="1"/>
  <c r="H104" i="1"/>
  <c r="J104" i="1" s="1"/>
  <c r="K104" i="1" s="1"/>
  <c r="H105" i="1"/>
  <c r="J105" i="1" s="1"/>
  <c r="K105" i="1" s="1"/>
  <c r="H106" i="1"/>
  <c r="J106" i="1" s="1"/>
  <c r="K106" i="1" s="1"/>
  <c r="H107" i="1"/>
  <c r="J107" i="1" s="1"/>
  <c r="K107" i="1" s="1"/>
  <c r="H109" i="1"/>
  <c r="J109" i="1" s="1"/>
  <c r="K109" i="1" s="1"/>
  <c r="H110" i="1"/>
  <c r="J110" i="1" s="1"/>
  <c r="K110" i="1" s="1"/>
  <c r="H111" i="1"/>
  <c r="J111" i="1" s="1"/>
  <c r="K111" i="1" s="1"/>
  <c r="H112" i="1"/>
  <c r="J112" i="1" s="1"/>
  <c r="K112" i="1" s="1"/>
  <c r="H103" i="1"/>
  <c r="J103" i="1" s="1"/>
  <c r="K103" i="1" s="1"/>
  <c r="H102" i="1"/>
  <c r="J102" i="1" s="1"/>
  <c r="K102" i="1" s="1"/>
  <c r="H91" i="1"/>
  <c r="J91" i="1" s="1"/>
  <c r="K91" i="1" s="1"/>
  <c r="H90" i="1"/>
  <c r="J90" i="1" s="1"/>
  <c r="K90" i="1" s="1"/>
  <c r="H79" i="1"/>
  <c r="J79" i="1" s="1"/>
  <c r="K79" i="1" s="1"/>
  <c r="H78" i="1"/>
  <c r="H67" i="1"/>
  <c r="J67" i="1" s="1"/>
  <c r="K67" i="1" s="1"/>
  <c r="H66" i="1"/>
  <c r="J66" i="1" s="1"/>
  <c r="K66" i="1" s="1"/>
  <c r="H55" i="1"/>
  <c r="J55" i="1" s="1"/>
  <c r="K55" i="1" s="1"/>
  <c r="H54" i="1"/>
  <c r="J54" i="1" s="1"/>
  <c r="K54" i="1" s="1"/>
  <c r="H43" i="1"/>
  <c r="J43" i="1" s="1"/>
  <c r="K43" i="1" s="1"/>
  <c r="H42" i="1"/>
  <c r="J42" i="1" s="1"/>
  <c r="K42" i="1" s="1"/>
  <c r="H31" i="1"/>
  <c r="J31" i="1" s="1"/>
  <c r="K31" i="1" s="1"/>
  <c r="H30" i="1"/>
  <c r="H19" i="1"/>
  <c r="H18" i="1"/>
  <c r="H8" i="1"/>
  <c r="H9" i="1"/>
  <c r="J9" i="1" s="1"/>
  <c r="K9" i="1" s="1"/>
  <c r="H10" i="1"/>
  <c r="H11" i="1"/>
  <c r="H12" i="1"/>
  <c r="J12" i="1" s="1"/>
  <c r="K12" i="1" s="1"/>
  <c r="H13" i="1"/>
  <c r="H14" i="1"/>
  <c r="H15" i="1"/>
  <c r="J15" i="1" s="1"/>
  <c r="K15" i="1" s="1"/>
  <c r="H16" i="1"/>
  <c r="H7" i="1"/>
  <c r="H6" i="1"/>
  <c r="J6" i="1" s="1"/>
  <c r="K6" i="1" s="1"/>
  <c r="F29" i="1"/>
  <c r="H29" i="1" s="1"/>
  <c r="F41" i="1"/>
  <c r="H41" i="1" s="1"/>
  <c r="J41" i="1" s="1"/>
  <c r="K41" i="1" s="1"/>
  <c r="F53" i="1"/>
  <c r="H53" i="1" s="1"/>
  <c r="J53" i="1" s="1"/>
  <c r="K53" i="1" s="1"/>
  <c r="F65" i="1"/>
  <c r="H65" i="1" s="1"/>
  <c r="J65" i="1" s="1"/>
  <c r="K65" i="1" s="1"/>
  <c r="F77" i="1"/>
  <c r="H77" i="1" s="1"/>
  <c r="J77" i="1" s="1"/>
  <c r="K77" i="1" s="1"/>
  <c r="F89" i="1"/>
  <c r="H89" i="1" s="1"/>
  <c r="J89" i="1" s="1"/>
  <c r="K89" i="1" s="1"/>
  <c r="F101" i="1"/>
  <c r="H101" i="1" s="1"/>
  <c r="J101" i="1" s="1"/>
  <c r="K101" i="1" s="1"/>
  <c r="F113" i="1"/>
  <c r="H113" i="1" s="1"/>
  <c r="J113" i="1" s="1"/>
  <c r="K113" i="1" s="1"/>
  <c r="F125" i="1"/>
  <c r="F17" i="1"/>
  <c r="H17" i="1" s="1"/>
  <c r="F5" i="1"/>
  <c r="H5" i="1" s="1"/>
  <c r="J35" i="1" l="1"/>
  <c r="K35" i="1" s="1"/>
  <c r="J17" i="1"/>
  <c r="K17" i="1" s="1"/>
  <c r="J26" i="1"/>
  <c r="K26" i="1" s="1"/>
  <c r="D115" i="1"/>
  <c r="D116" i="1" s="1"/>
  <c r="H116" i="1" s="1"/>
  <c r="J116" i="1" s="1"/>
  <c r="K116" i="1" s="1"/>
  <c r="J18" i="1"/>
  <c r="K18" i="1" s="1"/>
  <c r="J5" i="1"/>
  <c r="K5" i="1" s="1"/>
  <c r="J13" i="1"/>
  <c r="K13" i="1" s="1"/>
  <c r="D117" i="1"/>
  <c r="J30" i="1"/>
  <c r="K30" i="1" s="1"/>
  <c r="J8" i="1"/>
  <c r="K8" i="1" s="1"/>
  <c r="J14" i="1"/>
  <c r="K14" i="1" s="1"/>
  <c r="J19" i="1"/>
  <c r="K19" i="1" s="1"/>
  <c r="J10" i="1"/>
  <c r="K10" i="1" s="1"/>
  <c r="J33" i="1"/>
  <c r="K33" i="1" s="1"/>
  <c r="J78" i="1"/>
  <c r="K78" i="1" s="1"/>
  <c r="J7" i="1"/>
  <c r="K7" i="1" s="1"/>
  <c r="J22" i="1"/>
  <c r="K22" i="1" s="1"/>
  <c r="J38" i="1"/>
  <c r="K38" i="1" s="1"/>
  <c r="J37" i="1"/>
  <c r="K37" i="1" s="1"/>
  <c r="J36" i="1"/>
  <c r="K36" i="1" s="1"/>
  <c r="J34" i="1"/>
  <c r="K34" i="1" s="1"/>
  <c r="J29" i="1"/>
  <c r="K29" i="1" s="1"/>
  <c r="J28" i="1"/>
  <c r="K28" i="1" s="1"/>
  <c r="J27" i="1"/>
  <c r="K27" i="1" s="1"/>
  <c r="J25" i="1"/>
  <c r="K25" i="1" s="1"/>
  <c r="J23" i="1"/>
  <c r="K23" i="1" s="1"/>
  <c r="J21" i="1"/>
  <c r="K21" i="1" s="1"/>
  <c r="J20" i="1"/>
  <c r="K20" i="1" s="1"/>
  <c r="J16" i="1"/>
  <c r="K16" i="1" s="1"/>
  <c r="J11" i="1"/>
  <c r="K11" i="1" s="1"/>
  <c r="H115" i="1" l="1"/>
  <c r="J115" i="1" s="1"/>
  <c r="K115" i="1" s="1"/>
  <c r="D118" i="1"/>
  <c r="H117" i="1"/>
  <c r="J117" i="1" s="1"/>
  <c r="K117" i="1" s="1"/>
  <c r="H118" i="1" l="1"/>
  <c r="J118" i="1" s="1"/>
  <c r="K118" i="1" s="1"/>
  <c r="D119" i="1"/>
  <c r="H119" i="1" l="1"/>
  <c r="J119" i="1" s="1"/>
  <c r="K119" i="1" s="1"/>
  <c r="D120" i="1"/>
  <c r="H120" i="1" l="1"/>
  <c r="J120" i="1" s="1"/>
  <c r="K120" i="1" s="1"/>
  <c r="D121" i="1"/>
  <c r="D122" i="1" l="1"/>
  <c r="H121" i="1"/>
  <c r="J121" i="1" s="1"/>
  <c r="K121" i="1" s="1"/>
  <c r="H122" i="1" l="1"/>
  <c r="J122" i="1" s="1"/>
  <c r="K122" i="1" s="1"/>
  <c r="D123" i="1"/>
  <c r="D124" i="1" l="1"/>
  <c r="H123" i="1"/>
  <c r="J123" i="1" s="1"/>
  <c r="K123" i="1" s="1"/>
  <c r="D125" i="1" l="1"/>
  <c r="H124" i="1"/>
  <c r="J124" i="1" s="1"/>
  <c r="K124" i="1" s="1"/>
  <c r="D126" i="1" l="1"/>
  <c r="H125" i="1"/>
  <c r="J125" i="1" s="1"/>
  <c r="K125" i="1" s="1"/>
  <c r="H126" i="1" l="1"/>
  <c r="J126" i="1" s="1"/>
  <c r="K126" i="1" s="1"/>
  <c r="D127" i="1"/>
  <c r="H127" i="1" l="1"/>
  <c r="J127" i="1" s="1"/>
  <c r="K127" i="1" s="1"/>
  <c r="D128" i="1"/>
  <c r="H128" i="1" l="1"/>
  <c r="J128" i="1" s="1"/>
  <c r="K128" i="1" s="1"/>
  <c r="D129" i="1"/>
  <c r="H129" i="1" l="1"/>
  <c r="J129" i="1" s="1"/>
  <c r="K129" i="1" s="1"/>
  <c r="D130" i="1"/>
  <c r="H130" i="1" l="1"/>
  <c r="J130" i="1" s="1"/>
  <c r="K130" i="1" s="1"/>
  <c r="D131" i="1"/>
  <c r="H131" i="1" l="1"/>
  <c r="J131" i="1" s="1"/>
  <c r="K131" i="1" s="1"/>
  <c r="D132" i="1"/>
  <c r="H132" i="1" l="1"/>
  <c r="J132" i="1" s="1"/>
  <c r="K132" i="1" s="1"/>
  <c r="D133" i="1"/>
  <c r="D134" i="1" l="1"/>
  <c r="H133" i="1"/>
  <c r="J133" i="1" s="1"/>
  <c r="K133" i="1" s="1"/>
  <c r="H134" i="1" l="1"/>
  <c r="J134" i="1" s="1"/>
  <c r="K134" i="1" s="1"/>
  <c r="D135" i="1"/>
  <c r="H135" i="1" l="1"/>
  <c r="J135" i="1" s="1"/>
  <c r="K135" i="1" s="1"/>
  <c r="D136" i="1"/>
  <c r="D137" i="1" l="1"/>
  <c r="H136" i="1"/>
  <c r="J136" i="1" s="1"/>
  <c r="K136" i="1" s="1"/>
  <c r="H137" i="1" l="1"/>
  <c r="J137" i="1" s="1"/>
  <c r="K137" i="1" s="1"/>
  <c r="D138" i="1"/>
  <c r="H138" i="1" l="1"/>
  <c r="J138" i="1" s="1"/>
  <c r="K138" i="1" s="1"/>
  <c r="D139" i="1"/>
  <c r="H139" i="1" l="1"/>
  <c r="J139" i="1" s="1"/>
  <c r="K139" i="1" s="1"/>
  <c r="D140" i="1"/>
  <c r="D141" i="1" l="1"/>
  <c r="H140" i="1"/>
  <c r="J140" i="1" s="1"/>
  <c r="K140" i="1" s="1"/>
  <c r="D142" i="1" l="1"/>
  <c r="H141" i="1"/>
  <c r="J141" i="1" s="1"/>
  <c r="K141" i="1" s="1"/>
  <c r="D143" i="1" l="1"/>
  <c r="H142" i="1"/>
  <c r="J142" i="1" s="1"/>
  <c r="K142" i="1" s="1"/>
  <c r="H143" i="1" l="1"/>
  <c r="J143" i="1" s="1"/>
  <c r="K143" i="1" s="1"/>
  <c r="D144" i="1"/>
  <c r="D145" i="1" l="1"/>
  <c r="H144" i="1"/>
  <c r="J144" i="1" s="1"/>
  <c r="K144" i="1" s="1"/>
  <c r="D146" i="1" l="1"/>
  <c r="H145" i="1"/>
  <c r="J145" i="1" s="1"/>
  <c r="K145" i="1" s="1"/>
  <c r="H146" i="1" l="1"/>
  <c r="J146" i="1" s="1"/>
  <c r="K146" i="1" s="1"/>
  <c r="H147" i="1" l="1"/>
  <c r="J147" i="1" s="1"/>
  <c r="K147" i="1" s="1"/>
  <c r="D148" i="1"/>
  <c r="D149" i="1" l="1"/>
  <c r="D150" i="1" s="1"/>
  <c r="H150" i="1" s="1"/>
  <c r="J150" i="1" s="1"/>
  <c r="K150" i="1" s="1"/>
  <c r="H148" i="1"/>
  <c r="J148" i="1" s="1"/>
  <c r="K148" i="1" s="1"/>
  <c r="K151" i="1" l="1"/>
  <c r="H149" i="1"/>
  <c r="J149" i="1" s="1"/>
  <c r="K149" i="1" s="1"/>
</calcChain>
</file>

<file path=xl/sharedStrings.xml><?xml version="1.0" encoding="utf-8"?>
<sst xmlns="http://schemas.openxmlformats.org/spreadsheetml/2006/main" count="158" uniqueCount="24">
  <si>
    <t>LIQUIDACIÓN DE CREDITO</t>
  </si>
  <si>
    <t>Año</t>
  </si>
  <si>
    <t>Cuota</t>
  </si>
  <si>
    <t>Prima</t>
  </si>
  <si>
    <t>Estudio</t>
  </si>
  <si>
    <t>Incremento cuota</t>
  </si>
  <si>
    <t>Mes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</si>
  <si>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</si>
  <si>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</si>
  <si>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</si>
  <si>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</si>
  <si>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</si>
  <si>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</si>
  <si>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</si>
  <si>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</si>
  <si>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</si>
  <si>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</si>
  <si>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</si>
  <si>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</si>
  <si>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 Interes moratorio</t>
  </si>
  <si>
    <t>Subtotal</t>
  </si>
  <si>
    <t>Cuota + Incremento + Prima + Estudio</t>
  </si>
  <si>
    <t>TOTAL</t>
  </si>
  <si>
    <t>Total Interes moratorio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</si>
</sst>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240A]\ * #,##0.00_);_([$$-240A]\ * \(#,##0.00\);_([$$-240A]\ 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mbria"/>
      <family val="1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0" fontId="2" fillId="0" borderId="14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0" fontId="3" fillId="0" borderId="18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10" fontId="0" fillId="0" borderId="18" xfId="1" applyNumberFormat="1" applyFont="1" applyBorder="1" applyAlignment="1">
      <alignment horizontal="center" vertical="center"/>
    </xf>
    <xf numFmtId="10" fontId="0" fillId="0" borderId="14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0" fontId="0" fillId="0" borderId="2" xfId="1" applyNumberFormat="1" applyFon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28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51"/>
  <sheetViews>
    <sheetView tabSelected="1" topLeftCell="A138" workbookViewId="0">
      <selection activeCell="D148" sqref="D148"/>
    </sheetView>
  </sheetViews>
  <sheetFormatPr baseColWidth="10" defaultRowHeight="15" x14ac:dyDescent="0.25"/>
  <cols>
    <col min="1" max="1" width="10.85546875" customWidth="1"/>
    <col min="2" max="3" width="11.42578125" style="1"/>
    <col min="4" max="4" width="13" style="21" bestFit="1" customWidth="1"/>
    <col min="5" max="5" width="17.28515625" style="21" customWidth="1"/>
    <col min="6" max="6" width="14.140625" style="21" customWidth="1"/>
    <col min="7" max="7" width="14.5703125" style="21" bestFit="1" customWidth="1"/>
    <col min="8" max="8" width="23.7109375" style="21" customWidth="1"/>
    <col min="9" max="9" width="16.42578125" style="1" customWidth="1"/>
    <col min="10" max="10" width="19.42578125" style="21" customWidth="1"/>
    <col min="11" max="11" width="16.28515625" style="21" customWidth="1"/>
  </cols>
  <sheetData>
    <row r="1" spans="2:11" ht="15.75" thickBot="1" x14ac:dyDescent="0.3"/>
    <row r="2" spans="2:11" ht="19.5" thickBot="1" x14ac:dyDescent="0.3">
      <c r="B2" s="52" t="s">
        <v>0</v>
      </c>
      <c r="C2" s="53"/>
      <c r="D2" s="53"/>
      <c r="E2" s="53"/>
      <c r="F2" s="53"/>
      <c r="G2" s="53"/>
      <c r="H2" s="53"/>
      <c r="I2" s="53"/>
      <c r="J2" s="53"/>
      <c r="K2" s="54"/>
    </row>
    <row r="3" spans="2:11" ht="15.75" thickBot="1" x14ac:dyDescent="0.3"/>
    <row r="4" spans="2:11" ht="30.75" thickBot="1" x14ac:dyDescent="0.3">
      <c r="B4" s="14" t="s">
        <v>1</v>
      </c>
      <c r="C4" s="13" t="s">
        <v>6</v>
      </c>
      <c r="D4" s="22" t="s">
        <v>2</v>
      </c>
      <c r="E4" s="22" t="s">
        <v>5</v>
      </c>
      <c r="F4" s="22" t="s">
        <v>3</v>
      </c>
      <c r="G4" s="22" t="s">
        <v>4</v>
      </c>
      <c r="H4" s="47" t="s">
        <v>21</v>
      </c>
      <c r="I4" s="48" t="s">
        <v>19</v>
      </c>
      <c r="J4" s="47" t="s">
        <v>23</v>
      </c>
      <c r="K4" s="23" t="s">
        <v>20</v>
      </c>
    </row>
    <row r="5" spans="2:11" ht="15.75" thickBot="1" x14ac:dyDescent="0.3">
      <c r="B5" s="15">
        <v>2009</v>
      </c>
      <c r="C5" s="11" t="s">
        <v>18</v>
      </c>
      <c r="D5" s="40"/>
      <c r="E5" s="40"/>
      <c r="F5" s="40">
        <f>0.25* 1351552.68</f>
        <v>337888.17</v>
      </c>
      <c r="G5" s="40"/>
      <c r="H5" s="40">
        <f>G5+F5+E5+D5</f>
        <v>337888.17</v>
      </c>
      <c r="I5" s="18">
        <f>25.92%/12</f>
        <v>2.1600000000000005E-2</v>
      </c>
      <c r="J5" s="24">
        <f>I5*H5</f>
        <v>7298.3844720000016</v>
      </c>
      <c r="K5" s="25">
        <f t="shared" ref="K5:K58" si="0">J5+H5</f>
        <v>345186.55447199999</v>
      </c>
    </row>
    <row r="6" spans="2:11" x14ac:dyDescent="0.25">
      <c r="B6" s="49">
        <v>2010</v>
      </c>
      <c r="C6" s="7" t="s">
        <v>7</v>
      </c>
      <c r="D6" s="41"/>
      <c r="E6" s="41">
        <v>5706</v>
      </c>
      <c r="F6" s="41"/>
      <c r="G6" s="41"/>
      <c r="H6" s="41">
        <f>G6+F6+E6+D6</f>
        <v>5706</v>
      </c>
      <c r="I6" s="19">
        <f>24.21%/12</f>
        <v>2.0175000000000002E-2</v>
      </c>
      <c r="J6" s="26">
        <f>I6*H6</f>
        <v>115.11855000000001</v>
      </c>
      <c r="K6" s="27">
        <f t="shared" si="0"/>
        <v>5821.1185500000001</v>
      </c>
    </row>
    <row r="7" spans="2:11" x14ac:dyDescent="0.25">
      <c r="B7" s="50"/>
      <c r="C7" s="10" t="s">
        <v>8</v>
      </c>
      <c r="D7" s="42"/>
      <c r="E7" s="42">
        <v>5706</v>
      </c>
      <c r="F7" s="42"/>
      <c r="G7" s="42"/>
      <c r="H7" s="42">
        <f>G7+F7+E7+D7</f>
        <v>5706</v>
      </c>
      <c r="I7" s="20">
        <f>I6</f>
        <v>2.0175000000000002E-2</v>
      </c>
      <c r="J7" s="28">
        <f>I7*H7</f>
        <v>115.11855000000001</v>
      </c>
      <c r="K7" s="29">
        <f t="shared" si="0"/>
        <v>5821.1185500000001</v>
      </c>
    </row>
    <row r="8" spans="2:11" x14ac:dyDescent="0.25">
      <c r="B8" s="50"/>
      <c r="C8" s="10" t="s">
        <v>9</v>
      </c>
      <c r="D8" s="42"/>
      <c r="E8" s="42">
        <v>5706</v>
      </c>
      <c r="F8" s="42"/>
      <c r="G8" s="42"/>
      <c r="H8" s="42">
        <f t="shared" ref="H8:H16" si="1">G8+F8+E8+D8</f>
        <v>5706</v>
      </c>
      <c r="I8" s="20">
        <f>I7</f>
        <v>2.0175000000000002E-2</v>
      </c>
      <c r="J8" s="28">
        <f t="shared" ref="J8:J16" si="2">I8*H8</f>
        <v>115.11855000000001</v>
      </c>
      <c r="K8" s="29">
        <f t="shared" si="0"/>
        <v>5821.1185500000001</v>
      </c>
    </row>
    <row r="9" spans="2:11" x14ac:dyDescent="0.25">
      <c r="B9" s="50"/>
      <c r="C9" s="10" t="s">
        <v>10</v>
      </c>
      <c r="D9" s="42"/>
      <c r="E9" s="42">
        <v>5706</v>
      </c>
      <c r="F9" s="42"/>
      <c r="G9" s="42"/>
      <c r="H9" s="42">
        <f t="shared" si="1"/>
        <v>5706</v>
      </c>
      <c r="I9" s="20">
        <f>22.97%/12</f>
        <v>1.9141666666666664E-2</v>
      </c>
      <c r="J9" s="28">
        <f t="shared" si="2"/>
        <v>109.22234999999999</v>
      </c>
      <c r="K9" s="29">
        <f t="shared" si="0"/>
        <v>5815.22235</v>
      </c>
    </row>
    <row r="10" spans="2:11" x14ac:dyDescent="0.25">
      <c r="B10" s="50"/>
      <c r="C10" s="10" t="s">
        <v>11</v>
      </c>
      <c r="D10" s="42"/>
      <c r="E10" s="42">
        <v>5706</v>
      </c>
      <c r="F10" s="42"/>
      <c r="G10" s="42"/>
      <c r="H10" s="42">
        <f t="shared" si="1"/>
        <v>5706</v>
      </c>
      <c r="I10" s="20">
        <f>22.97%/12</f>
        <v>1.9141666666666664E-2</v>
      </c>
      <c r="J10" s="28">
        <f t="shared" si="2"/>
        <v>109.22234999999999</v>
      </c>
      <c r="K10" s="29">
        <f t="shared" si="0"/>
        <v>5815.22235</v>
      </c>
    </row>
    <row r="11" spans="2:11" x14ac:dyDescent="0.25">
      <c r="B11" s="50"/>
      <c r="C11" s="10" t="s">
        <v>12</v>
      </c>
      <c r="D11" s="42"/>
      <c r="E11" s="42">
        <v>5706</v>
      </c>
      <c r="F11" s="42"/>
      <c r="G11" s="42"/>
      <c r="H11" s="42">
        <f t="shared" si="1"/>
        <v>5706</v>
      </c>
      <c r="I11" s="20">
        <f>22.97%/12</f>
        <v>1.9141666666666664E-2</v>
      </c>
      <c r="J11" s="28">
        <f t="shared" si="2"/>
        <v>109.22234999999999</v>
      </c>
      <c r="K11" s="29">
        <f t="shared" si="0"/>
        <v>5815.22235</v>
      </c>
    </row>
    <row r="12" spans="2:11" x14ac:dyDescent="0.25">
      <c r="B12" s="50"/>
      <c r="C12" s="10" t="s">
        <v>13</v>
      </c>
      <c r="D12" s="42"/>
      <c r="E12" s="42">
        <v>5706</v>
      </c>
      <c r="F12" s="42"/>
      <c r="G12" s="42"/>
      <c r="H12" s="42">
        <f t="shared" si="1"/>
        <v>5706</v>
      </c>
      <c r="I12" s="20">
        <f>22.41%/12</f>
        <v>1.8675000000000001E-2</v>
      </c>
      <c r="J12" s="28">
        <f t="shared" si="2"/>
        <v>106.55955</v>
      </c>
      <c r="K12" s="29">
        <f t="shared" si="0"/>
        <v>5812.5595499999999</v>
      </c>
    </row>
    <row r="13" spans="2:11" x14ac:dyDescent="0.25">
      <c r="B13" s="50"/>
      <c r="C13" s="10" t="s">
        <v>14</v>
      </c>
      <c r="D13" s="42"/>
      <c r="E13" s="42">
        <v>5706</v>
      </c>
      <c r="F13" s="42"/>
      <c r="G13" s="42"/>
      <c r="H13" s="42">
        <f t="shared" si="1"/>
        <v>5706</v>
      </c>
      <c r="I13" s="20">
        <f>I12</f>
        <v>1.8675000000000001E-2</v>
      </c>
      <c r="J13" s="28">
        <f t="shared" si="2"/>
        <v>106.55955</v>
      </c>
      <c r="K13" s="29">
        <f t="shared" si="0"/>
        <v>5812.5595499999999</v>
      </c>
    </row>
    <row r="14" spans="2:11" x14ac:dyDescent="0.25">
      <c r="B14" s="50"/>
      <c r="C14" s="10" t="s">
        <v>15</v>
      </c>
      <c r="D14" s="42"/>
      <c r="E14" s="42">
        <v>5706</v>
      </c>
      <c r="F14" s="42"/>
      <c r="G14" s="42"/>
      <c r="H14" s="42">
        <f t="shared" si="1"/>
        <v>5706</v>
      </c>
      <c r="I14" s="20">
        <f>I13</f>
        <v>1.8675000000000001E-2</v>
      </c>
      <c r="J14" s="28">
        <f t="shared" si="2"/>
        <v>106.55955</v>
      </c>
      <c r="K14" s="29">
        <f>J14+H14</f>
        <v>5812.5595499999999</v>
      </c>
    </row>
    <row r="15" spans="2:11" x14ac:dyDescent="0.25">
      <c r="B15" s="50"/>
      <c r="C15" s="10" t="s">
        <v>16</v>
      </c>
      <c r="D15" s="42"/>
      <c r="E15" s="42">
        <v>5706</v>
      </c>
      <c r="F15" s="42"/>
      <c r="G15" s="42"/>
      <c r="H15" s="42">
        <f t="shared" si="1"/>
        <v>5706</v>
      </c>
      <c r="I15" s="20">
        <f>21.32%/12</f>
        <v>1.7766666666666667E-2</v>
      </c>
      <c r="J15" s="28">
        <f t="shared" si="2"/>
        <v>101.3766</v>
      </c>
      <c r="K15" s="29">
        <f t="shared" si="0"/>
        <v>5807.3765999999996</v>
      </c>
    </row>
    <row r="16" spans="2:11" x14ac:dyDescent="0.25">
      <c r="B16" s="50"/>
      <c r="C16" s="10" t="s">
        <v>17</v>
      </c>
      <c r="D16" s="42"/>
      <c r="E16" s="42">
        <v>5706</v>
      </c>
      <c r="F16" s="42"/>
      <c r="G16" s="42"/>
      <c r="H16" s="42">
        <f t="shared" si="1"/>
        <v>5706</v>
      </c>
      <c r="I16" s="20">
        <f>21.32%/12</f>
        <v>1.7766666666666667E-2</v>
      </c>
      <c r="J16" s="28">
        <f t="shared" si="2"/>
        <v>101.3766</v>
      </c>
      <c r="K16" s="29">
        <f t="shared" si="0"/>
        <v>5807.3765999999996</v>
      </c>
    </row>
    <row r="17" spans="2:11" ht="15.75" thickBot="1" x14ac:dyDescent="0.3">
      <c r="B17" s="51"/>
      <c r="C17" s="11" t="s">
        <v>18</v>
      </c>
      <c r="D17" s="40"/>
      <c r="E17" s="40">
        <v>5706</v>
      </c>
      <c r="F17" s="40">
        <f>0.25* 1378583.16</f>
        <v>344645.79</v>
      </c>
      <c r="G17" s="40"/>
      <c r="H17" s="40">
        <f>G17+F17+E17+D17</f>
        <v>350351.79</v>
      </c>
      <c r="I17" s="18">
        <f>I16</f>
        <v>1.7766666666666667E-2</v>
      </c>
      <c r="J17" s="24">
        <f>I17*H17</f>
        <v>6224.5834689999992</v>
      </c>
      <c r="K17" s="30">
        <f t="shared" si="0"/>
        <v>356576.37346899998</v>
      </c>
    </row>
    <row r="18" spans="2:11" x14ac:dyDescent="0.25">
      <c r="B18" s="49">
        <v>1011</v>
      </c>
      <c r="C18" s="7" t="s">
        <v>7</v>
      </c>
      <c r="D18" s="41"/>
      <c r="E18" s="41">
        <v>6926</v>
      </c>
      <c r="F18" s="41"/>
      <c r="G18" s="41"/>
      <c r="H18" s="41">
        <f>G18+F18+E18+D18</f>
        <v>6926</v>
      </c>
      <c r="I18" s="19">
        <f>23.42%/12</f>
        <v>1.9516666666666668E-2</v>
      </c>
      <c r="J18" s="26">
        <f>I18*H18</f>
        <v>135.17243333333334</v>
      </c>
      <c r="K18" s="27">
        <f t="shared" si="0"/>
        <v>7061.1724333333332</v>
      </c>
    </row>
    <row r="19" spans="2:11" x14ac:dyDescent="0.25">
      <c r="B19" s="50"/>
      <c r="C19" s="10" t="s">
        <v>8</v>
      </c>
      <c r="D19" s="42"/>
      <c r="E19" s="42">
        <v>6926</v>
      </c>
      <c r="F19" s="42"/>
      <c r="G19" s="42"/>
      <c r="H19" s="42">
        <f>G19+F19+E19+D19</f>
        <v>6926</v>
      </c>
      <c r="I19" s="20">
        <f>23.42%/12</f>
        <v>1.9516666666666668E-2</v>
      </c>
      <c r="J19" s="28">
        <f>I19*H19</f>
        <v>135.17243333333334</v>
      </c>
      <c r="K19" s="29">
        <f t="shared" si="0"/>
        <v>7061.1724333333332</v>
      </c>
    </row>
    <row r="20" spans="2:11" x14ac:dyDescent="0.25">
      <c r="B20" s="50"/>
      <c r="C20" s="10" t="s">
        <v>9</v>
      </c>
      <c r="D20" s="42"/>
      <c r="E20" s="42">
        <v>6926</v>
      </c>
      <c r="F20" s="42"/>
      <c r="G20" s="42"/>
      <c r="H20" s="42">
        <f t="shared" ref="H20:H28" si="3">G20+F20+E20+D20</f>
        <v>6926</v>
      </c>
      <c r="I20" s="20">
        <f>23.42%/12</f>
        <v>1.9516666666666668E-2</v>
      </c>
      <c r="J20" s="28">
        <f t="shared" ref="J20:J28" si="4">I20*H20</f>
        <v>135.17243333333334</v>
      </c>
      <c r="K20" s="29">
        <f t="shared" si="0"/>
        <v>7061.1724333333332</v>
      </c>
    </row>
    <row r="21" spans="2:11" x14ac:dyDescent="0.25">
      <c r="B21" s="50"/>
      <c r="C21" s="10" t="s">
        <v>10</v>
      </c>
      <c r="D21" s="42"/>
      <c r="E21" s="42">
        <v>6926</v>
      </c>
      <c r="F21" s="42"/>
      <c r="G21" s="42"/>
      <c r="H21" s="42">
        <f t="shared" si="3"/>
        <v>6926</v>
      </c>
      <c r="I21" s="20">
        <f>26.54%/12</f>
        <v>2.2116666666666663E-2</v>
      </c>
      <c r="J21" s="28">
        <f t="shared" si="4"/>
        <v>153.18003333333331</v>
      </c>
      <c r="K21" s="29">
        <f t="shared" si="0"/>
        <v>7079.1800333333331</v>
      </c>
    </row>
    <row r="22" spans="2:11" x14ac:dyDescent="0.25">
      <c r="B22" s="50"/>
      <c r="C22" s="10" t="s">
        <v>11</v>
      </c>
      <c r="D22" s="42"/>
      <c r="E22" s="42">
        <v>6926</v>
      </c>
      <c r="F22" s="42"/>
      <c r="G22" s="42"/>
      <c r="H22" s="42">
        <f t="shared" si="3"/>
        <v>6926</v>
      </c>
      <c r="I22" s="20">
        <f>26.54%/12</f>
        <v>2.2116666666666663E-2</v>
      </c>
      <c r="J22" s="28">
        <f t="shared" si="4"/>
        <v>153.18003333333331</v>
      </c>
      <c r="K22" s="29">
        <f t="shared" si="0"/>
        <v>7079.1800333333331</v>
      </c>
    </row>
    <row r="23" spans="2:11" x14ac:dyDescent="0.25">
      <c r="B23" s="50"/>
      <c r="C23" s="10" t="s">
        <v>12</v>
      </c>
      <c r="D23" s="42"/>
      <c r="E23" s="42">
        <v>6926</v>
      </c>
      <c r="F23" s="42"/>
      <c r="G23" s="42"/>
      <c r="H23" s="42">
        <f t="shared" si="3"/>
        <v>6926</v>
      </c>
      <c r="I23" s="20">
        <f>26.54%/12</f>
        <v>2.2116666666666663E-2</v>
      </c>
      <c r="J23" s="28">
        <f t="shared" si="4"/>
        <v>153.18003333333331</v>
      </c>
      <c r="K23" s="29">
        <f t="shared" si="0"/>
        <v>7079.1800333333331</v>
      </c>
    </row>
    <row r="24" spans="2:11" x14ac:dyDescent="0.25">
      <c r="B24" s="50"/>
      <c r="C24" s="10" t="s">
        <v>13</v>
      </c>
      <c r="D24" s="42"/>
      <c r="E24" s="42">
        <v>6926</v>
      </c>
      <c r="F24" s="42"/>
      <c r="G24" s="42"/>
      <c r="H24" s="42">
        <f t="shared" si="3"/>
        <v>6926</v>
      </c>
      <c r="I24" s="20">
        <f>27.95%/12</f>
        <v>2.3291666666666665E-2</v>
      </c>
      <c r="J24" s="28">
        <f t="shared" si="4"/>
        <v>161.31808333333333</v>
      </c>
      <c r="K24" s="29">
        <f>J24+H24</f>
        <v>7087.3180833333336</v>
      </c>
    </row>
    <row r="25" spans="2:11" x14ac:dyDescent="0.25">
      <c r="B25" s="50"/>
      <c r="C25" s="10" t="s">
        <v>14</v>
      </c>
      <c r="D25" s="42"/>
      <c r="E25" s="42">
        <v>6926</v>
      </c>
      <c r="F25" s="42"/>
      <c r="G25" s="42"/>
      <c r="H25" s="42">
        <f t="shared" si="3"/>
        <v>6926</v>
      </c>
      <c r="I25" s="20">
        <f>27.95%/12</f>
        <v>2.3291666666666665E-2</v>
      </c>
      <c r="J25" s="28">
        <f t="shared" si="4"/>
        <v>161.31808333333333</v>
      </c>
      <c r="K25" s="29">
        <f t="shared" si="0"/>
        <v>7087.3180833333336</v>
      </c>
    </row>
    <row r="26" spans="2:11" x14ac:dyDescent="0.25">
      <c r="B26" s="50"/>
      <c r="C26" s="10" t="s">
        <v>15</v>
      </c>
      <c r="D26" s="42"/>
      <c r="E26" s="42">
        <v>6926</v>
      </c>
      <c r="F26" s="42"/>
      <c r="G26" s="42"/>
      <c r="H26" s="42">
        <f t="shared" si="3"/>
        <v>6926</v>
      </c>
      <c r="I26" s="20">
        <f>27.95%/12</f>
        <v>2.3291666666666665E-2</v>
      </c>
      <c r="J26" s="28">
        <f t="shared" si="4"/>
        <v>161.31808333333333</v>
      </c>
      <c r="K26" s="29">
        <f t="shared" si="0"/>
        <v>7087.3180833333336</v>
      </c>
    </row>
    <row r="27" spans="2:11" x14ac:dyDescent="0.25">
      <c r="B27" s="50"/>
      <c r="C27" s="10" t="s">
        <v>16</v>
      </c>
      <c r="D27" s="42"/>
      <c r="E27" s="42">
        <v>6926</v>
      </c>
      <c r="F27" s="42"/>
      <c r="G27" s="42"/>
      <c r="H27" s="42">
        <f t="shared" si="3"/>
        <v>6926</v>
      </c>
      <c r="I27" s="20">
        <f>29.09%/12</f>
        <v>2.4241666666666665E-2</v>
      </c>
      <c r="J27" s="28">
        <f t="shared" si="4"/>
        <v>167.89778333333331</v>
      </c>
      <c r="K27" s="29">
        <f t="shared" si="0"/>
        <v>7093.8977833333329</v>
      </c>
    </row>
    <row r="28" spans="2:11" x14ac:dyDescent="0.25">
      <c r="B28" s="50"/>
      <c r="C28" s="10" t="s">
        <v>17</v>
      </c>
      <c r="D28" s="42"/>
      <c r="E28" s="42">
        <v>6926</v>
      </c>
      <c r="F28" s="42"/>
      <c r="G28" s="42"/>
      <c r="H28" s="42">
        <f t="shared" si="3"/>
        <v>6926</v>
      </c>
      <c r="I28" s="20">
        <f>29.09%/12</f>
        <v>2.4241666666666665E-2</v>
      </c>
      <c r="J28" s="28">
        <f t="shared" si="4"/>
        <v>167.89778333333331</v>
      </c>
      <c r="K28" s="29">
        <f t="shared" si="0"/>
        <v>7093.8977833333329</v>
      </c>
    </row>
    <row r="29" spans="2:11" ht="15.75" thickBot="1" x14ac:dyDescent="0.3">
      <c r="B29" s="51"/>
      <c r="C29" s="11" t="s">
        <v>18</v>
      </c>
      <c r="D29" s="40"/>
      <c r="E29" s="40">
        <v>6926</v>
      </c>
      <c r="F29" s="40">
        <f>0.25* 1422285.73</f>
        <v>355571.4325</v>
      </c>
      <c r="G29" s="40"/>
      <c r="H29" s="40">
        <f>G29+F29+E29+D29</f>
        <v>362497.4325</v>
      </c>
      <c r="I29" s="18">
        <f>29.09%/12</f>
        <v>2.4241666666666665E-2</v>
      </c>
      <c r="J29" s="24">
        <f>I29*H29</f>
        <v>8787.5419261874995</v>
      </c>
      <c r="K29" s="30">
        <f t="shared" si="0"/>
        <v>371284.97442618752</v>
      </c>
    </row>
    <row r="30" spans="2:11" x14ac:dyDescent="0.25">
      <c r="B30" s="49">
        <v>1012</v>
      </c>
      <c r="C30" s="7" t="s">
        <v>7</v>
      </c>
      <c r="D30" s="41"/>
      <c r="E30" s="41">
        <v>4700</v>
      </c>
      <c r="F30" s="41"/>
      <c r="G30" s="41"/>
      <c r="H30" s="41">
        <f>G30+F30+E30+D30</f>
        <v>4700</v>
      </c>
      <c r="I30" s="19">
        <f>29.88%/12</f>
        <v>2.4900000000000002E-2</v>
      </c>
      <c r="J30" s="26">
        <f>I30*H30</f>
        <v>117.03000000000002</v>
      </c>
      <c r="K30" s="27">
        <f t="shared" si="0"/>
        <v>4817.03</v>
      </c>
    </row>
    <row r="31" spans="2:11" x14ac:dyDescent="0.25">
      <c r="B31" s="50"/>
      <c r="C31" s="10" t="s">
        <v>8</v>
      </c>
      <c r="D31" s="42"/>
      <c r="E31" s="42">
        <v>4700</v>
      </c>
      <c r="F31" s="42"/>
      <c r="G31" s="42"/>
      <c r="H31" s="42">
        <f>G31+F31+E31+D31</f>
        <v>4700</v>
      </c>
      <c r="I31" s="20">
        <f>29.88%/12</f>
        <v>2.4900000000000002E-2</v>
      </c>
      <c r="J31" s="28">
        <f>I31*H31</f>
        <v>117.03000000000002</v>
      </c>
      <c r="K31" s="29">
        <f>J31+H31</f>
        <v>4817.03</v>
      </c>
    </row>
    <row r="32" spans="2:11" x14ac:dyDescent="0.25">
      <c r="B32" s="50"/>
      <c r="C32" s="10" t="s">
        <v>9</v>
      </c>
      <c r="D32" s="42"/>
      <c r="E32" s="42">
        <v>4700</v>
      </c>
      <c r="F32" s="42"/>
      <c r="G32" s="42"/>
      <c r="H32" s="42">
        <f t="shared" ref="H32:H40" si="5">G32+F32+E32+D32</f>
        <v>4700</v>
      </c>
      <c r="I32" s="20">
        <f>29.88%/12</f>
        <v>2.4900000000000002E-2</v>
      </c>
      <c r="J32" s="28">
        <f t="shared" ref="J32:J40" si="6">I32*H32</f>
        <v>117.03000000000002</v>
      </c>
      <c r="K32" s="29">
        <f t="shared" si="0"/>
        <v>4817.03</v>
      </c>
    </row>
    <row r="33" spans="2:11" x14ac:dyDescent="0.25">
      <c r="B33" s="50"/>
      <c r="C33" s="10" t="s">
        <v>10</v>
      </c>
      <c r="D33" s="42"/>
      <c r="E33" s="42">
        <v>4700</v>
      </c>
      <c r="F33" s="42"/>
      <c r="G33" s="42"/>
      <c r="H33" s="42">
        <f t="shared" si="5"/>
        <v>4700</v>
      </c>
      <c r="I33" s="20">
        <f>30.78%/12</f>
        <v>2.5650000000000003E-2</v>
      </c>
      <c r="J33" s="28">
        <f t="shared" si="6"/>
        <v>120.55500000000001</v>
      </c>
      <c r="K33" s="29">
        <f t="shared" si="0"/>
        <v>4820.5550000000003</v>
      </c>
    </row>
    <row r="34" spans="2:11" x14ac:dyDescent="0.25">
      <c r="B34" s="50"/>
      <c r="C34" s="10" t="s">
        <v>11</v>
      </c>
      <c r="D34" s="42"/>
      <c r="E34" s="42">
        <v>4700</v>
      </c>
      <c r="F34" s="42"/>
      <c r="G34" s="42"/>
      <c r="H34" s="42">
        <f t="shared" si="5"/>
        <v>4700</v>
      </c>
      <c r="I34" s="20">
        <f>30.78%/12</f>
        <v>2.5650000000000003E-2</v>
      </c>
      <c r="J34" s="28">
        <f t="shared" si="6"/>
        <v>120.55500000000001</v>
      </c>
      <c r="K34" s="29">
        <f t="shared" si="0"/>
        <v>4820.5550000000003</v>
      </c>
    </row>
    <row r="35" spans="2:11" x14ac:dyDescent="0.25">
      <c r="B35" s="50"/>
      <c r="C35" s="10" t="s">
        <v>12</v>
      </c>
      <c r="D35" s="42"/>
      <c r="E35" s="42">
        <v>4700</v>
      </c>
      <c r="F35" s="42"/>
      <c r="G35" s="42"/>
      <c r="H35" s="42">
        <f t="shared" si="5"/>
        <v>4700</v>
      </c>
      <c r="I35" s="20">
        <f>30.78%/12</f>
        <v>2.5650000000000003E-2</v>
      </c>
      <c r="J35" s="28">
        <f t="shared" si="6"/>
        <v>120.55500000000001</v>
      </c>
      <c r="K35" s="29">
        <f t="shared" si="0"/>
        <v>4820.5550000000003</v>
      </c>
    </row>
    <row r="36" spans="2:11" x14ac:dyDescent="0.25">
      <c r="B36" s="50"/>
      <c r="C36" s="10" t="s">
        <v>13</v>
      </c>
      <c r="D36" s="42"/>
      <c r="E36" s="42">
        <v>4700</v>
      </c>
      <c r="F36" s="42"/>
      <c r="G36" s="42"/>
      <c r="H36" s="42">
        <f t="shared" si="5"/>
        <v>4700</v>
      </c>
      <c r="I36" s="20">
        <f>31.29%/12</f>
        <v>2.6075000000000001E-2</v>
      </c>
      <c r="J36" s="28">
        <f t="shared" si="6"/>
        <v>122.55250000000001</v>
      </c>
      <c r="K36" s="29">
        <f t="shared" si="0"/>
        <v>4822.5524999999998</v>
      </c>
    </row>
    <row r="37" spans="2:11" x14ac:dyDescent="0.25">
      <c r="B37" s="50"/>
      <c r="C37" s="10" t="s">
        <v>14</v>
      </c>
      <c r="D37" s="42"/>
      <c r="E37" s="42">
        <v>4700</v>
      </c>
      <c r="F37" s="42"/>
      <c r="G37" s="42"/>
      <c r="H37" s="42">
        <f t="shared" si="5"/>
        <v>4700</v>
      </c>
      <c r="I37" s="20">
        <f>31.29%/12</f>
        <v>2.6075000000000001E-2</v>
      </c>
      <c r="J37" s="28">
        <f t="shared" si="6"/>
        <v>122.55250000000001</v>
      </c>
      <c r="K37" s="29">
        <f t="shared" si="0"/>
        <v>4822.5524999999998</v>
      </c>
    </row>
    <row r="38" spans="2:11" x14ac:dyDescent="0.25">
      <c r="B38" s="50"/>
      <c r="C38" s="10" t="s">
        <v>15</v>
      </c>
      <c r="D38" s="42"/>
      <c r="E38" s="42">
        <v>4700</v>
      </c>
      <c r="F38" s="42"/>
      <c r="G38" s="42"/>
      <c r="H38" s="42">
        <f t="shared" si="5"/>
        <v>4700</v>
      </c>
      <c r="I38" s="20">
        <f>31.29%/12</f>
        <v>2.6075000000000001E-2</v>
      </c>
      <c r="J38" s="28">
        <f t="shared" si="6"/>
        <v>122.55250000000001</v>
      </c>
      <c r="K38" s="29">
        <f t="shared" si="0"/>
        <v>4822.5524999999998</v>
      </c>
    </row>
    <row r="39" spans="2:11" x14ac:dyDescent="0.25">
      <c r="B39" s="50"/>
      <c r="C39" s="10" t="s">
        <v>16</v>
      </c>
      <c r="D39" s="42"/>
      <c r="E39" s="42">
        <v>4700</v>
      </c>
      <c r="F39" s="42"/>
      <c r="G39" s="42"/>
      <c r="H39" s="42">
        <f t="shared" si="5"/>
        <v>4700</v>
      </c>
      <c r="I39" s="20">
        <f>31.34%/12</f>
        <v>2.6116666666666667E-2</v>
      </c>
      <c r="J39" s="28">
        <f t="shared" si="6"/>
        <v>122.74833333333333</v>
      </c>
      <c r="K39" s="29">
        <f t="shared" si="0"/>
        <v>4822.748333333333</v>
      </c>
    </row>
    <row r="40" spans="2:11" x14ac:dyDescent="0.25">
      <c r="B40" s="50"/>
      <c r="C40" s="10" t="s">
        <v>17</v>
      </c>
      <c r="D40" s="42"/>
      <c r="E40" s="42">
        <v>4700</v>
      </c>
      <c r="F40" s="42"/>
      <c r="G40" s="42"/>
      <c r="H40" s="42">
        <f t="shared" si="5"/>
        <v>4700</v>
      </c>
      <c r="I40" s="20">
        <f>31.34%/12</f>
        <v>2.6116666666666667E-2</v>
      </c>
      <c r="J40" s="28">
        <f t="shared" si="6"/>
        <v>122.74833333333333</v>
      </c>
      <c r="K40" s="29">
        <f t="shared" si="0"/>
        <v>4822.748333333333</v>
      </c>
    </row>
    <row r="41" spans="2:11" ht="15.75" thickBot="1" x14ac:dyDescent="0.3">
      <c r="B41" s="51"/>
      <c r="C41" s="11" t="s">
        <v>18</v>
      </c>
      <c r="D41" s="40"/>
      <c r="E41" s="40">
        <v>4700</v>
      </c>
      <c r="F41" s="40">
        <f>0.25* 1493399.73</f>
        <v>373349.9325</v>
      </c>
      <c r="G41" s="40"/>
      <c r="H41" s="40">
        <f>G41+F41+E41+D41</f>
        <v>378049.9325</v>
      </c>
      <c r="I41" s="18">
        <f>31.34%/12</f>
        <v>2.6116666666666667E-2</v>
      </c>
      <c r="J41" s="24">
        <f>I41*H41</f>
        <v>9873.4040704583331</v>
      </c>
      <c r="K41" s="30">
        <f>J41+H41</f>
        <v>387923.33657045831</v>
      </c>
    </row>
    <row r="42" spans="2:11" x14ac:dyDescent="0.25">
      <c r="B42" s="49">
        <v>2013</v>
      </c>
      <c r="C42" s="7" t="s">
        <v>7</v>
      </c>
      <c r="D42" s="41"/>
      <c r="E42" s="41">
        <v>3828</v>
      </c>
      <c r="F42" s="41"/>
      <c r="G42" s="41"/>
      <c r="H42" s="41">
        <f>G42+F42+E42+D42</f>
        <v>3828</v>
      </c>
      <c r="I42" s="19">
        <f>31.13%/12</f>
        <v>2.5941666666666665E-2</v>
      </c>
      <c r="J42" s="26">
        <f>I42*H42</f>
        <v>99.304699999999997</v>
      </c>
      <c r="K42" s="27">
        <f t="shared" si="0"/>
        <v>3927.3047000000001</v>
      </c>
    </row>
    <row r="43" spans="2:11" x14ac:dyDescent="0.25">
      <c r="B43" s="50"/>
      <c r="C43" s="10" t="s">
        <v>8</v>
      </c>
      <c r="D43" s="42"/>
      <c r="E43" s="42">
        <v>3828</v>
      </c>
      <c r="F43" s="42"/>
      <c r="G43" s="42"/>
      <c r="H43" s="42">
        <f>G43+F43+E43+D43</f>
        <v>3828</v>
      </c>
      <c r="I43" s="20">
        <f>31.13%/12</f>
        <v>2.5941666666666665E-2</v>
      </c>
      <c r="J43" s="28">
        <f>I43*H43</f>
        <v>99.304699999999997</v>
      </c>
      <c r="K43" s="29">
        <f t="shared" si="0"/>
        <v>3927.3047000000001</v>
      </c>
    </row>
    <row r="44" spans="2:11" x14ac:dyDescent="0.25">
      <c r="B44" s="50"/>
      <c r="C44" s="10" t="s">
        <v>9</v>
      </c>
      <c r="D44" s="42"/>
      <c r="E44" s="42">
        <v>3828</v>
      </c>
      <c r="F44" s="42"/>
      <c r="G44" s="42"/>
      <c r="H44" s="42">
        <f t="shared" ref="H44:H52" si="7">G44+F44+E44+D44</f>
        <v>3828</v>
      </c>
      <c r="I44" s="20">
        <f>31.13%/12</f>
        <v>2.5941666666666665E-2</v>
      </c>
      <c r="J44" s="28">
        <f t="shared" ref="J44:J52" si="8">I44*H44</f>
        <v>99.304699999999997</v>
      </c>
      <c r="K44" s="29">
        <f>J44+H44</f>
        <v>3927.3047000000001</v>
      </c>
    </row>
    <row r="45" spans="2:11" x14ac:dyDescent="0.25">
      <c r="B45" s="50"/>
      <c r="C45" s="10" t="s">
        <v>10</v>
      </c>
      <c r="D45" s="42"/>
      <c r="E45" s="42">
        <v>3828</v>
      </c>
      <c r="F45" s="42"/>
      <c r="G45" s="42"/>
      <c r="H45" s="42">
        <f t="shared" si="7"/>
        <v>3828</v>
      </c>
      <c r="I45" s="20">
        <f>31.25%/12</f>
        <v>2.6041666666666668E-2</v>
      </c>
      <c r="J45" s="28">
        <f t="shared" si="8"/>
        <v>99.6875</v>
      </c>
      <c r="K45" s="29">
        <f t="shared" si="0"/>
        <v>3927.6875</v>
      </c>
    </row>
    <row r="46" spans="2:11" x14ac:dyDescent="0.25">
      <c r="B46" s="50"/>
      <c r="C46" s="10" t="s">
        <v>11</v>
      </c>
      <c r="D46" s="42"/>
      <c r="E46" s="42">
        <v>3828</v>
      </c>
      <c r="F46" s="42"/>
      <c r="G46" s="42"/>
      <c r="H46" s="42">
        <f t="shared" si="7"/>
        <v>3828</v>
      </c>
      <c r="I46" s="20">
        <f>31.25%/12</f>
        <v>2.6041666666666668E-2</v>
      </c>
      <c r="J46" s="28">
        <f t="shared" si="8"/>
        <v>99.6875</v>
      </c>
      <c r="K46" s="29">
        <f t="shared" si="0"/>
        <v>3927.6875</v>
      </c>
    </row>
    <row r="47" spans="2:11" x14ac:dyDescent="0.25">
      <c r="B47" s="50"/>
      <c r="C47" s="10" t="s">
        <v>12</v>
      </c>
      <c r="D47" s="42"/>
      <c r="E47" s="42">
        <v>3828</v>
      </c>
      <c r="F47" s="42"/>
      <c r="G47" s="42"/>
      <c r="H47" s="42">
        <f t="shared" si="7"/>
        <v>3828</v>
      </c>
      <c r="I47" s="20">
        <f>31.25%/12</f>
        <v>2.6041666666666668E-2</v>
      </c>
      <c r="J47" s="28">
        <f t="shared" si="8"/>
        <v>99.6875</v>
      </c>
      <c r="K47" s="29">
        <f t="shared" si="0"/>
        <v>3927.6875</v>
      </c>
    </row>
    <row r="48" spans="2:11" x14ac:dyDescent="0.25">
      <c r="B48" s="50"/>
      <c r="C48" s="10" t="s">
        <v>13</v>
      </c>
      <c r="D48" s="42"/>
      <c r="E48" s="42">
        <v>3828</v>
      </c>
      <c r="F48" s="42"/>
      <c r="G48" s="42"/>
      <c r="H48" s="42">
        <f t="shared" si="7"/>
        <v>3828</v>
      </c>
      <c r="I48" s="20">
        <f>30.51%/12</f>
        <v>2.5425000000000003E-2</v>
      </c>
      <c r="J48" s="28">
        <f t="shared" si="8"/>
        <v>97.326900000000009</v>
      </c>
      <c r="K48" s="29">
        <f t="shared" si="0"/>
        <v>3925.3269</v>
      </c>
    </row>
    <row r="49" spans="2:11" x14ac:dyDescent="0.25">
      <c r="B49" s="50"/>
      <c r="C49" s="10" t="s">
        <v>14</v>
      </c>
      <c r="D49" s="42"/>
      <c r="E49" s="42">
        <v>3828</v>
      </c>
      <c r="F49" s="42"/>
      <c r="G49" s="42"/>
      <c r="H49" s="42">
        <f t="shared" si="7"/>
        <v>3828</v>
      </c>
      <c r="I49" s="20">
        <f>30.51%/12</f>
        <v>2.5425000000000003E-2</v>
      </c>
      <c r="J49" s="28">
        <f t="shared" si="8"/>
        <v>97.326900000000009</v>
      </c>
      <c r="K49" s="29">
        <f t="shared" si="0"/>
        <v>3925.3269</v>
      </c>
    </row>
    <row r="50" spans="2:11" x14ac:dyDescent="0.25">
      <c r="B50" s="50"/>
      <c r="C50" s="10" t="s">
        <v>15</v>
      </c>
      <c r="D50" s="42"/>
      <c r="E50" s="42">
        <v>3828</v>
      </c>
      <c r="F50" s="42"/>
      <c r="G50" s="42"/>
      <c r="H50" s="42">
        <f t="shared" si="7"/>
        <v>3828</v>
      </c>
      <c r="I50" s="20">
        <f>30.51%/12</f>
        <v>2.5425000000000003E-2</v>
      </c>
      <c r="J50" s="28">
        <f t="shared" si="8"/>
        <v>97.326900000000009</v>
      </c>
      <c r="K50" s="29">
        <f t="shared" si="0"/>
        <v>3925.3269</v>
      </c>
    </row>
    <row r="51" spans="2:11" x14ac:dyDescent="0.25">
      <c r="B51" s="50"/>
      <c r="C51" s="10" t="s">
        <v>16</v>
      </c>
      <c r="D51" s="42"/>
      <c r="E51" s="42">
        <v>3828</v>
      </c>
      <c r="F51" s="42"/>
      <c r="G51" s="42"/>
      <c r="H51" s="42">
        <f t="shared" si="7"/>
        <v>3828</v>
      </c>
      <c r="I51" s="20">
        <f>29.78%/12</f>
        <v>2.4816666666666667E-2</v>
      </c>
      <c r="J51" s="28">
        <f t="shared" si="8"/>
        <v>94.998199999999997</v>
      </c>
      <c r="K51" s="29">
        <f t="shared" si="0"/>
        <v>3922.9982</v>
      </c>
    </row>
    <row r="52" spans="2:11" x14ac:dyDescent="0.25">
      <c r="B52" s="50"/>
      <c r="C52" s="10" t="s">
        <v>17</v>
      </c>
      <c r="D52" s="42"/>
      <c r="E52" s="42">
        <v>3828</v>
      </c>
      <c r="F52" s="42"/>
      <c r="G52" s="42"/>
      <c r="H52" s="42">
        <f t="shared" si="7"/>
        <v>3828</v>
      </c>
      <c r="I52" s="20">
        <f>29.78%/12</f>
        <v>2.4816666666666667E-2</v>
      </c>
      <c r="J52" s="28">
        <f t="shared" si="8"/>
        <v>94.998199999999997</v>
      </c>
      <c r="K52" s="29">
        <f t="shared" si="0"/>
        <v>3922.9982</v>
      </c>
    </row>
    <row r="53" spans="2:11" ht="15.75" thickBot="1" x14ac:dyDescent="0.3">
      <c r="B53" s="51"/>
      <c r="C53" s="11" t="s">
        <v>18</v>
      </c>
      <c r="D53" s="40"/>
      <c r="E53" s="40">
        <v>3828</v>
      </c>
      <c r="F53" s="40">
        <f>0.25* 1544773.38</f>
        <v>386193.34499999997</v>
      </c>
      <c r="G53" s="40"/>
      <c r="H53" s="40">
        <f>G53+F53+E53+D53</f>
        <v>390021.34499999997</v>
      </c>
      <c r="I53" s="18">
        <f>29.78%/12</f>
        <v>2.4816666666666667E-2</v>
      </c>
      <c r="J53" s="24">
        <f>I53*H53</f>
        <v>9679.0297117499995</v>
      </c>
      <c r="K53" s="30">
        <f t="shared" si="0"/>
        <v>399700.37471174996</v>
      </c>
    </row>
    <row r="54" spans="2:11" x14ac:dyDescent="0.25">
      <c r="B54" s="49">
        <v>2014</v>
      </c>
      <c r="C54" s="7" t="s">
        <v>7</v>
      </c>
      <c r="D54" s="41"/>
      <c r="E54" s="41">
        <v>7362</v>
      </c>
      <c r="F54" s="41"/>
      <c r="G54" s="41"/>
      <c r="H54" s="41">
        <f>G54+F54+E54+D54</f>
        <v>7362</v>
      </c>
      <c r="I54" s="19">
        <f>29.48%/12</f>
        <v>2.4566666666666667E-2</v>
      </c>
      <c r="J54" s="26">
        <f>I54*H54</f>
        <v>180.85980000000001</v>
      </c>
      <c r="K54" s="27">
        <f>J54+H54</f>
        <v>7542.8598000000002</v>
      </c>
    </row>
    <row r="55" spans="2:11" x14ac:dyDescent="0.25">
      <c r="B55" s="50"/>
      <c r="C55" s="10" t="s">
        <v>8</v>
      </c>
      <c r="D55" s="42"/>
      <c r="E55" s="42">
        <v>7362</v>
      </c>
      <c r="F55" s="42"/>
      <c r="G55" s="42"/>
      <c r="H55" s="42">
        <f>G55+F55+E55+D55</f>
        <v>7362</v>
      </c>
      <c r="I55" s="20">
        <f>29.48%/12</f>
        <v>2.4566666666666667E-2</v>
      </c>
      <c r="J55" s="28">
        <f>I55*H55</f>
        <v>180.85980000000001</v>
      </c>
      <c r="K55" s="29">
        <f t="shared" si="0"/>
        <v>7542.8598000000002</v>
      </c>
    </row>
    <row r="56" spans="2:11" x14ac:dyDescent="0.25">
      <c r="B56" s="50"/>
      <c r="C56" s="10" t="s">
        <v>9</v>
      </c>
      <c r="D56" s="42"/>
      <c r="E56" s="42">
        <v>7362</v>
      </c>
      <c r="F56" s="42"/>
      <c r="G56" s="42"/>
      <c r="H56" s="42">
        <f t="shared" ref="H56:H64" si="9">G56+F56+E56+D56</f>
        <v>7362</v>
      </c>
      <c r="I56" s="20">
        <f>29.48%/12</f>
        <v>2.4566666666666667E-2</v>
      </c>
      <c r="J56" s="28">
        <f t="shared" ref="J56:J64" si="10">I56*H56</f>
        <v>180.85980000000001</v>
      </c>
      <c r="K56" s="29">
        <f t="shared" si="0"/>
        <v>7542.8598000000002</v>
      </c>
    </row>
    <row r="57" spans="2:11" x14ac:dyDescent="0.25">
      <c r="B57" s="50"/>
      <c r="C57" s="10" t="s">
        <v>10</v>
      </c>
      <c r="D57" s="42"/>
      <c r="E57" s="42">
        <v>7362</v>
      </c>
      <c r="F57" s="42"/>
      <c r="G57" s="42"/>
      <c r="H57" s="42">
        <f t="shared" si="9"/>
        <v>7362</v>
      </c>
      <c r="I57" s="20">
        <f>29.45%/12</f>
        <v>2.4541666666666666E-2</v>
      </c>
      <c r="J57" s="28">
        <f t="shared" si="10"/>
        <v>180.67574999999999</v>
      </c>
      <c r="K57" s="29">
        <f t="shared" si="0"/>
        <v>7542.6757500000003</v>
      </c>
    </row>
    <row r="58" spans="2:11" x14ac:dyDescent="0.25">
      <c r="B58" s="50"/>
      <c r="C58" s="10" t="s">
        <v>11</v>
      </c>
      <c r="D58" s="42"/>
      <c r="E58" s="42">
        <v>7362</v>
      </c>
      <c r="F58" s="42"/>
      <c r="G58" s="42"/>
      <c r="H58" s="42">
        <f t="shared" si="9"/>
        <v>7362</v>
      </c>
      <c r="I58" s="20">
        <f>29.45%/12</f>
        <v>2.4541666666666666E-2</v>
      </c>
      <c r="J58" s="28">
        <f t="shared" si="10"/>
        <v>180.67574999999999</v>
      </c>
      <c r="K58" s="29">
        <f t="shared" si="0"/>
        <v>7542.6757500000003</v>
      </c>
    </row>
    <row r="59" spans="2:11" x14ac:dyDescent="0.25">
      <c r="B59" s="50"/>
      <c r="C59" s="10" t="s">
        <v>12</v>
      </c>
      <c r="D59" s="42"/>
      <c r="E59" s="42">
        <v>7362</v>
      </c>
      <c r="F59" s="42"/>
      <c r="G59" s="42"/>
      <c r="H59" s="42">
        <f t="shared" si="9"/>
        <v>7362</v>
      </c>
      <c r="I59" s="20">
        <f>29.45%/12</f>
        <v>2.4541666666666666E-2</v>
      </c>
      <c r="J59" s="28">
        <f t="shared" si="10"/>
        <v>180.67574999999999</v>
      </c>
      <c r="K59" s="29">
        <f>J59+H59</f>
        <v>7542.6757500000003</v>
      </c>
    </row>
    <row r="60" spans="2:11" x14ac:dyDescent="0.25">
      <c r="B60" s="50"/>
      <c r="C60" s="10" t="s">
        <v>13</v>
      </c>
      <c r="D60" s="42"/>
      <c r="E60" s="42">
        <v>7362</v>
      </c>
      <c r="F60" s="42"/>
      <c r="G60" s="42"/>
      <c r="H60" s="42">
        <f t="shared" si="9"/>
        <v>7362</v>
      </c>
      <c r="I60" s="20">
        <f>29%/12</f>
        <v>2.4166666666666666E-2</v>
      </c>
      <c r="J60" s="28">
        <f t="shared" si="10"/>
        <v>177.91499999999999</v>
      </c>
      <c r="K60" s="29">
        <f>J60+H60</f>
        <v>7539.915</v>
      </c>
    </row>
    <row r="61" spans="2:11" x14ac:dyDescent="0.25">
      <c r="B61" s="50"/>
      <c r="C61" s="10" t="s">
        <v>14</v>
      </c>
      <c r="D61" s="42"/>
      <c r="E61" s="42">
        <v>7362</v>
      </c>
      <c r="F61" s="42"/>
      <c r="G61" s="42"/>
      <c r="H61" s="42">
        <f t="shared" si="9"/>
        <v>7362</v>
      </c>
      <c r="I61" s="20">
        <f>29%/12</f>
        <v>2.4166666666666666E-2</v>
      </c>
      <c r="J61" s="28">
        <f t="shared" si="10"/>
        <v>177.91499999999999</v>
      </c>
      <c r="K61" s="29">
        <f t="shared" ref="K61:K72" si="11">J61+H61</f>
        <v>7539.915</v>
      </c>
    </row>
    <row r="62" spans="2:11" x14ac:dyDescent="0.25">
      <c r="B62" s="50"/>
      <c r="C62" s="10" t="s">
        <v>15</v>
      </c>
      <c r="D62" s="42"/>
      <c r="E62" s="42">
        <v>7362</v>
      </c>
      <c r="F62" s="42"/>
      <c r="G62" s="42"/>
      <c r="H62" s="42">
        <f t="shared" si="9"/>
        <v>7362</v>
      </c>
      <c r="I62" s="20">
        <f>29%/12</f>
        <v>2.4166666666666666E-2</v>
      </c>
      <c r="J62" s="28">
        <f t="shared" si="10"/>
        <v>177.91499999999999</v>
      </c>
      <c r="K62" s="29">
        <f t="shared" si="11"/>
        <v>7539.915</v>
      </c>
    </row>
    <row r="63" spans="2:11" x14ac:dyDescent="0.25">
      <c r="B63" s="50"/>
      <c r="C63" s="10" t="s">
        <v>16</v>
      </c>
      <c r="D63" s="42"/>
      <c r="E63" s="42">
        <v>7362</v>
      </c>
      <c r="F63" s="42"/>
      <c r="G63" s="42"/>
      <c r="H63" s="42">
        <f t="shared" si="9"/>
        <v>7362</v>
      </c>
      <c r="I63" s="20">
        <f>28.76%/12</f>
        <v>2.3966666666666667E-2</v>
      </c>
      <c r="J63" s="28">
        <f t="shared" si="10"/>
        <v>176.4426</v>
      </c>
      <c r="K63" s="29">
        <f t="shared" si="11"/>
        <v>7538.4426000000003</v>
      </c>
    </row>
    <row r="64" spans="2:11" x14ac:dyDescent="0.25">
      <c r="B64" s="50"/>
      <c r="C64" s="10" t="s">
        <v>17</v>
      </c>
      <c r="D64" s="42"/>
      <c r="E64" s="42">
        <v>7362</v>
      </c>
      <c r="F64" s="42"/>
      <c r="G64" s="42"/>
      <c r="H64" s="42">
        <f t="shared" si="9"/>
        <v>7362</v>
      </c>
      <c r="I64" s="20">
        <f>28.76%/12</f>
        <v>2.3966666666666667E-2</v>
      </c>
      <c r="J64" s="28">
        <f t="shared" si="10"/>
        <v>176.4426</v>
      </c>
      <c r="K64" s="29">
        <f t="shared" si="11"/>
        <v>7538.4426000000003</v>
      </c>
    </row>
    <row r="65" spans="2:11" ht="15.75" thickBot="1" x14ac:dyDescent="0.3">
      <c r="B65" s="51"/>
      <c r="C65" s="11" t="s">
        <v>18</v>
      </c>
      <c r="D65" s="40"/>
      <c r="E65" s="40">
        <v>7362</v>
      </c>
      <c r="F65" s="40">
        <f>0.25* 1707332.5</f>
        <v>426833.125</v>
      </c>
      <c r="G65" s="40"/>
      <c r="H65" s="40">
        <f>G65+F65+E65+D65</f>
        <v>434195.125</v>
      </c>
      <c r="I65" s="18">
        <f>28.76%/12</f>
        <v>2.3966666666666667E-2</v>
      </c>
      <c r="J65" s="24">
        <f>I65*H65</f>
        <v>10406.209829166666</v>
      </c>
      <c r="K65" s="30">
        <f t="shared" si="11"/>
        <v>444601.33482916665</v>
      </c>
    </row>
    <row r="66" spans="2:11" x14ac:dyDescent="0.25">
      <c r="B66" s="49">
        <v>2015</v>
      </c>
      <c r="C66" s="7" t="s">
        <v>7</v>
      </c>
      <c r="D66" s="41"/>
      <c r="E66" s="41">
        <v>14116</v>
      </c>
      <c r="F66" s="41"/>
      <c r="G66" s="41"/>
      <c r="H66" s="41">
        <f>G66+F66+E66+D66</f>
        <v>14116</v>
      </c>
      <c r="I66" s="19">
        <f>28.82%/12</f>
        <v>2.4016666666666669E-2</v>
      </c>
      <c r="J66" s="26">
        <f>I66*H66</f>
        <v>339.01926666666668</v>
      </c>
      <c r="K66" s="27">
        <f t="shared" si="11"/>
        <v>14455.019266666666</v>
      </c>
    </row>
    <row r="67" spans="2:11" x14ac:dyDescent="0.25">
      <c r="B67" s="50"/>
      <c r="C67" s="10" t="s">
        <v>8</v>
      </c>
      <c r="D67" s="42"/>
      <c r="E67" s="42">
        <v>14116</v>
      </c>
      <c r="F67" s="42"/>
      <c r="G67" s="42"/>
      <c r="H67" s="42">
        <f>G67+F67+E67+D67</f>
        <v>14116</v>
      </c>
      <c r="I67" s="20">
        <f>28.82%/12</f>
        <v>2.4016666666666669E-2</v>
      </c>
      <c r="J67" s="28">
        <f>I67*H67</f>
        <v>339.01926666666668</v>
      </c>
      <c r="K67" s="29">
        <f t="shared" si="11"/>
        <v>14455.019266666666</v>
      </c>
    </row>
    <row r="68" spans="2:11" x14ac:dyDescent="0.25">
      <c r="B68" s="50"/>
      <c r="C68" s="10" t="s">
        <v>9</v>
      </c>
      <c r="D68" s="42"/>
      <c r="E68" s="42">
        <v>14116</v>
      </c>
      <c r="F68" s="42"/>
      <c r="G68" s="42"/>
      <c r="H68" s="42">
        <f t="shared" ref="H68:H76" si="12">G68+F68+E68+D68</f>
        <v>14116</v>
      </c>
      <c r="I68" s="20">
        <f>28.82%/12</f>
        <v>2.4016666666666669E-2</v>
      </c>
      <c r="J68" s="28">
        <f t="shared" ref="J68:J76" si="13">I68*H68</f>
        <v>339.01926666666668</v>
      </c>
      <c r="K68" s="29">
        <f t="shared" si="11"/>
        <v>14455.019266666666</v>
      </c>
    </row>
    <row r="69" spans="2:11" x14ac:dyDescent="0.25">
      <c r="B69" s="50"/>
      <c r="C69" s="10" t="s">
        <v>10</v>
      </c>
      <c r="D69" s="42"/>
      <c r="E69" s="42">
        <v>14116</v>
      </c>
      <c r="F69" s="42"/>
      <c r="G69" s="42"/>
      <c r="H69" s="42">
        <f t="shared" si="12"/>
        <v>14116</v>
      </c>
      <c r="I69" s="20">
        <f>29.06%/12</f>
        <v>2.4216666666666664E-2</v>
      </c>
      <c r="J69" s="28">
        <f t="shared" si="13"/>
        <v>341.84246666666661</v>
      </c>
      <c r="K69" s="29">
        <f t="shared" si="11"/>
        <v>14457.842466666667</v>
      </c>
    </row>
    <row r="70" spans="2:11" x14ac:dyDescent="0.25">
      <c r="B70" s="50"/>
      <c r="C70" s="10" t="s">
        <v>11</v>
      </c>
      <c r="D70" s="42"/>
      <c r="E70" s="42">
        <v>14116</v>
      </c>
      <c r="F70" s="42"/>
      <c r="G70" s="42"/>
      <c r="H70" s="42">
        <f t="shared" si="12"/>
        <v>14116</v>
      </c>
      <c r="I70" s="20">
        <f>29.06%/12</f>
        <v>2.4216666666666664E-2</v>
      </c>
      <c r="J70" s="28">
        <f t="shared" si="13"/>
        <v>341.84246666666661</v>
      </c>
      <c r="K70" s="29">
        <f>J70+H70</f>
        <v>14457.842466666667</v>
      </c>
    </row>
    <row r="71" spans="2:11" x14ac:dyDescent="0.25">
      <c r="B71" s="50"/>
      <c r="C71" s="10" t="s">
        <v>12</v>
      </c>
      <c r="D71" s="42"/>
      <c r="E71" s="42">
        <v>14116</v>
      </c>
      <c r="F71" s="42"/>
      <c r="G71" s="42"/>
      <c r="H71" s="42">
        <f t="shared" si="12"/>
        <v>14116</v>
      </c>
      <c r="I71" s="20">
        <f>29.06%/12</f>
        <v>2.4216666666666664E-2</v>
      </c>
      <c r="J71" s="28">
        <f t="shared" si="13"/>
        <v>341.84246666666661</v>
      </c>
      <c r="K71" s="29">
        <f t="shared" si="11"/>
        <v>14457.842466666667</v>
      </c>
    </row>
    <row r="72" spans="2:11" x14ac:dyDescent="0.25">
      <c r="B72" s="50"/>
      <c r="C72" s="10" t="s">
        <v>13</v>
      </c>
      <c r="D72" s="42"/>
      <c r="E72" s="42">
        <v>14116</v>
      </c>
      <c r="F72" s="42"/>
      <c r="G72" s="42"/>
      <c r="H72" s="42">
        <f t="shared" si="12"/>
        <v>14116</v>
      </c>
      <c r="I72" s="20">
        <f>28.89%/12</f>
        <v>2.4074999999999999E-2</v>
      </c>
      <c r="J72" s="28">
        <f t="shared" si="13"/>
        <v>339.84269999999998</v>
      </c>
      <c r="K72" s="29">
        <f t="shared" si="11"/>
        <v>14455.842699999999</v>
      </c>
    </row>
    <row r="73" spans="2:11" x14ac:dyDescent="0.25">
      <c r="B73" s="50"/>
      <c r="C73" s="10" t="s">
        <v>14</v>
      </c>
      <c r="D73" s="42"/>
      <c r="E73" s="42">
        <v>14116</v>
      </c>
      <c r="F73" s="42"/>
      <c r="G73" s="42"/>
      <c r="H73" s="42">
        <f t="shared" si="12"/>
        <v>14116</v>
      </c>
      <c r="I73" s="20">
        <f>28.89%/12</f>
        <v>2.4074999999999999E-2</v>
      </c>
      <c r="J73" s="28">
        <f t="shared" si="13"/>
        <v>339.84269999999998</v>
      </c>
      <c r="K73" s="29">
        <f>J73+H73</f>
        <v>14455.842699999999</v>
      </c>
    </row>
    <row r="74" spans="2:11" x14ac:dyDescent="0.25">
      <c r="B74" s="50"/>
      <c r="C74" s="10" t="s">
        <v>15</v>
      </c>
      <c r="D74" s="42"/>
      <c r="E74" s="42">
        <v>14116</v>
      </c>
      <c r="F74" s="42"/>
      <c r="G74" s="42"/>
      <c r="H74" s="42">
        <f t="shared" si="12"/>
        <v>14116</v>
      </c>
      <c r="I74" s="20">
        <f>28.89%/12</f>
        <v>2.4074999999999999E-2</v>
      </c>
      <c r="J74" s="28">
        <f t="shared" si="13"/>
        <v>339.84269999999998</v>
      </c>
      <c r="K74" s="29">
        <f t="shared" ref="K74:K86" si="14">J74+H74</f>
        <v>14455.842699999999</v>
      </c>
    </row>
    <row r="75" spans="2:11" x14ac:dyDescent="0.25">
      <c r="B75" s="50"/>
      <c r="C75" s="10" t="s">
        <v>16</v>
      </c>
      <c r="D75" s="42"/>
      <c r="E75" s="42">
        <v>14116</v>
      </c>
      <c r="F75" s="42"/>
      <c r="G75" s="42"/>
      <c r="H75" s="42">
        <f t="shared" si="12"/>
        <v>14116</v>
      </c>
      <c r="I75" s="20">
        <f>29%/12</f>
        <v>2.4166666666666666E-2</v>
      </c>
      <c r="J75" s="28">
        <f t="shared" si="13"/>
        <v>341.13666666666666</v>
      </c>
      <c r="K75" s="29">
        <f t="shared" si="14"/>
        <v>14457.136666666667</v>
      </c>
    </row>
    <row r="76" spans="2:11" x14ac:dyDescent="0.25">
      <c r="B76" s="50"/>
      <c r="C76" s="10" t="s">
        <v>17</v>
      </c>
      <c r="D76" s="42"/>
      <c r="E76" s="42">
        <v>14116</v>
      </c>
      <c r="F76" s="42"/>
      <c r="G76" s="42"/>
      <c r="H76" s="42">
        <f t="shared" si="12"/>
        <v>14116</v>
      </c>
      <c r="I76" s="20">
        <f>29%/12</f>
        <v>2.4166666666666666E-2</v>
      </c>
      <c r="J76" s="28">
        <f t="shared" si="13"/>
        <v>341.13666666666666</v>
      </c>
      <c r="K76" s="29">
        <f t="shared" si="14"/>
        <v>14457.136666666667</v>
      </c>
    </row>
    <row r="77" spans="2:11" ht="15.75" thickBot="1" x14ac:dyDescent="0.3">
      <c r="B77" s="51"/>
      <c r="C77" s="11" t="s">
        <v>18</v>
      </c>
      <c r="D77" s="40"/>
      <c r="E77" s="40">
        <v>14116</v>
      </c>
      <c r="F77" s="40">
        <f>0.25* 1800517.87</f>
        <v>450129.46750000003</v>
      </c>
      <c r="G77" s="40"/>
      <c r="H77" s="40">
        <f>G77+F77+E77+D77</f>
        <v>464245.46750000003</v>
      </c>
      <c r="I77" s="18">
        <f>29%/12</f>
        <v>2.4166666666666666E-2</v>
      </c>
      <c r="J77" s="24">
        <f>I77*H77</f>
        <v>11219.265464583334</v>
      </c>
      <c r="K77" s="30">
        <f t="shared" si="14"/>
        <v>475464.73296458338</v>
      </c>
    </row>
    <row r="78" spans="2:11" x14ac:dyDescent="0.25">
      <c r="B78" s="49">
        <v>2016</v>
      </c>
      <c r="C78" s="7" t="s">
        <v>7</v>
      </c>
      <c r="D78" s="41"/>
      <c r="E78" s="41">
        <v>12801</v>
      </c>
      <c r="F78" s="41"/>
      <c r="G78" s="41"/>
      <c r="H78" s="41">
        <f>G78+F78+E78+D78</f>
        <v>12801</v>
      </c>
      <c r="I78" s="19">
        <f>29.52%/12</f>
        <v>2.46E-2</v>
      </c>
      <c r="J78" s="26">
        <f>I78*H78</f>
        <v>314.90460000000002</v>
      </c>
      <c r="K78" s="27">
        <f t="shared" si="14"/>
        <v>13115.9046</v>
      </c>
    </row>
    <row r="79" spans="2:11" x14ac:dyDescent="0.25">
      <c r="B79" s="50"/>
      <c r="C79" s="10" t="s">
        <v>8</v>
      </c>
      <c r="D79" s="42"/>
      <c r="E79" s="42">
        <v>12801</v>
      </c>
      <c r="F79" s="42"/>
      <c r="G79" s="42"/>
      <c r="H79" s="42">
        <f>G79+F79+E79+D79</f>
        <v>12801</v>
      </c>
      <c r="I79" s="20">
        <f>29.52%/12</f>
        <v>2.46E-2</v>
      </c>
      <c r="J79" s="28">
        <f>I79*H79</f>
        <v>314.90460000000002</v>
      </c>
      <c r="K79" s="29">
        <f t="shared" si="14"/>
        <v>13115.9046</v>
      </c>
    </row>
    <row r="80" spans="2:11" x14ac:dyDescent="0.25">
      <c r="B80" s="50"/>
      <c r="C80" s="10" t="s">
        <v>9</v>
      </c>
      <c r="D80" s="42"/>
      <c r="E80" s="42">
        <v>12801</v>
      </c>
      <c r="F80" s="42"/>
      <c r="G80" s="42"/>
      <c r="H80" s="42">
        <f t="shared" ref="H80:H88" si="15">G80+F80+E80+D80</f>
        <v>12801</v>
      </c>
      <c r="I80" s="20">
        <f>29.52%/12</f>
        <v>2.46E-2</v>
      </c>
      <c r="J80" s="28">
        <f t="shared" ref="J80:J88" si="16">I80*H80</f>
        <v>314.90460000000002</v>
      </c>
      <c r="K80" s="29">
        <f t="shared" si="14"/>
        <v>13115.9046</v>
      </c>
    </row>
    <row r="81" spans="2:11" x14ac:dyDescent="0.25">
      <c r="B81" s="50"/>
      <c r="C81" s="10" t="s">
        <v>10</v>
      </c>
      <c r="D81" s="42"/>
      <c r="E81" s="42">
        <v>12801</v>
      </c>
      <c r="F81" s="42"/>
      <c r="G81" s="42"/>
      <c r="H81" s="42">
        <f t="shared" si="15"/>
        <v>12801</v>
      </c>
      <c r="I81" s="20">
        <f>30.81%/12</f>
        <v>2.5675E-2</v>
      </c>
      <c r="J81" s="28">
        <f t="shared" si="16"/>
        <v>328.66567500000002</v>
      </c>
      <c r="K81" s="29">
        <f t="shared" si="14"/>
        <v>13129.665675</v>
      </c>
    </row>
    <row r="82" spans="2:11" x14ac:dyDescent="0.25">
      <c r="B82" s="50"/>
      <c r="C82" s="10" t="s">
        <v>11</v>
      </c>
      <c r="D82" s="42"/>
      <c r="E82" s="42">
        <v>12801</v>
      </c>
      <c r="F82" s="42"/>
      <c r="G82" s="42"/>
      <c r="H82" s="42">
        <f t="shared" si="15"/>
        <v>12801</v>
      </c>
      <c r="I82" s="20">
        <f>30.81%/12</f>
        <v>2.5675E-2</v>
      </c>
      <c r="J82" s="28">
        <f t="shared" si="16"/>
        <v>328.66567500000002</v>
      </c>
      <c r="K82" s="29">
        <f t="shared" si="14"/>
        <v>13129.665675</v>
      </c>
    </row>
    <row r="83" spans="2:11" x14ac:dyDescent="0.25">
      <c r="B83" s="50"/>
      <c r="C83" s="10" t="s">
        <v>12</v>
      </c>
      <c r="D83" s="42"/>
      <c r="E83" s="42">
        <v>12801</v>
      </c>
      <c r="F83" s="42"/>
      <c r="G83" s="42"/>
      <c r="H83" s="42">
        <f t="shared" si="15"/>
        <v>12801</v>
      </c>
      <c r="I83" s="20">
        <f>30.81%/12</f>
        <v>2.5675E-2</v>
      </c>
      <c r="J83" s="28">
        <f t="shared" si="16"/>
        <v>328.66567500000002</v>
      </c>
      <c r="K83" s="29">
        <f>J83+H83</f>
        <v>13129.665675</v>
      </c>
    </row>
    <row r="84" spans="2:11" x14ac:dyDescent="0.25">
      <c r="B84" s="50"/>
      <c r="C84" s="10" t="s">
        <v>13</v>
      </c>
      <c r="D84" s="42"/>
      <c r="E84" s="42">
        <v>12801</v>
      </c>
      <c r="F84" s="42"/>
      <c r="G84" s="42"/>
      <c r="H84" s="42">
        <f t="shared" si="15"/>
        <v>12801</v>
      </c>
      <c r="I84" s="20">
        <f>32.01%/12</f>
        <v>2.6675000000000001E-2</v>
      </c>
      <c r="J84" s="28">
        <f t="shared" si="16"/>
        <v>341.46667500000001</v>
      </c>
      <c r="K84" s="29">
        <f t="shared" si="14"/>
        <v>13142.466675</v>
      </c>
    </row>
    <row r="85" spans="2:11" x14ac:dyDescent="0.25">
      <c r="B85" s="50"/>
      <c r="C85" s="10" t="s">
        <v>14</v>
      </c>
      <c r="D85" s="42"/>
      <c r="E85" s="42">
        <v>12801</v>
      </c>
      <c r="F85" s="42"/>
      <c r="G85" s="42"/>
      <c r="H85" s="42">
        <f t="shared" si="15"/>
        <v>12801</v>
      </c>
      <c r="I85" s="20">
        <f>32.01%/12</f>
        <v>2.6675000000000001E-2</v>
      </c>
      <c r="J85" s="28">
        <f t="shared" si="16"/>
        <v>341.46667500000001</v>
      </c>
      <c r="K85" s="29">
        <f t="shared" si="14"/>
        <v>13142.466675</v>
      </c>
    </row>
    <row r="86" spans="2:11" x14ac:dyDescent="0.25">
      <c r="B86" s="50"/>
      <c r="C86" s="10" t="s">
        <v>15</v>
      </c>
      <c r="D86" s="42"/>
      <c r="E86" s="42">
        <v>12801</v>
      </c>
      <c r="F86" s="42"/>
      <c r="G86" s="42"/>
      <c r="H86" s="42">
        <f t="shared" si="15"/>
        <v>12801</v>
      </c>
      <c r="I86" s="20">
        <f>32.01%/12</f>
        <v>2.6675000000000001E-2</v>
      </c>
      <c r="J86" s="28">
        <f t="shared" si="16"/>
        <v>341.46667500000001</v>
      </c>
      <c r="K86" s="29">
        <f t="shared" si="14"/>
        <v>13142.466675</v>
      </c>
    </row>
    <row r="87" spans="2:11" x14ac:dyDescent="0.25">
      <c r="B87" s="50"/>
      <c r="C87" s="10" t="s">
        <v>16</v>
      </c>
      <c r="D87" s="42"/>
      <c r="E87" s="42">
        <v>12801</v>
      </c>
      <c r="F87" s="42"/>
      <c r="G87" s="42"/>
      <c r="H87" s="42">
        <f t="shared" si="15"/>
        <v>12801</v>
      </c>
      <c r="I87" s="20">
        <f>32.99%/12</f>
        <v>2.7491666666666668E-2</v>
      </c>
      <c r="J87" s="28">
        <f t="shared" si="16"/>
        <v>351.92082500000004</v>
      </c>
      <c r="K87" s="29">
        <f>J87+H87</f>
        <v>13152.920824999999</v>
      </c>
    </row>
    <row r="88" spans="2:11" x14ac:dyDescent="0.25">
      <c r="B88" s="50"/>
      <c r="C88" s="10" t="s">
        <v>17</v>
      </c>
      <c r="D88" s="42"/>
      <c r="E88" s="42">
        <v>12801</v>
      </c>
      <c r="F88" s="42"/>
      <c r="G88" s="42"/>
      <c r="H88" s="42">
        <f t="shared" si="15"/>
        <v>12801</v>
      </c>
      <c r="I88" s="20">
        <f>32.99%/12</f>
        <v>2.7491666666666668E-2</v>
      </c>
      <c r="J88" s="28">
        <f t="shared" si="16"/>
        <v>351.92082500000004</v>
      </c>
      <c r="K88" s="29">
        <f t="shared" ref="K88:K150" si="17">J88+H88</f>
        <v>13152.920824999999</v>
      </c>
    </row>
    <row r="89" spans="2:11" ht="15.75" thickBot="1" x14ac:dyDescent="0.3">
      <c r="B89" s="51"/>
      <c r="C89" s="11" t="s">
        <v>18</v>
      </c>
      <c r="D89" s="40"/>
      <c r="E89" s="40">
        <v>12801</v>
      </c>
      <c r="F89" s="40">
        <f>0.25* 2253789.5</f>
        <v>563447.375</v>
      </c>
      <c r="G89" s="40"/>
      <c r="H89" s="40">
        <f>G89+F89+E89+D89</f>
        <v>576248.375</v>
      </c>
      <c r="I89" s="18">
        <f>32.99%/12</f>
        <v>2.7491666666666668E-2</v>
      </c>
      <c r="J89" s="24">
        <f>I89*H89</f>
        <v>15842.028242708335</v>
      </c>
      <c r="K89" s="30">
        <f t="shared" si="17"/>
        <v>592090.4032427083</v>
      </c>
    </row>
    <row r="90" spans="2:11" x14ac:dyDescent="0.25">
      <c r="B90" s="49">
        <v>2017</v>
      </c>
      <c r="C90" s="7" t="s">
        <v>7</v>
      </c>
      <c r="D90" s="41"/>
      <c r="E90" s="41">
        <v>9629</v>
      </c>
      <c r="F90" s="41"/>
      <c r="G90" s="41"/>
      <c r="H90" s="41">
        <f>G90+F90+E90+D90</f>
        <v>9629</v>
      </c>
      <c r="I90" s="19">
        <f>31.51%/12</f>
        <v>2.6258333333333331E-2</v>
      </c>
      <c r="J90" s="26">
        <f>I90*H90</f>
        <v>252.84149166666666</v>
      </c>
      <c r="K90" s="27">
        <f t="shared" si="17"/>
        <v>9881.8414916666661</v>
      </c>
    </row>
    <row r="91" spans="2:11" x14ac:dyDescent="0.25">
      <c r="B91" s="50"/>
      <c r="C91" s="10" t="s">
        <v>8</v>
      </c>
      <c r="D91" s="42"/>
      <c r="E91" s="42">
        <v>9629</v>
      </c>
      <c r="F91" s="42"/>
      <c r="G91" s="42"/>
      <c r="H91" s="42">
        <f>G91+F91+E91+D91</f>
        <v>9629</v>
      </c>
      <c r="I91" s="20">
        <f>31.51%/12</f>
        <v>2.6258333333333331E-2</v>
      </c>
      <c r="J91" s="28">
        <f>I91*H91</f>
        <v>252.84149166666666</v>
      </c>
      <c r="K91" s="29">
        <f t="shared" si="17"/>
        <v>9881.8414916666661</v>
      </c>
    </row>
    <row r="92" spans="2:11" x14ac:dyDescent="0.25">
      <c r="B92" s="50"/>
      <c r="C92" s="10" t="s">
        <v>9</v>
      </c>
      <c r="D92" s="42"/>
      <c r="E92" s="42">
        <v>9629</v>
      </c>
      <c r="F92" s="42"/>
      <c r="G92" s="42"/>
      <c r="H92" s="42">
        <f t="shared" ref="H92:H100" si="18">G92+F92+E92+D92</f>
        <v>9629</v>
      </c>
      <c r="I92" s="20">
        <f>31.51%/12</f>
        <v>2.6258333333333331E-2</v>
      </c>
      <c r="J92" s="28">
        <f t="shared" ref="J92:J100" si="19">I92*H92</f>
        <v>252.84149166666666</v>
      </c>
      <c r="K92" s="29">
        <f t="shared" si="17"/>
        <v>9881.8414916666661</v>
      </c>
    </row>
    <row r="93" spans="2:11" x14ac:dyDescent="0.25">
      <c r="B93" s="50"/>
      <c r="C93" s="10" t="s">
        <v>10</v>
      </c>
      <c r="D93" s="42"/>
      <c r="E93" s="42">
        <v>9629</v>
      </c>
      <c r="F93" s="42"/>
      <c r="G93" s="42"/>
      <c r="H93" s="42">
        <f t="shared" si="18"/>
        <v>9629</v>
      </c>
      <c r="I93" s="20">
        <f>31.5%/12</f>
        <v>2.6249999999999999E-2</v>
      </c>
      <c r="J93" s="28">
        <f t="shared" si="19"/>
        <v>252.76124999999999</v>
      </c>
      <c r="K93" s="29">
        <f t="shared" si="17"/>
        <v>9881.7612499999996</v>
      </c>
    </row>
    <row r="94" spans="2:11" x14ac:dyDescent="0.25">
      <c r="B94" s="50"/>
      <c r="C94" s="10" t="s">
        <v>11</v>
      </c>
      <c r="D94" s="42"/>
      <c r="E94" s="42">
        <v>9629</v>
      </c>
      <c r="F94" s="42"/>
      <c r="G94" s="42"/>
      <c r="H94" s="42">
        <f t="shared" si="18"/>
        <v>9629</v>
      </c>
      <c r="I94" s="20">
        <f>31.5%/12</f>
        <v>2.6249999999999999E-2</v>
      </c>
      <c r="J94" s="28">
        <f t="shared" si="19"/>
        <v>252.76124999999999</v>
      </c>
      <c r="K94" s="29">
        <f t="shared" si="17"/>
        <v>9881.7612499999996</v>
      </c>
    </row>
    <row r="95" spans="2:11" x14ac:dyDescent="0.25">
      <c r="B95" s="50"/>
      <c r="C95" s="10" t="s">
        <v>12</v>
      </c>
      <c r="D95" s="42"/>
      <c r="E95" s="42">
        <v>9629</v>
      </c>
      <c r="F95" s="42"/>
      <c r="G95" s="42"/>
      <c r="H95" s="42">
        <f t="shared" si="18"/>
        <v>9629</v>
      </c>
      <c r="I95" s="20">
        <f>31.5%/12</f>
        <v>2.6249999999999999E-2</v>
      </c>
      <c r="J95" s="28">
        <f t="shared" si="19"/>
        <v>252.76124999999999</v>
      </c>
      <c r="K95" s="29">
        <f t="shared" si="17"/>
        <v>9881.7612499999996</v>
      </c>
    </row>
    <row r="96" spans="2:11" x14ac:dyDescent="0.25">
      <c r="B96" s="50"/>
      <c r="C96" s="10" t="s">
        <v>13</v>
      </c>
      <c r="D96" s="42"/>
      <c r="E96" s="42">
        <v>9629</v>
      </c>
      <c r="F96" s="42"/>
      <c r="G96" s="42"/>
      <c r="H96" s="42">
        <f t="shared" si="18"/>
        <v>9629</v>
      </c>
      <c r="I96" s="20">
        <f>30.97%/12</f>
        <v>2.5808333333333332E-2</v>
      </c>
      <c r="J96" s="28">
        <f t="shared" si="19"/>
        <v>248.50844166666667</v>
      </c>
      <c r="K96" s="29">
        <f t="shared" si="17"/>
        <v>9877.5084416666668</v>
      </c>
    </row>
    <row r="97" spans="2:11" x14ac:dyDescent="0.25">
      <c r="B97" s="50"/>
      <c r="C97" s="10" t="s">
        <v>14</v>
      </c>
      <c r="D97" s="42"/>
      <c r="E97" s="42">
        <v>9629</v>
      </c>
      <c r="F97" s="42"/>
      <c r="G97" s="42"/>
      <c r="H97" s="42">
        <f t="shared" si="18"/>
        <v>9629</v>
      </c>
      <c r="I97" s="20">
        <f>30.97%/12</f>
        <v>2.5808333333333332E-2</v>
      </c>
      <c r="J97" s="28">
        <f t="shared" si="19"/>
        <v>248.50844166666667</v>
      </c>
      <c r="K97" s="29">
        <f>J97+H97</f>
        <v>9877.5084416666668</v>
      </c>
    </row>
    <row r="98" spans="2:11" x14ac:dyDescent="0.25">
      <c r="B98" s="50"/>
      <c r="C98" s="10" t="s">
        <v>15</v>
      </c>
      <c r="D98" s="42"/>
      <c r="E98" s="42">
        <v>9629</v>
      </c>
      <c r="F98" s="42"/>
      <c r="G98" s="42"/>
      <c r="H98" s="42">
        <f t="shared" si="18"/>
        <v>9629</v>
      </c>
      <c r="I98" s="20">
        <f>30.22%/12</f>
        <v>2.5183333333333332E-2</v>
      </c>
      <c r="J98" s="28">
        <f t="shared" si="19"/>
        <v>242.49031666666664</v>
      </c>
      <c r="K98" s="29">
        <f t="shared" si="17"/>
        <v>9871.4903166666663</v>
      </c>
    </row>
    <row r="99" spans="2:11" x14ac:dyDescent="0.25">
      <c r="B99" s="50"/>
      <c r="C99" s="10" t="s">
        <v>16</v>
      </c>
      <c r="D99" s="42"/>
      <c r="E99" s="42">
        <v>9629</v>
      </c>
      <c r="F99" s="42"/>
      <c r="G99" s="42"/>
      <c r="H99" s="42">
        <f t="shared" si="18"/>
        <v>9629</v>
      </c>
      <c r="I99" s="20">
        <f>29.3%/12</f>
        <v>2.4416666666666666E-2</v>
      </c>
      <c r="J99" s="28">
        <f t="shared" si="19"/>
        <v>235.10808333333333</v>
      </c>
      <c r="K99" s="29">
        <f t="shared" si="17"/>
        <v>9864.1080833333326</v>
      </c>
    </row>
    <row r="100" spans="2:11" x14ac:dyDescent="0.25">
      <c r="B100" s="50"/>
      <c r="C100" s="10" t="s">
        <v>17</v>
      </c>
      <c r="D100" s="42"/>
      <c r="E100" s="42">
        <v>9629</v>
      </c>
      <c r="F100" s="42"/>
      <c r="G100" s="42"/>
      <c r="H100" s="42">
        <f t="shared" si="18"/>
        <v>9629</v>
      </c>
      <c r="I100" s="20">
        <f>29.44%/12</f>
        <v>2.4533333333333334E-2</v>
      </c>
      <c r="J100" s="28">
        <f t="shared" si="19"/>
        <v>236.23146666666668</v>
      </c>
      <c r="K100" s="29">
        <f t="shared" si="17"/>
        <v>9865.2314666666662</v>
      </c>
    </row>
    <row r="101" spans="2:11" ht="15.75" thickBot="1" x14ac:dyDescent="0.3">
      <c r="B101" s="51"/>
      <c r="C101" s="16" t="s">
        <v>18</v>
      </c>
      <c r="D101" s="43"/>
      <c r="E101" s="43">
        <v>9629</v>
      </c>
      <c r="F101" s="43">
        <f>0.25* 2425575.28</f>
        <v>606393.81999999995</v>
      </c>
      <c r="G101" s="43"/>
      <c r="H101" s="43">
        <f>G101+F101+E101+D101</f>
        <v>616022.81999999995</v>
      </c>
      <c r="I101" s="39">
        <f>29.16%/12</f>
        <v>2.4300000000000002E-2</v>
      </c>
      <c r="J101" s="31">
        <f>I101*H101</f>
        <v>14969.354526000001</v>
      </c>
      <c r="K101" s="30">
        <f t="shared" si="17"/>
        <v>630992.17452599993</v>
      </c>
    </row>
    <row r="102" spans="2:11" x14ac:dyDescent="0.25">
      <c r="B102" s="49">
        <v>2018</v>
      </c>
      <c r="C102" s="7" t="s">
        <v>7</v>
      </c>
      <c r="D102" s="41"/>
      <c r="E102" s="41">
        <v>7793</v>
      </c>
      <c r="F102" s="41"/>
      <c r="G102" s="41"/>
      <c r="H102" s="26">
        <f>G102+F102+E102+D102</f>
        <v>7793</v>
      </c>
      <c r="I102" s="8">
        <f>29.04%/12</f>
        <v>2.4199999999999999E-2</v>
      </c>
      <c r="J102" s="32">
        <f>I102*H102</f>
        <v>188.59059999999999</v>
      </c>
      <c r="K102" s="27">
        <f t="shared" si="17"/>
        <v>7981.5905999999995</v>
      </c>
    </row>
    <row r="103" spans="2:11" x14ac:dyDescent="0.25">
      <c r="B103" s="50"/>
      <c r="C103" s="10" t="s">
        <v>8</v>
      </c>
      <c r="D103" s="42"/>
      <c r="E103" s="42">
        <v>7793</v>
      </c>
      <c r="F103" s="42"/>
      <c r="G103" s="42"/>
      <c r="H103" s="28">
        <f>G103+F103+E103+D103</f>
        <v>7793</v>
      </c>
      <c r="I103" s="2">
        <f>29.52%/12</f>
        <v>2.46E-2</v>
      </c>
      <c r="J103" s="33">
        <f>I103*H103</f>
        <v>191.70779999999999</v>
      </c>
      <c r="K103" s="29">
        <f t="shared" si="17"/>
        <v>7984.7078000000001</v>
      </c>
    </row>
    <row r="104" spans="2:11" x14ac:dyDescent="0.25">
      <c r="B104" s="50"/>
      <c r="C104" s="10" t="s">
        <v>9</v>
      </c>
      <c r="D104" s="42"/>
      <c r="E104" s="42">
        <v>7793</v>
      </c>
      <c r="F104" s="42"/>
      <c r="G104" s="28"/>
      <c r="H104" s="28">
        <f t="shared" ref="H104:H112" si="20">G104+F104+E104+D104</f>
        <v>7793</v>
      </c>
      <c r="I104" s="2">
        <f>29.02%/12</f>
        <v>2.4183333333333334E-2</v>
      </c>
      <c r="J104" s="33">
        <f t="shared" ref="J104:J112" si="21">I104*H104</f>
        <v>188.46071666666668</v>
      </c>
      <c r="K104" s="29">
        <f t="shared" si="17"/>
        <v>7981.4607166666665</v>
      </c>
    </row>
    <row r="105" spans="2:11" x14ac:dyDescent="0.25">
      <c r="B105" s="50"/>
      <c r="C105" s="10" t="s">
        <v>10</v>
      </c>
      <c r="D105" s="42"/>
      <c r="E105" s="42">
        <v>7793</v>
      </c>
      <c r="F105" s="42"/>
      <c r="G105" s="28"/>
      <c r="H105" s="28">
        <f t="shared" si="20"/>
        <v>7793</v>
      </c>
      <c r="I105" s="2">
        <f>28.72%/12</f>
        <v>2.3933333333333334E-2</v>
      </c>
      <c r="J105" s="33">
        <f t="shared" si="21"/>
        <v>186.51246666666668</v>
      </c>
      <c r="K105" s="29">
        <f t="shared" si="17"/>
        <v>7979.512466666667</v>
      </c>
    </row>
    <row r="106" spans="2:11" x14ac:dyDescent="0.25">
      <c r="B106" s="50"/>
      <c r="C106" s="10" t="s">
        <v>11</v>
      </c>
      <c r="D106" s="44">
        <v>245068</v>
      </c>
      <c r="E106" s="42">
        <v>7793</v>
      </c>
      <c r="F106" s="42"/>
      <c r="G106" s="28"/>
      <c r="H106" s="28">
        <f t="shared" si="20"/>
        <v>252861</v>
      </c>
      <c r="I106" s="4">
        <v>2.3900000000000001E-2</v>
      </c>
      <c r="J106" s="33">
        <f t="shared" si="21"/>
        <v>6043.3779000000004</v>
      </c>
      <c r="K106" s="29">
        <f t="shared" si="17"/>
        <v>258904.37789999999</v>
      </c>
    </row>
    <row r="107" spans="2:11" x14ac:dyDescent="0.25">
      <c r="B107" s="50"/>
      <c r="C107" s="10" t="s">
        <v>12</v>
      </c>
      <c r="D107" s="42">
        <v>245068</v>
      </c>
      <c r="E107" s="42">
        <v>7793</v>
      </c>
      <c r="F107" s="42"/>
      <c r="G107" s="28"/>
      <c r="H107" s="28">
        <f t="shared" si="20"/>
        <v>252861</v>
      </c>
      <c r="I107" s="4">
        <v>2.3699999999999999E-2</v>
      </c>
      <c r="J107" s="33">
        <f t="shared" si="21"/>
        <v>5992.8056999999999</v>
      </c>
      <c r="K107" s="29">
        <f>J107+H107</f>
        <v>258853.8057</v>
      </c>
    </row>
    <row r="108" spans="2:11" x14ac:dyDescent="0.25">
      <c r="B108" s="50"/>
      <c r="C108" s="10" t="s">
        <v>13</v>
      </c>
      <c r="D108" s="42">
        <v>245068</v>
      </c>
      <c r="E108" s="42">
        <v>7793</v>
      </c>
      <c r="F108" s="42">
        <f>E108+D108</f>
        <v>252861</v>
      </c>
      <c r="G108" s="28"/>
      <c r="H108" s="28">
        <f t="shared" si="20"/>
        <v>505722</v>
      </c>
      <c r="I108" s="4">
        <v>2.3400000000000001E-2</v>
      </c>
      <c r="J108" s="33">
        <f t="shared" si="21"/>
        <v>11833.8948</v>
      </c>
      <c r="K108" s="29">
        <f t="shared" si="17"/>
        <v>517555.89480000001</v>
      </c>
    </row>
    <row r="109" spans="2:11" x14ac:dyDescent="0.25">
      <c r="B109" s="50"/>
      <c r="C109" s="10" t="s">
        <v>14</v>
      </c>
      <c r="D109" s="42">
        <v>245068</v>
      </c>
      <c r="E109" s="42">
        <v>7793</v>
      </c>
      <c r="F109" s="42"/>
      <c r="G109" s="28"/>
      <c r="H109" s="28">
        <f t="shared" si="20"/>
        <v>252861</v>
      </c>
      <c r="I109" s="4">
        <v>2.3300000000000001E-2</v>
      </c>
      <c r="J109" s="33">
        <f t="shared" si="21"/>
        <v>5891.6613000000007</v>
      </c>
      <c r="K109" s="29">
        <f t="shared" si="17"/>
        <v>258752.66130000001</v>
      </c>
    </row>
    <row r="110" spans="2:11" x14ac:dyDescent="0.25">
      <c r="B110" s="50"/>
      <c r="C110" s="10" t="s">
        <v>15</v>
      </c>
      <c r="D110" s="42">
        <v>245068</v>
      </c>
      <c r="E110" s="42">
        <v>7793</v>
      </c>
      <c r="F110" s="42"/>
      <c r="G110" s="28"/>
      <c r="H110" s="28">
        <f t="shared" si="20"/>
        <v>252861</v>
      </c>
      <c r="I110" s="4">
        <v>2.3099999999999999E-2</v>
      </c>
      <c r="J110" s="33">
        <f t="shared" si="21"/>
        <v>5841.0891000000001</v>
      </c>
      <c r="K110" s="29">
        <f t="shared" si="17"/>
        <v>258702.08910000001</v>
      </c>
    </row>
    <row r="111" spans="2:11" x14ac:dyDescent="0.25">
      <c r="B111" s="50"/>
      <c r="C111" s="10" t="s">
        <v>16</v>
      </c>
      <c r="D111" s="42">
        <v>245068</v>
      </c>
      <c r="E111" s="42">
        <v>7793</v>
      </c>
      <c r="F111" s="42"/>
      <c r="G111" s="28"/>
      <c r="H111" s="28">
        <f t="shared" si="20"/>
        <v>252861</v>
      </c>
      <c r="I111" s="4">
        <v>2.29E-2</v>
      </c>
      <c r="J111" s="33">
        <f t="shared" si="21"/>
        <v>5790.5168999999996</v>
      </c>
      <c r="K111" s="29">
        <f t="shared" si="17"/>
        <v>258651.51689999999</v>
      </c>
    </row>
    <row r="112" spans="2:11" x14ac:dyDescent="0.25">
      <c r="B112" s="50"/>
      <c r="C112" s="10" t="s">
        <v>17</v>
      </c>
      <c r="D112" s="42">
        <v>245068</v>
      </c>
      <c r="E112" s="42">
        <v>7793</v>
      </c>
      <c r="F112" s="42"/>
      <c r="G112" s="28"/>
      <c r="H112" s="28">
        <f t="shared" si="20"/>
        <v>252861</v>
      </c>
      <c r="I112" s="4">
        <v>2.2700000000000001E-2</v>
      </c>
      <c r="J112" s="33">
        <f t="shared" si="21"/>
        <v>5739.9447</v>
      </c>
      <c r="K112" s="29">
        <f t="shared" si="17"/>
        <v>258600.94469999999</v>
      </c>
    </row>
    <row r="113" spans="2:11" ht="15.75" thickBot="1" x14ac:dyDescent="0.3">
      <c r="B113" s="51"/>
      <c r="C113" s="16" t="s">
        <v>18</v>
      </c>
      <c r="D113" s="43">
        <v>245068</v>
      </c>
      <c r="E113" s="43">
        <v>7793</v>
      </c>
      <c r="F113" s="43">
        <f>0.25*2569690.88</f>
        <v>642422.72</v>
      </c>
      <c r="G113" s="31"/>
      <c r="H113" s="31">
        <f>G113+F113+E113+D113</f>
        <v>895283.72</v>
      </c>
      <c r="I113" s="6">
        <v>2.2599999999999999E-2</v>
      </c>
      <c r="J113" s="34">
        <f>I113*H113</f>
        <v>20233.412071999999</v>
      </c>
      <c r="K113" s="30">
        <f t="shared" si="17"/>
        <v>915517.13207199995</v>
      </c>
    </row>
    <row r="114" spans="2:11" x14ac:dyDescent="0.25">
      <c r="B114" s="49">
        <v>2019</v>
      </c>
      <c r="C114" s="7" t="s">
        <v>7</v>
      </c>
      <c r="D114" s="41">
        <f>D113+E113</f>
        <v>252861</v>
      </c>
      <c r="E114" s="41">
        <v>9608</v>
      </c>
      <c r="F114" s="41"/>
      <c r="G114" s="26"/>
      <c r="H114" s="26">
        <f>G114+F114+E114+D114</f>
        <v>262469</v>
      </c>
      <c r="I114" s="9">
        <v>2.23E-2</v>
      </c>
      <c r="J114" s="32">
        <f>I114*H114</f>
        <v>5853.0587000000005</v>
      </c>
      <c r="K114" s="27">
        <f t="shared" si="17"/>
        <v>268322.05869999999</v>
      </c>
    </row>
    <row r="115" spans="2:11" x14ac:dyDescent="0.25">
      <c r="B115" s="50"/>
      <c r="C115" s="10" t="s">
        <v>8</v>
      </c>
      <c r="D115" s="42">
        <f t="shared" ref="D115:D125" si="22">D114</f>
        <v>252861</v>
      </c>
      <c r="E115" s="42">
        <v>9608</v>
      </c>
      <c r="F115" s="42"/>
      <c r="G115" s="28"/>
      <c r="H115" s="28">
        <f>G115+F115+E115+D115</f>
        <v>262469</v>
      </c>
      <c r="I115" s="4">
        <v>2.3E-2</v>
      </c>
      <c r="J115" s="33">
        <f>I115*H115</f>
        <v>6036.7870000000003</v>
      </c>
      <c r="K115" s="29">
        <f t="shared" si="17"/>
        <v>268505.78700000001</v>
      </c>
    </row>
    <row r="116" spans="2:11" x14ac:dyDescent="0.25">
      <c r="B116" s="50"/>
      <c r="C116" s="10" t="s">
        <v>9</v>
      </c>
      <c r="D116" s="42">
        <f t="shared" si="22"/>
        <v>252861</v>
      </c>
      <c r="E116" s="42">
        <v>9608</v>
      </c>
      <c r="F116" s="42"/>
      <c r="G116" s="28"/>
      <c r="H116" s="28">
        <f t="shared" ref="H116:H124" si="23">G116+F116+E116+D116</f>
        <v>262469</v>
      </c>
      <c r="I116" s="4">
        <v>2.2599999999999999E-2</v>
      </c>
      <c r="J116" s="33">
        <f t="shared" ref="J116:J124" si="24">I116*H116</f>
        <v>5931.7993999999999</v>
      </c>
      <c r="K116" s="29">
        <f t="shared" si="17"/>
        <v>268400.79940000002</v>
      </c>
    </row>
    <row r="117" spans="2:11" x14ac:dyDescent="0.25">
      <c r="B117" s="50"/>
      <c r="C117" s="10" t="s">
        <v>10</v>
      </c>
      <c r="D117" s="42">
        <f t="shared" si="22"/>
        <v>252861</v>
      </c>
      <c r="E117" s="42">
        <v>9608</v>
      </c>
      <c r="F117" s="42"/>
      <c r="G117" s="28"/>
      <c r="H117" s="28">
        <f t="shared" si="23"/>
        <v>262469</v>
      </c>
      <c r="I117" s="4">
        <v>2.2499999999999999E-2</v>
      </c>
      <c r="J117" s="33">
        <f t="shared" si="24"/>
        <v>5905.5524999999998</v>
      </c>
      <c r="K117" s="29">
        <f>J117+H117</f>
        <v>268374.55249999999</v>
      </c>
    </row>
    <row r="118" spans="2:11" x14ac:dyDescent="0.25">
      <c r="B118" s="50"/>
      <c r="C118" s="10" t="s">
        <v>11</v>
      </c>
      <c r="D118" s="42">
        <f t="shared" si="22"/>
        <v>252861</v>
      </c>
      <c r="E118" s="42">
        <v>9608</v>
      </c>
      <c r="F118" s="42"/>
      <c r="G118" s="21">
        <v>3238560</v>
      </c>
      <c r="H118" s="28">
        <f t="shared" si="23"/>
        <v>3501029</v>
      </c>
      <c r="I118" s="4">
        <v>2.2499999999999999E-2</v>
      </c>
      <c r="J118" s="33">
        <f t="shared" si="24"/>
        <v>78773.152499999997</v>
      </c>
      <c r="K118" s="29">
        <f t="shared" si="17"/>
        <v>3579802.1524999999</v>
      </c>
    </row>
    <row r="119" spans="2:11" x14ac:dyDescent="0.25">
      <c r="B119" s="50"/>
      <c r="C119" s="10" t="s">
        <v>12</v>
      </c>
      <c r="D119" s="42">
        <f t="shared" si="22"/>
        <v>252861</v>
      </c>
      <c r="E119" s="42">
        <v>9608</v>
      </c>
      <c r="F119" s="42"/>
      <c r="G119" s="28"/>
      <c r="H119" s="28">
        <f t="shared" si="23"/>
        <v>262469</v>
      </c>
      <c r="I119" s="4">
        <v>2.2499999999999999E-2</v>
      </c>
      <c r="J119" s="33">
        <f t="shared" si="24"/>
        <v>5905.5524999999998</v>
      </c>
      <c r="K119" s="29">
        <f t="shared" si="17"/>
        <v>268374.55249999999</v>
      </c>
    </row>
    <row r="120" spans="2:11" x14ac:dyDescent="0.25">
      <c r="B120" s="50"/>
      <c r="C120" s="10" t="s">
        <v>13</v>
      </c>
      <c r="D120" s="42">
        <f t="shared" si="22"/>
        <v>252861</v>
      </c>
      <c r="E120" s="42">
        <v>9608</v>
      </c>
      <c r="F120" s="42"/>
      <c r="G120" s="28"/>
      <c r="H120" s="28">
        <f t="shared" si="23"/>
        <v>262469</v>
      </c>
      <c r="I120" s="4">
        <v>2.24E-2</v>
      </c>
      <c r="J120" s="33">
        <f t="shared" si="24"/>
        <v>5879.3055999999997</v>
      </c>
      <c r="K120" s="29">
        <f t="shared" si="17"/>
        <v>268348.30560000002</v>
      </c>
    </row>
    <row r="121" spans="2:11" x14ac:dyDescent="0.25">
      <c r="B121" s="50"/>
      <c r="C121" s="10" t="s">
        <v>14</v>
      </c>
      <c r="D121" s="42">
        <f t="shared" si="22"/>
        <v>252861</v>
      </c>
      <c r="E121" s="42">
        <v>9608</v>
      </c>
      <c r="F121" s="42"/>
      <c r="G121" s="28"/>
      <c r="H121" s="28">
        <f t="shared" si="23"/>
        <v>262469</v>
      </c>
      <c r="I121" s="4">
        <v>2.2499999999999999E-2</v>
      </c>
      <c r="J121" s="33">
        <f t="shared" si="24"/>
        <v>5905.5524999999998</v>
      </c>
      <c r="K121" s="29">
        <f t="shared" si="17"/>
        <v>268374.55249999999</v>
      </c>
    </row>
    <row r="122" spans="2:11" x14ac:dyDescent="0.25">
      <c r="B122" s="50"/>
      <c r="C122" s="10" t="s">
        <v>15</v>
      </c>
      <c r="D122" s="42">
        <f t="shared" si="22"/>
        <v>252861</v>
      </c>
      <c r="E122" s="42">
        <v>9608</v>
      </c>
      <c r="F122" s="42"/>
      <c r="G122" s="28"/>
      <c r="H122" s="28">
        <f t="shared" si="23"/>
        <v>262469</v>
      </c>
      <c r="I122" s="4">
        <v>2.2499999999999999E-2</v>
      </c>
      <c r="J122" s="33">
        <f t="shared" si="24"/>
        <v>5905.5524999999998</v>
      </c>
      <c r="K122" s="29">
        <f t="shared" si="17"/>
        <v>268374.55249999999</v>
      </c>
    </row>
    <row r="123" spans="2:11" x14ac:dyDescent="0.25">
      <c r="B123" s="50"/>
      <c r="C123" s="10" t="s">
        <v>16</v>
      </c>
      <c r="D123" s="42">
        <f t="shared" si="22"/>
        <v>252861</v>
      </c>
      <c r="E123" s="42">
        <v>9608</v>
      </c>
      <c r="F123" s="42"/>
      <c r="G123" s="28"/>
      <c r="H123" s="28">
        <f t="shared" si="23"/>
        <v>262469</v>
      </c>
      <c r="I123" s="4">
        <v>2.2200000000000001E-2</v>
      </c>
      <c r="J123" s="33">
        <f t="shared" si="24"/>
        <v>5826.8118000000004</v>
      </c>
      <c r="K123" s="29">
        <f t="shared" si="17"/>
        <v>268295.81180000002</v>
      </c>
    </row>
    <row r="124" spans="2:11" x14ac:dyDescent="0.25">
      <c r="B124" s="50"/>
      <c r="C124" s="10" t="s">
        <v>17</v>
      </c>
      <c r="D124" s="42">
        <f t="shared" si="22"/>
        <v>252861</v>
      </c>
      <c r="E124" s="42">
        <v>9608</v>
      </c>
      <c r="F124" s="42"/>
      <c r="G124" s="28"/>
      <c r="H124" s="28">
        <f t="shared" si="23"/>
        <v>262469</v>
      </c>
      <c r="I124" s="4">
        <v>2.2100000000000002E-2</v>
      </c>
      <c r="J124" s="33">
        <f t="shared" si="24"/>
        <v>5800.5649000000003</v>
      </c>
      <c r="K124" s="29">
        <f>J124+H124</f>
        <v>268269.5649</v>
      </c>
    </row>
    <row r="125" spans="2:11" ht="15.75" thickBot="1" x14ac:dyDescent="0.3">
      <c r="B125" s="51"/>
      <c r="C125" s="16" t="s">
        <v>18</v>
      </c>
      <c r="D125" s="43">
        <f t="shared" si="22"/>
        <v>252861</v>
      </c>
      <c r="E125" s="43">
        <v>9608</v>
      </c>
      <c r="F125" s="43">
        <f>0.25* 2706911.41</f>
        <v>676727.85250000004</v>
      </c>
      <c r="G125" s="21">
        <v>3070980</v>
      </c>
      <c r="H125" s="31">
        <f>G125+F125+E125+D125</f>
        <v>4010176.8525</v>
      </c>
      <c r="I125" s="6">
        <v>2.1999999999999999E-2</v>
      </c>
      <c r="J125" s="34">
        <f>I125*H125</f>
        <v>88223.890755</v>
      </c>
      <c r="K125" s="30">
        <f t="shared" si="17"/>
        <v>4098400.7432550001</v>
      </c>
    </row>
    <row r="126" spans="2:11" x14ac:dyDescent="0.25">
      <c r="B126" s="49">
        <v>2020</v>
      </c>
      <c r="C126" s="7" t="s">
        <v>7</v>
      </c>
      <c r="D126" s="41">
        <f>D125+E125</f>
        <v>262469</v>
      </c>
      <c r="E126" s="45">
        <v>9501</v>
      </c>
      <c r="F126" s="41"/>
      <c r="G126" s="26"/>
      <c r="H126" s="26">
        <f>G126+F126+E126+D126</f>
        <v>271970</v>
      </c>
      <c r="I126" s="9">
        <v>2.18E-2</v>
      </c>
      <c r="J126" s="32">
        <f>I126*H126</f>
        <v>5928.9459999999999</v>
      </c>
      <c r="K126" s="27">
        <f t="shared" si="17"/>
        <v>277898.946</v>
      </c>
    </row>
    <row r="127" spans="2:11" x14ac:dyDescent="0.25">
      <c r="B127" s="50"/>
      <c r="C127" s="10" t="s">
        <v>8</v>
      </c>
      <c r="D127" s="42">
        <f t="shared" ref="D127:D137" si="25">D126</f>
        <v>262469</v>
      </c>
      <c r="E127" s="42">
        <v>9501</v>
      </c>
      <c r="F127" s="42"/>
      <c r="G127" s="28"/>
      <c r="H127" s="28">
        <f>G127+F127+E127+D127</f>
        <v>271970</v>
      </c>
      <c r="I127" s="4">
        <v>2.2200000000000001E-2</v>
      </c>
      <c r="J127" s="33">
        <f>I127*H127</f>
        <v>6037.7340000000004</v>
      </c>
      <c r="K127" s="29">
        <f t="shared" si="17"/>
        <v>278007.734</v>
      </c>
    </row>
    <row r="128" spans="2:11" x14ac:dyDescent="0.25">
      <c r="B128" s="50"/>
      <c r="C128" s="10" t="s">
        <v>9</v>
      </c>
      <c r="D128" s="42">
        <f t="shared" si="25"/>
        <v>262469</v>
      </c>
      <c r="E128" s="42">
        <v>9501</v>
      </c>
      <c r="F128" s="42"/>
      <c r="G128" s="28"/>
      <c r="H128" s="28">
        <f t="shared" ref="H128:H136" si="26">G128+F128+E128+D128</f>
        <v>271970</v>
      </c>
      <c r="I128" s="4">
        <v>2.1999999999999999E-2</v>
      </c>
      <c r="J128" s="33">
        <f t="shared" ref="J128:J136" si="27">I128*H128</f>
        <v>5983.3399999999992</v>
      </c>
      <c r="K128" s="29">
        <f t="shared" si="17"/>
        <v>277953.34000000003</v>
      </c>
    </row>
    <row r="129" spans="2:11" x14ac:dyDescent="0.25">
      <c r="B129" s="50"/>
      <c r="C129" s="10" t="s">
        <v>10</v>
      </c>
      <c r="D129" s="42">
        <f t="shared" si="25"/>
        <v>262469</v>
      </c>
      <c r="E129" s="42">
        <v>9501</v>
      </c>
      <c r="F129" s="42"/>
      <c r="G129" s="28"/>
      <c r="H129" s="28">
        <f t="shared" si="26"/>
        <v>271970</v>
      </c>
      <c r="I129" s="4">
        <v>2.1700000000000001E-2</v>
      </c>
      <c r="J129" s="33">
        <f t="shared" si="27"/>
        <v>5901.7489999999998</v>
      </c>
      <c r="K129" s="29">
        <f t="shared" si="17"/>
        <v>277871.74900000001</v>
      </c>
    </row>
    <row r="130" spans="2:11" x14ac:dyDescent="0.25">
      <c r="B130" s="50"/>
      <c r="C130" s="10" t="s">
        <v>11</v>
      </c>
      <c r="D130" s="42">
        <f t="shared" si="25"/>
        <v>262469</v>
      </c>
      <c r="E130" s="42">
        <v>9501</v>
      </c>
      <c r="F130" s="42"/>
      <c r="G130" s="21">
        <v>3397680</v>
      </c>
      <c r="H130" s="28">
        <f t="shared" si="26"/>
        <v>3669650</v>
      </c>
      <c r="I130" s="4">
        <v>2.1100000000000001E-2</v>
      </c>
      <c r="J130" s="33">
        <f t="shared" si="27"/>
        <v>77429.615000000005</v>
      </c>
      <c r="K130" s="29">
        <f t="shared" si="17"/>
        <v>3747079.6150000002</v>
      </c>
    </row>
    <row r="131" spans="2:11" x14ac:dyDescent="0.25">
      <c r="B131" s="50"/>
      <c r="C131" s="10" t="s">
        <v>12</v>
      </c>
      <c r="D131" s="42">
        <f t="shared" si="25"/>
        <v>262469</v>
      </c>
      <c r="E131" s="42">
        <v>9501</v>
      </c>
      <c r="F131" s="42"/>
      <c r="G131" s="28"/>
      <c r="H131" s="28">
        <f t="shared" si="26"/>
        <v>271970</v>
      </c>
      <c r="I131" s="4">
        <v>1.5100000000000001E-2</v>
      </c>
      <c r="J131" s="33">
        <f t="shared" si="27"/>
        <v>4106.7470000000003</v>
      </c>
      <c r="K131" s="29">
        <f t="shared" si="17"/>
        <v>276076.74699999997</v>
      </c>
    </row>
    <row r="132" spans="2:11" x14ac:dyDescent="0.25">
      <c r="B132" s="50"/>
      <c r="C132" s="10" t="s">
        <v>13</v>
      </c>
      <c r="D132" s="42">
        <f t="shared" si="25"/>
        <v>262469</v>
      </c>
      <c r="E132" s="42">
        <v>9501</v>
      </c>
      <c r="F132" s="42"/>
      <c r="G132" s="28"/>
      <c r="H132" s="28">
        <f t="shared" si="26"/>
        <v>271970</v>
      </c>
      <c r="I132" s="4">
        <v>1.5100000000000001E-2</v>
      </c>
      <c r="J132" s="33">
        <f t="shared" si="27"/>
        <v>4106.7470000000003</v>
      </c>
      <c r="K132" s="29">
        <f t="shared" si="17"/>
        <v>276076.74699999997</v>
      </c>
    </row>
    <row r="133" spans="2:11" x14ac:dyDescent="0.25">
      <c r="B133" s="50"/>
      <c r="C133" s="10" t="s">
        <v>14</v>
      </c>
      <c r="D133" s="42">
        <f t="shared" si="25"/>
        <v>262469</v>
      </c>
      <c r="E133" s="42">
        <v>9501</v>
      </c>
      <c r="F133" s="42"/>
      <c r="G133" s="28"/>
      <c r="H133" s="28">
        <f t="shared" si="26"/>
        <v>271970</v>
      </c>
      <c r="I133" s="4">
        <v>1.52E-2</v>
      </c>
      <c r="J133" s="33">
        <f t="shared" si="27"/>
        <v>4133.9440000000004</v>
      </c>
      <c r="K133" s="29">
        <f t="shared" si="17"/>
        <v>276103.94400000002</v>
      </c>
    </row>
    <row r="134" spans="2:11" x14ac:dyDescent="0.25">
      <c r="B134" s="50"/>
      <c r="C134" s="10" t="s">
        <v>15</v>
      </c>
      <c r="D134" s="42">
        <f t="shared" si="25"/>
        <v>262469</v>
      </c>
      <c r="E134" s="42">
        <v>9501</v>
      </c>
      <c r="F134" s="42"/>
      <c r="G134" s="28"/>
      <c r="H134" s="28">
        <f t="shared" si="26"/>
        <v>271970</v>
      </c>
      <c r="I134" s="4">
        <v>1.5299999999999999E-2</v>
      </c>
      <c r="J134" s="33">
        <f t="shared" si="27"/>
        <v>4161.1409999999996</v>
      </c>
      <c r="K134" s="29">
        <f>J134+H134</f>
        <v>276131.141</v>
      </c>
    </row>
    <row r="135" spans="2:11" x14ac:dyDescent="0.25">
      <c r="B135" s="50"/>
      <c r="C135" s="10" t="s">
        <v>16</v>
      </c>
      <c r="D135" s="42">
        <f t="shared" si="25"/>
        <v>262469</v>
      </c>
      <c r="E135" s="42">
        <v>9501</v>
      </c>
      <c r="F135" s="42"/>
      <c r="G135" s="28"/>
      <c r="H135" s="28">
        <f t="shared" si="26"/>
        <v>271970</v>
      </c>
      <c r="I135" s="4">
        <v>1.5100000000000001E-2</v>
      </c>
      <c r="J135" s="33">
        <f t="shared" si="27"/>
        <v>4106.7470000000003</v>
      </c>
      <c r="K135" s="29">
        <f t="shared" si="17"/>
        <v>276076.74699999997</v>
      </c>
    </row>
    <row r="136" spans="2:11" x14ac:dyDescent="0.25">
      <c r="B136" s="50"/>
      <c r="C136" s="10" t="s">
        <v>17</v>
      </c>
      <c r="D136" s="42">
        <f t="shared" si="25"/>
        <v>262469</v>
      </c>
      <c r="E136" s="42">
        <v>9501</v>
      </c>
      <c r="F136" s="42"/>
      <c r="G136" s="28"/>
      <c r="H136" s="28">
        <f t="shared" si="26"/>
        <v>271970</v>
      </c>
      <c r="I136" s="4">
        <v>1.49E-2</v>
      </c>
      <c r="J136" s="33">
        <f t="shared" si="27"/>
        <v>4052.3530000000001</v>
      </c>
      <c r="K136" s="29">
        <f t="shared" si="17"/>
        <v>276022.353</v>
      </c>
    </row>
    <row r="137" spans="2:11" ht="15.75" thickBot="1" x14ac:dyDescent="0.3">
      <c r="B137" s="51"/>
      <c r="C137" s="16" t="s">
        <v>18</v>
      </c>
      <c r="D137" s="43">
        <f t="shared" si="25"/>
        <v>262469</v>
      </c>
      <c r="E137" s="43">
        <v>9501</v>
      </c>
      <c r="F137" s="58">
        <v>0</v>
      </c>
      <c r="G137" s="31">
        <f>6327000/2</f>
        <v>3163500</v>
      </c>
      <c r="H137" s="31">
        <f>G137+F137+E137+D137</f>
        <v>3435470</v>
      </c>
      <c r="I137" s="6">
        <v>2.0199999999999999E-2</v>
      </c>
      <c r="J137" s="34">
        <f>I137*H137</f>
        <v>69396.493999999992</v>
      </c>
      <c r="K137" s="30">
        <f>J137+H137</f>
        <v>3504866.4939999999</v>
      </c>
    </row>
    <row r="138" spans="2:11" x14ac:dyDescent="0.25">
      <c r="B138" s="55">
        <v>2021</v>
      </c>
      <c r="C138" s="7" t="s">
        <v>7</v>
      </c>
      <c r="D138" s="41">
        <f>D137+E137</f>
        <v>271970</v>
      </c>
      <c r="E138" s="45">
        <v>11694.7</v>
      </c>
      <c r="F138" s="41"/>
      <c r="G138" s="26"/>
      <c r="H138" s="26">
        <f>G138+F138+E138+D138</f>
        <v>283664.7</v>
      </c>
      <c r="I138" s="9">
        <v>0.02</v>
      </c>
      <c r="J138" s="32">
        <f>I138*H138</f>
        <v>5673.2940000000008</v>
      </c>
      <c r="K138" s="27">
        <f t="shared" si="17"/>
        <v>289337.99400000001</v>
      </c>
    </row>
    <row r="139" spans="2:11" x14ac:dyDescent="0.25">
      <c r="B139" s="56"/>
      <c r="C139" s="10" t="s">
        <v>8</v>
      </c>
      <c r="D139" s="42">
        <f t="shared" ref="D139:D149" si="28">D138</f>
        <v>271970</v>
      </c>
      <c r="E139" s="42">
        <v>11694.7</v>
      </c>
      <c r="F139" s="42"/>
      <c r="G139" s="28"/>
      <c r="H139" s="28">
        <f>G139+F139+E139+D139</f>
        <v>283664.7</v>
      </c>
      <c r="I139" s="4">
        <v>2.0299999999999999E-2</v>
      </c>
      <c r="J139" s="33">
        <f>I139*H139</f>
        <v>5758.3934099999997</v>
      </c>
      <c r="K139" s="29">
        <f t="shared" si="17"/>
        <v>289423.09341000003</v>
      </c>
    </row>
    <row r="140" spans="2:11" x14ac:dyDescent="0.25">
      <c r="B140" s="56"/>
      <c r="C140" s="10" t="s">
        <v>9</v>
      </c>
      <c r="D140" s="42">
        <f t="shared" si="28"/>
        <v>271970</v>
      </c>
      <c r="E140" s="42">
        <v>11694.7</v>
      </c>
      <c r="F140" s="42"/>
      <c r="G140" s="28"/>
      <c r="H140" s="28">
        <f t="shared" ref="H140:H148" si="29">G140+F140+E140+D140</f>
        <v>283664.7</v>
      </c>
      <c r="I140" s="4">
        <v>2.01E-2</v>
      </c>
      <c r="J140" s="33">
        <f t="shared" ref="J140:J148" si="30">I140*H140</f>
        <v>5701.6604699999998</v>
      </c>
      <c r="K140" s="29">
        <f t="shared" si="17"/>
        <v>289366.36047000001</v>
      </c>
    </row>
    <row r="141" spans="2:11" x14ac:dyDescent="0.25">
      <c r="B141" s="56"/>
      <c r="C141" s="10" t="s">
        <v>10</v>
      </c>
      <c r="D141" s="42">
        <f t="shared" si="28"/>
        <v>271970</v>
      </c>
      <c r="E141" s="42">
        <v>11694.7</v>
      </c>
      <c r="F141" s="42"/>
      <c r="G141" s="28"/>
      <c r="H141" s="28">
        <f t="shared" si="29"/>
        <v>283664.7</v>
      </c>
      <c r="I141" s="4">
        <v>0.02</v>
      </c>
      <c r="J141" s="33">
        <f t="shared" si="30"/>
        <v>5673.2940000000008</v>
      </c>
      <c r="K141" s="29">
        <f t="shared" si="17"/>
        <v>289337.99400000001</v>
      </c>
    </row>
    <row r="142" spans="2:11" x14ac:dyDescent="0.25">
      <c r="B142" s="56"/>
      <c r="C142" s="10" t="s">
        <v>11</v>
      </c>
      <c r="D142" s="42">
        <f t="shared" si="28"/>
        <v>271970</v>
      </c>
      <c r="E142" s="42">
        <v>11694.7</v>
      </c>
      <c r="F142" s="42"/>
      <c r="G142" s="28">
        <f>5920000/2</f>
        <v>2960000</v>
      </c>
      <c r="H142" s="28">
        <f t="shared" si="29"/>
        <v>3243664.7</v>
      </c>
      <c r="I142" s="4">
        <v>1.9900000000000001E-2</v>
      </c>
      <c r="J142" s="33">
        <f t="shared" si="30"/>
        <v>64548.927530000008</v>
      </c>
      <c r="K142" s="29">
        <f t="shared" si="17"/>
        <v>3308213.6275300002</v>
      </c>
    </row>
    <row r="143" spans="2:11" x14ac:dyDescent="0.25">
      <c r="B143" s="56"/>
      <c r="C143" s="10" t="s">
        <v>12</v>
      </c>
      <c r="D143" s="42">
        <f t="shared" si="28"/>
        <v>271970</v>
      </c>
      <c r="E143" s="42">
        <v>11694.7</v>
      </c>
      <c r="F143" s="42"/>
      <c r="G143" s="28"/>
      <c r="H143" s="28">
        <f t="shared" si="29"/>
        <v>283664.7</v>
      </c>
      <c r="I143" s="4">
        <v>1.9900000000000001E-2</v>
      </c>
      <c r="J143" s="33">
        <f t="shared" si="30"/>
        <v>5644.9275300000008</v>
      </c>
      <c r="K143" s="29">
        <f t="shared" si="17"/>
        <v>289309.62753</v>
      </c>
    </row>
    <row r="144" spans="2:11" x14ac:dyDescent="0.25">
      <c r="B144" s="56"/>
      <c r="C144" s="10" t="s">
        <v>13</v>
      </c>
      <c r="D144" s="42">
        <f t="shared" si="28"/>
        <v>271970</v>
      </c>
      <c r="E144" s="42">
        <v>11694.7</v>
      </c>
      <c r="F144" s="42"/>
      <c r="G144" s="28"/>
      <c r="H144" s="28">
        <f t="shared" si="29"/>
        <v>283664.7</v>
      </c>
      <c r="I144" s="4">
        <v>1.9800000000000002E-2</v>
      </c>
      <c r="J144" s="33">
        <f t="shared" si="30"/>
        <v>5616.5610600000009</v>
      </c>
      <c r="K144" s="29">
        <f t="shared" si="17"/>
        <v>289281.26105999999</v>
      </c>
    </row>
    <row r="145" spans="2:11" x14ac:dyDescent="0.25">
      <c r="B145" s="56"/>
      <c r="C145" s="10" t="s">
        <v>14</v>
      </c>
      <c r="D145" s="42">
        <f t="shared" si="28"/>
        <v>271970</v>
      </c>
      <c r="E145" s="42">
        <v>11694.7</v>
      </c>
      <c r="F145" s="42"/>
      <c r="G145" s="28"/>
      <c r="H145" s="28">
        <f t="shared" si="29"/>
        <v>283664.7</v>
      </c>
      <c r="I145" s="4">
        <v>1.9900000000000001E-2</v>
      </c>
      <c r="J145" s="33">
        <f t="shared" si="30"/>
        <v>5644.9275300000008</v>
      </c>
      <c r="K145" s="29">
        <f t="shared" si="17"/>
        <v>289309.62753</v>
      </c>
    </row>
    <row r="146" spans="2:11" x14ac:dyDescent="0.25">
      <c r="B146" s="56"/>
      <c r="C146" s="10" t="s">
        <v>15</v>
      </c>
      <c r="D146" s="42">
        <f t="shared" si="28"/>
        <v>271970</v>
      </c>
      <c r="E146" s="42">
        <v>11694.7</v>
      </c>
      <c r="F146" s="42"/>
      <c r="G146" s="28"/>
      <c r="H146" s="28">
        <f t="shared" si="29"/>
        <v>283664.7</v>
      </c>
      <c r="I146" s="4">
        <v>1.9800000000000002E-2</v>
      </c>
      <c r="J146" s="33">
        <f t="shared" si="30"/>
        <v>5616.5610600000009</v>
      </c>
      <c r="K146" s="29">
        <f t="shared" si="17"/>
        <v>289281.26105999999</v>
      </c>
    </row>
    <row r="147" spans="2:11" x14ac:dyDescent="0.25">
      <c r="B147" s="56"/>
      <c r="C147" s="10" t="s">
        <v>16</v>
      </c>
      <c r="D147" s="42">
        <f t="shared" si="28"/>
        <v>271970</v>
      </c>
      <c r="E147" s="42">
        <v>11694.7</v>
      </c>
      <c r="F147" s="42"/>
      <c r="G147" s="28"/>
      <c r="H147" s="28">
        <f t="shared" si="29"/>
        <v>283664.7</v>
      </c>
      <c r="I147" s="4">
        <v>1.9699999999999999E-2</v>
      </c>
      <c r="J147" s="33">
        <f t="shared" si="30"/>
        <v>5588.1945900000001</v>
      </c>
      <c r="K147" s="29">
        <f>J147+H147</f>
        <v>289252.89459000004</v>
      </c>
    </row>
    <row r="148" spans="2:11" x14ac:dyDescent="0.25">
      <c r="B148" s="56"/>
      <c r="C148" s="10" t="s">
        <v>17</v>
      </c>
      <c r="D148" s="42">
        <f t="shared" si="28"/>
        <v>271970</v>
      </c>
      <c r="E148" s="42">
        <v>11694.7</v>
      </c>
      <c r="F148" s="42"/>
      <c r="G148" s="28">
        <f>6912000/2</f>
        <v>3456000</v>
      </c>
      <c r="H148" s="28">
        <f t="shared" si="29"/>
        <v>3739664.7</v>
      </c>
      <c r="I148" s="4">
        <v>1.9900000000000001E-2</v>
      </c>
      <c r="J148" s="33">
        <f t="shared" si="30"/>
        <v>74419.32753000001</v>
      </c>
      <c r="K148" s="29">
        <f t="shared" si="17"/>
        <v>3814084.0275300001</v>
      </c>
    </row>
    <row r="149" spans="2:11" ht="15.75" thickBot="1" x14ac:dyDescent="0.3">
      <c r="B149" s="57"/>
      <c r="C149" s="11" t="s">
        <v>18</v>
      </c>
      <c r="D149" s="40">
        <f t="shared" si="28"/>
        <v>271970</v>
      </c>
      <c r="E149" s="40">
        <v>11694.7</v>
      </c>
      <c r="F149" s="59">
        <v>0</v>
      </c>
      <c r="G149" s="24"/>
      <c r="H149" s="24">
        <f>G149+F149+E149+D149</f>
        <v>283664.7</v>
      </c>
      <c r="I149" s="12">
        <v>1.9570000000000001E-2</v>
      </c>
      <c r="J149" s="35">
        <f>I149*H149</f>
        <v>5551.3181790000008</v>
      </c>
      <c r="K149" s="30">
        <f t="shared" si="17"/>
        <v>289216.01817900001</v>
      </c>
    </row>
    <row r="150" spans="2:11" ht="15.75" thickBot="1" x14ac:dyDescent="0.3">
      <c r="B150" s="5">
        <v>2022</v>
      </c>
      <c r="C150" s="17" t="s">
        <v>7</v>
      </c>
      <c r="D150" s="46">
        <f>D149+E149</f>
        <v>283664.7</v>
      </c>
      <c r="E150" s="60">
        <f>E149</f>
        <v>11694.7</v>
      </c>
      <c r="F150" s="46"/>
      <c r="G150" s="46"/>
      <c r="H150" s="46">
        <f>G150+F150+E150+D150</f>
        <v>295359.40000000002</v>
      </c>
      <c r="I150" s="3">
        <v>1.978</v>
      </c>
      <c r="J150" s="36">
        <f>I150*H150</f>
        <v>584220.89320000005</v>
      </c>
      <c r="K150" s="25">
        <f t="shared" si="17"/>
        <v>879580.29320000007</v>
      </c>
    </row>
    <row r="151" spans="2:11" ht="15.75" thickBot="1" x14ac:dyDescent="0.3">
      <c r="J151" s="37" t="s">
        <v>22</v>
      </c>
      <c r="K151" s="38">
        <f>SUM(K5:K150)</f>
        <v>39031424.379102856</v>
      </c>
    </row>
  </sheetData>
  <mergeCells count="13">
    <mergeCell ref="B30:B41"/>
    <mergeCell ref="B18:B29"/>
    <mergeCell ref="B6:B17"/>
    <mergeCell ref="B2:K2"/>
    <mergeCell ref="B138:B149"/>
    <mergeCell ref="B126:B137"/>
    <mergeCell ref="B114:B125"/>
    <mergeCell ref="B102:B113"/>
    <mergeCell ref="B90:B101"/>
    <mergeCell ref="B78:B89"/>
    <mergeCell ref="B66:B77"/>
    <mergeCell ref="B54:B65"/>
    <mergeCell ref="B42:B5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EAN</cp:lastModifiedBy>
  <dcterms:created xsi:type="dcterms:W3CDTF">2022-01-21T15:30:40Z</dcterms:created>
  <dcterms:modified xsi:type="dcterms:W3CDTF">2022-01-31T20:42:30Z</dcterms:modified>
</cp:coreProperties>
</file>