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16"/>
  <workbookPr/>
  <mc:AlternateContent xmlns:mc="http://schemas.openxmlformats.org/markup-compatibility/2006">
    <mc:Choice Requires="x15">
      <x15ac:absPath xmlns:x15ac="http://schemas.microsoft.com/office/spreadsheetml/2010/11/ac" url="C:\Users\Rodrigo\Dropbox\acuerdos y liquidaciones\luis hernando barco\Nueva carpeta\"/>
    </mc:Choice>
  </mc:AlternateContent>
  <xr:revisionPtr revIDLastSave="0" documentId="11_7012D5DF1615432DB65E890465F41B73C7825162" xr6:coauthVersionLast="47" xr6:coauthVersionMax="47" xr10:uidLastSave="{00000000-0000-0000-0000-000000000000}"/>
  <bookViews>
    <workbookView xWindow="0" yWindow="0" windowWidth="24000" windowHeight="9030" firstSheet="2" activeTab="2" xr2:uid="{00000000-000D-0000-FFFF-FFFF00000000}"/>
  </bookViews>
  <sheets>
    <sheet name="inventario" sheetId="3" r:id="rId1"/>
    <sheet name="PROYECTO GRADUACION." sheetId="1" r:id="rId2"/>
    <sheet name="DERECHOS A VOTO." sheetId="2" r:id="rId3"/>
  </sheets>
  <definedNames>
    <definedName name="_xlnm.Print_Area" localSheetId="2">'DERECHOS A VOTO.'!$A$1:$I$58</definedName>
    <definedName name="_xlnm.Print_Area" localSheetId="1">'PROYECTO GRADUACION.'!$A$1:$I$61</definedName>
    <definedName name="_xlnm.Print_Titles" localSheetId="2">'DERECHOS A VOTO.'!$5:$5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2" l="1"/>
  <c r="H23" i="2" s="1"/>
  <c r="G35" i="2"/>
  <c r="H35" i="2" s="1"/>
  <c r="G34" i="2"/>
  <c r="H34" i="2" s="1"/>
  <c r="G33" i="2"/>
  <c r="H33" i="2" s="1"/>
  <c r="G20" i="2" l="1"/>
  <c r="F20" i="2"/>
  <c r="H20" i="2"/>
  <c r="G8" i="2"/>
  <c r="F8" i="2"/>
  <c r="F15" i="2"/>
  <c r="H8" i="2"/>
  <c r="D11" i="3"/>
  <c r="G43" i="2" l="1"/>
  <c r="H43" i="2" s="1"/>
  <c r="F47" i="1"/>
  <c r="H37" i="1"/>
  <c r="H36" i="1"/>
  <c r="H29" i="1"/>
  <c r="F16" i="1"/>
  <c r="H15" i="1"/>
  <c r="H16" i="1" s="1"/>
  <c r="F31" i="1"/>
  <c r="F22" i="1"/>
  <c r="F46" i="2" l="1"/>
  <c r="F49" i="2" s="1"/>
  <c r="G40" i="2"/>
  <c r="H40" i="2" s="1"/>
  <c r="G41" i="2"/>
  <c r="H41" i="2" s="1"/>
  <c r="G42" i="2"/>
  <c r="H42" i="2" s="1"/>
  <c r="G44" i="2"/>
  <c r="H44" i="2" s="1"/>
  <c r="G45" i="2"/>
  <c r="H45" i="2" s="1"/>
  <c r="G28" i="2"/>
  <c r="H28" i="2" s="1"/>
  <c r="G29" i="2"/>
  <c r="H29" i="2" s="1"/>
  <c r="G30" i="2"/>
  <c r="H30" i="2" s="1"/>
  <c r="G31" i="2"/>
  <c r="H31" i="2" s="1"/>
  <c r="G32" i="2"/>
  <c r="H32" i="2" s="1"/>
  <c r="G36" i="2"/>
  <c r="H36" i="2" s="1"/>
  <c r="G37" i="2"/>
  <c r="H37" i="2" s="1"/>
  <c r="G38" i="2"/>
  <c r="H38" i="2" s="1"/>
  <c r="G39" i="2"/>
  <c r="H39" i="2" s="1"/>
  <c r="G27" i="2"/>
  <c r="H27" i="2" s="1"/>
  <c r="G18" i="2"/>
  <c r="H18" i="2" s="1"/>
  <c r="G13" i="2"/>
  <c r="H13" i="2" s="1"/>
  <c r="G12" i="2"/>
  <c r="G11" i="2"/>
  <c r="H11" i="2" s="1"/>
  <c r="F11" i="1"/>
  <c r="F49" i="1" s="1"/>
  <c r="H26" i="1"/>
  <c r="H27" i="1"/>
  <c r="H28" i="1"/>
  <c r="H30" i="1"/>
  <c r="H20" i="1"/>
  <c r="H9" i="1"/>
  <c r="H10" i="1"/>
  <c r="H8" i="1"/>
  <c r="H12" i="2" l="1"/>
  <c r="H15" i="2" s="1"/>
  <c r="G15" i="2"/>
  <c r="H46" i="2"/>
  <c r="H31" i="1"/>
  <c r="G46" i="2"/>
  <c r="G49" i="2" s="1"/>
  <c r="H49" i="2" l="1"/>
  <c r="I35" i="2" s="1"/>
  <c r="H7" i="1"/>
  <c r="H11" i="1" s="1"/>
  <c r="I33" i="2" l="1"/>
  <c r="I34" i="2"/>
  <c r="H38" i="1"/>
  <c r="H39" i="1"/>
  <c r="H40" i="1"/>
  <c r="H41" i="1"/>
  <c r="H42" i="1"/>
  <c r="H43" i="1"/>
  <c r="H44" i="1"/>
  <c r="H45" i="1"/>
  <c r="H46" i="1"/>
  <c r="H21" i="1"/>
  <c r="H22" i="1" s="1"/>
  <c r="H47" i="1" l="1"/>
  <c r="H49" i="1" s="1"/>
  <c r="I44" i="2"/>
  <c r="I40" i="2"/>
  <c r="I36" i="2"/>
  <c r="I29" i="2"/>
  <c r="I18" i="2"/>
  <c r="I20" i="2" s="1"/>
  <c r="I6" i="2"/>
  <c r="I8" i="2" s="1"/>
  <c r="I43" i="2"/>
  <c r="I39" i="2"/>
  <c r="I32" i="2"/>
  <c r="I28" i="2"/>
  <c r="I13" i="2"/>
  <c r="I42" i="2"/>
  <c r="I38" i="2"/>
  <c r="I31" i="2"/>
  <c r="I27" i="2"/>
  <c r="I12" i="2"/>
  <c r="I45" i="2"/>
  <c r="I41" i="2"/>
  <c r="I37" i="2"/>
  <c r="I30" i="2"/>
  <c r="I23" i="2"/>
  <c r="I11" i="2"/>
  <c r="I46" i="2" l="1"/>
  <c r="I15" i="2"/>
  <c r="I49" i="2" l="1"/>
</calcChain>
</file>

<file path=xl/sharedStrings.xml><?xml version="1.0" encoding="utf-8"?>
<sst xmlns="http://schemas.openxmlformats.org/spreadsheetml/2006/main" count="350" uniqueCount="153">
  <si>
    <t xml:space="preserve">INVENTARIO DE BIENES DEL SEÑOR </t>
  </si>
  <si>
    <t xml:space="preserve">LUIS HERNANDO BARCO BARCO </t>
  </si>
  <si>
    <t>CC NO 15.926.790</t>
  </si>
  <si>
    <t xml:space="preserve">BIENES VALORADOS </t>
  </si>
  <si>
    <t xml:space="preserve">UBICACIÓN </t>
  </si>
  <si>
    <t>IDENTIFICACION</t>
  </si>
  <si>
    <t xml:space="preserve">VALOR DE LOS BIENES </t>
  </si>
  <si>
    <t xml:space="preserve">ELABORADO POR </t>
  </si>
  <si>
    <t>MATRICULAS</t>
  </si>
  <si>
    <t xml:space="preserve">LOTE CON CONSTRUCCIONES NUMERO </t>
  </si>
  <si>
    <t>Calle 34 Nos. 9-33, 35, 41 Manzana 28- SUPIA CALDAS</t>
  </si>
  <si>
    <t>115-4978, 115-1478 Y 115-5930</t>
  </si>
  <si>
    <t>JAIRO ARANGO GAVIRIA -AVALUOS PROFESIONALES</t>
  </si>
  <si>
    <t>VEHICULO</t>
  </si>
  <si>
    <t>SUPIA CALDAS</t>
  </si>
  <si>
    <t>PLACA DJT-656</t>
  </si>
  <si>
    <t xml:space="preserve">TOTAL ACTIVOS </t>
  </si>
  <si>
    <t>RODRIGO TAMAYO   C</t>
  </si>
  <si>
    <t>PROYECTO DE GRADUACION Y CALIFICACION DE CRÉDITOS LUIS HERNANDO BARCO BARCO</t>
  </si>
  <si>
    <t xml:space="preserve"> CC 15.926.790</t>
  </si>
  <si>
    <t>CREDITOS PRIMERA CLASE</t>
  </si>
  <si>
    <t>NOMBRE O RAZON SOCIAL DEL ACREEDOR</t>
  </si>
  <si>
    <t>C.C o NIT</t>
  </si>
  <si>
    <t>Cal. y Grad.</t>
  </si>
  <si>
    <t>VINCULO-Art 24 Ley 1116 de 2006</t>
  </si>
  <si>
    <t>TIPO DE DOCUMENTO</t>
  </si>
  <si>
    <t>Capital por pagar</t>
  </si>
  <si>
    <t>Int. Pagar</t>
  </si>
  <si>
    <t>Total Acrencia</t>
  </si>
  <si>
    <t>Luisa Fernanda Tabares Tayac</t>
  </si>
  <si>
    <t>1ra</t>
  </si>
  <si>
    <t>ninguno</t>
  </si>
  <si>
    <t>laboral</t>
  </si>
  <si>
    <t>Municipio de Supia</t>
  </si>
  <si>
    <t>890.801.115-0</t>
  </si>
  <si>
    <t>fiscal</t>
  </si>
  <si>
    <t>Direccion Impuestos y Aduanas Nacionales</t>
  </si>
  <si>
    <t>800.197.268-4</t>
  </si>
  <si>
    <t>Gobernacion de Caldas</t>
  </si>
  <si>
    <t>890.801.052-1</t>
  </si>
  <si>
    <t>TOTAL CREDITOS PRIMERA CLASE</t>
  </si>
  <si>
    <t>CREDITOS SEGUNDA CLASE</t>
  </si>
  <si>
    <t>Davivienda</t>
  </si>
  <si>
    <t>2da</t>
  </si>
  <si>
    <t>Ninguno</t>
  </si>
  <si>
    <t>GM</t>
  </si>
  <si>
    <t>19.84 %</t>
  </si>
  <si>
    <t>TOTAL CRÉDITO DE SEGUNDA CLASE</t>
  </si>
  <si>
    <t>CREDITOS TERCERA CLASE</t>
  </si>
  <si>
    <t>Cal y Grad</t>
  </si>
  <si>
    <t>Consorcio Cristal de Occidente 2</t>
  </si>
  <si>
    <t>900.401.953-1</t>
  </si>
  <si>
    <t>3ra</t>
  </si>
  <si>
    <t>crédito</t>
  </si>
  <si>
    <t>34.49%</t>
  </si>
  <si>
    <t>Jose Javier Osorio</t>
  </si>
  <si>
    <t>Credito</t>
  </si>
  <si>
    <t>19.56%</t>
  </si>
  <si>
    <t>TOTAL CRÉDITOS TERCERA CLASE</t>
  </si>
  <si>
    <t>CREDITOS CUARTA CLASE</t>
  </si>
  <si>
    <t>Uni-as S.A.S</t>
  </si>
  <si>
    <t>901.095.716-0</t>
  </si>
  <si>
    <t>4ta</t>
  </si>
  <si>
    <t>Mario Alejandro Zuñiga</t>
  </si>
  <si>
    <t>42.58%</t>
  </si>
  <si>
    <t>Agroinsumos S.A</t>
  </si>
  <si>
    <t>836.000.548-7</t>
  </si>
  <si>
    <t>31.37%</t>
  </si>
  <si>
    <t>Central Hidroelectrica</t>
  </si>
  <si>
    <t>Facturas</t>
  </si>
  <si>
    <t>Orlando Jaramillo Valencia</t>
  </si>
  <si>
    <t>60.10%</t>
  </si>
  <si>
    <t>TOTAL CRÉDITOS CUARTA CLASE</t>
  </si>
  <si>
    <t>CREDITOS DE QUINTA CLASE</t>
  </si>
  <si>
    <t>5ta</t>
  </si>
  <si>
    <t>Tarjeta de crédito</t>
  </si>
  <si>
    <t>25..78 %</t>
  </si>
  <si>
    <t>Crédito</t>
  </si>
  <si>
    <t>Carolina Gonzales Aponte</t>
  </si>
  <si>
    <t>quirografarios</t>
  </si>
  <si>
    <t>Alfonso Cardona Cano</t>
  </si>
  <si>
    <t>29.89%</t>
  </si>
  <si>
    <t>Alberto Ruiz Martinez</t>
  </si>
  <si>
    <t>33.00%</t>
  </si>
  <si>
    <t>Luisa Fernanda Leon</t>
  </si>
  <si>
    <t>32.45%</t>
  </si>
  <si>
    <t>Maria Nubia Fernandez</t>
  </si>
  <si>
    <t>31.97%</t>
  </si>
  <si>
    <t>Arnoldo Valencia Ayala</t>
  </si>
  <si>
    <t>letra</t>
  </si>
  <si>
    <t>19.42%</t>
  </si>
  <si>
    <t>Diego Humberto Guevara</t>
  </si>
  <si>
    <t>19.23%</t>
  </si>
  <si>
    <t>Alexander Brand Monsalve</t>
  </si>
  <si>
    <t>20.19%</t>
  </si>
  <si>
    <t>Lex Fori Consultores Group S.A.S</t>
  </si>
  <si>
    <t>901.099.883-0</t>
  </si>
  <si>
    <t>31.23%</t>
  </si>
  <si>
    <t>TOTAL CRÉDITOS QUINTA CATEGORIA</t>
  </si>
  <si>
    <t>TOTAL CRÉDITOS DE LA LIQUIDACION</t>
  </si>
  <si>
    <t>RODRIGO TAMAYO C</t>
  </si>
  <si>
    <t xml:space="preserve"> DERECHO A VOTOS-LUIS HERNANDO BARCO BARCO</t>
  </si>
  <si>
    <t>Nombre o razon social del acreedor</t>
  </si>
  <si>
    <t>Dirección del Acreedor</t>
  </si>
  <si>
    <t>Municipio</t>
  </si>
  <si>
    <t>Capital Vencido</t>
  </si>
  <si>
    <t>Derechos a voto</t>
  </si>
  <si>
    <t>% Derechos a voto</t>
  </si>
  <si>
    <t>luisa Fernanda Tabares Tayac</t>
  </si>
  <si>
    <t>Urbanizacion monterrey casa 1</t>
  </si>
  <si>
    <t>Supia (Caldas)</t>
  </si>
  <si>
    <t>TOTAL CREDITOS CATEGORIA A</t>
  </si>
  <si>
    <t>CATEGORIA B</t>
  </si>
  <si>
    <t>Calle 32 # 6-11</t>
  </si>
  <si>
    <t>Calle 22 # 23-17 edif Manuela Saenz</t>
  </si>
  <si>
    <t>Manizales (Caldas)</t>
  </si>
  <si>
    <t>Carrera 21 entre calle 22 y 23</t>
  </si>
  <si>
    <t>TOTAL CREDIOS CATEGORIA B</t>
  </si>
  <si>
    <t>CATEGORIA C</t>
  </si>
  <si>
    <t>Avenida el dorado</t>
  </si>
  <si>
    <t>Bogotá</t>
  </si>
  <si>
    <t>TOTAL CREDITOS CATEGORIA C</t>
  </si>
  <si>
    <t>CATEGORIA D</t>
  </si>
  <si>
    <t>Luis Hernando Barco Barco</t>
  </si>
  <si>
    <t>Supia</t>
  </si>
  <si>
    <t>TOTAL CREDITOS CATEGORIA D</t>
  </si>
  <si>
    <t>CATEGORIA E</t>
  </si>
  <si>
    <t>Calle 49 # 28-34</t>
  </si>
  <si>
    <t>Carrera 16 # 20-39</t>
  </si>
  <si>
    <t>Calle 5 # 6B-05</t>
  </si>
  <si>
    <t>Zarzal (Valle)</t>
  </si>
  <si>
    <t>Calle 13 # 56-20</t>
  </si>
  <si>
    <t>Zaragoza (Valle)</t>
  </si>
  <si>
    <t>Calle 11 # 9-09</t>
  </si>
  <si>
    <t>Riosucio (Caldas)</t>
  </si>
  <si>
    <t>Calle 16 # 5C-64</t>
  </si>
  <si>
    <t>Calle 32 # 7-38 Apto 505</t>
  </si>
  <si>
    <t>Súpia (Caldas)</t>
  </si>
  <si>
    <t>Carrera 8 # 18-60 Ofic 508</t>
  </si>
  <si>
    <t>Pereira (Risaralda)</t>
  </si>
  <si>
    <t>Calle 8 # 11-32</t>
  </si>
  <si>
    <t>Manzana 2 Casa 2A llano azul</t>
  </si>
  <si>
    <t>Dosquebradas(Risaralda)</t>
  </si>
  <si>
    <t xml:space="preserve"> Carrera 6 # Calle 34 sector la pista</t>
  </si>
  <si>
    <t>Carrera # 25-18 barrio libertadores</t>
  </si>
  <si>
    <t>Carrera 7 # 26-48 barrio la playa</t>
  </si>
  <si>
    <t xml:space="preserve">Calle 33 # 7-56 </t>
  </si>
  <si>
    <t>Calle 168B Carrera 9</t>
  </si>
  <si>
    <t>Bogotá (Cundinamarca)</t>
  </si>
  <si>
    <t>Calle 19 # 8-34 Piso 13 ofic 13-04</t>
  </si>
  <si>
    <t>TOTAL CREDITOS CATEGORIA E</t>
  </si>
  <si>
    <t>TOTAL DERECHOS DE VOTO PARA LA LIQUIDACION</t>
  </si>
  <si>
    <t>patrim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</si>
</sst>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_-;\-* #,##0_-;_-* &quot;-&quot;??_-;_-@_-"/>
    <numFmt numFmtId="167" formatCode="_-&quot;$&quot;\ * #,##0_-;\-&quot;$&quot;\ * #,##0_-;_-&quot;$&quot;\ 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sz val="12"/>
      <color theme="1"/>
      <name val="Verdana"/>
      <family val="2"/>
    </font>
    <font>
      <b/>
      <sz val="12"/>
      <color rgb="FF000000"/>
      <name val="Verdana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164" fontId="4" fillId="0" borderId="2" xfId="1" applyFont="1" applyBorder="1" applyAlignment="1">
      <alignment horizontal="center" vertical="center" wrapText="1"/>
    </xf>
    <xf numFmtId="10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1" applyFont="1"/>
    <xf numFmtId="0" fontId="3" fillId="2" borderId="0" xfId="0" applyFont="1" applyFill="1"/>
    <xf numFmtId="0" fontId="3" fillId="0" borderId="0" xfId="2" applyNumberFormat="1" applyFont="1"/>
    <xf numFmtId="0" fontId="4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7" fillId="0" borderId="2" xfId="1" applyFont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4" fontId="7" fillId="0" borderId="2" xfId="1" applyFont="1" applyBorder="1" applyAlignment="1">
      <alignment horizontal="right" vertical="center" wrapText="1"/>
    </xf>
    <xf numFmtId="10" fontId="6" fillId="2" borderId="2" xfId="2" applyNumberFormat="1" applyFont="1" applyFill="1" applyBorder="1" applyAlignment="1">
      <alignment horizontal="right" vertical="center" wrapText="1"/>
    </xf>
    <xf numFmtId="164" fontId="7" fillId="0" borderId="3" xfId="2" applyNumberFormat="1" applyFont="1" applyBorder="1" applyAlignment="1">
      <alignment horizontal="right" vertical="center" wrapText="1"/>
    </xf>
    <xf numFmtId="164" fontId="8" fillId="0" borderId="2" xfId="1" applyFont="1" applyBorder="1" applyAlignment="1">
      <alignment horizontal="right" vertical="center" wrapText="1"/>
    </xf>
    <xf numFmtId="164" fontId="6" fillId="0" borderId="2" xfId="1" applyFont="1" applyBorder="1" applyAlignment="1">
      <alignment horizontal="right" vertical="center" wrapText="1"/>
    </xf>
    <xf numFmtId="164" fontId="8" fillId="0" borderId="3" xfId="1" applyFont="1" applyBorder="1" applyAlignment="1">
      <alignment horizontal="right" vertical="center" wrapText="1"/>
    </xf>
    <xf numFmtId="164" fontId="5" fillId="4" borderId="8" xfId="0" applyNumberFormat="1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167" fontId="5" fillId="4" borderId="9" xfId="4" applyNumberFormat="1" applyFont="1" applyFill="1" applyBorder="1" applyAlignment="1">
      <alignment horizontal="right" vertical="center" wrapText="1"/>
    </xf>
    <xf numFmtId="164" fontId="8" fillId="4" borderId="2" xfId="1" applyFont="1" applyFill="1" applyBorder="1" applyAlignment="1">
      <alignment horizontal="center" vertical="center" wrapText="1"/>
    </xf>
    <xf numFmtId="164" fontId="6" fillId="4" borderId="2" xfId="1" applyFont="1" applyFill="1" applyBorder="1" applyAlignment="1">
      <alignment horizontal="center" vertical="center" wrapText="1"/>
    </xf>
    <xf numFmtId="164" fontId="5" fillId="4" borderId="3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7" fontId="6" fillId="2" borderId="2" xfId="4" applyNumberFormat="1" applyFont="1" applyFill="1" applyBorder="1" applyAlignment="1">
      <alignment horizontal="center" vertical="center" wrapText="1"/>
    </xf>
    <xf numFmtId="167" fontId="6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167" fontId="6" fillId="2" borderId="2" xfId="4" applyNumberFormat="1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165" fontId="5" fillId="3" borderId="11" xfId="4" applyFont="1" applyFill="1" applyBorder="1" applyAlignment="1">
      <alignment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7" fontId="6" fillId="0" borderId="2" xfId="4" applyNumberFormat="1" applyFont="1" applyBorder="1" applyAlignment="1">
      <alignment horizontal="center" vertical="center" wrapText="1"/>
    </xf>
    <xf numFmtId="167" fontId="6" fillId="0" borderId="3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167" fontId="5" fillId="4" borderId="2" xfId="0" applyNumberFormat="1" applyFont="1" applyFill="1" applyBorder="1" applyAlignment="1">
      <alignment vertical="center" wrapText="1"/>
    </xf>
    <xf numFmtId="167" fontId="5" fillId="4" borderId="3" xfId="0" applyNumberFormat="1" applyFont="1" applyFill="1" applyBorder="1" applyAlignment="1">
      <alignment vertical="center" wrapText="1"/>
    </xf>
    <xf numFmtId="10" fontId="6" fillId="0" borderId="3" xfId="2" applyNumberFormat="1" applyFont="1" applyBorder="1" applyAlignment="1">
      <alignment horizontal="center" vertical="center" wrapText="1"/>
    </xf>
    <xf numFmtId="10" fontId="5" fillId="2" borderId="3" xfId="2" applyNumberFormat="1" applyFont="1" applyFill="1" applyBorder="1" applyAlignment="1">
      <alignment horizontal="center" vertical="center" wrapText="1"/>
    </xf>
    <xf numFmtId="10" fontId="5" fillId="0" borderId="3" xfId="2" applyNumberFormat="1" applyFont="1" applyBorder="1" applyAlignment="1">
      <alignment horizontal="center" vertical="center" wrapText="1"/>
    </xf>
    <xf numFmtId="167" fontId="5" fillId="3" borderId="2" xfId="4" applyNumberFormat="1" applyFont="1" applyFill="1" applyBorder="1" applyAlignment="1">
      <alignment horizontal="center" vertical="center" wrapText="1"/>
    </xf>
    <xf numFmtId="164" fontId="5" fillId="3" borderId="2" xfId="4" applyNumberFormat="1" applyFont="1" applyFill="1" applyBorder="1" applyAlignment="1">
      <alignment vertical="center" wrapText="1"/>
    </xf>
    <xf numFmtId="10" fontId="6" fillId="2" borderId="3" xfId="2" applyNumberFormat="1" applyFont="1" applyFill="1" applyBorder="1" applyAlignment="1">
      <alignment horizontal="center" vertical="center" wrapText="1"/>
    </xf>
    <xf numFmtId="10" fontId="3" fillId="0" borderId="0" xfId="2" applyNumberFormat="1" applyFont="1" applyBorder="1"/>
    <xf numFmtId="0" fontId="3" fillId="0" borderId="0" xfId="0" applyFont="1" applyAlignment="1">
      <alignment vertical="center" wrapText="1"/>
    </xf>
    <xf numFmtId="164" fontId="6" fillId="0" borderId="3" xfId="1" applyFont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vertical="center" wrapText="1"/>
    </xf>
    <xf numFmtId="164" fontId="5" fillId="4" borderId="2" xfId="1" applyFont="1" applyFill="1" applyBorder="1" applyAlignment="1">
      <alignment vertical="center" wrapText="1"/>
    </xf>
    <xf numFmtId="10" fontId="6" fillId="2" borderId="2" xfId="2" applyNumberFormat="1" applyFont="1" applyFill="1" applyBorder="1" applyAlignment="1">
      <alignment horizontal="center" vertical="center" wrapText="1"/>
    </xf>
    <xf numFmtId="164" fontId="6" fillId="0" borderId="2" xfId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7" fontId="6" fillId="2" borderId="2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4" fontId="14" fillId="0" borderId="0" xfId="0" applyNumberFormat="1" applyFont="1"/>
    <xf numFmtId="0" fontId="5" fillId="0" borderId="0" xfId="0" applyFont="1" applyAlignment="1">
      <alignment vertical="center" wrapText="1"/>
    </xf>
    <xf numFmtId="0" fontId="5" fillId="0" borderId="0" xfId="0" applyFont="1"/>
    <xf numFmtId="167" fontId="5" fillId="0" borderId="0" xfId="4" applyNumberFormat="1" applyFont="1" applyFill="1" applyBorder="1"/>
    <xf numFmtId="0" fontId="6" fillId="0" borderId="0" xfId="0" applyFont="1"/>
    <xf numFmtId="164" fontId="6" fillId="0" borderId="0" xfId="0" applyNumberFormat="1" applyFont="1"/>
    <xf numFmtId="167" fontId="5" fillId="0" borderId="2" xfId="4" applyNumberFormat="1" applyFont="1" applyFill="1" applyBorder="1" applyAlignment="1">
      <alignment horizontal="center" vertical="center" wrapText="1"/>
    </xf>
    <xf numFmtId="9" fontId="6" fillId="0" borderId="3" xfId="2" applyFont="1" applyFill="1" applyBorder="1" applyAlignment="1">
      <alignment horizontal="center" vertical="center" wrapText="1"/>
    </xf>
    <xf numFmtId="10" fontId="3" fillId="0" borderId="0" xfId="2" applyNumberFormat="1" applyFont="1" applyFill="1" applyBorder="1"/>
    <xf numFmtId="164" fontId="5" fillId="0" borderId="2" xfId="0" applyNumberFormat="1" applyFont="1" applyBorder="1" applyAlignment="1">
      <alignment vertical="center" wrapText="1"/>
    </xf>
    <xf numFmtId="164" fontId="5" fillId="0" borderId="2" xfId="4" applyNumberFormat="1" applyFont="1" applyFill="1" applyBorder="1" applyAlignment="1">
      <alignment vertical="center" wrapText="1"/>
    </xf>
    <xf numFmtId="10" fontId="6" fillId="0" borderId="3" xfId="2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9" fontId="5" fillId="0" borderId="2" xfId="2" applyFont="1" applyBorder="1" applyAlignment="1">
      <alignment horizontal="center" vertical="center" wrapText="1"/>
    </xf>
    <xf numFmtId="0" fontId="5" fillId="0" borderId="2" xfId="0" applyFont="1" applyBorder="1"/>
    <xf numFmtId="167" fontId="5" fillId="0" borderId="2" xfId="0" applyNumberFormat="1" applyFont="1" applyBorder="1"/>
    <xf numFmtId="10" fontId="5" fillId="0" borderId="2" xfId="2" applyNumberFormat="1" applyFont="1" applyFill="1" applyBorder="1"/>
    <xf numFmtId="0" fontId="0" fillId="0" borderId="2" xfId="0" applyBorder="1"/>
    <xf numFmtId="3" fontId="0" fillId="0" borderId="2" xfId="0" applyNumberFormat="1" applyBorder="1"/>
    <xf numFmtId="0" fontId="0" fillId="0" borderId="2" xfId="0" applyBorder="1" applyAlignment="1">
      <alignment wrapText="1"/>
    </xf>
    <xf numFmtId="3" fontId="13" fillId="0" borderId="2" xfId="0" applyNumberFormat="1" applyFont="1" applyBorder="1"/>
    <xf numFmtId="0" fontId="13" fillId="0" borderId="2" xfId="0" applyFont="1" applyBorder="1"/>
    <xf numFmtId="3" fontId="13" fillId="0" borderId="2" xfId="0" applyNumberFormat="1" applyFont="1" applyBorder="1" applyAlignment="1">
      <alignment wrapText="1"/>
    </xf>
    <xf numFmtId="3" fontId="3" fillId="0" borderId="0" xfId="0" applyNumberFormat="1" applyFont="1"/>
    <xf numFmtId="0" fontId="5" fillId="0" borderId="2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</cellXfs>
  <cellStyles count="5">
    <cellStyle name="Millares" xfId="3" builtinId="3"/>
    <cellStyle name="Moneda" xfId="4" builtinId="4"/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133351</xdr:rowOff>
    </xdr:from>
    <xdr:to>
      <xdr:col>1</xdr:col>
      <xdr:colOff>0</xdr:colOff>
      <xdr:row>15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62351"/>
          <a:ext cx="1276350" cy="69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1</xdr:col>
      <xdr:colOff>0</xdr:colOff>
      <xdr:row>55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58500"/>
          <a:ext cx="1276350" cy="6953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8902</xdr:rowOff>
    </xdr:from>
    <xdr:to>
      <xdr:col>1</xdr:col>
      <xdr:colOff>3383</xdr:colOff>
      <xdr:row>54</xdr:row>
      <xdr:rowOff>36586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124346"/>
          <a:ext cx="1276350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opLeftCell="A16" workbookViewId="0">
      <selection sqref="A1:E17"/>
    </sheetView>
  </sheetViews>
  <sheetFormatPr defaultColWidth="11.42578125" defaultRowHeight="15"/>
  <cols>
    <col min="1" max="1" width="19.140625" customWidth="1"/>
    <col min="2" max="2" width="21.28515625" customWidth="1"/>
    <col min="3" max="3" width="16.140625" customWidth="1"/>
    <col min="4" max="4" width="15.42578125" style="66" customWidth="1"/>
    <col min="5" max="5" width="16.85546875" customWidth="1"/>
  </cols>
  <sheetData>
    <row r="1" spans="1:5">
      <c r="A1" s="88" t="s">
        <v>0</v>
      </c>
      <c r="B1" s="88"/>
      <c r="C1" s="88"/>
      <c r="D1" s="87"/>
      <c r="E1" s="84"/>
    </row>
    <row r="2" spans="1:5">
      <c r="A2" s="88" t="s">
        <v>1</v>
      </c>
      <c r="B2" s="88"/>
      <c r="C2" s="88"/>
      <c r="D2" s="87"/>
      <c r="E2" s="84"/>
    </row>
    <row r="3" spans="1:5">
      <c r="A3" s="88" t="s">
        <v>2</v>
      </c>
      <c r="B3" s="84"/>
      <c r="C3" s="84"/>
      <c r="D3" s="85"/>
      <c r="E3" s="84"/>
    </row>
    <row r="4" spans="1:5">
      <c r="A4" s="84"/>
      <c r="B4" s="84"/>
      <c r="C4" s="84"/>
      <c r="D4" s="85"/>
      <c r="E4" s="84"/>
    </row>
    <row r="5" spans="1:5" ht="30">
      <c r="A5" s="88" t="s">
        <v>3</v>
      </c>
      <c r="B5" s="88" t="s">
        <v>4</v>
      </c>
      <c r="C5" s="88" t="s">
        <v>5</v>
      </c>
      <c r="D5" s="89" t="s">
        <v>6</v>
      </c>
      <c r="E5" s="88" t="s">
        <v>7</v>
      </c>
    </row>
    <row r="6" spans="1:5">
      <c r="A6" s="84"/>
      <c r="B6" s="84"/>
      <c r="C6" s="84" t="s">
        <v>8</v>
      </c>
      <c r="D6" s="85"/>
      <c r="E6" s="84"/>
    </row>
    <row r="7" spans="1:5" ht="60">
      <c r="A7" s="86" t="s">
        <v>9</v>
      </c>
      <c r="B7" s="86" t="s">
        <v>10</v>
      </c>
      <c r="C7" s="86" t="s">
        <v>11</v>
      </c>
      <c r="D7" s="85">
        <v>3369000000</v>
      </c>
      <c r="E7" s="86" t="s">
        <v>12</v>
      </c>
    </row>
    <row r="8" spans="1:5">
      <c r="A8" s="84"/>
      <c r="B8" s="84"/>
      <c r="C8" s="84"/>
      <c r="D8" s="85"/>
      <c r="E8" s="84"/>
    </row>
    <row r="9" spans="1:5" ht="60">
      <c r="A9" s="84" t="s">
        <v>13</v>
      </c>
      <c r="B9" s="84" t="s">
        <v>14</v>
      </c>
      <c r="C9" s="84" t="s">
        <v>15</v>
      </c>
      <c r="D9" s="85">
        <v>121000000</v>
      </c>
      <c r="E9" s="86" t="s">
        <v>12</v>
      </c>
    </row>
    <row r="10" spans="1:5">
      <c r="A10" s="84"/>
      <c r="B10" s="84"/>
      <c r="C10" s="84"/>
      <c r="D10" s="85"/>
      <c r="E10" s="84"/>
    </row>
    <row r="11" spans="1:5">
      <c r="A11" s="88" t="s">
        <v>16</v>
      </c>
      <c r="B11" s="88"/>
      <c r="C11" s="88"/>
      <c r="D11" s="87">
        <f>SUM(D7:D9)</f>
        <v>3490000000</v>
      </c>
      <c r="E11" s="84"/>
    </row>
    <row r="12" spans="1:5">
      <c r="A12" s="84"/>
      <c r="B12" s="84"/>
      <c r="C12" s="84"/>
      <c r="D12" s="85"/>
      <c r="E12" s="84"/>
    </row>
    <row r="17" spans="1:1">
      <c r="A17" t="s">
        <v>17</v>
      </c>
    </row>
  </sheetData>
  <pageMargins left="0.70866141732283472" right="0.70866141732283472" top="0.74803149606299213" bottom="0.74803149606299213" header="0.31496062992125984" footer="0.31496062992125984"/>
  <pageSetup paperSize="140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94"/>
  <sheetViews>
    <sheetView zoomScaleNormal="95" zoomScaleSheetLayoutView="100" workbookViewId="0">
      <selection sqref="A1:I61"/>
    </sheetView>
  </sheetViews>
  <sheetFormatPr defaultColWidth="11.42578125" defaultRowHeight="12.75"/>
  <cols>
    <col min="1" max="1" width="19.140625" style="1" customWidth="1"/>
    <col min="2" max="2" width="21.28515625" style="5" customWidth="1"/>
    <col min="3" max="3" width="12.7109375" style="5" customWidth="1"/>
    <col min="4" max="4" width="15.28515625" style="5" customWidth="1"/>
    <col min="5" max="5" width="14.85546875" style="1" customWidth="1"/>
    <col min="6" max="6" width="21.7109375" style="1" customWidth="1"/>
    <col min="7" max="7" width="12.140625" style="1" customWidth="1"/>
    <col min="8" max="8" width="22" style="1" customWidth="1"/>
    <col min="9" max="10" width="11.42578125" style="1"/>
    <col min="11" max="11" width="13.42578125" style="1" bestFit="1" customWidth="1"/>
    <col min="12" max="16384" width="11.42578125" style="1"/>
  </cols>
  <sheetData>
    <row r="1" spans="1:27">
      <c r="A1" s="95" t="s">
        <v>18</v>
      </c>
      <c r="B1" s="96"/>
      <c r="C1" s="96"/>
      <c r="D1" s="96"/>
      <c r="E1" s="96"/>
      <c r="F1" s="96"/>
      <c r="G1" s="96"/>
      <c r="H1" s="97"/>
    </row>
    <row r="2" spans="1:27" ht="13.5" thickBot="1">
      <c r="A2" s="98"/>
      <c r="B2" s="99"/>
      <c r="C2" s="99"/>
      <c r="D2" s="99"/>
      <c r="E2" s="99"/>
      <c r="F2" s="99"/>
      <c r="G2" s="99"/>
      <c r="H2" s="100"/>
    </row>
    <row r="3" spans="1:27">
      <c r="A3" s="95" t="s">
        <v>19</v>
      </c>
      <c r="B3" s="96"/>
      <c r="C3" s="96"/>
      <c r="D3" s="96"/>
      <c r="E3" s="96"/>
      <c r="F3" s="96"/>
      <c r="G3" s="96"/>
      <c r="H3" s="96"/>
      <c r="I3" s="97"/>
    </row>
    <row r="4" spans="1:27" ht="13.5" thickBot="1">
      <c r="A4" s="98"/>
      <c r="B4" s="99"/>
      <c r="C4" s="99"/>
      <c r="D4" s="99"/>
      <c r="E4" s="99"/>
      <c r="F4" s="99"/>
      <c r="G4" s="99"/>
      <c r="H4" s="99"/>
      <c r="I4" s="100"/>
    </row>
    <row r="5" spans="1:27" ht="15">
      <c r="A5" s="104" t="s">
        <v>20</v>
      </c>
      <c r="B5" s="105"/>
      <c r="C5" s="105"/>
      <c r="D5" s="105"/>
      <c r="E5" s="105"/>
      <c r="F5" s="105"/>
      <c r="G5" s="105"/>
      <c r="H5" s="106"/>
    </row>
    <row r="6" spans="1:27" ht="38.25">
      <c r="A6" s="12" t="s">
        <v>21</v>
      </c>
      <c r="B6" s="13" t="s">
        <v>22</v>
      </c>
      <c r="C6" s="13" t="s">
        <v>23</v>
      </c>
      <c r="D6" s="13" t="s">
        <v>24</v>
      </c>
      <c r="E6" s="13" t="s">
        <v>25</v>
      </c>
      <c r="F6" s="13" t="s">
        <v>26</v>
      </c>
      <c r="G6" s="13" t="s">
        <v>27</v>
      </c>
      <c r="H6" s="14" t="s">
        <v>28</v>
      </c>
    </row>
    <row r="7" spans="1:27" ht="25.5">
      <c r="A7" s="34" t="s">
        <v>29</v>
      </c>
      <c r="B7" s="16">
        <v>1060592745</v>
      </c>
      <c r="C7" s="18" t="s">
        <v>30</v>
      </c>
      <c r="D7" s="18" t="s">
        <v>31</v>
      </c>
      <c r="E7" s="18" t="s">
        <v>32</v>
      </c>
      <c r="F7" s="35">
        <v>500000</v>
      </c>
      <c r="G7" s="41">
        <v>0</v>
      </c>
      <c r="H7" s="36">
        <f>F7</f>
        <v>500000</v>
      </c>
    </row>
    <row r="8" spans="1:27">
      <c r="A8" s="34" t="s">
        <v>33</v>
      </c>
      <c r="B8" s="16" t="s">
        <v>34</v>
      </c>
      <c r="C8" s="18" t="s">
        <v>30</v>
      </c>
      <c r="D8" s="18" t="s">
        <v>31</v>
      </c>
      <c r="E8" s="18" t="s">
        <v>35</v>
      </c>
      <c r="F8" s="35">
        <v>3172097</v>
      </c>
      <c r="G8" s="41">
        <v>0</v>
      </c>
      <c r="H8" s="36">
        <f>F8</f>
        <v>3172097</v>
      </c>
    </row>
    <row r="9" spans="1:27" ht="51">
      <c r="A9" s="34" t="s">
        <v>36</v>
      </c>
      <c r="B9" s="16" t="s">
        <v>37</v>
      </c>
      <c r="C9" s="18" t="s">
        <v>30</v>
      </c>
      <c r="D9" s="18" t="s">
        <v>31</v>
      </c>
      <c r="E9" s="18" t="s">
        <v>35</v>
      </c>
      <c r="F9" s="35">
        <v>500000</v>
      </c>
      <c r="G9" s="41">
        <v>0</v>
      </c>
      <c r="H9" s="36">
        <f t="shared" ref="H9:H10" si="0">F9</f>
        <v>500000</v>
      </c>
    </row>
    <row r="10" spans="1:27" ht="25.5">
      <c r="A10" s="34" t="s">
        <v>38</v>
      </c>
      <c r="B10" s="16" t="s">
        <v>39</v>
      </c>
      <c r="C10" s="18" t="s">
        <v>30</v>
      </c>
      <c r="D10" s="18" t="s">
        <v>31</v>
      </c>
      <c r="E10" s="18" t="s">
        <v>35</v>
      </c>
      <c r="F10" s="35">
        <v>4582005</v>
      </c>
      <c r="G10" s="41">
        <v>0</v>
      </c>
      <c r="H10" s="36">
        <f t="shared" si="0"/>
        <v>4582005</v>
      </c>
    </row>
    <row r="11" spans="1:27">
      <c r="A11" s="109" t="s">
        <v>40</v>
      </c>
      <c r="B11" s="110"/>
      <c r="C11" s="110"/>
      <c r="D11" s="110"/>
      <c r="E11" s="110"/>
      <c r="F11" s="31">
        <f>SUM(F7:F10)</f>
        <v>8754102</v>
      </c>
      <c r="G11" s="32"/>
      <c r="H11" s="33">
        <f>SUM(H7:H10)</f>
        <v>8754102</v>
      </c>
    </row>
    <row r="12" spans="1:27">
      <c r="A12" s="116"/>
      <c r="B12" s="117"/>
      <c r="C12" s="117"/>
      <c r="D12" s="117"/>
      <c r="E12" s="117"/>
      <c r="F12" s="117"/>
      <c r="G12" s="117"/>
      <c r="H12" s="118"/>
    </row>
    <row r="13" spans="1:27" ht="15">
      <c r="A13" s="113" t="s">
        <v>41</v>
      </c>
      <c r="B13" s="114"/>
      <c r="C13" s="114"/>
      <c r="D13" s="114"/>
      <c r="E13" s="114"/>
      <c r="F13" s="114"/>
      <c r="G13" s="114"/>
      <c r="H13" s="115"/>
    </row>
    <row r="14" spans="1:27" ht="38.25">
      <c r="A14" s="12" t="s">
        <v>21</v>
      </c>
      <c r="B14" s="13" t="s">
        <v>22</v>
      </c>
      <c r="C14" s="13" t="s">
        <v>23</v>
      </c>
      <c r="D14" s="13" t="s">
        <v>24</v>
      </c>
      <c r="E14" s="13" t="s">
        <v>25</v>
      </c>
      <c r="F14" s="13" t="s">
        <v>26</v>
      </c>
      <c r="G14" s="13" t="s">
        <v>27</v>
      </c>
      <c r="H14" s="14" t="s">
        <v>28</v>
      </c>
    </row>
    <row r="15" spans="1:27" s="11" customFormat="1">
      <c r="A15" s="43" t="s">
        <v>42</v>
      </c>
      <c r="B15" s="16">
        <v>860034313</v>
      </c>
      <c r="C15" s="17" t="s">
        <v>43</v>
      </c>
      <c r="D15" s="17" t="s">
        <v>44</v>
      </c>
      <c r="E15" s="17" t="s">
        <v>45</v>
      </c>
      <c r="F15" s="61">
        <v>43425011</v>
      </c>
      <c r="G15" s="17" t="s">
        <v>46</v>
      </c>
      <c r="H15" s="57">
        <f>F15</f>
        <v>43425011</v>
      </c>
      <c r="I15" s="1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>
      <c r="A16" s="101" t="s">
        <v>47</v>
      </c>
      <c r="B16" s="102"/>
      <c r="C16" s="102"/>
      <c r="D16" s="102"/>
      <c r="E16" s="103"/>
      <c r="F16" s="59">
        <f>F15</f>
        <v>43425011</v>
      </c>
      <c r="G16" s="46"/>
      <c r="H16" s="58">
        <f>H15</f>
        <v>43425011</v>
      </c>
    </row>
    <row r="17" spans="1:10">
      <c r="A17" s="92"/>
      <c r="B17" s="93"/>
      <c r="C17" s="93"/>
      <c r="D17" s="93"/>
      <c r="E17" s="93"/>
      <c r="F17" s="93"/>
      <c r="G17" s="93"/>
      <c r="H17" s="94"/>
      <c r="I17" s="10"/>
    </row>
    <row r="18" spans="1:10" ht="15">
      <c r="A18" s="113" t="s">
        <v>48</v>
      </c>
      <c r="B18" s="114"/>
      <c r="C18" s="114"/>
      <c r="D18" s="114"/>
      <c r="E18" s="114"/>
      <c r="F18" s="114"/>
      <c r="G18" s="114"/>
      <c r="H18" s="115"/>
      <c r="J18" s="3"/>
    </row>
    <row r="19" spans="1:10" ht="38.25">
      <c r="A19" s="12" t="s">
        <v>21</v>
      </c>
      <c r="B19" s="13" t="s">
        <v>22</v>
      </c>
      <c r="C19" s="13" t="s">
        <v>49</v>
      </c>
      <c r="D19" s="13" t="s">
        <v>24</v>
      </c>
      <c r="E19" s="13" t="s">
        <v>25</v>
      </c>
      <c r="F19" s="13" t="s">
        <v>26</v>
      </c>
      <c r="G19" s="13" t="s">
        <v>27</v>
      </c>
      <c r="H19" s="14" t="s">
        <v>28</v>
      </c>
      <c r="J19" s="3"/>
    </row>
    <row r="20" spans="1:10" ht="25.5">
      <c r="A20" s="43" t="s">
        <v>50</v>
      </c>
      <c r="B20" s="17" t="s">
        <v>51</v>
      </c>
      <c r="C20" s="17" t="s">
        <v>52</v>
      </c>
      <c r="D20" s="17" t="s">
        <v>31</v>
      </c>
      <c r="E20" s="17" t="s">
        <v>53</v>
      </c>
      <c r="F20" s="44">
        <v>9240033</v>
      </c>
      <c r="G20" s="17" t="s">
        <v>54</v>
      </c>
      <c r="H20" s="45">
        <f>F20</f>
        <v>9240033</v>
      </c>
      <c r="J20" s="3"/>
    </row>
    <row r="21" spans="1:10">
      <c r="A21" s="43" t="s">
        <v>55</v>
      </c>
      <c r="B21" s="16">
        <v>7496125</v>
      </c>
      <c r="C21" s="17" t="s">
        <v>52</v>
      </c>
      <c r="D21" s="17" t="s">
        <v>31</v>
      </c>
      <c r="E21" s="17" t="s">
        <v>56</v>
      </c>
      <c r="F21" s="22">
        <v>418000000</v>
      </c>
      <c r="G21" s="60" t="s">
        <v>57</v>
      </c>
      <c r="H21" s="24">
        <f>F21</f>
        <v>418000000</v>
      </c>
      <c r="J21" s="3"/>
    </row>
    <row r="22" spans="1:10">
      <c r="A22" s="109" t="s">
        <v>58</v>
      </c>
      <c r="B22" s="110"/>
      <c r="C22" s="110"/>
      <c r="D22" s="110"/>
      <c r="E22" s="110"/>
      <c r="F22" s="31">
        <f>SUM(F20:F21)</f>
        <v>427240033</v>
      </c>
      <c r="G22" s="32"/>
      <c r="H22" s="33">
        <f>SUM(H20:H21)</f>
        <v>427240033</v>
      </c>
      <c r="J22" s="3"/>
    </row>
    <row r="23" spans="1:10">
      <c r="A23" s="116"/>
      <c r="B23" s="117"/>
      <c r="C23" s="117"/>
      <c r="D23" s="117"/>
      <c r="E23" s="117"/>
      <c r="F23" s="117"/>
      <c r="G23" s="117"/>
      <c r="H23" s="118"/>
      <c r="J23" s="3"/>
    </row>
    <row r="24" spans="1:10" ht="15">
      <c r="A24" s="119" t="s">
        <v>59</v>
      </c>
      <c r="B24" s="120"/>
      <c r="C24" s="120"/>
      <c r="D24" s="120"/>
      <c r="E24" s="120"/>
      <c r="F24" s="120"/>
      <c r="G24" s="120"/>
      <c r="H24" s="121"/>
      <c r="J24" s="3"/>
    </row>
    <row r="25" spans="1:10" ht="38.25">
      <c r="A25" s="12" t="s">
        <v>21</v>
      </c>
      <c r="B25" s="13" t="s">
        <v>22</v>
      </c>
      <c r="C25" s="13" t="s">
        <v>49</v>
      </c>
      <c r="D25" s="13" t="s">
        <v>24</v>
      </c>
      <c r="E25" s="13" t="s">
        <v>25</v>
      </c>
      <c r="F25" s="13" t="s">
        <v>26</v>
      </c>
      <c r="G25" s="13" t="s">
        <v>27</v>
      </c>
      <c r="H25" s="14" t="s">
        <v>28</v>
      </c>
      <c r="J25" s="3"/>
    </row>
    <row r="26" spans="1:10">
      <c r="A26" s="43" t="s">
        <v>60</v>
      </c>
      <c r="B26" s="17" t="s">
        <v>61</v>
      </c>
      <c r="C26" s="17" t="s">
        <v>62</v>
      </c>
      <c r="D26" s="17" t="s">
        <v>44</v>
      </c>
      <c r="E26" s="17" t="s">
        <v>53</v>
      </c>
      <c r="F26" s="44">
        <v>2000000</v>
      </c>
      <c r="G26" s="17" t="s">
        <v>54</v>
      </c>
      <c r="H26" s="45">
        <f t="shared" ref="H26:H30" si="1">F26</f>
        <v>2000000</v>
      </c>
      <c r="J26" s="3"/>
    </row>
    <row r="27" spans="1:10" ht="25.5">
      <c r="A27" s="43" t="s">
        <v>63</v>
      </c>
      <c r="B27" s="16">
        <v>1116442320</v>
      </c>
      <c r="C27" s="17" t="s">
        <v>62</v>
      </c>
      <c r="D27" s="17" t="s">
        <v>44</v>
      </c>
      <c r="E27" s="17" t="s">
        <v>53</v>
      </c>
      <c r="F27" s="44">
        <v>5316410</v>
      </c>
      <c r="G27" s="17" t="s">
        <v>64</v>
      </c>
      <c r="H27" s="45">
        <f t="shared" si="1"/>
        <v>5316410</v>
      </c>
      <c r="J27" s="3"/>
    </row>
    <row r="28" spans="1:10">
      <c r="A28" s="43" t="s">
        <v>65</v>
      </c>
      <c r="B28" s="17" t="s">
        <v>66</v>
      </c>
      <c r="C28" s="17" t="s">
        <v>62</v>
      </c>
      <c r="D28" s="17" t="s">
        <v>44</v>
      </c>
      <c r="E28" s="17" t="s">
        <v>53</v>
      </c>
      <c r="F28" s="44">
        <v>10000000</v>
      </c>
      <c r="G28" s="17" t="s">
        <v>67</v>
      </c>
      <c r="H28" s="45">
        <f t="shared" si="1"/>
        <v>10000000</v>
      </c>
      <c r="J28" s="3"/>
    </row>
    <row r="29" spans="1:10" ht="25.5">
      <c r="A29" s="43" t="s">
        <v>68</v>
      </c>
      <c r="B29" s="16">
        <v>890800128</v>
      </c>
      <c r="C29" s="17" t="s">
        <v>62</v>
      </c>
      <c r="D29" s="17" t="s">
        <v>44</v>
      </c>
      <c r="E29" s="17" t="s">
        <v>69</v>
      </c>
      <c r="F29" s="44">
        <v>20903399</v>
      </c>
      <c r="G29" s="17"/>
      <c r="H29" s="45">
        <f>F29</f>
        <v>20903399</v>
      </c>
      <c r="J29" s="3"/>
    </row>
    <row r="30" spans="1:10" ht="25.5">
      <c r="A30" s="43" t="s">
        <v>70</v>
      </c>
      <c r="B30" s="16">
        <v>4430073</v>
      </c>
      <c r="C30" s="17" t="s">
        <v>62</v>
      </c>
      <c r="D30" s="17" t="s">
        <v>44</v>
      </c>
      <c r="E30" s="17" t="s">
        <v>53</v>
      </c>
      <c r="F30" s="44">
        <v>3000000</v>
      </c>
      <c r="G30" s="17" t="s">
        <v>71</v>
      </c>
      <c r="H30" s="45">
        <f t="shared" si="1"/>
        <v>3000000</v>
      </c>
      <c r="J30" s="3"/>
    </row>
    <row r="31" spans="1:10">
      <c r="A31" s="101" t="s">
        <v>72</v>
      </c>
      <c r="B31" s="102"/>
      <c r="C31" s="102"/>
      <c r="D31" s="102"/>
      <c r="E31" s="103"/>
      <c r="F31" s="47">
        <f>SUM(F26:F30)</f>
        <v>41219809</v>
      </c>
      <c r="G31" s="46"/>
      <c r="H31" s="48">
        <f>SUM(H26:H30)</f>
        <v>41219809</v>
      </c>
      <c r="J31" s="3"/>
    </row>
    <row r="32" spans="1:10">
      <c r="A32" s="92"/>
      <c r="B32" s="93"/>
      <c r="C32" s="93"/>
      <c r="D32" s="93"/>
      <c r="E32" s="93"/>
      <c r="F32" s="93"/>
      <c r="G32" s="93"/>
      <c r="H32" s="94"/>
      <c r="J32" s="3"/>
    </row>
    <row r="33" spans="1:11" ht="15">
      <c r="A33" s="119" t="s">
        <v>73</v>
      </c>
      <c r="B33" s="120"/>
      <c r="C33" s="120"/>
      <c r="D33" s="120"/>
      <c r="E33" s="120"/>
      <c r="F33" s="120"/>
      <c r="G33" s="120"/>
      <c r="H33" s="121"/>
      <c r="J33" s="3"/>
    </row>
    <row r="34" spans="1:11" ht="38.25">
      <c r="A34" s="12" t="s">
        <v>21</v>
      </c>
      <c r="B34" s="13" t="s">
        <v>22</v>
      </c>
      <c r="C34" s="13" t="s">
        <v>49</v>
      </c>
      <c r="D34" s="13" t="s">
        <v>24</v>
      </c>
      <c r="E34" s="13" t="s">
        <v>25</v>
      </c>
      <c r="F34" s="13" t="s">
        <v>26</v>
      </c>
      <c r="G34" s="13" t="s">
        <v>27</v>
      </c>
      <c r="H34" s="14" t="s">
        <v>28</v>
      </c>
      <c r="J34" s="3"/>
    </row>
    <row r="35" spans="1:11" ht="25.5">
      <c r="A35" s="15" t="s">
        <v>42</v>
      </c>
      <c r="B35" s="16">
        <v>860034313</v>
      </c>
      <c r="C35" s="17" t="s">
        <v>74</v>
      </c>
      <c r="D35" s="17" t="s">
        <v>44</v>
      </c>
      <c r="E35" s="13" t="s">
        <v>75</v>
      </c>
      <c r="F35" s="61">
        <v>3265514</v>
      </c>
      <c r="G35" s="62">
        <v>2.8000000000000001E-2</v>
      </c>
      <c r="H35" s="64">
        <v>3265514</v>
      </c>
      <c r="J35" s="3"/>
    </row>
    <row r="36" spans="1:11">
      <c r="A36" s="15" t="s">
        <v>42</v>
      </c>
      <c r="B36" s="16">
        <v>860034313</v>
      </c>
      <c r="C36" s="17" t="s">
        <v>74</v>
      </c>
      <c r="D36" s="17" t="s">
        <v>44</v>
      </c>
      <c r="E36" s="13" t="s">
        <v>53</v>
      </c>
      <c r="F36" s="61">
        <v>789332</v>
      </c>
      <c r="G36" s="63" t="s">
        <v>76</v>
      </c>
      <c r="H36" s="64">
        <f>F36</f>
        <v>789332</v>
      </c>
      <c r="J36" s="3"/>
    </row>
    <row r="37" spans="1:11">
      <c r="A37" s="15" t="s">
        <v>42</v>
      </c>
      <c r="B37" s="16">
        <v>860034313</v>
      </c>
      <c r="C37" s="17" t="s">
        <v>74</v>
      </c>
      <c r="D37" s="17" t="s">
        <v>44</v>
      </c>
      <c r="E37" s="13" t="s">
        <v>77</v>
      </c>
      <c r="F37" s="61">
        <v>7009000</v>
      </c>
      <c r="G37" s="63" t="s">
        <v>76</v>
      </c>
      <c r="H37" s="64">
        <f>F37</f>
        <v>7009000</v>
      </c>
      <c r="J37" s="3"/>
    </row>
    <row r="38" spans="1:11" ht="25.5">
      <c r="A38" s="15" t="s">
        <v>78</v>
      </c>
      <c r="B38" s="16">
        <v>1020773672</v>
      </c>
      <c r="C38" s="17" t="s">
        <v>74</v>
      </c>
      <c r="D38" s="17" t="s">
        <v>31</v>
      </c>
      <c r="E38" s="17" t="s">
        <v>79</v>
      </c>
      <c r="F38" s="22">
        <v>37800000</v>
      </c>
      <c r="G38" s="23" t="s">
        <v>67</v>
      </c>
      <c r="H38" s="24">
        <f t="shared" ref="H38:H46" si="2">F38</f>
        <v>37800000</v>
      </c>
      <c r="J38" s="3"/>
    </row>
    <row r="39" spans="1:11" ht="25.5">
      <c r="A39" s="15" t="s">
        <v>80</v>
      </c>
      <c r="B39" s="16">
        <v>15928402</v>
      </c>
      <c r="C39" s="17" t="s">
        <v>74</v>
      </c>
      <c r="D39" s="17" t="s">
        <v>31</v>
      </c>
      <c r="E39" s="17" t="s">
        <v>79</v>
      </c>
      <c r="F39" s="22">
        <v>15000000</v>
      </c>
      <c r="G39" s="23" t="s">
        <v>81</v>
      </c>
      <c r="H39" s="24">
        <f t="shared" si="2"/>
        <v>15000000</v>
      </c>
      <c r="J39" s="3"/>
    </row>
    <row r="40" spans="1:11" ht="25.5">
      <c r="A40" s="15" t="s">
        <v>82</v>
      </c>
      <c r="B40" s="16">
        <v>15912602</v>
      </c>
      <c r="C40" s="17" t="s">
        <v>74</v>
      </c>
      <c r="D40" s="17" t="s">
        <v>31</v>
      </c>
      <c r="E40" s="17" t="s">
        <v>79</v>
      </c>
      <c r="F40" s="22">
        <v>2000000</v>
      </c>
      <c r="G40" s="23" t="s">
        <v>83</v>
      </c>
      <c r="H40" s="24">
        <f t="shared" si="2"/>
        <v>2000000</v>
      </c>
      <c r="J40" s="3"/>
      <c r="K40" s="4"/>
    </row>
    <row r="41" spans="1:11" ht="25.5">
      <c r="A41" s="15" t="s">
        <v>84</v>
      </c>
      <c r="B41" s="21">
        <v>42126826</v>
      </c>
      <c r="C41" s="17" t="s">
        <v>74</v>
      </c>
      <c r="D41" s="17" t="s">
        <v>31</v>
      </c>
      <c r="E41" s="17" t="s">
        <v>79</v>
      </c>
      <c r="F41" s="22">
        <v>2500000</v>
      </c>
      <c r="G41" s="23" t="s">
        <v>85</v>
      </c>
      <c r="H41" s="24">
        <f t="shared" si="2"/>
        <v>2500000</v>
      </c>
      <c r="J41" s="3"/>
    </row>
    <row r="42" spans="1:11" ht="25.5">
      <c r="A42" s="15" t="s">
        <v>86</v>
      </c>
      <c r="B42" s="21">
        <v>29143093</v>
      </c>
      <c r="C42" s="17" t="s">
        <v>74</v>
      </c>
      <c r="D42" s="17" t="s">
        <v>31</v>
      </c>
      <c r="E42" s="17" t="s">
        <v>79</v>
      </c>
      <c r="F42" s="22">
        <v>8160000</v>
      </c>
      <c r="G42" s="23" t="s">
        <v>87</v>
      </c>
      <c r="H42" s="24">
        <f t="shared" si="2"/>
        <v>8160000</v>
      </c>
      <c r="J42" s="3"/>
    </row>
    <row r="43" spans="1:11" ht="25.5">
      <c r="A43" s="15" t="s">
        <v>88</v>
      </c>
      <c r="B43" s="21">
        <v>15926964</v>
      </c>
      <c r="C43" s="17" t="s">
        <v>74</v>
      </c>
      <c r="D43" s="17" t="s">
        <v>31</v>
      </c>
      <c r="E43" s="17" t="s">
        <v>89</v>
      </c>
      <c r="F43" s="22">
        <v>200000000</v>
      </c>
      <c r="G43" s="23" t="s">
        <v>90</v>
      </c>
      <c r="H43" s="24">
        <f t="shared" si="2"/>
        <v>200000000</v>
      </c>
      <c r="J43" s="3"/>
    </row>
    <row r="44" spans="1:11" ht="25.5">
      <c r="A44" s="15" t="s">
        <v>91</v>
      </c>
      <c r="B44" s="21">
        <v>15930832</v>
      </c>
      <c r="C44" s="17" t="s">
        <v>74</v>
      </c>
      <c r="D44" s="17" t="s">
        <v>31</v>
      </c>
      <c r="E44" s="17" t="s">
        <v>89</v>
      </c>
      <c r="F44" s="22">
        <v>200000000</v>
      </c>
      <c r="G44" s="23" t="s">
        <v>92</v>
      </c>
      <c r="H44" s="24">
        <f t="shared" si="2"/>
        <v>200000000</v>
      </c>
      <c r="J44" s="3"/>
    </row>
    <row r="45" spans="1:11" ht="25.5">
      <c r="A45" s="15" t="s">
        <v>93</v>
      </c>
      <c r="B45" s="21">
        <v>79787542</v>
      </c>
      <c r="C45" s="17" t="s">
        <v>74</v>
      </c>
      <c r="D45" s="17" t="s">
        <v>31</v>
      </c>
      <c r="E45" s="17" t="s">
        <v>89</v>
      </c>
      <c r="F45" s="22">
        <v>250000000</v>
      </c>
      <c r="G45" s="23" t="s">
        <v>94</v>
      </c>
      <c r="H45" s="24">
        <f t="shared" si="2"/>
        <v>250000000</v>
      </c>
    </row>
    <row r="46" spans="1:11" ht="38.25">
      <c r="A46" s="15" t="s">
        <v>95</v>
      </c>
      <c r="B46" s="21" t="s">
        <v>96</v>
      </c>
      <c r="C46" s="17" t="s">
        <v>74</v>
      </c>
      <c r="D46" s="17" t="s">
        <v>31</v>
      </c>
      <c r="E46" s="17" t="s">
        <v>79</v>
      </c>
      <c r="F46" s="22">
        <v>35000000</v>
      </c>
      <c r="G46" s="23" t="s">
        <v>97</v>
      </c>
      <c r="H46" s="24">
        <f t="shared" si="2"/>
        <v>35000000</v>
      </c>
    </row>
    <row r="47" spans="1:11">
      <c r="A47" s="111" t="s">
        <v>98</v>
      </c>
      <c r="B47" s="112"/>
      <c r="C47" s="112"/>
      <c r="D47" s="112"/>
      <c r="E47" s="112"/>
      <c r="F47" s="25">
        <f>SUM(F35:F46)</f>
        <v>761523846</v>
      </c>
      <c r="G47" s="26"/>
      <c r="H47" s="27">
        <f>SUM(H35:H46)</f>
        <v>761523846</v>
      </c>
      <c r="J47" s="3"/>
    </row>
    <row r="48" spans="1:11">
      <c r="A48" s="122"/>
      <c r="B48" s="123"/>
      <c r="C48" s="123"/>
      <c r="D48" s="123"/>
      <c r="E48" s="123"/>
      <c r="F48" s="123"/>
      <c r="G48" s="123"/>
      <c r="H48" s="124"/>
    </row>
    <row r="49" spans="1:8" ht="13.5" thickBot="1">
      <c r="A49" s="107" t="s">
        <v>99</v>
      </c>
      <c r="B49" s="108"/>
      <c r="C49" s="108"/>
      <c r="D49" s="108"/>
      <c r="E49" s="108"/>
      <c r="F49" s="28">
        <f>SUM(F47+F31+F22+F16+F11)</f>
        <v>1282162801</v>
      </c>
      <c r="G49" s="29"/>
      <c r="H49" s="30">
        <f>SUM(H47+H31+H22+H16+H11)</f>
        <v>1282162801</v>
      </c>
    </row>
    <row r="50" spans="1:8">
      <c r="C50" s="1"/>
      <c r="D50" s="1"/>
    </row>
    <row r="51" spans="1:8">
      <c r="C51" s="1"/>
      <c r="D51" s="1"/>
    </row>
    <row r="52" spans="1:8">
      <c r="C52" s="1"/>
      <c r="D52" s="1"/>
    </row>
    <row r="53" spans="1:8">
      <c r="C53" s="1"/>
      <c r="D53" s="1"/>
    </row>
    <row r="54" spans="1:8">
      <c r="C54" s="1"/>
      <c r="D54" s="1"/>
    </row>
    <row r="55" spans="1:8">
      <c r="C55" s="1"/>
      <c r="D55" s="1"/>
    </row>
    <row r="56" spans="1:8">
      <c r="C56" s="1"/>
      <c r="D56" s="1"/>
    </row>
    <row r="57" spans="1:8">
      <c r="A57" s="1" t="s">
        <v>100</v>
      </c>
      <c r="C57" s="1"/>
      <c r="D57" s="1"/>
    </row>
    <row r="58" spans="1:8">
      <c r="C58" s="1"/>
      <c r="D58" s="1"/>
    </row>
    <row r="59" spans="1:8">
      <c r="C59" s="1"/>
      <c r="D59" s="1"/>
    </row>
    <row r="60" spans="1:8">
      <c r="C60" s="1"/>
      <c r="D60" s="1"/>
    </row>
    <row r="61" spans="1:8">
      <c r="C61" s="1"/>
      <c r="D61" s="1"/>
    </row>
    <row r="62" spans="1:8">
      <c r="C62" s="1"/>
      <c r="D62" s="1"/>
    </row>
    <row r="63" spans="1:8">
      <c r="C63" s="1"/>
      <c r="D63" s="1"/>
    </row>
    <row r="64" spans="1:8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</sheetData>
  <sortState xmlns:xlrd2="http://schemas.microsoft.com/office/spreadsheetml/2017/richdata2" ref="A46:H48">
    <sortCondition ref="A46"/>
  </sortState>
  <mergeCells count="18">
    <mergeCell ref="A49:E49"/>
    <mergeCell ref="A22:E22"/>
    <mergeCell ref="A47:E47"/>
    <mergeCell ref="A13:H13"/>
    <mergeCell ref="A11:E11"/>
    <mergeCell ref="A12:H12"/>
    <mergeCell ref="A33:H33"/>
    <mergeCell ref="A23:H23"/>
    <mergeCell ref="A48:H48"/>
    <mergeCell ref="A18:H18"/>
    <mergeCell ref="A17:H17"/>
    <mergeCell ref="A24:H24"/>
    <mergeCell ref="A32:H32"/>
    <mergeCell ref="A3:I4"/>
    <mergeCell ref="A31:E31"/>
    <mergeCell ref="A1:H2"/>
    <mergeCell ref="A5:H5"/>
    <mergeCell ref="A16:E16"/>
  </mergeCells>
  <phoneticPr fontId="12" type="noConversion"/>
  <pageMargins left="0.31496062992125984" right="0.31496062992125984" top="0.74803149606299213" bottom="0.74803149606299213" header="0.31496062992125984" footer="0.31496062992125984"/>
  <pageSetup paperSize="140" scale="80" orientation="landscape" r:id="rId1"/>
  <rowBreaks count="1" manualBreakCount="1">
    <brk id="50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6"/>
  <sheetViews>
    <sheetView tabSelected="1" zoomScale="107" zoomScaleNormal="100" zoomScaleSheetLayoutView="83" workbookViewId="0">
      <pane ySplit="5" topLeftCell="A42" activePane="bottomLeft" state="frozen"/>
      <selection pane="bottomLeft" activeCell="D51" sqref="D51"/>
      <selection sqref="A1:E17"/>
    </sheetView>
  </sheetViews>
  <sheetFormatPr defaultColWidth="11.42578125" defaultRowHeight="12.75"/>
  <cols>
    <col min="1" max="1" width="19.140625" style="1" customWidth="1"/>
    <col min="2" max="2" width="16.42578125" style="1" customWidth="1"/>
    <col min="3" max="3" width="15" style="1" customWidth="1"/>
    <col min="4" max="4" width="30.7109375" style="56" customWidth="1"/>
    <col min="5" max="5" width="19" style="1" customWidth="1"/>
    <col min="6" max="6" width="22.42578125" style="1" customWidth="1"/>
    <col min="7" max="7" width="20.7109375" style="1" customWidth="1"/>
    <col min="8" max="8" width="21.85546875" style="1" customWidth="1"/>
    <col min="9" max="9" width="14.42578125" style="5" customWidth="1"/>
    <col min="10" max="10" width="11.42578125" style="1"/>
    <col min="11" max="11" width="17.140625" style="1" bestFit="1" customWidth="1"/>
    <col min="12" max="12" width="11.42578125" style="1"/>
    <col min="13" max="13" width="17.28515625" style="1" customWidth="1"/>
    <col min="14" max="14" width="23" style="1" bestFit="1" customWidth="1"/>
    <col min="15" max="16384" width="11.42578125" style="1"/>
  </cols>
  <sheetData>
    <row r="1" spans="1:10">
      <c r="A1" s="95" t="s">
        <v>101</v>
      </c>
      <c r="B1" s="96"/>
      <c r="C1" s="96"/>
      <c r="D1" s="96"/>
      <c r="E1" s="96"/>
      <c r="F1" s="96"/>
      <c r="G1" s="96"/>
      <c r="H1" s="96"/>
      <c r="I1" s="97"/>
    </row>
    <row r="2" spans="1:10" ht="13.5" thickBot="1">
      <c r="A2" s="98"/>
      <c r="B2" s="99"/>
      <c r="C2" s="99"/>
      <c r="D2" s="99"/>
      <c r="E2" s="99"/>
      <c r="F2" s="99"/>
      <c r="G2" s="99"/>
      <c r="H2" s="99"/>
      <c r="I2" s="100"/>
    </row>
    <row r="3" spans="1:10">
      <c r="A3" s="95" t="s">
        <v>19</v>
      </c>
      <c r="B3" s="96"/>
      <c r="C3" s="96"/>
      <c r="D3" s="96"/>
      <c r="E3" s="96"/>
      <c r="F3" s="96"/>
      <c r="G3" s="96"/>
      <c r="H3" s="96"/>
      <c r="I3" s="97"/>
    </row>
    <row r="4" spans="1:10" ht="18.75" customHeight="1" thickBot="1">
      <c r="A4" s="98"/>
      <c r="B4" s="99"/>
      <c r="C4" s="99"/>
      <c r="D4" s="99"/>
      <c r="E4" s="99"/>
      <c r="F4" s="99"/>
      <c r="G4" s="99"/>
      <c r="H4" s="99"/>
      <c r="I4" s="100"/>
    </row>
    <row r="5" spans="1:10" ht="53.1" customHeight="1">
      <c r="A5" s="12" t="s">
        <v>102</v>
      </c>
      <c r="B5" s="13" t="s">
        <v>22</v>
      </c>
      <c r="C5" s="13" t="s">
        <v>24</v>
      </c>
      <c r="D5" s="13" t="s">
        <v>103</v>
      </c>
      <c r="E5" s="13" t="s">
        <v>104</v>
      </c>
      <c r="F5" s="13" t="s">
        <v>26</v>
      </c>
      <c r="G5" s="13" t="s">
        <v>105</v>
      </c>
      <c r="H5" s="13" t="s">
        <v>106</v>
      </c>
      <c r="I5" s="14" t="s">
        <v>107</v>
      </c>
    </row>
    <row r="6" spans="1:10" ht="31.5" customHeight="1">
      <c r="A6" s="34" t="s">
        <v>108</v>
      </c>
      <c r="B6" s="16">
        <v>1060592745</v>
      </c>
      <c r="C6" s="17" t="s">
        <v>44</v>
      </c>
      <c r="D6" s="17" t="s">
        <v>109</v>
      </c>
      <c r="E6" s="17" t="s">
        <v>110</v>
      </c>
      <c r="F6" s="44">
        <v>500000</v>
      </c>
      <c r="G6" s="44">
        <v>500000</v>
      </c>
      <c r="H6" s="44">
        <v>500000</v>
      </c>
      <c r="I6" s="49">
        <f>H6/H49</f>
        <v>1.4326647564469913E-4</v>
      </c>
      <c r="J6" s="55"/>
    </row>
    <row r="7" spans="1:10" ht="12" customHeight="1">
      <c r="A7" s="12"/>
      <c r="B7" s="13"/>
      <c r="C7" s="13"/>
      <c r="D7" s="13"/>
      <c r="E7" s="13"/>
      <c r="F7" s="73"/>
      <c r="G7" s="73"/>
      <c r="H7" s="73"/>
      <c r="I7" s="74"/>
      <c r="J7" s="75"/>
    </row>
    <row r="8" spans="1:10" ht="12" customHeight="1">
      <c r="A8" s="131" t="s">
        <v>111</v>
      </c>
      <c r="B8" s="132"/>
      <c r="C8" s="132"/>
      <c r="D8" s="132"/>
      <c r="E8" s="133"/>
      <c r="F8" s="52">
        <f t="shared" ref="F8:G8" si="0">+F6</f>
        <v>500000</v>
      </c>
      <c r="G8" s="52">
        <f t="shared" si="0"/>
        <v>500000</v>
      </c>
      <c r="H8" s="52">
        <f>+H6</f>
        <v>500000</v>
      </c>
      <c r="I8" s="50">
        <f>SUM(I6:I6)</f>
        <v>1.4326647564469913E-4</v>
      </c>
      <c r="J8" s="55"/>
    </row>
    <row r="9" spans="1:10" ht="17.25" customHeight="1">
      <c r="A9" s="113" t="s">
        <v>112</v>
      </c>
      <c r="B9" s="114"/>
      <c r="C9" s="114"/>
      <c r="D9" s="114"/>
      <c r="E9" s="114"/>
      <c r="F9" s="114"/>
      <c r="G9" s="114"/>
      <c r="H9" s="114"/>
      <c r="I9" s="115"/>
      <c r="J9" s="55"/>
    </row>
    <row r="10" spans="1:10" ht="49.5" customHeight="1">
      <c r="A10" s="12" t="s">
        <v>102</v>
      </c>
      <c r="B10" s="13" t="s">
        <v>22</v>
      </c>
      <c r="C10" s="13" t="s">
        <v>24</v>
      </c>
      <c r="D10" s="13" t="s">
        <v>103</v>
      </c>
      <c r="E10" s="13" t="s">
        <v>104</v>
      </c>
      <c r="F10" s="13" t="s">
        <v>26</v>
      </c>
      <c r="G10" s="13" t="s">
        <v>105</v>
      </c>
      <c r="H10" s="13" t="s">
        <v>106</v>
      </c>
      <c r="I10" s="14" t="s">
        <v>107</v>
      </c>
      <c r="J10" s="55"/>
    </row>
    <row r="11" spans="1:10" ht="12.75" customHeight="1">
      <c r="A11" s="34" t="s">
        <v>33</v>
      </c>
      <c r="B11" s="16" t="s">
        <v>34</v>
      </c>
      <c r="C11" s="17" t="s">
        <v>44</v>
      </c>
      <c r="D11" s="17" t="s">
        <v>113</v>
      </c>
      <c r="E11" s="17" t="s">
        <v>110</v>
      </c>
      <c r="F11" s="44">
        <v>3172097</v>
      </c>
      <c r="G11" s="44">
        <f>F11</f>
        <v>3172097</v>
      </c>
      <c r="H11" s="65">
        <f>G11</f>
        <v>3172097</v>
      </c>
      <c r="I11" s="54">
        <f>H11/$H$49</f>
        <v>9.0891031518624643E-4</v>
      </c>
      <c r="J11" s="55"/>
    </row>
    <row r="12" spans="1:10" ht="27" customHeight="1">
      <c r="A12" s="34" t="s">
        <v>36</v>
      </c>
      <c r="B12" s="16" t="s">
        <v>37</v>
      </c>
      <c r="C12" s="17" t="s">
        <v>44</v>
      </c>
      <c r="D12" s="17" t="s">
        <v>114</v>
      </c>
      <c r="E12" s="37" t="s">
        <v>115</v>
      </c>
      <c r="F12" s="44">
        <v>500000</v>
      </c>
      <c r="G12" s="44">
        <f t="shared" ref="G12:H13" si="1">F12</f>
        <v>500000</v>
      </c>
      <c r="H12" s="65">
        <f t="shared" si="1"/>
        <v>500000</v>
      </c>
      <c r="I12" s="54">
        <f>H12/$H$49</f>
        <v>1.4326647564469913E-4</v>
      </c>
      <c r="J12" s="55"/>
    </row>
    <row r="13" spans="1:10" ht="12.75" customHeight="1">
      <c r="A13" s="34" t="s">
        <v>38</v>
      </c>
      <c r="B13" s="16" t="s">
        <v>39</v>
      </c>
      <c r="C13" s="17" t="s">
        <v>44</v>
      </c>
      <c r="D13" s="18" t="s">
        <v>116</v>
      </c>
      <c r="E13" s="37" t="s">
        <v>115</v>
      </c>
      <c r="F13" s="38">
        <v>4582005</v>
      </c>
      <c r="G13" s="44">
        <f t="shared" si="1"/>
        <v>4582005</v>
      </c>
      <c r="H13" s="65">
        <f t="shared" si="1"/>
        <v>4582005</v>
      </c>
      <c r="I13" s="54">
        <f>H13/$H$49</f>
        <v>1.3128954154727793E-3</v>
      </c>
      <c r="J13" s="55"/>
    </row>
    <row r="14" spans="1:10" ht="12" customHeight="1">
      <c r="A14" s="12"/>
      <c r="B14" s="13"/>
      <c r="C14" s="13"/>
      <c r="D14" s="13"/>
      <c r="E14" s="13"/>
      <c r="F14" s="73"/>
      <c r="G14" s="73"/>
      <c r="H14" s="73"/>
      <c r="I14" s="78"/>
      <c r="J14" s="75"/>
    </row>
    <row r="15" spans="1:10" ht="12" customHeight="1">
      <c r="A15" s="131" t="s">
        <v>117</v>
      </c>
      <c r="B15" s="132"/>
      <c r="C15" s="132"/>
      <c r="D15" s="132"/>
      <c r="E15" s="133"/>
      <c r="F15" s="52">
        <f t="shared" ref="F15:G15" si="2">SUM(F11:F13)</f>
        <v>8254102</v>
      </c>
      <c r="G15" s="52">
        <f t="shared" si="2"/>
        <v>8254102</v>
      </c>
      <c r="H15" s="52">
        <f>SUM(H11:H13)</f>
        <v>8254102</v>
      </c>
      <c r="I15" s="50">
        <f>SUM(I11:I14)</f>
        <v>2.3650722063037252E-3</v>
      </c>
      <c r="J15" s="55"/>
    </row>
    <row r="16" spans="1:10" ht="12" customHeight="1">
      <c r="A16" s="113" t="s">
        <v>118</v>
      </c>
      <c r="B16" s="114"/>
      <c r="C16" s="114"/>
      <c r="D16" s="114"/>
      <c r="E16" s="114"/>
      <c r="F16" s="114"/>
      <c r="G16" s="114"/>
      <c r="H16" s="114"/>
      <c r="I16" s="115"/>
      <c r="J16" s="55"/>
    </row>
    <row r="17" spans="1:12" ht="53.1" customHeight="1">
      <c r="A17" s="12" t="s">
        <v>102</v>
      </c>
      <c r="B17" s="13" t="s">
        <v>22</v>
      </c>
      <c r="C17" s="13" t="s">
        <v>24</v>
      </c>
      <c r="D17" s="13" t="s">
        <v>103</v>
      </c>
      <c r="E17" s="13" t="s">
        <v>104</v>
      </c>
      <c r="F17" s="13" t="s">
        <v>26</v>
      </c>
      <c r="G17" s="13" t="s">
        <v>105</v>
      </c>
      <c r="H17" s="13" t="s">
        <v>106</v>
      </c>
      <c r="I17" s="14" t="s">
        <v>107</v>
      </c>
      <c r="J17" s="55"/>
    </row>
    <row r="18" spans="1:12" ht="15.75" customHeight="1">
      <c r="A18" s="15" t="s">
        <v>42</v>
      </c>
      <c r="B18" s="16">
        <v>860034313</v>
      </c>
      <c r="C18" s="17" t="s">
        <v>44</v>
      </c>
      <c r="D18" s="16" t="s">
        <v>119</v>
      </c>
      <c r="E18" s="17" t="s">
        <v>120</v>
      </c>
      <c r="F18" s="19">
        <v>43425011</v>
      </c>
      <c r="G18" s="19">
        <f>F18</f>
        <v>43425011</v>
      </c>
      <c r="H18" s="19">
        <f>G18</f>
        <v>43425011</v>
      </c>
      <c r="I18" s="54">
        <f t="shared" ref="I18" si="3">H18/$H$49</f>
        <v>1.2442696561604585E-2</v>
      </c>
      <c r="J18" s="55"/>
    </row>
    <row r="19" spans="1:12" ht="12" customHeight="1">
      <c r="A19" s="127"/>
      <c r="B19" s="128"/>
      <c r="C19" s="128"/>
      <c r="D19" s="128"/>
      <c r="E19" s="129"/>
      <c r="F19" s="76"/>
      <c r="G19" s="76"/>
      <c r="H19" s="77"/>
      <c r="I19" s="74"/>
      <c r="J19" s="75"/>
    </row>
    <row r="20" spans="1:12" ht="14.25" customHeight="1">
      <c r="A20" s="131" t="s">
        <v>121</v>
      </c>
      <c r="B20" s="132"/>
      <c r="C20" s="132"/>
      <c r="D20" s="132"/>
      <c r="E20" s="133"/>
      <c r="F20" s="53">
        <f t="shared" ref="F20:G20" si="4">SUM(F18)</f>
        <v>43425011</v>
      </c>
      <c r="G20" s="53">
        <f t="shared" si="4"/>
        <v>43425011</v>
      </c>
      <c r="H20" s="53">
        <f>SUM(H18)</f>
        <v>43425011</v>
      </c>
      <c r="I20" s="51">
        <f>SUM(I18:I19)</f>
        <v>1.2442696561604585E-2</v>
      </c>
      <c r="J20" s="55"/>
      <c r="K20" s="3"/>
    </row>
    <row r="21" spans="1:12" s="7" customFormat="1" ht="14.25" customHeight="1">
      <c r="A21" s="113" t="s">
        <v>122</v>
      </c>
      <c r="B21" s="114"/>
      <c r="C21" s="114"/>
      <c r="D21" s="114"/>
      <c r="E21" s="114"/>
      <c r="F21" s="114"/>
      <c r="G21" s="114"/>
      <c r="H21" s="114"/>
      <c r="I21" s="115"/>
      <c r="J21" s="55"/>
      <c r="K21" s="3"/>
    </row>
    <row r="22" spans="1:12" s="7" customFormat="1" ht="53.1" customHeight="1">
      <c r="A22" s="12" t="s">
        <v>102</v>
      </c>
      <c r="B22" s="13" t="s">
        <v>22</v>
      </c>
      <c r="C22" s="13" t="s">
        <v>24</v>
      </c>
      <c r="D22" s="13" t="s">
        <v>103</v>
      </c>
      <c r="E22" s="13" t="s">
        <v>104</v>
      </c>
      <c r="F22" s="13" t="s">
        <v>26</v>
      </c>
      <c r="G22" s="13" t="s">
        <v>105</v>
      </c>
      <c r="H22" s="13" t="s">
        <v>106</v>
      </c>
      <c r="I22" s="14" t="s">
        <v>107</v>
      </c>
      <c r="J22" s="55"/>
      <c r="K22" s="3"/>
    </row>
    <row r="23" spans="1:12" s="7" customFormat="1" ht="39.950000000000003" customHeight="1">
      <c r="A23" s="43" t="s">
        <v>123</v>
      </c>
      <c r="B23" s="13"/>
      <c r="C23" s="17" t="s">
        <v>44</v>
      </c>
      <c r="D23" s="17"/>
      <c r="E23" s="17" t="s">
        <v>124</v>
      </c>
      <c r="F23" s="17"/>
      <c r="G23" s="17"/>
      <c r="H23" s="67">
        <f>+F52</f>
        <v>2207837199</v>
      </c>
      <c r="I23" s="50">
        <f t="shared" ref="I23" si="5">H23/$H$49</f>
        <v>0.63261810859598855</v>
      </c>
      <c r="J23" s="55"/>
      <c r="K23" s="3"/>
    </row>
    <row r="24" spans="1:12" s="7" customFormat="1" ht="14.25" customHeight="1">
      <c r="A24" s="113"/>
      <c r="B24" s="114"/>
      <c r="C24" s="114"/>
      <c r="D24" s="114"/>
      <c r="E24" s="114"/>
      <c r="F24" s="114"/>
      <c r="G24" s="114"/>
      <c r="H24" s="114"/>
      <c r="I24" s="115"/>
      <c r="K24" s="3"/>
    </row>
    <row r="25" spans="1:12" ht="12" customHeight="1">
      <c r="A25" s="131" t="s">
        <v>125</v>
      </c>
      <c r="B25" s="132"/>
      <c r="C25" s="132"/>
      <c r="D25" s="132"/>
      <c r="E25" s="133"/>
      <c r="F25" s="40"/>
      <c r="G25" s="40"/>
      <c r="H25" s="40"/>
      <c r="I25" s="39"/>
      <c r="K25" s="3"/>
    </row>
    <row r="26" spans="1:12" ht="19.5" customHeight="1">
      <c r="A26" s="113" t="s">
        <v>126</v>
      </c>
      <c r="B26" s="114"/>
      <c r="C26" s="114"/>
      <c r="D26" s="114"/>
      <c r="E26" s="114"/>
      <c r="F26" s="114"/>
      <c r="G26" s="114"/>
      <c r="H26" s="114"/>
      <c r="I26" s="115"/>
      <c r="K26" s="3"/>
    </row>
    <row r="27" spans="1:12" ht="21.75" customHeight="1">
      <c r="A27" s="15" t="s">
        <v>50</v>
      </c>
      <c r="B27" s="17" t="s">
        <v>51</v>
      </c>
      <c r="C27" s="17" t="s">
        <v>44</v>
      </c>
      <c r="D27" s="16" t="s">
        <v>127</v>
      </c>
      <c r="E27" s="18" t="s">
        <v>115</v>
      </c>
      <c r="F27" s="19">
        <v>9240033</v>
      </c>
      <c r="G27" s="19">
        <f>F27</f>
        <v>9240033</v>
      </c>
      <c r="H27" s="19">
        <f>G27</f>
        <v>9240033</v>
      </c>
      <c r="I27" s="54">
        <f>H27/$H$49</f>
        <v>2.6475739255014327E-3</v>
      </c>
      <c r="J27" s="55"/>
      <c r="K27" s="3"/>
    </row>
    <row r="28" spans="1:12" ht="21.75" customHeight="1">
      <c r="A28" s="15" t="s">
        <v>60</v>
      </c>
      <c r="B28" s="17" t="s">
        <v>61</v>
      </c>
      <c r="C28" s="17" t="s">
        <v>44</v>
      </c>
      <c r="D28" s="16" t="s">
        <v>128</v>
      </c>
      <c r="E28" s="18" t="s">
        <v>115</v>
      </c>
      <c r="F28" s="19">
        <v>2000000</v>
      </c>
      <c r="G28" s="19">
        <f t="shared" ref="G28:G45" si="6">F28</f>
        <v>2000000</v>
      </c>
      <c r="H28" s="19">
        <f t="shared" ref="H28:H45" si="7">G28</f>
        <v>2000000</v>
      </c>
      <c r="I28" s="54">
        <f>H28/$H$49</f>
        <v>5.7306590257879652E-4</v>
      </c>
      <c r="J28" s="55"/>
      <c r="K28" s="3"/>
    </row>
    <row r="29" spans="1:12" ht="21.75" customHeight="1">
      <c r="A29" s="15" t="s">
        <v>63</v>
      </c>
      <c r="B29" s="16">
        <v>1116442320</v>
      </c>
      <c r="C29" s="17" t="s">
        <v>44</v>
      </c>
      <c r="D29" s="16" t="s">
        <v>129</v>
      </c>
      <c r="E29" s="18" t="s">
        <v>130</v>
      </c>
      <c r="F29" s="19">
        <v>5316410</v>
      </c>
      <c r="G29" s="19">
        <f t="shared" si="6"/>
        <v>5316410</v>
      </c>
      <c r="H29" s="19">
        <f t="shared" si="7"/>
        <v>5316410</v>
      </c>
      <c r="I29" s="54">
        <f>H29/$H$49</f>
        <v>1.5233266475644699E-3</v>
      </c>
      <c r="J29" s="55"/>
      <c r="K29" s="3"/>
    </row>
    <row r="30" spans="1:12" ht="21.75" customHeight="1">
      <c r="A30" s="15" t="s">
        <v>65</v>
      </c>
      <c r="B30" s="17" t="s">
        <v>66</v>
      </c>
      <c r="C30" s="17" t="s">
        <v>44</v>
      </c>
      <c r="D30" s="16" t="s">
        <v>131</v>
      </c>
      <c r="E30" s="18" t="s">
        <v>132</v>
      </c>
      <c r="F30" s="19">
        <v>10000000</v>
      </c>
      <c r="G30" s="19">
        <f t="shared" si="6"/>
        <v>10000000</v>
      </c>
      <c r="H30" s="19">
        <f t="shared" si="7"/>
        <v>10000000</v>
      </c>
      <c r="I30" s="54">
        <f>H30/$H$49</f>
        <v>2.8653295128939827E-3</v>
      </c>
      <c r="J30" s="55"/>
      <c r="K30" s="3"/>
      <c r="L30" s="9"/>
    </row>
    <row r="31" spans="1:12" ht="21.75" customHeight="1">
      <c r="A31" s="15" t="s">
        <v>70</v>
      </c>
      <c r="B31" s="16">
        <v>4430073</v>
      </c>
      <c r="C31" s="17" t="s">
        <v>44</v>
      </c>
      <c r="D31" s="16" t="s">
        <v>133</v>
      </c>
      <c r="E31" s="18" t="s">
        <v>134</v>
      </c>
      <c r="F31" s="19">
        <v>3000000</v>
      </c>
      <c r="G31" s="19">
        <f t="shared" si="6"/>
        <v>3000000</v>
      </c>
      <c r="H31" s="19">
        <f t="shared" si="7"/>
        <v>3000000</v>
      </c>
      <c r="I31" s="54">
        <f>H31/$H$49</f>
        <v>8.5959885386819484E-4</v>
      </c>
      <c r="J31" s="55"/>
      <c r="K31" s="3"/>
    </row>
    <row r="32" spans="1:12" ht="21.75" customHeight="1">
      <c r="A32" s="15" t="s">
        <v>55</v>
      </c>
      <c r="B32" s="21">
        <v>7496125</v>
      </c>
      <c r="C32" s="17" t="s">
        <v>44</v>
      </c>
      <c r="D32" s="16" t="s">
        <v>135</v>
      </c>
      <c r="E32" s="18" t="s">
        <v>134</v>
      </c>
      <c r="F32" s="19">
        <v>418000000</v>
      </c>
      <c r="G32" s="19">
        <f t="shared" si="6"/>
        <v>418000000</v>
      </c>
      <c r="H32" s="19">
        <f t="shared" si="7"/>
        <v>418000000</v>
      </c>
      <c r="I32" s="54">
        <f>H32/$H$49</f>
        <v>0.11977077363896849</v>
      </c>
      <c r="J32" s="55"/>
      <c r="K32" s="3"/>
    </row>
    <row r="33" spans="1:14" ht="21.75" customHeight="1">
      <c r="A33" s="15" t="s">
        <v>42</v>
      </c>
      <c r="B33" s="16">
        <v>860034313</v>
      </c>
      <c r="C33" s="17" t="s">
        <v>44</v>
      </c>
      <c r="D33" s="16" t="s">
        <v>119</v>
      </c>
      <c r="E33" s="17" t="s">
        <v>120</v>
      </c>
      <c r="F33" s="19">
        <v>3265514</v>
      </c>
      <c r="G33" s="19">
        <f t="shared" si="6"/>
        <v>3265514</v>
      </c>
      <c r="H33" s="19">
        <f t="shared" si="7"/>
        <v>3265514</v>
      </c>
      <c r="I33" s="54">
        <f>H33/$H$49</f>
        <v>9.3567736389684809E-4</v>
      </c>
      <c r="J33" s="55"/>
      <c r="K33" s="3"/>
    </row>
    <row r="34" spans="1:14" ht="21.75" customHeight="1">
      <c r="A34" s="15" t="s">
        <v>42</v>
      </c>
      <c r="B34" s="16">
        <v>860034313</v>
      </c>
      <c r="C34" s="17" t="s">
        <v>44</v>
      </c>
      <c r="D34" s="16" t="s">
        <v>119</v>
      </c>
      <c r="E34" s="17" t="s">
        <v>120</v>
      </c>
      <c r="F34" s="19">
        <v>789332</v>
      </c>
      <c r="G34" s="19">
        <f t="shared" si="6"/>
        <v>789332</v>
      </c>
      <c r="H34" s="19">
        <f t="shared" si="7"/>
        <v>789332</v>
      </c>
      <c r="I34" s="54">
        <f>H34/$H$49</f>
        <v>2.2616962750716333E-4</v>
      </c>
      <c r="J34" s="55"/>
      <c r="K34" s="3"/>
    </row>
    <row r="35" spans="1:14" ht="21.75" customHeight="1">
      <c r="A35" s="15" t="s">
        <v>42</v>
      </c>
      <c r="B35" s="16">
        <v>860034313</v>
      </c>
      <c r="C35" s="17" t="s">
        <v>44</v>
      </c>
      <c r="D35" s="16" t="s">
        <v>119</v>
      </c>
      <c r="E35" s="17" t="s">
        <v>120</v>
      </c>
      <c r="F35" s="19">
        <v>7009000</v>
      </c>
      <c r="G35" s="19">
        <f t="shared" ref="G35" si="8">F35</f>
        <v>7009000</v>
      </c>
      <c r="H35" s="19">
        <f t="shared" ref="H35" si="9">G35</f>
        <v>7009000</v>
      </c>
      <c r="I35" s="54">
        <f>H35/$H$49</f>
        <v>2.0083094555873927E-3</v>
      </c>
      <c r="J35" s="55"/>
      <c r="K35" s="3"/>
    </row>
    <row r="36" spans="1:14" ht="21.75" customHeight="1">
      <c r="A36" s="15" t="s">
        <v>78</v>
      </c>
      <c r="B36" s="16">
        <v>1020773672</v>
      </c>
      <c r="C36" s="17" t="s">
        <v>44</v>
      </c>
      <c r="D36" s="16" t="s">
        <v>136</v>
      </c>
      <c r="E36" s="18" t="s">
        <v>137</v>
      </c>
      <c r="F36" s="22">
        <v>37800000</v>
      </c>
      <c r="G36" s="19">
        <f t="shared" si="6"/>
        <v>37800000</v>
      </c>
      <c r="H36" s="19">
        <f t="shared" si="7"/>
        <v>37800000</v>
      </c>
      <c r="I36" s="54">
        <f>H36/$H$49</f>
        <v>1.0830945558739254E-2</v>
      </c>
      <c r="J36" s="55"/>
      <c r="K36" s="3"/>
    </row>
    <row r="37" spans="1:14" ht="21.75" customHeight="1">
      <c r="A37" s="15" t="s">
        <v>80</v>
      </c>
      <c r="B37" s="16">
        <v>15928402</v>
      </c>
      <c r="C37" s="17" t="s">
        <v>44</v>
      </c>
      <c r="D37" s="16" t="s">
        <v>138</v>
      </c>
      <c r="E37" s="17" t="s">
        <v>139</v>
      </c>
      <c r="F37" s="22">
        <v>15000000</v>
      </c>
      <c r="G37" s="19">
        <f t="shared" si="6"/>
        <v>15000000</v>
      </c>
      <c r="H37" s="19">
        <f t="shared" si="7"/>
        <v>15000000</v>
      </c>
      <c r="I37" s="54">
        <f>H37/$H$49</f>
        <v>4.2979942693409743E-3</v>
      </c>
      <c r="J37" s="55"/>
      <c r="K37" s="3"/>
      <c r="M37" s="6"/>
    </row>
    <row r="38" spans="1:14" ht="21.75" customHeight="1">
      <c r="A38" s="15" t="s">
        <v>82</v>
      </c>
      <c r="B38" s="16">
        <v>15912602</v>
      </c>
      <c r="C38" s="17" t="s">
        <v>44</v>
      </c>
      <c r="D38" s="16" t="s">
        <v>140</v>
      </c>
      <c r="E38" s="18" t="s">
        <v>134</v>
      </c>
      <c r="F38" s="22">
        <v>2000000</v>
      </c>
      <c r="G38" s="19">
        <f t="shared" si="6"/>
        <v>2000000</v>
      </c>
      <c r="H38" s="19">
        <f t="shared" si="7"/>
        <v>2000000</v>
      </c>
      <c r="I38" s="54">
        <f>H38/$H$49</f>
        <v>5.7306590257879652E-4</v>
      </c>
      <c r="J38" s="55"/>
      <c r="K38" s="3"/>
      <c r="M38" s="2"/>
      <c r="N38" s="8"/>
    </row>
    <row r="39" spans="1:14" ht="21.75" customHeight="1">
      <c r="A39" s="15" t="s">
        <v>84</v>
      </c>
      <c r="B39" s="21">
        <v>42126826</v>
      </c>
      <c r="C39" s="17" t="s">
        <v>44</v>
      </c>
      <c r="D39" s="16" t="s">
        <v>141</v>
      </c>
      <c r="E39" s="17" t="s">
        <v>142</v>
      </c>
      <c r="F39" s="22">
        <v>2500000</v>
      </c>
      <c r="G39" s="19">
        <f t="shared" si="6"/>
        <v>2500000</v>
      </c>
      <c r="H39" s="19">
        <f t="shared" si="7"/>
        <v>2500000</v>
      </c>
      <c r="I39" s="54">
        <f>H39/$H$49</f>
        <v>7.1633237822349568E-4</v>
      </c>
      <c r="J39" s="55"/>
      <c r="K39" s="3"/>
      <c r="N39" s="4"/>
    </row>
    <row r="40" spans="1:14" ht="21.75" customHeight="1">
      <c r="A40" s="15" t="s">
        <v>86</v>
      </c>
      <c r="B40" s="21">
        <v>29143093</v>
      </c>
      <c r="C40" s="17" t="s">
        <v>44</v>
      </c>
      <c r="D40" s="16" t="s">
        <v>143</v>
      </c>
      <c r="E40" s="18" t="s">
        <v>137</v>
      </c>
      <c r="F40" s="22">
        <v>8160000</v>
      </c>
      <c r="G40" s="19">
        <f t="shared" si="6"/>
        <v>8160000</v>
      </c>
      <c r="H40" s="19">
        <f t="shared" si="7"/>
        <v>8160000</v>
      </c>
      <c r="I40" s="54">
        <f>H40/$H$49</f>
        <v>2.3381088825214901E-3</v>
      </c>
      <c r="J40" s="55"/>
      <c r="K40" s="3"/>
      <c r="N40" s="4"/>
    </row>
    <row r="41" spans="1:14" ht="21.75" customHeight="1">
      <c r="A41" s="15" t="s">
        <v>88</v>
      </c>
      <c r="B41" s="21">
        <v>15926964</v>
      </c>
      <c r="C41" s="17" t="s">
        <v>44</v>
      </c>
      <c r="D41" s="16" t="s">
        <v>144</v>
      </c>
      <c r="E41" s="18" t="s">
        <v>137</v>
      </c>
      <c r="F41" s="22">
        <v>200000000</v>
      </c>
      <c r="G41" s="19">
        <f t="shared" si="6"/>
        <v>200000000</v>
      </c>
      <c r="H41" s="19">
        <f t="shared" si="7"/>
        <v>200000000</v>
      </c>
      <c r="I41" s="54">
        <f>H41/$H$49</f>
        <v>5.730659025787966E-2</v>
      </c>
      <c r="J41" s="55"/>
      <c r="K41" s="3"/>
      <c r="N41" s="4"/>
    </row>
    <row r="42" spans="1:14" ht="21.75" customHeight="1">
      <c r="A42" s="15" t="s">
        <v>91</v>
      </c>
      <c r="B42" s="21">
        <v>15930832</v>
      </c>
      <c r="C42" s="17" t="s">
        <v>44</v>
      </c>
      <c r="D42" s="16" t="s">
        <v>145</v>
      </c>
      <c r="E42" s="18" t="s">
        <v>137</v>
      </c>
      <c r="F42" s="22">
        <v>200000000</v>
      </c>
      <c r="G42" s="19">
        <f t="shared" si="6"/>
        <v>200000000</v>
      </c>
      <c r="H42" s="19">
        <f t="shared" si="7"/>
        <v>200000000</v>
      </c>
      <c r="I42" s="54">
        <f>H42/$H$49</f>
        <v>5.730659025787966E-2</v>
      </c>
      <c r="J42" s="55"/>
      <c r="K42" s="3"/>
      <c r="N42" s="4"/>
    </row>
    <row r="43" spans="1:14" ht="21.75" customHeight="1">
      <c r="A43" s="15" t="s">
        <v>68</v>
      </c>
      <c r="B43" s="16">
        <v>890800128</v>
      </c>
      <c r="C43" s="17" t="s">
        <v>44</v>
      </c>
      <c r="D43" s="16" t="s">
        <v>146</v>
      </c>
      <c r="E43" s="18" t="s">
        <v>137</v>
      </c>
      <c r="F43" s="44">
        <v>20903399</v>
      </c>
      <c r="G43" s="19">
        <f>F43</f>
        <v>20903399</v>
      </c>
      <c r="H43" s="19">
        <f t="shared" si="7"/>
        <v>20903399</v>
      </c>
      <c r="I43" s="54">
        <f>H43/$H$49</f>
        <v>5.9895126074498567E-3</v>
      </c>
      <c r="J43" s="55"/>
      <c r="K43" s="3"/>
      <c r="N43" s="4"/>
    </row>
    <row r="44" spans="1:14" ht="21.75" customHeight="1">
      <c r="A44" s="15" t="s">
        <v>93</v>
      </c>
      <c r="B44" s="21">
        <v>79787542</v>
      </c>
      <c r="C44" s="17" t="s">
        <v>44</v>
      </c>
      <c r="D44" s="16" t="s">
        <v>147</v>
      </c>
      <c r="E44" s="17" t="s">
        <v>148</v>
      </c>
      <c r="F44" s="22">
        <v>250000000</v>
      </c>
      <c r="G44" s="19">
        <f t="shared" si="6"/>
        <v>250000000</v>
      </c>
      <c r="H44" s="19">
        <f>G44</f>
        <v>250000000</v>
      </c>
      <c r="I44" s="54">
        <f>H44/$H$49</f>
        <v>7.1633237822349566E-2</v>
      </c>
      <c r="J44" s="55"/>
      <c r="K44" s="3"/>
      <c r="N44" s="4"/>
    </row>
    <row r="45" spans="1:14" ht="21.75" customHeight="1">
      <c r="A45" s="15" t="s">
        <v>95</v>
      </c>
      <c r="B45" s="21" t="s">
        <v>96</v>
      </c>
      <c r="C45" s="17" t="s">
        <v>44</v>
      </c>
      <c r="D45" s="16" t="s">
        <v>149</v>
      </c>
      <c r="E45" s="17" t="s">
        <v>139</v>
      </c>
      <c r="F45" s="22">
        <v>35000000</v>
      </c>
      <c r="G45" s="19">
        <f t="shared" si="6"/>
        <v>35000000</v>
      </c>
      <c r="H45" s="19">
        <f t="shared" si="7"/>
        <v>35000000</v>
      </c>
      <c r="I45" s="54">
        <f>H45/$H$49</f>
        <v>1.0028653295128941E-2</v>
      </c>
      <c r="J45" s="55"/>
      <c r="K45" s="3"/>
      <c r="N45" s="4"/>
    </row>
    <row r="46" spans="1:14" ht="12" customHeight="1">
      <c r="A46" s="92" t="s">
        <v>150</v>
      </c>
      <c r="B46" s="93"/>
      <c r="C46" s="93"/>
      <c r="D46" s="42"/>
      <c r="E46" s="42"/>
      <c r="F46" s="20">
        <f>SUM(F27:F45)</f>
        <v>1229983688</v>
      </c>
      <c r="G46" s="20">
        <f t="shared" ref="G46" si="10">SUM(G27:G45)</f>
        <v>1229983688</v>
      </c>
      <c r="H46" s="20">
        <f>SUM(H27:H45)</f>
        <v>1229983688</v>
      </c>
      <c r="I46" s="51">
        <f>SUM(I27:I45)</f>
        <v>0.35243085616045844</v>
      </c>
      <c r="J46" s="3"/>
    </row>
    <row r="47" spans="1:14" ht="12" customHeight="1">
      <c r="A47" s="130"/>
      <c r="B47" s="130"/>
      <c r="C47" s="130"/>
      <c r="D47" s="130"/>
      <c r="E47" s="130"/>
      <c r="F47" s="79"/>
      <c r="G47" s="79"/>
      <c r="H47" s="79"/>
      <c r="I47" s="80"/>
      <c r="K47" s="3"/>
    </row>
    <row r="48" spans="1:14">
      <c r="A48" s="126"/>
      <c r="B48" s="126"/>
      <c r="C48" s="126"/>
      <c r="D48" s="126"/>
      <c r="E48" s="126"/>
      <c r="F48" s="126"/>
      <c r="G48" s="126"/>
      <c r="H48" s="126"/>
      <c r="I48" s="126"/>
      <c r="J48" s="3"/>
    </row>
    <row r="49" spans="1:9" ht="15" customHeight="1">
      <c r="A49" s="134" t="s">
        <v>151</v>
      </c>
      <c r="B49" s="134"/>
      <c r="C49" s="134"/>
      <c r="D49" s="91"/>
      <c r="E49" s="81"/>
      <c r="F49" s="82">
        <f>+F20+F8+F15+F46</f>
        <v>1282162801</v>
      </c>
      <c r="G49" s="82">
        <f>+G46+G23+G20+G15+G8</f>
        <v>1282162801</v>
      </c>
      <c r="H49" s="82">
        <f>+H46+H23+H20+H15+H8</f>
        <v>3490000000</v>
      </c>
      <c r="I49" s="83">
        <f>+I46+I23+I20+I15+I8</f>
        <v>1</v>
      </c>
    </row>
    <row r="50" spans="1:9" ht="15" customHeight="1">
      <c r="A50" s="125"/>
      <c r="B50" s="125"/>
      <c r="C50" s="125"/>
      <c r="D50" s="68"/>
      <c r="E50" s="69"/>
      <c r="F50" s="70"/>
      <c r="G50" s="71"/>
      <c r="H50" s="72"/>
    </row>
    <row r="51" spans="1:9" ht="15" customHeight="1">
      <c r="A51" s="125"/>
      <c r="B51" s="125"/>
      <c r="C51" s="125"/>
      <c r="D51" s="68"/>
      <c r="E51" s="69"/>
      <c r="F51" s="70"/>
      <c r="G51" s="71"/>
      <c r="H51" s="72"/>
    </row>
    <row r="52" spans="1:9">
      <c r="E52" s="1" t="s">
        <v>152</v>
      </c>
      <c r="F52" s="90">
        <f>+inventario!D11-'DERECHOS A VOTO.'!F49</f>
        <v>2207837199</v>
      </c>
    </row>
    <row r="54" spans="1:9">
      <c r="H54" s="4"/>
    </row>
    <row r="55" spans="1:9">
      <c r="H55" s="4"/>
    </row>
    <row r="56" spans="1:9">
      <c r="A56" s="1" t="s">
        <v>100</v>
      </c>
    </row>
  </sheetData>
  <mergeCells count="18">
    <mergeCell ref="A49:C49"/>
    <mergeCell ref="A50:C50"/>
    <mergeCell ref="A51:C51"/>
    <mergeCell ref="A1:I2"/>
    <mergeCell ref="A9:I9"/>
    <mergeCell ref="A48:I48"/>
    <mergeCell ref="A26:I26"/>
    <mergeCell ref="A16:I16"/>
    <mergeCell ref="A19:E19"/>
    <mergeCell ref="A21:I21"/>
    <mergeCell ref="A24:I24"/>
    <mergeCell ref="A46:C46"/>
    <mergeCell ref="A47:E47"/>
    <mergeCell ref="A15:E15"/>
    <mergeCell ref="A3:I4"/>
    <mergeCell ref="A8:E8"/>
    <mergeCell ref="A25:E25"/>
    <mergeCell ref="A20:E20"/>
  </mergeCells>
  <printOptions horizontalCentered="1"/>
  <pageMargins left="0.11811023622047245" right="0.11811023622047245" top="0.35433070866141736" bottom="0.35433070866141736" header="0.31496062992125984" footer="0.31496062992125984"/>
  <pageSetup paperSize="140" scale="7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4d62ae-14e8-483e-93eb-cb6ff6b80b09" xsi:nil="true"/>
    <lcf76f155ced4ddcb4097134ff3c332f xmlns="2b63a2b5-ac7e-45ee-a951-8401bde6034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30A8BE46624549843C9C3AC7C3570F" ma:contentTypeVersion="16" ma:contentTypeDescription="Crear nuevo documento." ma:contentTypeScope="" ma:versionID="7d97f9748b160dd9f6c9fb9f264d51b9">
  <xsd:schema xmlns:xsd="http://www.w3.org/2001/XMLSchema" xmlns:xs="http://www.w3.org/2001/XMLSchema" xmlns:p="http://schemas.microsoft.com/office/2006/metadata/properties" xmlns:ns2="b84d62ae-14e8-483e-93eb-cb6ff6b80b09" xmlns:ns3="2b63a2b5-ac7e-45ee-a951-8401bde6034c" targetNamespace="http://schemas.microsoft.com/office/2006/metadata/properties" ma:root="true" ma:fieldsID="95fc03b34876b9b22a06f86c492c877d" ns2:_="" ns3:_="">
    <xsd:import namespace="b84d62ae-14e8-483e-93eb-cb6ff6b80b09"/>
    <xsd:import namespace="2b63a2b5-ac7e-45ee-a951-8401bde603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d62ae-14e8-483e-93eb-cb6ff6b80b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61dc45d-e623-40e2-bca6-7d2585f4de52}" ma:internalName="TaxCatchAll" ma:showField="CatchAllData" ma:web="b84d62ae-14e8-483e-93eb-cb6ff6b80b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3a2b5-ac7e-45ee-a951-8401bde603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e31b1466-370e-4680-8e95-6fcae1d3fa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82A953-A9DE-4254-B941-E53C694247A7}"/>
</file>

<file path=customXml/itemProps2.xml><?xml version="1.0" encoding="utf-8"?>
<ds:datastoreItem xmlns:ds="http://schemas.openxmlformats.org/officeDocument/2006/customXml" ds:itemID="{321F8EF5-D419-426C-BFD5-4B755FC1920D}"/>
</file>

<file path=customXml/itemProps3.xml><?xml version="1.0" encoding="utf-8"?>
<ds:datastoreItem xmlns:ds="http://schemas.openxmlformats.org/officeDocument/2006/customXml" ds:itemID="{CC302458-6F26-43C3-8C1C-1D8383FC7B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Arenas</dc:creator>
  <cp:keywords/>
  <dc:description/>
  <cp:lastModifiedBy>Martha Lucia Gonzalez Castro</cp:lastModifiedBy>
  <cp:revision/>
  <dcterms:created xsi:type="dcterms:W3CDTF">2020-08-29T13:42:46Z</dcterms:created>
  <dcterms:modified xsi:type="dcterms:W3CDTF">2023-06-21T16:45:28Z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0x0101007030A8BE46624549843C9C3AC7C3570F</vt:lpwstr>
  </property>
  <property fmtid="{D5CDD505-2E9C-101B-9397-08002B2CF9AE}" pid="3" name="MediaServiceImageTags">
    <vt:lpwstr/>
  </property>
</Properties>
</file>