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saguirrr\Desktop\ESTADOS 198 02 11 2022\Mg. Carmen Helena Castaño Cardona\"/>
    </mc:Choice>
  </mc:AlternateContent>
  <bookViews>
    <workbookView xWindow="0" yWindow="0" windowWidth="20490" windowHeight="7620"/>
  </bookViews>
  <sheets>
    <sheet name="LIQUIDACION" sheetId="1" r:id="rId1"/>
    <sheet name="SALARIOS MINIMOS" sheetId="4" r:id="rId2"/>
    <sheet name="HISTORICO IPC ANUAL" sheetId="2" r:id="rId3"/>
    <sheet name="HISTORICO IPC MENSUAL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40" i="1" l="1"/>
  <c r="H441" i="1"/>
  <c r="H442" i="1"/>
  <c r="H443" i="1"/>
  <c r="F440" i="1"/>
  <c r="F441" i="1"/>
  <c r="F442" i="1"/>
  <c r="F443" i="1"/>
  <c r="G476" i="1" l="1"/>
  <c r="G475" i="1"/>
  <c r="G474" i="1"/>
  <c r="G473" i="1"/>
  <c r="F447" i="1"/>
  <c r="H447" i="1" s="1"/>
  <c r="G345" i="1" l="1"/>
  <c r="G353" i="1"/>
  <c r="G361" i="1"/>
  <c r="G369" i="1"/>
  <c r="G377" i="1"/>
  <c r="G385" i="1"/>
  <c r="G393" i="1"/>
  <c r="G401" i="1"/>
  <c r="F342" i="1"/>
  <c r="G342" i="1" s="1"/>
  <c r="F346" i="1"/>
  <c r="G346" i="1" s="1"/>
  <c r="F347" i="1"/>
  <c r="G347" i="1" s="1"/>
  <c r="F350" i="1"/>
  <c r="G350" i="1" s="1"/>
  <c r="F354" i="1"/>
  <c r="G354" i="1" s="1"/>
  <c r="F355" i="1"/>
  <c r="G355" i="1" s="1"/>
  <c r="F358" i="1"/>
  <c r="G358" i="1" s="1"/>
  <c r="F362" i="1"/>
  <c r="G362" i="1" s="1"/>
  <c r="F363" i="1"/>
  <c r="G363" i="1" s="1"/>
  <c r="F366" i="1"/>
  <c r="G366" i="1" s="1"/>
  <c r="F370" i="1"/>
  <c r="G370" i="1" s="1"/>
  <c r="F371" i="1"/>
  <c r="G371" i="1" s="1"/>
  <c r="F374" i="1"/>
  <c r="G374" i="1" s="1"/>
  <c r="F378" i="1"/>
  <c r="G378" i="1" s="1"/>
  <c r="F379" i="1"/>
  <c r="G379" i="1" s="1"/>
  <c r="F382" i="1"/>
  <c r="G382" i="1" s="1"/>
  <c r="F386" i="1"/>
  <c r="G386" i="1" s="1"/>
  <c r="F387" i="1"/>
  <c r="G387" i="1" s="1"/>
  <c r="F390" i="1"/>
  <c r="G390" i="1" s="1"/>
  <c r="F394" i="1"/>
  <c r="G394" i="1" s="1"/>
  <c r="F395" i="1"/>
  <c r="G395" i="1" s="1"/>
  <c r="F398" i="1"/>
  <c r="G398" i="1" s="1"/>
  <c r="F402" i="1"/>
  <c r="G402" i="1" s="1"/>
  <c r="F403" i="1"/>
  <c r="G403" i="1" s="1"/>
  <c r="F405" i="1"/>
  <c r="G405" i="1" s="1"/>
  <c r="F410" i="1"/>
  <c r="G410" i="1" s="1"/>
  <c r="F414" i="1"/>
  <c r="G414" i="1" s="1"/>
  <c r="F415" i="1"/>
  <c r="G415" i="1" s="1"/>
  <c r="F418" i="1"/>
  <c r="G418" i="1" s="1"/>
  <c r="F419" i="1"/>
  <c r="G419" i="1" s="1"/>
  <c r="F421" i="1"/>
  <c r="G421" i="1" s="1"/>
  <c r="F426" i="1"/>
  <c r="G426" i="1" s="1"/>
  <c r="F430" i="1"/>
  <c r="G430" i="1" s="1"/>
  <c r="F431" i="1"/>
  <c r="G431" i="1" s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F406" i="1" s="1"/>
  <c r="G406" i="1" s="1"/>
  <c r="E407" i="1"/>
  <c r="F407" i="1" s="1"/>
  <c r="G407" i="1" s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F422" i="1" s="1"/>
  <c r="G422" i="1" s="1"/>
  <c r="E423" i="1"/>
  <c r="F423" i="1" s="1"/>
  <c r="G423" i="1" s="1"/>
  <c r="E424" i="1"/>
  <c r="E425" i="1"/>
  <c r="E426" i="1"/>
  <c r="E427" i="1"/>
  <c r="E428" i="1"/>
  <c r="E429" i="1"/>
  <c r="E430" i="1"/>
  <c r="E431" i="1"/>
  <c r="D342" i="1"/>
  <c r="D343" i="1"/>
  <c r="F343" i="1" s="1"/>
  <c r="G343" i="1" s="1"/>
  <c r="D344" i="1"/>
  <c r="D345" i="1"/>
  <c r="F345" i="1" s="1"/>
  <c r="D346" i="1"/>
  <c r="D347" i="1"/>
  <c r="D348" i="1"/>
  <c r="D349" i="1"/>
  <c r="F349" i="1" s="1"/>
  <c r="G349" i="1" s="1"/>
  <c r="D350" i="1"/>
  <c r="D351" i="1"/>
  <c r="F351" i="1" s="1"/>
  <c r="G351" i="1" s="1"/>
  <c r="D352" i="1"/>
  <c r="D353" i="1"/>
  <c r="F353" i="1" s="1"/>
  <c r="D354" i="1"/>
  <c r="D355" i="1"/>
  <c r="D356" i="1"/>
  <c r="D357" i="1"/>
  <c r="F357" i="1" s="1"/>
  <c r="G357" i="1" s="1"/>
  <c r="D358" i="1"/>
  <c r="D359" i="1"/>
  <c r="F359" i="1" s="1"/>
  <c r="G359" i="1" s="1"/>
  <c r="D360" i="1"/>
  <c r="D361" i="1"/>
  <c r="F361" i="1" s="1"/>
  <c r="D362" i="1"/>
  <c r="D363" i="1"/>
  <c r="D364" i="1"/>
  <c r="D365" i="1"/>
  <c r="F365" i="1" s="1"/>
  <c r="G365" i="1" s="1"/>
  <c r="D366" i="1"/>
  <c r="D367" i="1"/>
  <c r="F367" i="1" s="1"/>
  <c r="G367" i="1" s="1"/>
  <c r="D368" i="1"/>
  <c r="D369" i="1"/>
  <c r="F369" i="1" s="1"/>
  <c r="D370" i="1"/>
  <c r="D371" i="1"/>
  <c r="D372" i="1"/>
  <c r="D373" i="1"/>
  <c r="F373" i="1" s="1"/>
  <c r="G373" i="1" s="1"/>
  <c r="D374" i="1"/>
  <c r="D375" i="1"/>
  <c r="F375" i="1" s="1"/>
  <c r="G375" i="1" s="1"/>
  <c r="D376" i="1"/>
  <c r="D377" i="1"/>
  <c r="F377" i="1" s="1"/>
  <c r="D378" i="1"/>
  <c r="D379" i="1"/>
  <c r="D380" i="1"/>
  <c r="D381" i="1"/>
  <c r="F381" i="1" s="1"/>
  <c r="G381" i="1" s="1"/>
  <c r="D382" i="1"/>
  <c r="D383" i="1"/>
  <c r="F383" i="1" s="1"/>
  <c r="G383" i="1" s="1"/>
  <c r="D384" i="1"/>
  <c r="D385" i="1"/>
  <c r="F385" i="1" s="1"/>
  <c r="D386" i="1"/>
  <c r="D387" i="1"/>
  <c r="D388" i="1"/>
  <c r="D389" i="1"/>
  <c r="F389" i="1" s="1"/>
  <c r="G389" i="1" s="1"/>
  <c r="D390" i="1"/>
  <c r="D391" i="1"/>
  <c r="F391" i="1" s="1"/>
  <c r="G391" i="1" s="1"/>
  <c r="D392" i="1"/>
  <c r="D393" i="1"/>
  <c r="F393" i="1" s="1"/>
  <c r="D394" i="1"/>
  <c r="D395" i="1"/>
  <c r="D396" i="1"/>
  <c r="D397" i="1"/>
  <c r="F397" i="1" s="1"/>
  <c r="G397" i="1" s="1"/>
  <c r="D398" i="1"/>
  <c r="D399" i="1"/>
  <c r="F399" i="1" s="1"/>
  <c r="G399" i="1" s="1"/>
  <c r="D400" i="1"/>
  <c r="D401" i="1"/>
  <c r="F401" i="1" s="1"/>
  <c r="D402" i="1"/>
  <c r="D403" i="1"/>
  <c r="D404" i="1"/>
  <c r="D405" i="1"/>
  <c r="D406" i="1"/>
  <c r="D407" i="1"/>
  <c r="D408" i="1"/>
  <c r="D409" i="1"/>
  <c r="F409" i="1" s="1"/>
  <c r="G409" i="1" s="1"/>
  <c r="D410" i="1"/>
  <c r="D411" i="1"/>
  <c r="F411" i="1" s="1"/>
  <c r="G411" i="1" s="1"/>
  <c r="D412" i="1"/>
  <c r="D413" i="1"/>
  <c r="F413" i="1" s="1"/>
  <c r="G413" i="1" s="1"/>
  <c r="D414" i="1"/>
  <c r="D415" i="1"/>
  <c r="D416" i="1"/>
  <c r="D417" i="1"/>
  <c r="F417" i="1" s="1"/>
  <c r="G417" i="1" s="1"/>
  <c r="D418" i="1"/>
  <c r="D419" i="1"/>
  <c r="D420" i="1"/>
  <c r="D421" i="1"/>
  <c r="D422" i="1"/>
  <c r="D423" i="1"/>
  <c r="D424" i="1"/>
  <c r="D425" i="1"/>
  <c r="F425" i="1" s="1"/>
  <c r="G425" i="1" s="1"/>
  <c r="D426" i="1"/>
  <c r="D427" i="1"/>
  <c r="F427" i="1" s="1"/>
  <c r="G427" i="1" s="1"/>
  <c r="D428" i="1"/>
  <c r="D429" i="1"/>
  <c r="F429" i="1" s="1"/>
  <c r="G429" i="1" s="1"/>
  <c r="D430" i="1"/>
  <c r="D431" i="1"/>
  <c r="C432" i="1"/>
  <c r="D432" i="1" s="1"/>
  <c r="C341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C334" i="1"/>
  <c r="E334" i="1" s="1"/>
  <c r="C243" i="1"/>
  <c r="F237" i="1"/>
  <c r="G237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0" i="1"/>
  <c r="G230" i="1" s="1"/>
  <c r="F229" i="1"/>
  <c r="G229" i="1" s="1"/>
  <c r="F222" i="1"/>
  <c r="G222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15" i="1"/>
  <c r="G215" i="1" s="1"/>
  <c r="F214" i="1"/>
  <c r="G214" i="1" s="1"/>
  <c r="F207" i="1"/>
  <c r="G207" i="1" s="1"/>
  <c r="F201" i="1"/>
  <c r="G201" i="1" s="1"/>
  <c r="F202" i="1"/>
  <c r="G202" i="1" s="1"/>
  <c r="F203" i="1"/>
  <c r="G203" i="1" s="1"/>
  <c r="F204" i="1"/>
  <c r="G204" i="1" s="1"/>
  <c r="F205" i="1"/>
  <c r="G205" i="1" s="1"/>
  <c r="F200" i="1"/>
  <c r="G200" i="1" s="1"/>
  <c r="F199" i="1"/>
  <c r="G199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84" i="1"/>
  <c r="G184" i="1" s="1"/>
  <c r="F183" i="1"/>
  <c r="G183" i="1" s="1"/>
  <c r="E432" i="1" l="1"/>
  <c r="F432" i="1" s="1"/>
  <c r="G432" i="1" s="1"/>
  <c r="F428" i="1"/>
  <c r="G428" i="1" s="1"/>
  <c r="F424" i="1"/>
  <c r="G424" i="1" s="1"/>
  <c r="F420" i="1"/>
  <c r="G420" i="1" s="1"/>
  <c r="F416" i="1"/>
  <c r="G416" i="1" s="1"/>
  <c r="F412" i="1"/>
  <c r="G412" i="1" s="1"/>
  <c r="F408" i="1"/>
  <c r="G408" i="1" s="1"/>
  <c r="F404" i="1"/>
  <c r="G404" i="1" s="1"/>
  <c r="F400" i="1"/>
  <c r="G400" i="1" s="1"/>
  <c r="F396" i="1"/>
  <c r="G396" i="1" s="1"/>
  <c r="F392" i="1"/>
  <c r="G392" i="1" s="1"/>
  <c r="F388" i="1"/>
  <c r="G388" i="1" s="1"/>
  <c r="F384" i="1"/>
  <c r="G384" i="1" s="1"/>
  <c r="F380" i="1"/>
  <c r="G380" i="1" s="1"/>
  <c r="F376" i="1"/>
  <c r="G376" i="1" s="1"/>
  <c r="F372" i="1"/>
  <c r="G372" i="1" s="1"/>
  <c r="F368" i="1"/>
  <c r="G368" i="1" s="1"/>
  <c r="F364" i="1"/>
  <c r="G364" i="1" s="1"/>
  <c r="F360" i="1"/>
  <c r="G360" i="1" s="1"/>
  <c r="F356" i="1"/>
  <c r="G356" i="1" s="1"/>
  <c r="F352" i="1"/>
  <c r="G352" i="1" s="1"/>
  <c r="F348" i="1"/>
  <c r="G348" i="1" s="1"/>
  <c r="F344" i="1"/>
  <c r="G344" i="1" s="1"/>
  <c r="D334" i="1"/>
  <c r="F334" i="1" s="1"/>
  <c r="G334" i="1" s="1"/>
  <c r="F331" i="1"/>
  <c r="G331" i="1" s="1"/>
  <c r="F327" i="1"/>
  <c r="G327" i="1" s="1"/>
  <c r="F323" i="1"/>
  <c r="G323" i="1" s="1"/>
  <c r="F319" i="1"/>
  <c r="G319" i="1" s="1"/>
  <c r="F315" i="1"/>
  <c r="G315" i="1" s="1"/>
  <c r="F311" i="1"/>
  <c r="G311" i="1" s="1"/>
  <c r="F307" i="1"/>
  <c r="G307" i="1" s="1"/>
  <c r="F303" i="1"/>
  <c r="G303" i="1" s="1"/>
  <c r="F328" i="1"/>
  <c r="G328" i="1" s="1"/>
  <c r="F320" i="1"/>
  <c r="G320" i="1" s="1"/>
  <c r="F312" i="1"/>
  <c r="G312" i="1" s="1"/>
  <c r="F304" i="1"/>
  <c r="G304" i="1" s="1"/>
  <c r="F330" i="1"/>
  <c r="G330" i="1" s="1"/>
  <c r="F326" i="1"/>
  <c r="G326" i="1" s="1"/>
  <c r="F322" i="1"/>
  <c r="G322" i="1" s="1"/>
  <c r="F318" i="1"/>
  <c r="G318" i="1" s="1"/>
  <c r="F314" i="1"/>
  <c r="G314" i="1" s="1"/>
  <c r="F310" i="1"/>
  <c r="G310" i="1" s="1"/>
  <c r="F306" i="1"/>
  <c r="G306" i="1" s="1"/>
  <c r="F302" i="1"/>
  <c r="G302" i="1" s="1"/>
  <c r="F332" i="1"/>
  <c r="G332" i="1" s="1"/>
  <c r="F324" i="1"/>
  <c r="G324" i="1" s="1"/>
  <c r="F316" i="1"/>
  <c r="G316" i="1" s="1"/>
  <c r="F308" i="1"/>
  <c r="G308" i="1" s="1"/>
  <c r="F300" i="1"/>
  <c r="G300" i="1" s="1"/>
  <c r="F333" i="1"/>
  <c r="G333" i="1" s="1"/>
  <c r="F329" i="1"/>
  <c r="G329" i="1" s="1"/>
  <c r="F325" i="1"/>
  <c r="G325" i="1" s="1"/>
  <c r="F321" i="1"/>
  <c r="G321" i="1" s="1"/>
  <c r="F317" i="1"/>
  <c r="G317" i="1" s="1"/>
  <c r="F313" i="1"/>
  <c r="G313" i="1" s="1"/>
  <c r="F309" i="1"/>
  <c r="G309" i="1" s="1"/>
  <c r="F305" i="1"/>
  <c r="G305" i="1" s="1"/>
  <c r="F301" i="1"/>
  <c r="G301" i="1" s="1"/>
  <c r="G238" i="1"/>
  <c r="F238" i="1"/>
  <c r="G223" i="1"/>
  <c r="F223" i="1"/>
  <c r="F174" i="1" l="1"/>
  <c r="G174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67" i="1"/>
  <c r="G167" i="1" s="1"/>
  <c r="F159" i="1" l="1"/>
  <c r="G159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1" i="1"/>
  <c r="G151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35" i="1"/>
  <c r="G135" i="1" s="1"/>
  <c r="D127" i="1"/>
  <c r="D36" i="1"/>
  <c r="F110" i="1" l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88" i="1"/>
  <c r="F89" i="1"/>
  <c r="F90" i="1"/>
  <c r="F91" i="1"/>
  <c r="F92" i="1"/>
  <c r="F93" i="1"/>
  <c r="F94" i="1"/>
  <c r="F95" i="1"/>
  <c r="F96" i="1"/>
  <c r="F97" i="1"/>
  <c r="F21" i="1" l="1"/>
  <c r="F22" i="1"/>
  <c r="F23" i="1"/>
  <c r="F24" i="1"/>
  <c r="F25" i="1"/>
  <c r="F15" i="1"/>
  <c r="F14" i="1"/>
  <c r="F13" i="1"/>
  <c r="F12" i="1"/>
  <c r="F8" i="1" l="1"/>
  <c r="F9" i="1"/>
  <c r="F10" i="1"/>
  <c r="F11" i="1"/>
  <c r="F7" i="1"/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5" i="2"/>
  <c r="E341" i="1" l="1"/>
  <c r="D341" i="1"/>
  <c r="F341" i="1" s="1"/>
  <c r="G341" i="1" s="1"/>
  <c r="D244" i="1"/>
  <c r="E244" i="1"/>
  <c r="D245" i="1"/>
  <c r="E245" i="1"/>
  <c r="D246" i="1"/>
  <c r="E246" i="1"/>
  <c r="D247" i="1"/>
  <c r="E247" i="1"/>
  <c r="D248" i="1"/>
  <c r="E248" i="1"/>
  <c r="D249" i="1"/>
  <c r="E249" i="1"/>
  <c r="D250" i="1"/>
  <c r="E250" i="1"/>
  <c r="E251" i="1"/>
  <c r="D251" i="1"/>
  <c r="F206" i="1"/>
  <c r="G206" i="1" s="1"/>
  <c r="F152" i="1"/>
  <c r="G152" i="1" s="1"/>
  <c r="D128" i="1"/>
  <c r="F37" i="1"/>
  <c r="F38" i="1"/>
  <c r="F39" i="1"/>
  <c r="F40" i="1"/>
  <c r="F41" i="1"/>
  <c r="F42" i="1"/>
  <c r="F43" i="1"/>
  <c r="G466" i="1" l="1"/>
  <c r="F246" i="1"/>
  <c r="G246" i="1" s="1"/>
  <c r="F249" i="1"/>
  <c r="G249" i="1" s="1"/>
  <c r="F251" i="1"/>
  <c r="G251" i="1" s="1"/>
  <c r="F250" i="1"/>
  <c r="G250" i="1" s="1"/>
  <c r="F245" i="1"/>
  <c r="G245" i="1" s="1"/>
  <c r="F248" i="1"/>
  <c r="G248" i="1" s="1"/>
  <c r="F247" i="1"/>
  <c r="G247" i="1" s="1"/>
  <c r="F244" i="1"/>
  <c r="G244" i="1" s="1"/>
  <c r="G208" i="1"/>
  <c r="F44" i="1" l="1"/>
  <c r="F28" i="1" l="1"/>
  <c r="F458" i="1" l="1"/>
  <c r="H458" i="1" s="1"/>
  <c r="F457" i="1"/>
  <c r="H457" i="1" s="1"/>
  <c r="F456" i="1"/>
  <c r="H456" i="1" s="1"/>
  <c r="F455" i="1"/>
  <c r="H455" i="1" s="1"/>
  <c r="F444" i="1"/>
  <c r="H444" i="1" s="1"/>
  <c r="F445" i="1"/>
  <c r="H445" i="1" s="1"/>
  <c r="F446" i="1"/>
  <c r="H446" i="1" s="1"/>
  <c r="H448" i="1" l="1"/>
  <c r="G477" i="1" s="1"/>
  <c r="G478" i="1" s="1"/>
  <c r="H460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243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243" i="1"/>
  <c r="F36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208" i="1"/>
  <c r="G472" i="1" s="1"/>
  <c r="F298" i="1" l="1"/>
  <c r="G298" i="1" s="1"/>
  <c r="F294" i="1"/>
  <c r="G294" i="1" s="1"/>
  <c r="F290" i="1"/>
  <c r="G290" i="1" s="1"/>
  <c r="F286" i="1"/>
  <c r="G286" i="1" s="1"/>
  <c r="F282" i="1"/>
  <c r="G282" i="1" s="1"/>
  <c r="F278" i="1"/>
  <c r="G278" i="1" s="1"/>
  <c r="F274" i="1"/>
  <c r="G274" i="1" s="1"/>
  <c r="F270" i="1"/>
  <c r="G270" i="1" s="1"/>
  <c r="F266" i="1"/>
  <c r="G266" i="1" s="1"/>
  <c r="F262" i="1"/>
  <c r="G262" i="1" s="1"/>
  <c r="F258" i="1"/>
  <c r="G258" i="1" s="1"/>
  <c r="F254" i="1"/>
  <c r="G254" i="1" s="1"/>
  <c r="F293" i="1"/>
  <c r="G293" i="1" s="1"/>
  <c r="F285" i="1"/>
  <c r="G285" i="1" s="1"/>
  <c r="F277" i="1"/>
  <c r="G277" i="1" s="1"/>
  <c r="F273" i="1"/>
  <c r="G273" i="1" s="1"/>
  <c r="F269" i="1"/>
  <c r="G269" i="1" s="1"/>
  <c r="F265" i="1"/>
  <c r="G265" i="1" s="1"/>
  <c r="F261" i="1"/>
  <c r="G261" i="1" s="1"/>
  <c r="F257" i="1"/>
  <c r="G257" i="1" s="1"/>
  <c r="F253" i="1"/>
  <c r="G253" i="1" s="1"/>
  <c r="F297" i="1"/>
  <c r="G297" i="1" s="1"/>
  <c r="F289" i="1"/>
  <c r="G289" i="1" s="1"/>
  <c r="F281" i="1"/>
  <c r="G281" i="1" s="1"/>
  <c r="G176" i="1"/>
  <c r="F296" i="1"/>
  <c r="G296" i="1" s="1"/>
  <c r="F292" i="1"/>
  <c r="G292" i="1" s="1"/>
  <c r="F288" i="1"/>
  <c r="G288" i="1" s="1"/>
  <c r="F284" i="1"/>
  <c r="G284" i="1" s="1"/>
  <c r="F280" i="1"/>
  <c r="G280" i="1" s="1"/>
  <c r="F276" i="1"/>
  <c r="G276" i="1" s="1"/>
  <c r="F272" i="1"/>
  <c r="G272" i="1" s="1"/>
  <c r="F268" i="1"/>
  <c r="G268" i="1" s="1"/>
  <c r="F260" i="1"/>
  <c r="G260" i="1" s="1"/>
  <c r="F256" i="1"/>
  <c r="G256" i="1" s="1"/>
  <c r="F252" i="1"/>
  <c r="G252" i="1" s="1"/>
  <c r="F299" i="1"/>
  <c r="G299" i="1" s="1"/>
  <c r="F295" i="1"/>
  <c r="G295" i="1" s="1"/>
  <c r="F291" i="1"/>
  <c r="G291" i="1" s="1"/>
  <c r="F287" i="1"/>
  <c r="G287" i="1" s="1"/>
  <c r="F283" i="1"/>
  <c r="G283" i="1" s="1"/>
  <c r="F279" i="1"/>
  <c r="G279" i="1" s="1"/>
  <c r="F275" i="1"/>
  <c r="G275" i="1" s="1"/>
  <c r="F271" i="1"/>
  <c r="G271" i="1" s="1"/>
  <c r="F267" i="1"/>
  <c r="G267" i="1" s="1"/>
  <c r="F263" i="1"/>
  <c r="G263" i="1" s="1"/>
  <c r="F259" i="1"/>
  <c r="G259" i="1" s="1"/>
  <c r="F255" i="1"/>
  <c r="G255" i="1" s="1"/>
  <c r="G192" i="1"/>
  <c r="F264" i="1"/>
  <c r="G264" i="1" s="1"/>
  <c r="G433" i="1"/>
  <c r="F433" i="1"/>
  <c r="F243" i="1"/>
  <c r="F192" i="1"/>
  <c r="G471" i="1" s="1"/>
  <c r="F176" i="1"/>
  <c r="G470" i="1" s="1"/>
  <c r="F160" i="1"/>
  <c r="F144" i="1"/>
  <c r="G160" i="1" l="1"/>
  <c r="G469" i="1" s="1"/>
  <c r="F335" i="1"/>
  <c r="G243" i="1"/>
  <c r="G335" i="1" s="1"/>
  <c r="G144" i="1" l="1"/>
  <c r="G468" i="1" s="1"/>
  <c r="F80" i="1"/>
  <c r="F81" i="1"/>
  <c r="F82" i="1"/>
  <c r="F83" i="1"/>
  <c r="F84" i="1"/>
  <c r="F85" i="1"/>
  <c r="F86" i="1"/>
  <c r="F87" i="1"/>
  <c r="F68" i="1"/>
  <c r="F69" i="1"/>
  <c r="F70" i="1"/>
  <c r="F71" i="1"/>
  <c r="F72" i="1"/>
  <c r="F73" i="1"/>
  <c r="F74" i="1"/>
  <c r="F75" i="1"/>
  <c r="F76" i="1"/>
  <c r="F77" i="1"/>
  <c r="F78" i="1"/>
  <c r="F79" i="1"/>
  <c r="F65" i="1"/>
  <c r="F66" i="1"/>
  <c r="F67" i="1"/>
  <c r="F26" i="1"/>
  <c r="F27" i="1"/>
  <c r="F20" i="1"/>
  <c r="F128" i="1" l="1"/>
  <c r="F29" i="1"/>
  <c r="G467" i="1" l="1"/>
  <c r="J137" i="1"/>
  <c r="J151" i="1"/>
  <c r="I176" i="1" s="1"/>
  <c r="I192" i="1" s="1"/>
  <c r="I208" i="1" s="1"/>
  <c r="I223" i="1" s="1"/>
  <c r="I238" i="1" s="1"/>
  <c r="I335" i="1" s="1"/>
  <c r="I433" i="1" s="1"/>
  <c r="G481" i="1"/>
</calcChain>
</file>

<file path=xl/sharedStrings.xml><?xml version="1.0" encoding="utf-8"?>
<sst xmlns="http://schemas.openxmlformats.org/spreadsheetml/2006/main" count="177" uniqueCount="110">
  <si>
    <t xml:space="preserve">SALARIOS DEJADOS DE PERCIBIR </t>
  </si>
  <si>
    <t xml:space="preserve">Desde </t>
  </si>
  <si>
    <t>Hasta</t>
  </si>
  <si>
    <t>Monto del  salario</t>
  </si>
  <si>
    <t>Cantidad de pagos al año</t>
  </si>
  <si>
    <t>Monto de salarios total adeudado</t>
  </si>
  <si>
    <t xml:space="preserve">TRIBUNAL SUPERIOR DE MEDELLIN </t>
  </si>
  <si>
    <t xml:space="preserve">TOTAL </t>
  </si>
  <si>
    <t>Valor del salario adeudado</t>
  </si>
  <si>
    <t xml:space="preserve">IPC </t>
  </si>
  <si>
    <t>Valor de la indexacion del salario adeudado</t>
  </si>
  <si>
    <t>INDEXACION DE SALARIOS DEJADOS DE PERCIBIR</t>
  </si>
  <si>
    <t xml:space="preserve">TOTALES </t>
  </si>
  <si>
    <t xml:space="preserve">Hasta </t>
  </si>
  <si>
    <t>Dias</t>
  </si>
  <si>
    <t xml:space="preserve">Valor base para liquidacion </t>
  </si>
  <si>
    <t xml:space="preserve">Auxilio de cesantias </t>
  </si>
  <si>
    <t>Indexación de las cesantias</t>
  </si>
  <si>
    <t xml:space="preserve">Fechas </t>
  </si>
  <si>
    <t>AÑO</t>
  </si>
  <si>
    <t xml:space="preserve">HISTORICO DE IPC ACUMULADO ANUAL </t>
  </si>
  <si>
    <t xml:space="preserve">Intereses a las cesantias </t>
  </si>
  <si>
    <t>Valor base para liquidacion</t>
  </si>
  <si>
    <t>Prima legal de servicios a junio</t>
  </si>
  <si>
    <t xml:space="preserve">Indexación de prima de servicios a junio </t>
  </si>
  <si>
    <t>Vacaciones</t>
  </si>
  <si>
    <t xml:space="preserve">Indexación de las vacaciones </t>
  </si>
  <si>
    <t>APORTES A LA SEGURIDAD SOCIAL EN PENSIONES</t>
  </si>
  <si>
    <t xml:space="preserve">Mes </t>
  </si>
  <si>
    <t>Salario adeudado</t>
  </si>
  <si>
    <t>Valor a cargo del empleado</t>
  </si>
  <si>
    <t>Valor a cargo del empleador</t>
  </si>
  <si>
    <t>Valor pleno de aportes</t>
  </si>
  <si>
    <t>INDEMNIZACION CESANTIAS ART. 99 DE LA LEY 50 DE 1,990</t>
  </si>
  <si>
    <t xml:space="preserve">Valor de un dia de salario </t>
  </si>
  <si>
    <t>Indexación</t>
  </si>
  <si>
    <t>APORTES A LA SEGURIDAD SOCIAL EN SALUD</t>
  </si>
  <si>
    <t>Cesantias adeudadas</t>
  </si>
  <si>
    <t xml:space="preserve">Valor Sancion </t>
  </si>
  <si>
    <t xml:space="preserve">INDEMNIZACION CESANTIAS ART. 65  DEL CODIGO SUSTANTIVO DE TRABAJO </t>
  </si>
  <si>
    <t xml:space="preserve">Dias de sancion </t>
  </si>
  <si>
    <t xml:space="preserve">CONSOLIDADO DE PRETENSIONES NO CONCEDIDAS </t>
  </si>
  <si>
    <t xml:space="preserve">CONCEPTO </t>
  </si>
  <si>
    <t xml:space="preserve">VALOR </t>
  </si>
  <si>
    <t xml:space="preserve">Salarios dejados de percibir </t>
  </si>
  <si>
    <t>Indexación de salarios no percibidos</t>
  </si>
  <si>
    <t>Cesantias e indexación al 03/02/2022</t>
  </si>
  <si>
    <t>Intereses a las cesantias e indexación</t>
  </si>
  <si>
    <t>Primas de servicios a junio e indexación</t>
  </si>
  <si>
    <t>Vacaciones e indexación</t>
  </si>
  <si>
    <t>Aportes a seguridad social en pensiones</t>
  </si>
  <si>
    <t>Aportes a seguridad social en salud</t>
  </si>
  <si>
    <t xml:space="preserve">SUBTOTAL </t>
  </si>
  <si>
    <t>NO SE INCLUYE ESTA SANCION POR PRETENDERSE EL REINTEGRO</t>
  </si>
  <si>
    <t>Total, Indice de Precios al Consumidor (IPC)</t>
  </si>
  <si>
    <t>Índices - Serie de empalme
2003 - 2022</t>
  </si>
  <si>
    <t>Base Diciembre de 2018 = 100,00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</si>
  <si>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</si>
  <si>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</si>
  <si>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</si>
  <si>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</si>
  <si>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</si>
  <si>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</si>
  <si>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</si>
  <si>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</si>
  <si>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</si>
  <si>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</si>
  <si>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</si>
  <si>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</si>
  <si>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</si>
  <si>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r>
      <rPr>
        <b/>
        <sz val="8"/>
        <rFont val="Segoe UI"/>
        <family val="2"/>
        <charset val="204"/>
      </rPr>
      <t>Fuente:</t>
    </r>
    <r>
      <rPr>
        <sz val="8"/>
        <rFont val="Segoe UI"/>
        <family val="2"/>
        <charset val="204"/>
      </rPr>
      <t xml:space="preserve"> DANE.</t>
    </r>
  </si>
  <si>
    <r>
      <rPr>
        <b/>
        <sz val="8"/>
        <rFont val="Segoe UI"/>
        <family val="2"/>
        <charset val="204"/>
      </rPr>
      <t>Nota:</t>
    </r>
    <r>
      <rPr>
        <sz val="8"/>
        <rFont val="Segoe UI"/>
        <family val="2"/>
        <charset val="204"/>
      </rPr>
      <t xml:space="preserve"> La diferencia en la suma de las variables, obedece al sistema de aproximación y redondeo.</t>
    </r>
  </si>
  <si>
    <t>Actualizado el 5 de Julio de 2022</t>
  </si>
  <si>
    <t>Primas de servicios a diciembre e indexación</t>
  </si>
  <si>
    <t>CARLOS MARIO ACEVEDO LASERNA</t>
  </si>
  <si>
    <t xml:space="preserve">Contador liquidador </t>
  </si>
  <si>
    <t>Salario trabajador Emvarias</t>
  </si>
  <si>
    <t xml:space="preserve">Diferencia en salarios </t>
  </si>
  <si>
    <t>Salario minimo devengado por la trabajadora</t>
  </si>
  <si>
    <t>Año</t>
  </si>
  <si>
    <t>SMLV Urbano</t>
  </si>
  <si>
    <t xml:space="preserve">en sentencia segunda instancia en la pag 2 salarios </t>
  </si>
  <si>
    <t xml:space="preserve">en solicitud deniegue casacion  salarios de Emvarias  pag 9 y listado de prestaciones </t>
  </si>
  <si>
    <t>IPC junio  de 2022</t>
  </si>
  <si>
    <t>CESANTIAS E INDEXACION A 02/06/2022</t>
  </si>
  <si>
    <t>Indexación de intereses a las cesantias</t>
  </si>
  <si>
    <t>INTERESES A LAS CESANTIAS E INDEXACION AL 02/06/2022</t>
  </si>
  <si>
    <t>PRIMAS DE SERVICIOS DE JUNIO E INDEXACION AL 02/06/2022</t>
  </si>
  <si>
    <t>Prima de junio 36 dias de salario en EEVVMM</t>
  </si>
  <si>
    <t>31/06/2015</t>
  </si>
  <si>
    <t>31/06/2016</t>
  </si>
  <si>
    <t>31/06/2017</t>
  </si>
  <si>
    <t>31/06/2018</t>
  </si>
  <si>
    <t>31/06/2019</t>
  </si>
  <si>
    <t>31/06/2020</t>
  </si>
  <si>
    <t>31/06/2021</t>
  </si>
  <si>
    <t>Prima legal de servicios a diciembre</t>
  </si>
  <si>
    <t>PRIMAS DE SERVICIOS DE DICIEMBRE E INDEXACION AL 02/06/2022</t>
  </si>
  <si>
    <t>Vacaciones 18 dias de salario en EEVVMM</t>
  </si>
  <si>
    <t>VACACIONES E INDEXACION AL 02/06/2022</t>
  </si>
  <si>
    <t>PRIMA DE VACACIONES E INDEXACION AL 02/06/2022</t>
  </si>
  <si>
    <t>Prima de vacaciones 20 dias de salario en EEVVMM</t>
  </si>
  <si>
    <t>PRIMA DE NAVIDAD  E INDEXACION AL 02/06/2022</t>
  </si>
  <si>
    <t>Prima de navidad  67 dias de salario en EEVVMM</t>
  </si>
  <si>
    <t>Prima de vacaciones</t>
  </si>
  <si>
    <t>Prima de navidad</t>
  </si>
  <si>
    <t>Dias de mora hasta el 02/06/2022</t>
  </si>
  <si>
    <t>Prima de vacaciones e indexación</t>
  </si>
  <si>
    <t>Prima de navidad e indexación</t>
  </si>
  <si>
    <t>Indemnización cesantías art. 99 de la ley 50 de 1990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</si>
</sst>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1" formatCode="_-* #,##0_-;\-* #,##0_-;_-* &quot;-&quot;_-;_-@_-"/>
    <numFmt numFmtId="43" formatCode="_-* #,##0.00_-;\-* #,##0.00_-;_-* &quot;-&quot;??_-;_-@_-"/>
    <numFmt numFmtId="164" formatCode="_ * #,##0.00_ ;_ * \-#,##0.00_ ;_ * &quot;-&quot;??_ ;_ @_ "/>
    <numFmt numFmtId="165" formatCode="_-* #,##0.00\ [$€]_-;\-* #,##0.00\ [$€]_-;_-* &quot;-&quot;??\ [$€]_-;_-@_-"/>
    <numFmt numFmtId="166" formatCode="_-* #,##0.00_-;\-* #,##0.00_-;_-* &quot;-&quot;_-;_-@_-"/>
    <numFmt numFmtId="167" formatCode="0.0000"/>
    <numFmt numFmtId="168" formatCode="#,##0_ ;\-#,##0\ "/>
    <numFmt numFmtId="169" formatCode="0.0"/>
    <numFmt numFmtId="170" formatCode="_(* #,##0_);_(* \(#,##0\);_(* &quot;-&quot;??_);_(@_)"/>
    <numFmt numFmtId="171" formatCode="&quot;$&quot;\ #,##0.00_);[Red]\(&quot;$&quot;\ #,##0.00\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theme="1"/>
      <name val="Calibri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22"/>
      <color theme="1"/>
      <name val="Arial"/>
      <family val="2"/>
    </font>
    <font>
      <sz val="9"/>
      <name val="Segoe UI"/>
      <family val="2"/>
      <charset val="204"/>
    </font>
    <font>
      <b/>
      <sz val="14"/>
      <color theme="0"/>
      <name val="Segoe UI"/>
      <family val="2"/>
      <charset val="204"/>
    </font>
    <font>
      <b/>
      <sz val="9"/>
      <name val="Segoe UI"/>
      <family val="2"/>
      <charset val="204"/>
    </font>
    <font>
      <b/>
      <sz val="9"/>
      <name val="Segoe UI"/>
      <family val="2"/>
    </font>
    <font>
      <sz val="8"/>
      <name val="Segoe UI"/>
      <family val="2"/>
      <charset val="204"/>
    </font>
    <font>
      <b/>
      <sz val="8"/>
      <name val="Segoe UI"/>
      <family val="2"/>
      <charset val="204"/>
    </font>
    <font>
      <sz val="10"/>
      <name val="Segoe UI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6004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79991"/>
      </left>
      <right style="medium">
        <color rgb="FF979991"/>
      </right>
      <top style="medium">
        <color rgb="FF979991"/>
      </top>
      <bottom style="medium">
        <color rgb="FF979991"/>
      </bottom>
      <diagonal/>
    </border>
    <border>
      <left/>
      <right style="medium">
        <color rgb="FF979991"/>
      </right>
      <top style="medium">
        <color rgb="FF979991"/>
      </top>
      <bottom style="medium">
        <color rgb="FF979991"/>
      </bottom>
      <diagonal/>
    </border>
    <border>
      <left style="medium">
        <color rgb="FF979991"/>
      </left>
      <right/>
      <top/>
      <bottom/>
      <diagonal/>
    </border>
    <border>
      <left style="medium">
        <color rgb="FF979991"/>
      </left>
      <right style="medium">
        <color rgb="FF979991"/>
      </right>
      <top/>
      <bottom style="medium">
        <color rgb="FF979991"/>
      </bottom>
      <diagonal/>
    </border>
    <border>
      <left style="medium">
        <color rgb="FF979991"/>
      </left>
      <right/>
      <top style="medium">
        <color rgb="FF979991"/>
      </top>
      <bottom style="medium">
        <color rgb="FF979991"/>
      </bottom>
      <diagonal/>
    </border>
    <border>
      <left style="medium">
        <color rgb="FF979991"/>
      </left>
      <right/>
      <top/>
      <bottom style="medium">
        <color rgb="FF97999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41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1" applyNumberFormat="0" applyAlignment="0" applyProtection="0"/>
    <xf numFmtId="0" fontId="8" fillId="0" borderId="3" applyNumberFormat="0" applyFill="0" applyAlignment="0" applyProtection="0"/>
    <xf numFmtId="0" fontId="9" fillId="0" borderId="5" applyNumberFormat="0" applyFill="0" applyAlignment="0" applyProtection="0"/>
    <xf numFmtId="0" fontId="10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0" fillId="30" borderId="0" applyNumberFormat="0" applyBorder="0" applyAlignment="0" applyProtection="0"/>
    <xf numFmtId="0" fontId="13" fillId="0" borderId="0"/>
    <xf numFmtId="0" fontId="7" fillId="5" borderId="1" applyNumberFormat="0" applyAlignment="0" applyProtection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6" borderId="4" applyNumberFormat="0" applyFont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6" fillId="5" borderId="2" applyNumberFormat="0" applyAlignment="0" applyProtection="0"/>
    <xf numFmtId="0" fontId="14" fillId="0" borderId="0" applyNumberFormat="0" applyFill="0" applyBorder="0" applyAlignment="0" applyProtection="0"/>
    <xf numFmtId="0" fontId="15" fillId="0" borderId="0"/>
    <xf numFmtId="0" fontId="15" fillId="0" borderId="0"/>
    <xf numFmtId="43" fontId="1" fillId="0" borderId="0" applyFont="0" applyFill="0" applyBorder="0" applyAlignment="0" applyProtection="0"/>
  </cellStyleXfs>
  <cellXfs count="135">
    <xf numFmtId="0" fontId="0" fillId="0" borderId="0" xfId="0"/>
    <xf numFmtId="0" fontId="11" fillId="0" borderId="0" xfId="0" applyFont="1"/>
    <xf numFmtId="0" fontId="11" fillId="0" borderId="6" xfId="0" applyFont="1" applyBorder="1"/>
    <xf numFmtId="14" fontId="11" fillId="0" borderId="6" xfId="0" applyNumberFormat="1" applyFont="1" applyBorder="1"/>
    <xf numFmtId="41" fontId="11" fillId="0" borderId="6" xfId="1" applyFont="1" applyBorder="1"/>
    <xf numFmtId="0" fontId="12" fillId="0" borderId="6" xfId="0" applyFont="1" applyBorder="1"/>
    <xf numFmtId="0" fontId="12" fillId="0" borderId="6" xfId="0" applyFont="1" applyBorder="1" applyAlignment="1">
      <alignment wrapText="1"/>
    </xf>
    <xf numFmtId="41" fontId="12" fillId="0" borderId="6" xfId="0" applyNumberFormat="1" applyFont="1" applyBorder="1"/>
    <xf numFmtId="2" fontId="11" fillId="0" borderId="6" xfId="0" applyNumberFormat="1" applyFont="1" applyBorder="1"/>
    <xf numFmtId="0" fontId="12" fillId="0" borderId="6" xfId="0" applyFont="1" applyBorder="1" applyAlignment="1">
      <alignment horizontal="center" wrapText="1"/>
    </xf>
    <xf numFmtId="41" fontId="11" fillId="0" borderId="0" xfId="1" applyFont="1" applyBorder="1"/>
    <xf numFmtId="41" fontId="12" fillId="0" borderId="6" xfId="1" applyFont="1" applyBorder="1"/>
    <xf numFmtId="41" fontId="12" fillId="0" borderId="0" xfId="0" applyNumberFormat="1" applyFont="1" applyBorder="1"/>
    <xf numFmtId="0" fontId="12" fillId="0" borderId="0" xfId="0" applyFont="1" applyBorder="1"/>
    <xf numFmtId="0" fontId="11" fillId="0" borderId="0" xfId="0" applyFont="1" applyBorder="1"/>
    <xf numFmtId="166" fontId="11" fillId="0" borderId="6" xfId="1" applyNumberFormat="1" applyFont="1" applyBorder="1"/>
    <xf numFmtId="41" fontId="12" fillId="0" borderId="0" xfId="1" applyFont="1" applyBorder="1"/>
    <xf numFmtId="0" fontId="11" fillId="0" borderId="6" xfId="0" applyFont="1" applyBorder="1" applyAlignment="1">
      <alignment horizontal="center"/>
    </xf>
    <xf numFmtId="0" fontId="16" fillId="32" borderId="7" xfId="0" applyFont="1" applyFill="1" applyBorder="1" applyAlignment="1">
      <alignment horizontal="center" vertical="center" wrapText="1"/>
    </xf>
    <xf numFmtId="0" fontId="16" fillId="32" borderId="8" xfId="0" applyFont="1" applyFill="1" applyBorder="1" applyAlignment="1">
      <alignment horizontal="center" vertical="center" wrapText="1"/>
    </xf>
    <xf numFmtId="3" fontId="17" fillId="31" borderId="9" xfId="0" applyNumberFormat="1" applyFont="1" applyFill="1" applyBorder="1" applyAlignment="1">
      <alignment horizontal="center" vertical="center" wrapText="1"/>
    </xf>
    <xf numFmtId="3" fontId="17" fillId="31" borderId="11" xfId="0" applyNumberFormat="1" applyFont="1" applyFill="1" applyBorder="1" applyAlignment="1">
      <alignment horizontal="center" vertical="center" wrapText="1"/>
    </xf>
    <xf numFmtId="3" fontId="17" fillId="31" borderId="12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41" fontId="11" fillId="0" borderId="6" xfId="0" applyNumberFormat="1" applyFont="1" applyBorder="1"/>
    <xf numFmtId="167" fontId="17" fillId="31" borderId="10" xfId="0" applyNumberFormat="1" applyFont="1" applyFill="1" applyBorder="1" applyAlignment="1">
      <alignment horizontal="center" vertical="center" wrapText="1"/>
    </xf>
    <xf numFmtId="168" fontId="11" fillId="0" borderId="6" xfId="1" applyNumberFormat="1" applyFont="1" applyBorder="1"/>
    <xf numFmtId="0" fontId="12" fillId="0" borderId="6" xfId="0" applyFont="1" applyBorder="1" applyAlignment="1">
      <alignment horizontal="center"/>
    </xf>
    <xf numFmtId="0" fontId="12" fillId="0" borderId="0" xfId="0" applyFont="1"/>
    <xf numFmtId="17" fontId="11" fillId="0" borderId="0" xfId="0" applyNumberFormat="1" applyFont="1"/>
    <xf numFmtId="17" fontId="11" fillId="0" borderId="6" xfId="0" applyNumberFormat="1" applyFont="1" applyBorder="1"/>
    <xf numFmtId="3" fontId="11" fillId="0" borderId="6" xfId="0" applyNumberFormat="1" applyFont="1" applyBorder="1"/>
    <xf numFmtId="43" fontId="11" fillId="0" borderId="6" xfId="0" applyNumberFormat="1" applyFont="1" applyBorder="1"/>
    <xf numFmtId="43" fontId="12" fillId="0" borderId="6" xfId="0" applyNumberFormat="1" applyFont="1" applyBorder="1"/>
    <xf numFmtId="1" fontId="11" fillId="0" borderId="0" xfId="0" applyNumberFormat="1" applyFont="1"/>
    <xf numFmtId="0" fontId="12" fillId="0" borderId="23" xfId="0" applyFont="1" applyBorder="1" applyAlignment="1">
      <alignment horizontal="center"/>
    </xf>
    <xf numFmtId="3" fontId="11" fillId="0" borderId="23" xfId="1" applyNumberFormat="1" applyFont="1" applyBorder="1"/>
    <xf numFmtId="3" fontId="11" fillId="0" borderId="23" xfId="0" applyNumberFormat="1" applyFont="1" applyBorder="1"/>
    <xf numFmtId="3" fontId="12" fillId="0" borderId="24" xfId="0" applyNumberFormat="1" applyFont="1" applyBorder="1"/>
    <xf numFmtId="3" fontId="12" fillId="0" borderId="23" xfId="0" applyNumberFormat="1" applyFont="1" applyBorder="1"/>
    <xf numFmtId="0" fontId="19" fillId="33" borderId="0" xfId="0" applyFont="1" applyFill="1" applyBorder="1"/>
    <xf numFmtId="0" fontId="19" fillId="33" borderId="0" xfId="0" applyFont="1" applyFill="1"/>
    <xf numFmtId="0" fontId="21" fillId="36" borderId="25" xfId="0" applyFont="1" applyFill="1" applyBorder="1" applyAlignment="1"/>
    <xf numFmtId="0" fontId="21" fillId="36" borderId="0" xfId="0" applyFont="1" applyFill="1" applyBorder="1" applyAlignment="1"/>
    <xf numFmtId="0" fontId="21" fillId="36" borderId="26" xfId="0" applyFont="1" applyFill="1" applyBorder="1" applyAlignment="1"/>
    <xf numFmtId="0" fontId="21" fillId="33" borderId="15" xfId="0" applyFont="1" applyFill="1" applyBorder="1" applyAlignment="1" applyProtection="1">
      <alignment horizontal="center" vertical="center"/>
    </xf>
    <xf numFmtId="0" fontId="21" fillId="33" borderId="17" xfId="0" applyFont="1" applyFill="1" applyBorder="1" applyAlignment="1" applyProtection="1">
      <alignment vertical="center"/>
    </xf>
    <xf numFmtId="0" fontId="19" fillId="33" borderId="17" xfId="0" applyFont="1" applyFill="1" applyBorder="1"/>
    <xf numFmtId="0" fontId="21" fillId="33" borderId="27" xfId="0" applyFont="1" applyFill="1" applyBorder="1" applyAlignment="1" applyProtection="1">
      <alignment horizontal="right" vertical="center"/>
    </xf>
    <xf numFmtId="0" fontId="21" fillId="0" borderId="28" xfId="0" applyFont="1" applyFill="1" applyBorder="1" applyAlignment="1">
      <alignment horizontal="center"/>
    </xf>
    <xf numFmtId="0" fontId="21" fillId="0" borderId="26" xfId="0" applyFont="1" applyFill="1" applyBorder="1" applyAlignment="1">
      <alignment horizontal="center"/>
    </xf>
    <xf numFmtId="0" fontId="21" fillId="0" borderId="17" xfId="0" applyFont="1" applyFill="1" applyBorder="1" applyAlignment="1">
      <alignment horizontal="center"/>
    </xf>
    <xf numFmtId="0" fontId="21" fillId="0" borderId="16" xfId="0" applyFont="1" applyFill="1" applyBorder="1" applyAlignment="1">
      <alignment horizontal="center"/>
    </xf>
    <xf numFmtId="169" fontId="19" fillId="0" borderId="29" xfId="0" applyNumberFormat="1" applyFont="1" applyFill="1" applyBorder="1" applyAlignment="1" applyProtection="1">
      <alignment horizontal="left" indent="1"/>
    </xf>
    <xf numFmtId="2" fontId="19" fillId="0" borderId="0" xfId="40" applyNumberFormat="1" applyFont="1" applyFill="1" applyBorder="1" applyAlignment="1">
      <alignment horizontal="center"/>
    </xf>
    <xf numFmtId="2" fontId="19" fillId="0" borderId="0" xfId="40" quotePrefix="1" applyNumberFormat="1" applyFont="1" applyFill="1" applyBorder="1" applyAlignment="1">
      <alignment horizontal="center"/>
    </xf>
    <xf numFmtId="2" fontId="19" fillId="0" borderId="27" xfId="40" quotePrefix="1" applyNumberFormat="1" applyFont="1" applyFill="1" applyBorder="1" applyAlignment="1">
      <alignment horizontal="center"/>
    </xf>
    <xf numFmtId="169" fontId="19" fillId="35" borderId="29" xfId="0" applyNumberFormat="1" applyFont="1" applyFill="1" applyBorder="1" applyAlignment="1" applyProtection="1">
      <alignment horizontal="left" indent="1"/>
    </xf>
    <xf numFmtId="2" fontId="19" fillId="35" borderId="0" xfId="40" applyNumberFormat="1" applyFont="1" applyFill="1" applyBorder="1" applyAlignment="1">
      <alignment horizontal="center"/>
    </xf>
    <xf numFmtId="2" fontId="19" fillId="35" borderId="30" xfId="40" applyNumberFormat="1" applyFont="1" applyFill="1" applyBorder="1" applyAlignment="1">
      <alignment horizontal="center"/>
    </xf>
    <xf numFmtId="2" fontId="19" fillId="0" borderId="30" xfId="40" applyNumberFormat="1" applyFont="1" applyFill="1" applyBorder="1" applyAlignment="1">
      <alignment horizontal="center"/>
    </xf>
    <xf numFmtId="169" fontId="19" fillId="35" borderId="14" xfId="0" applyNumberFormat="1" applyFont="1" applyFill="1" applyBorder="1" applyAlignment="1" applyProtection="1">
      <alignment horizontal="left" indent="1"/>
    </xf>
    <xf numFmtId="2" fontId="19" fillId="35" borderId="26" xfId="40" applyNumberFormat="1" applyFont="1" applyFill="1" applyBorder="1" applyAlignment="1">
      <alignment horizontal="center"/>
    </xf>
    <xf numFmtId="2" fontId="22" fillId="35" borderId="31" xfId="40" applyNumberFormat="1" applyFont="1" applyFill="1" applyBorder="1" applyAlignment="1">
      <alignment horizontal="center"/>
    </xf>
    <xf numFmtId="0" fontId="23" fillId="33" borderId="33" xfId="0" applyFont="1" applyFill="1" applyBorder="1" applyAlignment="1">
      <alignment vertical="center"/>
    </xf>
    <xf numFmtId="0" fontId="19" fillId="33" borderId="33" xfId="0" applyFont="1" applyFill="1" applyBorder="1" applyAlignment="1">
      <alignment vertical="center"/>
    </xf>
    <xf numFmtId="0" fontId="19" fillId="33" borderId="27" xfId="0" applyFont="1" applyFill="1" applyBorder="1" applyAlignment="1">
      <alignment vertical="center"/>
    </xf>
    <xf numFmtId="0" fontId="19" fillId="33" borderId="0" xfId="0" applyFont="1" applyFill="1" applyBorder="1" applyAlignment="1">
      <alignment vertical="center"/>
    </xf>
    <xf numFmtId="0" fontId="23" fillId="33" borderId="0" xfId="0" applyFont="1" applyFill="1" applyBorder="1" applyAlignment="1">
      <alignment vertical="center" wrapText="1"/>
    </xf>
    <xf numFmtId="0" fontId="19" fillId="33" borderId="30" xfId="0" applyFont="1" applyFill="1" applyBorder="1" applyAlignment="1">
      <alignment vertical="center"/>
    </xf>
    <xf numFmtId="3" fontId="24" fillId="33" borderId="26" xfId="0" applyNumberFormat="1" applyFont="1" applyFill="1" applyBorder="1" applyAlignment="1" applyProtection="1">
      <alignment horizontal="left" vertical="center"/>
    </xf>
    <xf numFmtId="3" fontId="24" fillId="33" borderId="26" xfId="0" applyNumberFormat="1" applyFont="1" applyFill="1" applyBorder="1" applyAlignment="1" applyProtection="1">
      <alignment vertical="center"/>
    </xf>
    <xf numFmtId="0" fontId="19" fillId="33" borderId="26" xfId="0" applyFont="1" applyFill="1" applyBorder="1" applyAlignment="1">
      <alignment vertical="center"/>
    </xf>
    <xf numFmtId="0" fontId="19" fillId="33" borderId="31" xfId="0" applyFont="1" applyFill="1" applyBorder="1" applyAlignment="1">
      <alignment vertical="center"/>
    </xf>
    <xf numFmtId="0" fontId="25" fillId="33" borderId="0" xfId="0" applyFont="1" applyFill="1"/>
    <xf numFmtId="41" fontId="11" fillId="0" borderId="0" xfId="0" applyNumberFormat="1" applyFont="1"/>
    <xf numFmtId="41" fontId="11" fillId="0" borderId="6" xfId="1" applyFont="1" applyBorder="1" applyAlignment="1">
      <alignment horizontal="center" wrapText="1"/>
    </xf>
    <xf numFmtId="0" fontId="12" fillId="0" borderId="0" xfId="0" applyFont="1" applyAlignment="1">
      <alignment horizontal="center"/>
    </xf>
    <xf numFmtId="2" fontId="0" fillId="0" borderId="0" xfId="0" applyNumberFormat="1"/>
    <xf numFmtId="170" fontId="9" fillId="0" borderId="6" xfId="46" applyNumberFormat="1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170" fontId="1" fillId="0" borderId="0" xfId="46" applyNumberFormat="1" applyFont="1" applyBorder="1" applyAlignment="1">
      <alignment horizontal="right"/>
    </xf>
    <xf numFmtId="171" fontId="0" fillId="0" borderId="0" xfId="0" applyNumberFormat="1"/>
    <xf numFmtId="170" fontId="1" fillId="0" borderId="0" xfId="46" applyNumberFormat="1" applyFont="1"/>
    <xf numFmtId="170" fontId="1" fillId="37" borderId="0" xfId="46" applyNumberFormat="1" applyFont="1" applyFill="1"/>
    <xf numFmtId="171" fontId="0" fillId="37" borderId="0" xfId="0" applyNumberFormat="1" applyFill="1"/>
    <xf numFmtId="0" fontId="12" fillId="0" borderId="0" xfId="0" applyFont="1" applyAlignment="1">
      <alignment horizontal="center"/>
    </xf>
    <xf numFmtId="43" fontId="11" fillId="0" borderId="0" xfId="46" applyFont="1"/>
    <xf numFmtId="43" fontId="11" fillId="0" borderId="0" xfId="0" applyNumberFormat="1" applyFont="1"/>
    <xf numFmtId="43" fontId="11" fillId="0" borderId="0" xfId="46" applyFont="1" applyAlignment="1">
      <alignment horizontal="center"/>
    </xf>
    <xf numFmtId="0" fontId="11" fillId="0" borderId="6" xfId="0" applyFont="1" applyFill="1" applyBorder="1"/>
    <xf numFmtId="2" fontId="11" fillId="0" borderId="6" xfId="0" applyNumberFormat="1" applyFont="1" applyFill="1" applyBorder="1"/>
    <xf numFmtId="14" fontId="11" fillId="0" borderId="0" xfId="0" applyNumberFormat="1" applyFont="1" applyBorder="1"/>
    <xf numFmtId="166" fontId="11" fillId="0" borderId="0" xfId="1" applyNumberFormat="1" applyFont="1" applyBorder="1"/>
    <xf numFmtId="43" fontId="11" fillId="0" borderId="0" xfId="0" applyNumberFormat="1" applyFont="1" applyBorder="1"/>
    <xf numFmtId="43" fontId="12" fillId="0" borderId="0" xfId="0" applyNumberFormat="1" applyFont="1" applyBorder="1"/>
    <xf numFmtId="0" fontId="12" fillId="0" borderId="6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 wrapText="1"/>
    </xf>
    <xf numFmtId="0" fontId="12" fillId="0" borderId="6" xfId="0" applyFont="1" applyBorder="1" applyAlignment="1">
      <alignment horizontal="center"/>
    </xf>
    <xf numFmtId="41" fontId="12" fillId="0" borderId="6" xfId="1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3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12" fillId="0" borderId="34" xfId="0" applyFont="1" applyBorder="1" applyAlignment="1">
      <alignment horizontal="right"/>
    </xf>
    <xf numFmtId="0" fontId="12" fillId="0" borderId="35" xfId="0" applyFont="1" applyBorder="1" applyAlignment="1">
      <alignment horizontal="right"/>
    </xf>
    <xf numFmtId="0" fontId="12" fillId="0" borderId="36" xfId="0" applyFont="1" applyBorder="1" applyAlignment="1">
      <alignment horizontal="right"/>
    </xf>
    <xf numFmtId="0" fontId="12" fillId="0" borderId="1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1" fillId="0" borderId="21" xfId="0" applyFont="1" applyBorder="1" applyAlignment="1">
      <alignment horizontal="left"/>
    </xf>
    <xf numFmtId="0" fontId="11" fillId="0" borderId="17" xfId="0" applyFont="1" applyBorder="1" applyAlignment="1">
      <alignment horizontal="left"/>
    </xf>
    <xf numFmtId="0" fontId="11" fillId="0" borderId="16" xfId="0" applyFont="1" applyBorder="1" applyAlignment="1">
      <alignment horizontal="left"/>
    </xf>
    <xf numFmtId="0" fontId="12" fillId="0" borderId="18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1" xfId="0" applyFont="1" applyBorder="1" applyAlignment="1">
      <alignment horizontal="left"/>
    </xf>
    <xf numFmtId="0" fontId="12" fillId="0" borderId="17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1" fillId="0" borderId="16" xfId="0" applyFont="1" applyBorder="1" applyAlignment="1">
      <alignment horizontal="center"/>
    </xf>
    <xf numFmtId="3" fontId="24" fillId="33" borderId="28" xfId="0" applyNumberFormat="1" applyFont="1" applyFill="1" applyBorder="1" applyAlignment="1" applyProtection="1">
      <alignment horizontal="left" vertical="center"/>
    </xf>
    <xf numFmtId="3" fontId="24" fillId="33" borderId="26" xfId="0" applyNumberFormat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>
      <alignment horizontal="center"/>
    </xf>
    <xf numFmtId="0" fontId="20" fillId="34" borderId="0" xfId="0" applyFont="1" applyFill="1" applyBorder="1" applyAlignment="1">
      <alignment horizontal="center" vertical="center"/>
    </xf>
    <xf numFmtId="0" fontId="21" fillId="35" borderId="25" xfId="0" applyFont="1" applyFill="1" applyBorder="1" applyAlignment="1">
      <alignment horizontal="center" vertical="center" wrapText="1"/>
    </xf>
    <xf numFmtId="0" fontId="21" fillId="35" borderId="0" xfId="0" applyFont="1" applyFill="1" applyBorder="1" applyAlignment="1">
      <alignment horizontal="center" vertical="center" wrapText="1"/>
    </xf>
    <xf numFmtId="0" fontId="23" fillId="33" borderId="32" xfId="0" applyFont="1" applyFill="1" applyBorder="1" applyAlignment="1">
      <alignment horizontal="left" vertical="center"/>
    </xf>
    <xf numFmtId="0" fontId="23" fillId="33" borderId="33" xfId="0" applyFont="1" applyFill="1" applyBorder="1" applyAlignment="1">
      <alignment horizontal="left" vertical="center"/>
    </xf>
    <xf numFmtId="0" fontId="23" fillId="33" borderId="25" xfId="0" applyFont="1" applyFill="1" applyBorder="1" applyAlignment="1">
      <alignment horizontal="left" vertical="center" wrapText="1"/>
    </xf>
    <xf numFmtId="0" fontId="23" fillId="33" borderId="0" xfId="0" applyFont="1" applyFill="1" applyBorder="1" applyAlignment="1">
      <alignment horizontal="left" vertical="center" wrapText="1"/>
    </xf>
  </cellXfs>
  <cellStyles count="47">
    <cellStyle name="20% - Énfasis1" xfId="9" builtinId="30" customBuiltin="1"/>
    <cellStyle name="20% - Énfasis2" xfId="13" builtinId="34" customBuiltin="1"/>
    <cellStyle name="20% - Énfasis3" xfId="17" builtinId="38" customBuiltin="1"/>
    <cellStyle name="20% - Énfasis4" xfId="21" builtinId="42" customBuiltin="1"/>
    <cellStyle name="20% - Énfasis5" xfId="25" builtinId="46" customBuiltin="1"/>
    <cellStyle name="20% - Énfasis6" xfId="29" builtinId="50" customBuiltin="1"/>
    <cellStyle name="40% - Énfasis1" xfId="10" builtinId="31" customBuiltin="1"/>
    <cellStyle name="40% - Énfasis2" xfId="14" builtinId="35" customBuiltin="1"/>
    <cellStyle name="40% - Énfasis3" xfId="18" builtinId="39" customBuiltin="1"/>
    <cellStyle name="40% - Énfasis4" xfId="22" builtinId="43" customBuiltin="1"/>
    <cellStyle name="40% - Énfasis5" xfId="26" builtinId="47" customBuiltin="1"/>
    <cellStyle name="40% - Énfasis6" xfId="30" builtinId="51" customBuiltin="1"/>
    <cellStyle name="60% - Énfasis1" xfId="11" builtinId="32" customBuiltin="1"/>
    <cellStyle name="60% - Énfasis2" xfId="15" builtinId="36" customBuiltin="1"/>
    <cellStyle name="60% - Énfasis3" xfId="19" builtinId="40" customBuiltin="1"/>
    <cellStyle name="60% - Énfasis4" xfId="23" builtinId="44" customBuiltin="1"/>
    <cellStyle name="60% - Énfasis5" xfId="27" builtinId="48" customBuiltin="1"/>
    <cellStyle name="60% - Énfasis6" xfId="31" builtinId="52" customBuiltin="1"/>
    <cellStyle name="Cálculo 2" xfId="33"/>
    <cellStyle name="Celda vinculada" xfId="6" builtinId="24" customBuiltin="1"/>
    <cellStyle name="Encabezado 4" xfId="2" builtinId="19" customBuiltin="1"/>
    <cellStyle name="Énfasis1" xfId="8" builtinId="29" customBuiltin="1"/>
    <cellStyle name="Énfasis2" xfId="12" builtinId="33" customBuiltin="1"/>
    <cellStyle name="Énfasis3" xfId="16" builtinId="37" customBuiltin="1"/>
    <cellStyle name="Énfasis4" xfId="20" builtinId="41" customBuiltin="1"/>
    <cellStyle name="Énfasis5" xfId="24" builtinId="45" customBuiltin="1"/>
    <cellStyle name="Énfasis6" xfId="28" builtinId="49" customBuiltin="1"/>
    <cellStyle name="Entrada" xfId="5" builtinId="20" customBuiltin="1"/>
    <cellStyle name="Euro" xfId="34"/>
    <cellStyle name="Euro 2" xfId="35"/>
    <cellStyle name="Incorrecto" xfId="3" builtinId="27" customBuiltin="1"/>
    <cellStyle name="Millares" xfId="46" builtinId="3"/>
    <cellStyle name="Millares [0]" xfId="1" builtinId="6"/>
    <cellStyle name="Millares 2" xfId="36"/>
    <cellStyle name="Neutral" xfId="4" builtinId="28" customBuiltin="1"/>
    <cellStyle name="Normal" xfId="0" builtinId="0"/>
    <cellStyle name="Normal 2" xfId="37"/>
    <cellStyle name="Normal 3" xfId="44"/>
    <cellStyle name="Normal 4" xfId="45"/>
    <cellStyle name="Normal 5" xfId="32"/>
    <cellStyle name="Notas 2" xfId="38"/>
    <cellStyle name="Porcentaje 2" xfId="40"/>
    <cellStyle name="Porcentaje 3" xfId="41"/>
    <cellStyle name="Porcentaje 4" xfId="39"/>
    <cellStyle name="Salida 2" xfId="42"/>
    <cellStyle name="Título 4" xfId="43"/>
    <cellStyle name="Total" xfId="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747059</xdr:rowOff>
    </xdr:from>
    <xdr:to>
      <xdr:col>20</xdr:col>
      <xdr:colOff>627529</xdr:colOff>
      <xdr:row>1</xdr:row>
      <xdr:rowOff>45718</xdr:rowOff>
    </xdr:to>
    <xdr:pic>
      <xdr:nvPicPr>
        <xdr:cNvPr id="2" name="Imagen 5" descr="linea">
          <a:extLst>
            <a:ext uri="{FF2B5EF4-FFF2-40B4-BE49-F238E27FC236}">
              <a16:creationId xmlns:a16="http://schemas.microsoft.com/office/drawing/2014/main" id="{00000000-0008-0000-0000-000059B87401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47059"/>
          <a:ext cx="12514729" cy="606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208990</xdr:colOff>
      <xdr:row>0</xdr:row>
      <xdr:rowOff>124946</xdr:rowOff>
    </xdr:from>
    <xdr:to>
      <xdr:col>0</xdr:col>
      <xdr:colOff>1256740</xdr:colOff>
      <xdr:row>0</xdr:row>
      <xdr:rowOff>553571</xdr:rowOff>
    </xdr:to>
    <xdr:pic>
      <xdr:nvPicPr>
        <xdr:cNvPr id="3" name="Imagen 6">
          <a:extLst>
            <a:ext uri="{FF2B5EF4-FFF2-40B4-BE49-F238E27FC236}">
              <a16:creationId xmlns:a16="http://schemas.microsoft.com/office/drawing/2014/main" id="{00000000-0008-0000-0000-00005AB874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990" y="124946"/>
          <a:ext cx="10477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86"/>
  <sheetViews>
    <sheetView tabSelected="1" topLeftCell="A469" workbookViewId="0">
      <selection activeCell="J477" sqref="J477"/>
    </sheetView>
  </sheetViews>
  <sheetFormatPr baseColWidth="10" defaultRowHeight="15" x14ac:dyDescent="0.2"/>
  <cols>
    <col min="1" max="1" width="11.42578125" style="1"/>
    <col min="2" max="3" width="12.7109375" style="1" bestFit="1" customWidth="1"/>
    <col min="4" max="4" width="16.28515625" style="1" customWidth="1"/>
    <col min="5" max="5" width="20.7109375" style="1" customWidth="1"/>
    <col min="6" max="6" width="16.5703125" style="1" customWidth="1"/>
    <col min="7" max="7" width="16.7109375" style="1" customWidth="1"/>
    <col min="8" max="8" width="17.42578125" style="1" bestFit="1" customWidth="1"/>
    <col min="9" max="9" width="17.7109375" style="1" customWidth="1"/>
    <col min="10" max="10" width="22" style="1" bestFit="1" customWidth="1"/>
    <col min="11" max="11" width="14.140625" style="1" bestFit="1" customWidth="1"/>
    <col min="12" max="12" width="14.140625" style="1" customWidth="1"/>
    <col min="13" max="14" width="11.42578125" style="1"/>
    <col min="15" max="15" width="14" style="1" customWidth="1"/>
    <col min="16" max="16" width="11.42578125" style="1"/>
    <col min="17" max="17" width="19.42578125" style="1" customWidth="1"/>
    <col min="18" max="16384" width="11.42578125" style="1"/>
  </cols>
  <sheetData>
    <row r="2" spans="2:8" ht="27.75" x14ac:dyDescent="0.4">
      <c r="B2" s="101" t="s">
        <v>6</v>
      </c>
      <c r="C2" s="101"/>
      <c r="D2" s="101"/>
      <c r="E2" s="101"/>
      <c r="F2" s="101"/>
    </row>
    <row r="4" spans="2:8" ht="15.75" x14ac:dyDescent="0.25">
      <c r="B4" s="102" t="s">
        <v>0</v>
      </c>
      <c r="C4" s="102"/>
      <c r="D4" s="102"/>
      <c r="E4" s="102"/>
      <c r="F4" s="102"/>
    </row>
    <row r="5" spans="2:8" ht="15.75" x14ac:dyDescent="0.25">
      <c r="B5" s="77"/>
      <c r="C5" s="77"/>
      <c r="D5" s="77"/>
      <c r="E5" s="77"/>
      <c r="F5" s="77"/>
    </row>
    <row r="6" spans="2:8" ht="47.25" x14ac:dyDescent="0.25">
      <c r="B6" s="5" t="s">
        <v>1</v>
      </c>
      <c r="C6" s="5" t="s">
        <v>2</v>
      </c>
      <c r="D6" s="6" t="s">
        <v>76</v>
      </c>
      <c r="E6" s="6" t="s">
        <v>78</v>
      </c>
      <c r="F6" s="6" t="s">
        <v>77</v>
      </c>
    </row>
    <row r="7" spans="2:8" x14ac:dyDescent="0.2">
      <c r="B7" s="3">
        <v>41967</v>
      </c>
      <c r="C7" s="3">
        <v>42004</v>
      </c>
      <c r="D7" s="4">
        <v>921240</v>
      </c>
      <c r="E7" s="4">
        <v>616000</v>
      </c>
      <c r="F7" s="4">
        <f>+D7-E7</f>
        <v>305240</v>
      </c>
      <c r="H7" s="1" t="s">
        <v>82</v>
      </c>
    </row>
    <row r="8" spans="2:8" x14ac:dyDescent="0.2">
      <c r="B8" s="3">
        <v>42005</v>
      </c>
      <c r="C8" s="3">
        <v>42369</v>
      </c>
      <c r="D8" s="4">
        <v>973382</v>
      </c>
      <c r="E8" s="4">
        <v>644350</v>
      </c>
      <c r="F8" s="4">
        <f t="shared" ref="F8:F15" si="0">+D8-E8</f>
        <v>329032</v>
      </c>
      <c r="H8" s="1" t="s">
        <v>81</v>
      </c>
    </row>
    <row r="9" spans="2:8" x14ac:dyDescent="0.2">
      <c r="B9" s="3">
        <v>42370</v>
      </c>
      <c r="C9" s="3">
        <v>42735</v>
      </c>
      <c r="D9" s="4">
        <v>1058748</v>
      </c>
      <c r="E9" s="4">
        <v>689455</v>
      </c>
      <c r="F9" s="4">
        <f t="shared" si="0"/>
        <v>369293</v>
      </c>
    </row>
    <row r="10" spans="2:8" x14ac:dyDescent="0.2">
      <c r="B10" s="3">
        <v>42736</v>
      </c>
      <c r="C10" s="3">
        <v>43100</v>
      </c>
      <c r="D10" s="4">
        <v>1140801</v>
      </c>
      <c r="E10" s="4">
        <v>737717</v>
      </c>
      <c r="F10" s="4">
        <f t="shared" si="0"/>
        <v>403084</v>
      </c>
    </row>
    <row r="11" spans="2:8" x14ac:dyDescent="0.2">
      <c r="B11" s="3">
        <v>43101</v>
      </c>
      <c r="C11" s="3">
        <v>43465</v>
      </c>
      <c r="D11" s="4">
        <v>1202861</v>
      </c>
      <c r="E11" s="4">
        <v>781242</v>
      </c>
      <c r="F11" s="4">
        <f t="shared" si="0"/>
        <v>421619</v>
      </c>
    </row>
    <row r="12" spans="2:8" x14ac:dyDescent="0.2">
      <c r="B12" s="3">
        <v>43466</v>
      </c>
      <c r="C12" s="3">
        <v>43830</v>
      </c>
      <c r="D12" s="4">
        <v>1253141</v>
      </c>
      <c r="E12" s="4">
        <v>828116</v>
      </c>
      <c r="F12" s="4">
        <f t="shared" si="0"/>
        <v>425025</v>
      </c>
    </row>
    <row r="13" spans="2:8" x14ac:dyDescent="0.2">
      <c r="B13" s="3">
        <v>43831</v>
      </c>
      <c r="C13" s="3">
        <v>44196</v>
      </c>
      <c r="D13" s="4">
        <v>1313292</v>
      </c>
      <c r="E13" s="4">
        <v>877803</v>
      </c>
      <c r="F13" s="4">
        <f t="shared" si="0"/>
        <v>435489</v>
      </c>
    </row>
    <row r="14" spans="2:8" x14ac:dyDescent="0.2">
      <c r="B14" s="3">
        <v>44197</v>
      </c>
      <c r="C14" s="3">
        <v>44561</v>
      </c>
      <c r="D14" s="4">
        <v>1359257</v>
      </c>
      <c r="E14" s="4">
        <v>908526</v>
      </c>
      <c r="F14" s="4">
        <f t="shared" si="0"/>
        <v>450731</v>
      </c>
    </row>
    <row r="15" spans="2:8" x14ac:dyDescent="0.2">
      <c r="B15" s="3">
        <v>44562</v>
      </c>
      <c r="C15" s="3">
        <v>44714</v>
      </c>
      <c r="D15" s="4">
        <v>1496134</v>
      </c>
      <c r="E15" s="4">
        <v>1000000</v>
      </c>
      <c r="F15" s="4">
        <f t="shared" si="0"/>
        <v>496134</v>
      </c>
    </row>
    <row r="16" spans="2:8" x14ac:dyDescent="0.2">
      <c r="B16" s="3"/>
      <c r="C16" s="3"/>
      <c r="D16" s="4"/>
      <c r="E16" s="2"/>
      <c r="F16" s="4"/>
    </row>
    <row r="17" spans="2:6" ht="15.75" x14ac:dyDescent="0.25">
      <c r="B17" s="77"/>
      <c r="C17" s="77"/>
      <c r="D17" s="77"/>
      <c r="E17" s="77"/>
      <c r="F17" s="77"/>
    </row>
    <row r="19" spans="2:6" ht="47.25" x14ac:dyDescent="0.25">
      <c r="B19" s="5" t="s">
        <v>1</v>
      </c>
      <c r="C19" s="5" t="s">
        <v>2</v>
      </c>
      <c r="D19" s="6" t="s">
        <v>77</v>
      </c>
      <c r="E19" s="6" t="s">
        <v>4</v>
      </c>
      <c r="F19" s="6" t="s">
        <v>5</v>
      </c>
    </row>
    <row r="20" spans="2:6" x14ac:dyDescent="0.2">
      <c r="B20" s="3">
        <v>41967</v>
      </c>
      <c r="C20" s="3">
        <v>42004</v>
      </c>
      <c r="D20" s="4">
        <v>305240</v>
      </c>
      <c r="E20" s="2">
        <v>1.23</v>
      </c>
      <c r="F20" s="4">
        <f t="shared" ref="F20:F28" si="1">+D20*E20</f>
        <v>375445.2</v>
      </c>
    </row>
    <row r="21" spans="2:6" x14ac:dyDescent="0.2">
      <c r="B21" s="3">
        <v>42005</v>
      </c>
      <c r="C21" s="3">
        <v>42369</v>
      </c>
      <c r="D21" s="4">
        <v>329032</v>
      </c>
      <c r="E21" s="2">
        <v>12</v>
      </c>
      <c r="F21" s="4">
        <f t="shared" si="1"/>
        <v>3948384</v>
      </c>
    </row>
    <row r="22" spans="2:6" x14ac:dyDescent="0.2">
      <c r="B22" s="3">
        <v>42370</v>
      </c>
      <c r="C22" s="3">
        <v>42735</v>
      </c>
      <c r="D22" s="4">
        <v>369293</v>
      </c>
      <c r="E22" s="2">
        <v>12</v>
      </c>
      <c r="F22" s="4">
        <f t="shared" si="1"/>
        <v>4431516</v>
      </c>
    </row>
    <row r="23" spans="2:6" x14ac:dyDescent="0.2">
      <c r="B23" s="3">
        <v>42736</v>
      </c>
      <c r="C23" s="3">
        <v>43100</v>
      </c>
      <c r="D23" s="4">
        <v>403084</v>
      </c>
      <c r="E23" s="2">
        <v>12</v>
      </c>
      <c r="F23" s="4">
        <f t="shared" si="1"/>
        <v>4837008</v>
      </c>
    </row>
    <row r="24" spans="2:6" x14ac:dyDescent="0.2">
      <c r="B24" s="3">
        <v>43101</v>
      </c>
      <c r="C24" s="3">
        <v>43465</v>
      </c>
      <c r="D24" s="4">
        <v>421619</v>
      </c>
      <c r="E24" s="2">
        <v>12</v>
      </c>
      <c r="F24" s="4">
        <f t="shared" si="1"/>
        <v>5059428</v>
      </c>
    </row>
    <row r="25" spans="2:6" x14ac:dyDescent="0.2">
      <c r="B25" s="3">
        <v>43466</v>
      </c>
      <c r="C25" s="3">
        <v>43830</v>
      </c>
      <c r="D25" s="4">
        <v>425025</v>
      </c>
      <c r="E25" s="2">
        <v>12</v>
      </c>
      <c r="F25" s="4">
        <f t="shared" si="1"/>
        <v>5100300</v>
      </c>
    </row>
    <row r="26" spans="2:6" x14ac:dyDescent="0.2">
      <c r="B26" s="3">
        <v>43831</v>
      </c>
      <c r="C26" s="3">
        <v>44196</v>
      </c>
      <c r="D26" s="4">
        <v>435489</v>
      </c>
      <c r="E26" s="2">
        <v>12</v>
      </c>
      <c r="F26" s="4">
        <f t="shared" si="1"/>
        <v>5225868</v>
      </c>
    </row>
    <row r="27" spans="2:6" x14ac:dyDescent="0.2">
      <c r="B27" s="3">
        <v>44197</v>
      </c>
      <c r="C27" s="3">
        <v>44561</v>
      </c>
      <c r="D27" s="4">
        <v>450731</v>
      </c>
      <c r="E27" s="2">
        <v>12</v>
      </c>
      <c r="F27" s="4">
        <f t="shared" si="1"/>
        <v>5408772</v>
      </c>
    </row>
    <row r="28" spans="2:6" x14ac:dyDescent="0.2">
      <c r="B28" s="3">
        <v>44562</v>
      </c>
      <c r="C28" s="3">
        <v>44714</v>
      </c>
      <c r="D28" s="4">
        <v>496134</v>
      </c>
      <c r="E28" s="8">
        <v>5.0667</v>
      </c>
      <c r="F28" s="4">
        <f t="shared" si="1"/>
        <v>2513762.1378000001</v>
      </c>
    </row>
    <row r="29" spans="2:6" ht="15.75" x14ac:dyDescent="0.25">
      <c r="B29" s="2"/>
      <c r="C29" s="2"/>
      <c r="D29" s="2"/>
      <c r="E29" s="5" t="s">
        <v>7</v>
      </c>
      <c r="F29" s="7">
        <f>SUM(F20:F28)</f>
        <v>36900483.337800004</v>
      </c>
    </row>
    <row r="30" spans="2:6" ht="15.75" x14ac:dyDescent="0.25">
      <c r="B30" s="14"/>
      <c r="C30" s="14"/>
      <c r="D30" s="14"/>
      <c r="E30" s="13"/>
      <c r="F30" s="12"/>
    </row>
    <row r="32" spans="2:6" ht="15.75" x14ac:dyDescent="0.25">
      <c r="B32" s="102" t="s">
        <v>11</v>
      </c>
      <c r="C32" s="102"/>
      <c r="D32" s="102"/>
      <c r="E32" s="102"/>
      <c r="F32" s="102"/>
    </row>
    <row r="33" spans="2:7" ht="15.75" x14ac:dyDescent="0.25">
      <c r="B33" s="86"/>
      <c r="C33" s="86"/>
      <c r="D33" s="86"/>
      <c r="E33" s="86"/>
      <c r="F33" s="86"/>
    </row>
    <row r="34" spans="2:7" ht="15.75" x14ac:dyDescent="0.25">
      <c r="B34" s="28" t="s">
        <v>83</v>
      </c>
      <c r="D34" s="28">
        <v>119.31</v>
      </c>
    </row>
    <row r="35" spans="2:7" ht="63" x14ac:dyDescent="0.25">
      <c r="B35" s="5" t="s">
        <v>1</v>
      </c>
      <c r="C35" s="5" t="s">
        <v>2</v>
      </c>
      <c r="D35" s="6" t="s">
        <v>8</v>
      </c>
      <c r="E35" s="9" t="s">
        <v>9</v>
      </c>
      <c r="F35" s="6" t="s">
        <v>10</v>
      </c>
    </row>
    <row r="36" spans="2:7" x14ac:dyDescent="0.2">
      <c r="B36" s="3">
        <v>41967</v>
      </c>
      <c r="C36" s="3">
        <v>41973</v>
      </c>
      <c r="D36" s="4">
        <f>305240*0.23</f>
        <v>70205.2</v>
      </c>
      <c r="E36" s="90">
        <v>82.25</v>
      </c>
      <c r="F36" s="4">
        <f t="shared" ref="F36:F67" si="2">(D36*($D$34/E36))-D36</f>
        <v>31632.884036474163</v>
      </c>
    </row>
    <row r="37" spans="2:7" x14ac:dyDescent="0.2">
      <c r="B37" s="3">
        <v>41974</v>
      </c>
      <c r="C37" s="3">
        <v>42004</v>
      </c>
      <c r="D37" s="4">
        <v>305240</v>
      </c>
      <c r="E37" s="90">
        <v>82.47</v>
      </c>
      <c r="F37" s="4">
        <f t="shared" si="2"/>
        <v>136353.1174972718</v>
      </c>
    </row>
    <row r="38" spans="2:7" x14ac:dyDescent="0.2">
      <c r="B38" s="3">
        <v>42005</v>
      </c>
      <c r="C38" s="3">
        <v>42035</v>
      </c>
      <c r="D38" s="4">
        <v>329032</v>
      </c>
      <c r="E38" s="91">
        <v>83</v>
      </c>
      <c r="F38" s="4">
        <f t="shared" si="2"/>
        <v>143941.58939759037</v>
      </c>
    </row>
    <row r="39" spans="2:7" x14ac:dyDescent="0.2">
      <c r="B39" s="3">
        <v>42036</v>
      </c>
      <c r="C39" s="3">
        <v>42063</v>
      </c>
      <c r="D39" s="4">
        <v>329032</v>
      </c>
      <c r="E39" s="90">
        <v>83.96</v>
      </c>
      <c r="F39" s="4">
        <f t="shared" si="2"/>
        <v>138533.6017151025</v>
      </c>
      <c r="G39" s="75"/>
    </row>
    <row r="40" spans="2:7" x14ac:dyDescent="0.2">
      <c r="B40" s="3">
        <v>42064</v>
      </c>
      <c r="C40" s="3">
        <v>42094</v>
      </c>
      <c r="D40" s="4">
        <v>329032</v>
      </c>
      <c r="E40" s="90">
        <v>84.45</v>
      </c>
      <c r="F40" s="4">
        <f t="shared" si="2"/>
        <v>135820.66927175847</v>
      </c>
    </row>
    <row r="41" spans="2:7" x14ac:dyDescent="0.2">
      <c r="B41" s="3">
        <v>42095</v>
      </c>
      <c r="C41" s="3">
        <v>42124</v>
      </c>
      <c r="D41" s="4">
        <v>329032</v>
      </c>
      <c r="E41" s="91">
        <v>84.9</v>
      </c>
      <c r="F41" s="4">
        <f t="shared" si="2"/>
        <v>133356.78586572438</v>
      </c>
    </row>
    <row r="42" spans="2:7" x14ac:dyDescent="0.2">
      <c r="B42" s="3">
        <v>42125</v>
      </c>
      <c r="C42" s="3">
        <v>42155</v>
      </c>
      <c r="D42" s="4">
        <v>329032</v>
      </c>
      <c r="E42" s="90">
        <v>85.12</v>
      </c>
      <c r="F42" s="4">
        <f t="shared" si="2"/>
        <v>132161.70206766919</v>
      </c>
    </row>
    <row r="43" spans="2:7" x14ac:dyDescent="0.2">
      <c r="B43" s="3">
        <v>42156</v>
      </c>
      <c r="C43" s="3">
        <v>42185</v>
      </c>
      <c r="D43" s="4">
        <v>329032</v>
      </c>
      <c r="E43" s="90">
        <v>85.21</v>
      </c>
      <c r="F43" s="4">
        <f t="shared" si="2"/>
        <v>131674.58279544656</v>
      </c>
    </row>
    <row r="44" spans="2:7" x14ac:dyDescent="0.2">
      <c r="B44" s="3">
        <v>42186</v>
      </c>
      <c r="C44" s="3">
        <v>42216</v>
      </c>
      <c r="D44" s="4">
        <v>329032</v>
      </c>
      <c r="E44" s="90">
        <v>85.37</v>
      </c>
      <c r="F44" s="4">
        <f t="shared" si="2"/>
        <v>130811.12896802154</v>
      </c>
    </row>
    <row r="45" spans="2:7" x14ac:dyDescent="0.2">
      <c r="B45" s="3">
        <v>42217</v>
      </c>
      <c r="C45" s="3">
        <v>42247</v>
      </c>
      <c r="D45" s="4">
        <v>329032</v>
      </c>
      <c r="E45" s="90">
        <v>85.78</v>
      </c>
      <c r="F45" s="4">
        <f t="shared" si="2"/>
        <v>128613.23105619027</v>
      </c>
    </row>
    <row r="46" spans="2:7" x14ac:dyDescent="0.2">
      <c r="B46" s="3">
        <v>42248</v>
      </c>
      <c r="C46" s="3">
        <v>42277</v>
      </c>
      <c r="D46" s="4">
        <v>329032</v>
      </c>
      <c r="E46" s="90">
        <v>86.39</v>
      </c>
      <c r="F46" s="4">
        <f t="shared" si="2"/>
        <v>125381.79696724162</v>
      </c>
    </row>
    <row r="47" spans="2:7" x14ac:dyDescent="0.2">
      <c r="B47" s="3">
        <v>42278</v>
      </c>
      <c r="C47" s="3">
        <v>42308</v>
      </c>
      <c r="D47" s="4">
        <v>329032</v>
      </c>
      <c r="E47" s="90">
        <v>86.98</v>
      </c>
      <c r="F47" s="4">
        <f t="shared" si="2"/>
        <v>122299.43159346981</v>
      </c>
    </row>
    <row r="48" spans="2:7" x14ac:dyDescent="0.2">
      <c r="B48" s="3">
        <v>42309</v>
      </c>
      <c r="C48" s="3">
        <v>42338</v>
      </c>
      <c r="D48" s="4">
        <v>329032</v>
      </c>
      <c r="E48" s="90">
        <v>87.51</v>
      </c>
      <c r="F48" s="4">
        <f t="shared" si="2"/>
        <v>119565.96503256768</v>
      </c>
    </row>
    <row r="49" spans="2:6" x14ac:dyDescent="0.2">
      <c r="B49" s="3">
        <v>42339</v>
      </c>
      <c r="C49" s="3">
        <v>42369</v>
      </c>
      <c r="D49" s="4">
        <v>329032</v>
      </c>
      <c r="E49" s="90">
        <v>88.05</v>
      </c>
      <c r="F49" s="4">
        <f t="shared" si="2"/>
        <v>116814.76797274273</v>
      </c>
    </row>
    <row r="50" spans="2:6" x14ac:dyDescent="0.2">
      <c r="B50" s="3">
        <v>42370</v>
      </c>
      <c r="C50" s="3">
        <v>42400</v>
      </c>
      <c r="D50" s="4">
        <v>369293</v>
      </c>
      <c r="E50" s="90">
        <v>89.19</v>
      </c>
      <c r="F50" s="4">
        <f t="shared" si="2"/>
        <v>124712.46955936763</v>
      </c>
    </row>
    <row r="51" spans="2:6" x14ac:dyDescent="0.2">
      <c r="B51" s="3">
        <v>42401</v>
      </c>
      <c r="C51" s="3">
        <v>42428</v>
      </c>
      <c r="D51" s="4">
        <v>369293</v>
      </c>
      <c r="E51" s="91">
        <v>90.33</v>
      </c>
      <c r="F51" s="4">
        <f t="shared" si="2"/>
        <v>118477.92693457322</v>
      </c>
    </row>
    <row r="52" spans="2:6" x14ac:dyDescent="0.2">
      <c r="B52" s="3">
        <v>42430</v>
      </c>
      <c r="C52" s="3">
        <v>42460</v>
      </c>
      <c r="D52" s="4">
        <v>369293</v>
      </c>
      <c r="E52" s="90">
        <v>91.18</v>
      </c>
      <c r="F52" s="4">
        <f t="shared" si="2"/>
        <v>113930.81914893613</v>
      </c>
    </row>
    <row r="53" spans="2:6" x14ac:dyDescent="0.2">
      <c r="B53" s="3">
        <v>42461</v>
      </c>
      <c r="C53" s="3">
        <v>42490</v>
      </c>
      <c r="D53" s="4">
        <v>369293</v>
      </c>
      <c r="E53" s="90">
        <v>91.63</v>
      </c>
      <c r="F53" s="4">
        <f t="shared" si="2"/>
        <v>111557.68023573072</v>
      </c>
    </row>
    <row r="54" spans="2:6" x14ac:dyDescent="0.2">
      <c r="B54" s="3">
        <v>42491</v>
      </c>
      <c r="C54" s="3">
        <v>42521</v>
      </c>
      <c r="D54" s="4">
        <v>369293</v>
      </c>
      <c r="E54" s="91">
        <v>92.1</v>
      </c>
      <c r="F54" s="4">
        <f t="shared" si="2"/>
        <v>109103.82768729649</v>
      </c>
    </row>
    <row r="55" spans="2:6" x14ac:dyDescent="0.2">
      <c r="B55" s="3">
        <v>42522</v>
      </c>
      <c r="C55" s="3">
        <v>42551</v>
      </c>
      <c r="D55" s="4">
        <v>369293</v>
      </c>
      <c r="E55" s="91">
        <v>92.54</v>
      </c>
      <c r="F55" s="4">
        <f t="shared" si="2"/>
        <v>106829.19397017499</v>
      </c>
    </row>
    <row r="56" spans="2:6" x14ac:dyDescent="0.2">
      <c r="B56" s="3">
        <v>42552</v>
      </c>
      <c r="C56" s="3">
        <v>42582</v>
      </c>
      <c r="D56" s="4">
        <v>369293</v>
      </c>
      <c r="E56" s="91">
        <v>93.02</v>
      </c>
      <c r="F56" s="4">
        <f t="shared" si="2"/>
        <v>104372.31745861104</v>
      </c>
    </row>
    <row r="57" spans="2:6" x14ac:dyDescent="0.2">
      <c r="B57" s="3">
        <v>42583</v>
      </c>
      <c r="C57" s="3">
        <v>42613</v>
      </c>
      <c r="D57" s="4">
        <v>369293</v>
      </c>
      <c r="E57" s="90">
        <v>92.73</v>
      </c>
      <c r="F57" s="4">
        <f t="shared" si="2"/>
        <v>105853.63895179558</v>
      </c>
    </row>
    <row r="58" spans="2:6" x14ac:dyDescent="0.2">
      <c r="B58" s="3">
        <v>42614</v>
      </c>
      <c r="C58" s="3">
        <v>42643</v>
      </c>
      <c r="D58" s="4">
        <v>369293</v>
      </c>
      <c r="E58" s="90">
        <v>92.68</v>
      </c>
      <c r="F58" s="4">
        <f t="shared" si="2"/>
        <v>106109.97615451016</v>
      </c>
    </row>
    <row r="59" spans="2:6" x14ac:dyDescent="0.2">
      <c r="B59" s="3">
        <v>42644</v>
      </c>
      <c r="C59" s="3">
        <v>42674</v>
      </c>
      <c r="D59" s="4">
        <v>369293</v>
      </c>
      <c r="E59" s="90">
        <v>92.62</v>
      </c>
      <c r="F59" s="4">
        <f t="shared" si="2"/>
        <v>106417.94612394727</v>
      </c>
    </row>
    <row r="60" spans="2:6" x14ac:dyDescent="0.2">
      <c r="B60" s="3">
        <v>42675</v>
      </c>
      <c r="C60" s="3">
        <v>42704</v>
      </c>
      <c r="D60" s="4">
        <v>369293</v>
      </c>
      <c r="E60" s="90">
        <v>92.73</v>
      </c>
      <c r="F60" s="4">
        <f t="shared" si="2"/>
        <v>105853.63895179558</v>
      </c>
    </row>
    <row r="61" spans="2:6" x14ac:dyDescent="0.2">
      <c r="B61" s="3">
        <v>42705</v>
      </c>
      <c r="C61" s="3">
        <v>42735</v>
      </c>
      <c r="D61" s="4">
        <v>369293</v>
      </c>
      <c r="E61" s="90">
        <v>93.11</v>
      </c>
      <c r="F61" s="4">
        <f t="shared" si="2"/>
        <v>103914.47320373752</v>
      </c>
    </row>
    <row r="62" spans="2:6" x14ac:dyDescent="0.2">
      <c r="B62" s="3">
        <v>42736</v>
      </c>
      <c r="C62" s="3">
        <v>42766</v>
      </c>
      <c r="D62" s="4">
        <v>403084</v>
      </c>
      <c r="E62" s="90">
        <v>94.07</v>
      </c>
      <c r="F62" s="4">
        <f t="shared" si="2"/>
        <v>108151.80355054751</v>
      </c>
    </row>
    <row r="63" spans="2:6" x14ac:dyDescent="0.2">
      <c r="B63" s="3">
        <v>42767</v>
      </c>
      <c r="C63" s="3">
        <v>42794</v>
      </c>
      <c r="D63" s="4">
        <v>403084</v>
      </c>
      <c r="E63" s="90">
        <v>95.01</v>
      </c>
      <c r="F63" s="4">
        <f t="shared" si="2"/>
        <v>103093.79223239655</v>
      </c>
    </row>
    <row r="64" spans="2:6" x14ac:dyDescent="0.2">
      <c r="B64" s="3">
        <v>42795</v>
      </c>
      <c r="C64" s="3">
        <v>42825</v>
      </c>
      <c r="D64" s="4">
        <v>403084</v>
      </c>
      <c r="E64" s="90">
        <v>95.46</v>
      </c>
      <c r="F64" s="4">
        <f t="shared" si="2"/>
        <v>100707.66184789449</v>
      </c>
    </row>
    <row r="65" spans="2:6" x14ac:dyDescent="0.2">
      <c r="B65" s="3">
        <v>42826</v>
      </c>
      <c r="C65" s="3">
        <v>42855</v>
      </c>
      <c r="D65" s="4">
        <v>403084</v>
      </c>
      <c r="E65" s="90">
        <v>95.91</v>
      </c>
      <c r="F65" s="4">
        <f t="shared" si="2"/>
        <v>98343.922427275567</v>
      </c>
    </row>
    <row r="66" spans="2:6" x14ac:dyDescent="0.2">
      <c r="B66" s="3">
        <v>42856</v>
      </c>
      <c r="C66" s="3">
        <v>42886</v>
      </c>
      <c r="D66" s="4">
        <v>403084</v>
      </c>
      <c r="E66" s="90">
        <v>96.12</v>
      </c>
      <c r="F66" s="4">
        <f t="shared" si="2"/>
        <v>97248.418227215996</v>
      </c>
    </row>
    <row r="67" spans="2:6" x14ac:dyDescent="0.2">
      <c r="B67" s="3">
        <v>42887</v>
      </c>
      <c r="C67" s="3">
        <v>42916</v>
      </c>
      <c r="D67" s="4">
        <v>403084</v>
      </c>
      <c r="E67" s="90">
        <v>96.23</v>
      </c>
      <c r="F67" s="4">
        <f t="shared" si="2"/>
        <v>96676.490907201485</v>
      </c>
    </row>
    <row r="68" spans="2:6" x14ac:dyDescent="0.2">
      <c r="B68" s="3">
        <v>42917</v>
      </c>
      <c r="C68" s="3">
        <v>42947</v>
      </c>
      <c r="D68" s="4">
        <v>403084</v>
      </c>
      <c r="E68" s="90">
        <v>96.18</v>
      </c>
      <c r="F68" s="4">
        <f t="shared" ref="F68:F127" si="3">(D68*($D$34/E68))-D68</f>
        <v>96936.295695570763</v>
      </c>
    </row>
    <row r="69" spans="2:6" x14ac:dyDescent="0.2">
      <c r="B69" s="3">
        <v>42948</v>
      </c>
      <c r="C69" s="3">
        <v>42978</v>
      </c>
      <c r="D69" s="4">
        <v>403084</v>
      </c>
      <c r="E69" s="90">
        <v>96.32</v>
      </c>
      <c r="F69" s="4">
        <f t="shared" si="3"/>
        <v>96209.522009966837</v>
      </c>
    </row>
    <row r="70" spans="2:6" x14ac:dyDescent="0.2">
      <c r="B70" s="3">
        <v>42979</v>
      </c>
      <c r="C70" s="3">
        <v>43008</v>
      </c>
      <c r="D70" s="4">
        <v>403084</v>
      </c>
      <c r="E70" s="90">
        <v>96.36</v>
      </c>
      <c r="F70" s="4">
        <f t="shared" si="3"/>
        <v>96002.260273972584</v>
      </c>
    </row>
    <row r="71" spans="2:6" x14ac:dyDescent="0.2">
      <c r="B71" s="3">
        <v>43009</v>
      </c>
      <c r="C71" s="3">
        <v>43039</v>
      </c>
      <c r="D71" s="4">
        <v>403084</v>
      </c>
      <c r="E71" s="91">
        <v>96.37</v>
      </c>
      <c r="F71" s="4">
        <f t="shared" si="3"/>
        <v>95950.471723565424</v>
      </c>
    </row>
    <row r="72" spans="2:6" x14ac:dyDescent="0.2">
      <c r="B72" s="3">
        <v>43040</v>
      </c>
      <c r="C72" s="3">
        <v>43069</v>
      </c>
      <c r="D72" s="4">
        <v>403084</v>
      </c>
      <c r="E72" s="90">
        <v>96.55</v>
      </c>
      <c r="F72" s="4">
        <f t="shared" si="3"/>
        <v>95020.112273433479</v>
      </c>
    </row>
    <row r="73" spans="2:6" x14ac:dyDescent="0.2">
      <c r="B73" s="3">
        <v>43070</v>
      </c>
      <c r="C73" s="3">
        <v>43100</v>
      </c>
      <c r="D73" s="4">
        <v>403084</v>
      </c>
      <c r="E73" s="90">
        <v>96.92</v>
      </c>
      <c r="F73" s="4">
        <f t="shared" si="3"/>
        <v>93118.559224102413</v>
      </c>
    </row>
    <row r="74" spans="2:6" x14ac:dyDescent="0.2">
      <c r="B74" s="3">
        <v>43101</v>
      </c>
      <c r="C74" s="3">
        <v>43131</v>
      </c>
      <c r="D74" s="4">
        <v>421619</v>
      </c>
      <c r="E74" s="90">
        <v>97.53</v>
      </c>
      <c r="F74" s="4">
        <f t="shared" si="3"/>
        <v>94154.22762227006</v>
      </c>
    </row>
    <row r="75" spans="2:6" x14ac:dyDescent="0.2">
      <c r="B75" s="3">
        <v>43132</v>
      </c>
      <c r="C75" s="3">
        <v>43159</v>
      </c>
      <c r="D75" s="4">
        <v>421619</v>
      </c>
      <c r="E75" s="90">
        <v>98.22</v>
      </c>
      <c r="F75" s="4">
        <f t="shared" si="3"/>
        <v>90530.897067806975</v>
      </c>
    </row>
    <row r="76" spans="2:6" x14ac:dyDescent="0.2">
      <c r="B76" s="3">
        <v>43160</v>
      </c>
      <c r="C76" s="3">
        <v>43190</v>
      </c>
      <c r="D76" s="4">
        <v>421619</v>
      </c>
      <c r="E76" s="90">
        <v>98.45</v>
      </c>
      <c r="F76" s="4">
        <f t="shared" si="3"/>
        <v>89334.406703910558</v>
      </c>
    </row>
    <row r="77" spans="2:6" x14ac:dyDescent="0.2">
      <c r="B77" s="3">
        <v>43191</v>
      </c>
      <c r="C77" s="3">
        <v>43220</v>
      </c>
      <c r="D77" s="4">
        <v>421619</v>
      </c>
      <c r="E77" s="90">
        <v>98.91</v>
      </c>
      <c r="F77" s="4">
        <f t="shared" si="3"/>
        <v>86958.119502578105</v>
      </c>
    </row>
    <row r="78" spans="2:6" x14ac:dyDescent="0.2">
      <c r="B78" s="3">
        <v>43221</v>
      </c>
      <c r="C78" s="3">
        <v>43251</v>
      </c>
      <c r="D78" s="4">
        <v>421619</v>
      </c>
      <c r="E78" s="90">
        <v>99.16</v>
      </c>
      <c r="F78" s="4">
        <f t="shared" si="3"/>
        <v>85675.906111335207</v>
      </c>
    </row>
    <row r="79" spans="2:6" x14ac:dyDescent="0.2">
      <c r="B79" s="3">
        <v>43252</v>
      </c>
      <c r="C79" s="3">
        <v>43281</v>
      </c>
      <c r="D79" s="4">
        <v>421619</v>
      </c>
      <c r="E79" s="90">
        <v>99.31</v>
      </c>
      <c r="F79" s="4">
        <f t="shared" si="3"/>
        <v>84909.676769710961</v>
      </c>
    </row>
    <row r="80" spans="2:6" x14ac:dyDescent="0.2">
      <c r="B80" s="3">
        <v>43282</v>
      </c>
      <c r="C80" s="3">
        <v>43312</v>
      </c>
      <c r="D80" s="4">
        <v>421619</v>
      </c>
      <c r="E80" s="90">
        <v>99.18</v>
      </c>
      <c r="F80" s="4">
        <f t="shared" si="3"/>
        <v>85573.60828796128</v>
      </c>
    </row>
    <row r="81" spans="2:6" x14ac:dyDescent="0.2">
      <c r="B81" s="3">
        <v>43313</v>
      </c>
      <c r="C81" s="3">
        <v>43343</v>
      </c>
      <c r="D81" s="4">
        <v>421619</v>
      </c>
      <c r="E81" s="91">
        <v>99.3</v>
      </c>
      <c r="F81" s="4">
        <f t="shared" si="3"/>
        <v>84960.686706948618</v>
      </c>
    </row>
    <row r="82" spans="2:6" x14ac:dyDescent="0.2">
      <c r="B82" s="3">
        <v>43344</v>
      </c>
      <c r="C82" s="3">
        <v>43373</v>
      </c>
      <c r="D82" s="4">
        <v>421619</v>
      </c>
      <c r="E82" s="90">
        <v>99.47</v>
      </c>
      <c r="F82" s="4">
        <f t="shared" si="3"/>
        <v>84094.912636975991</v>
      </c>
    </row>
    <row r="83" spans="2:6" x14ac:dyDescent="0.2">
      <c r="B83" s="3">
        <v>43374</v>
      </c>
      <c r="C83" s="3">
        <v>43404</v>
      </c>
      <c r="D83" s="4">
        <v>421619</v>
      </c>
      <c r="E83" s="90">
        <v>99.59</v>
      </c>
      <c r="F83" s="4">
        <f t="shared" si="3"/>
        <v>83485.557586103037</v>
      </c>
    </row>
    <row r="84" spans="2:6" x14ac:dyDescent="0.2">
      <c r="B84" s="3">
        <v>43405</v>
      </c>
      <c r="C84" s="3">
        <v>43434</v>
      </c>
      <c r="D84" s="4">
        <v>421619</v>
      </c>
      <c r="E84" s="91">
        <v>99.7</v>
      </c>
      <c r="F84" s="4">
        <f t="shared" si="3"/>
        <v>82928.270712136349</v>
      </c>
    </row>
    <row r="85" spans="2:6" x14ac:dyDescent="0.2">
      <c r="B85" s="3">
        <v>43435</v>
      </c>
      <c r="C85" s="3">
        <v>43465</v>
      </c>
      <c r="D85" s="4">
        <v>421619</v>
      </c>
      <c r="E85" s="91">
        <v>100</v>
      </c>
      <c r="F85" s="4">
        <f t="shared" si="3"/>
        <v>81414.628900000011</v>
      </c>
    </row>
    <row r="86" spans="2:6" x14ac:dyDescent="0.2">
      <c r="B86" s="3">
        <v>43466</v>
      </c>
      <c r="C86" s="3">
        <v>43496</v>
      </c>
      <c r="D86" s="4">
        <v>425025</v>
      </c>
      <c r="E86" s="91">
        <v>100.6</v>
      </c>
      <c r="F86" s="4">
        <f t="shared" si="3"/>
        <v>79047.890159045754</v>
      </c>
    </row>
    <row r="87" spans="2:6" x14ac:dyDescent="0.2">
      <c r="B87" s="3">
        <v>43497</v>
      </c>
      <c r="C87" s="3">
        <v>43524</v>
      </c>
      <c r="D87" s="4">
        <v>425025</v>
      </c>
      <c r="E87" s="90">
        <v>101.18</v>
      </c>
      <c r="F87" s="4">
        <f t="shared" si="3"/>
        <v>76158.36380707653</v>
      </c>
    </row>
    <row r="88" spans="2:6" x14ac:dyDescent="0.2">
      <c r="B88" s="3">
        <v>43525</v>
      </c>
      <c r="C88" s="3">
        <v>43555</v>
      </c>
      <c r="D88" s="4">
        <v>425025</v>
      </c>
      <c r="E88" s="90">
        <v>101.62</v>
      </c>
      <c r="F88" s="4">
        <f t="shared" si="3"/>
        <v>73988.311848061392</v>
      </c>
    </row>
    <row r="89" spans="2:6" x14ac:dyDescent="0.2">
      <c r="B89" s="3">
        <v>43556</v>
      </c>
      <c r="C89" s="3">
        <v>43585</v>
      </c>
      <c r="D89" s="4">
        <v>425025</v>
      </c>
      <c r="E89" s="90">
        <v>102.12</v>
      </c>
      <c r="F89" s="4">
        <f t="shared" si="3"/>
        <v>71545.042596944724</v>
      </c>
    </row>
    <row r="90" spans="2:6" x14ac:dyDescent="0.2">
      <c r="B90" s="3">
        <v>43586</v>
      </c>
      <c r="C90" s="3">
        <v>43616</v>
      </c>
      <c r="D90" s="4">
        <v>425025</v>
      </c>
      <c r="E90" s="90">
        <v>102.44</v>
      </c>
      <c r="F90" s="4">
        <f t="shared" si="3"/>
        <v>69993.867141741503</v>
      </c>
    </row>
    <row r="91" spans="2:6" x14ac:dyDescent="0.2">
      <c r="B91" s="3">
        <v>43617</v>
      </c>
      <c r="C91" s="3">
        <v>43646</v>
      </c>
      <c r="D91" s="4">
        <v>425025</v>
      </c>
      <c r="E91" s="90">
        <v>102.71</v>
      </c>
      <c r="F91" s="4">
        <f t="shared" si="3"/>
        <v>68692.58105345146</v>
      </c>
    </row>
    <row r="92" spans="2:6" x14ac:dyDescent="0.2">
      <c r="B92" s="3">
        <v>43647</v>
      </c>
      <c r="C92" s="3">
        <v>43677</v>
      </c>
      <c r="D92" s="4">
        <v>425025</v>
      </c>
      <c r="E92" s="90">
        <v>102.94</v>
      </c>
      <c r="F92" s="4">
        <f t="shared" si="3"/>
        <v>67589.462308140646</v>
      </c>
    </row>
    <row r="93" spans="2:6" x14ac:dyDescent="0.2">
      <c r="B93" s="3">
        <v>43678</v>
      </c>
      <c r="C93" s="3">
        <v>43708</v>
      </c>
      <c r="D93" s="4">
        <v>425025</v>
      </c>
      <c r="E93" s="90">
        <v>103.03</v>
      </c>
      <c r="F93" s="4">
        <f t="shared" si="3"/>
        <v>67159.147821023013</v>
      </c>
    </row>
    <row r="94" spans="2:6" x14ac:dyDescent="0.2">
      <c r="B94" s="3">
        <v>43709</v>
      </c>
      <c r="C94" s="3">
        <v>43738</v>
      </c>
      <c r="D94" s="4">
        <v>425025</v>
      </c>
      <c r="E94" s="90">
        <v>103.26</v>
      </c>
      <c r="F94" s="4">
        <f t="shared" si="3"/>
        <v>66062.863160952926</v>
      </c>
    </row>
    <row r="95" spans="2:6" x14ac:dyDescent="0.2">
      <c r="B95" s="3">
        <v>43739</v>
      </c>
      <c r="C95" s="3">
        <v>43769</v>
      </c>
      <c r="D95" s="4">
        <v>425025</v>
      </c>
      <c r="E95" s="90">
        <v>103.43</v>
      </c>
      <c r="F95" s="4">
        <f t="shared" si="3"/>
        <v>65255.699506912846</v>
      </c>
    </row>
    <row r="96" spans="2:6" x14ac:dyDescent="0.2">
      <c r="B96" s="3">
        <v>43770</v>
      </c>
      <c r="C96" s="3">
        <v>43799</v>
      </c>
      <c r="D96" s="4">
        <v>425025</v>
      </c>
      <c r="E96" s="90">
        <v>103.54</v>
      </c>
      <c r="F96" s="4">
        <f t="shared" si="3"/>
        <v>64734.829534479417</v>
      </c>
    </row>
    <row r="97" spans="2:6" x14ac:dyDescent="0.2">
      <c r="B97" s="3">
        <v>43800</v>
      </c>
      <c r="C97" s="3">
        <v>43830</v>
      </c>
      <c r="D97" s="4">
        <v>425025</v>
      </c>
      <c r="E97" s="91">
        <v>103.8</v>
      </c>
      <c r="F97" s="4">
        <f t="shared" si="3"/>
        <v>63508.070809248602</v>
      </c>
    </row>
    <row r="98" spans="2:6" x14ac:dyDescent="0.2">
      <c r="B98" s="3">
        <v>43831</v>
      </c>
      <c r="C98" s="3">
        <v>43861</v>
      </c>
      <c r="D98" s="4">
        <v>435489</v>
      </c>
      <c r="E98" s="90">
        <v>104.24</v>
      </c>
      <c r="F98" s="4">
        <f t="shared" si="3"/>
        <v>62958.741653875681</v>
      </c>
    </row>
    <row r="99" spans="2:6" x14ac:dyDescent="0.2">
      <c r="B99" s="3">
        <v>43862</v>
      </c>
      <c r="C99" s="3">
        <v>43889</v>
      </c>
      <c r="D99" s="4">
        <v>435489</v>
      </c>
      <c r="E99" s="90">
        <v>104.94</v>
      </c>
      <c r="F99" s="4">
        <f t="shared" si="3"/>
        <v>59633.85677530017</v>
      </c>
    </row>
    <row r="100" spans="2:6" x14ac:dyDescent="0.2">
      <c r="B100" s="3">
        <v>43891</v>
      </c>
      <c r="C100" s="3">
        <v>43921</v>
      </c>
      <c r="D100" s="4">
        <v>435489</v>
      </c>
      <c r="E100" s="90">
        <v>105.53</v>
      </c>
      <c r="F100" s="4">
        <f t="shared" si="3"/>
        <v>56865.710414100264</v>
      </c>
    </row>
    <row r="101" spans="2:6" x14ac:dyDescent="0.2">
      <c r="B101" s="3">
        <v>43922</v>
      </c>
      <c r="C101" s="3">
        <v>43951</v>
      </c>
      <c r="D101" s="4">
        <v>435489</v>
      </c>
      <c r="E101" s="91">
        <v>105.7</v>
      </c>
      <c r="F101" s="4">
        <f t="shared" si="3"/>
        <v>56073.843803216645</v>
      </c>
    </row>
    <row r="102" spans="2:6" x14ac:dyDescent="0.2">
      <c r="B102" s="3">
        <v>43952</v>
      </c>
      <c r="C102" s="3">
        <v>43982</v>
      </c>
      <c r="D102" s="4">
        <v>435489</v>
      </c>
      <c r="E102" s="90">
        <v>105.36</v>
      </c>
      <c r="F102" s="4">
        <f t="shared" si="3"/>
        <v>57660.132403189084</v>
      </c>
    </row>
    <row r="103" spans="2:6" x14ac:dyDescent="0.2">
      <c r="B103" s="3">
        <v>43983</v>
      </c>
      <c r="C103" s="3">
        <v>44012</v>
      </c>
      <c r="D103" s="4">
        <v>435489</v>
      </c>
      <c r="E103" s="90">
        <v>104.97</v>
      </c>
      <c r="F103" s="4">
        <f t="shared" si="3"/>
        <v>59492.352672192093</v>
      </c>
    </row>
    <row r="104" spans="2:6" x14ac:dyDescent="0.2">
      <c r="B104" s="3">
        <v>44013</v>
      </c>
      <c r="C104" s="3">
        <v>44043</v>
      </c>
      <c r="D104" s="4">
        <v>435489</v>
      </c>
      <c r="E104" s="90">
        <v>104.97</v>
      </c>
      <c r="F104" s="4">
        <f t="shared" si="3"/>
        <v>59492.352672192093</v>
      </c>
    </row>
    <row r="105" spans="2:6" x14ac:dyDescent="0.2">
      <c r="B105" s="3">
        <v>44044</v>
      </c>
      <c r="C105" s="3">
        <v>44074</v>
      </c>
      <c r="D105" s="4">
        <v>435489</v>
      </c>
      <c r="E105" s="90">
        <v>104.96</v>
      </c>
      <c r="F105" s="4">
        <f t="shared" si="3"/>
        <v>59539.51171875</v>
      </c>
    </row>
    <row r="106" spans="2:6" x14ac:dyDescent="0.2">
      <c r="B106" s="3">
        <v>44075</v>
      </c>
      <c r="C106" s="3">
        <v>44104</v>
      </c>
      <c r="D106" s="4">
        <v>435489</v>
      </c>
      <c r="E106" s="90">
        <v>105.29</v>
      </c>
      <c r="F106" s="4">
        <f t="shared" si="3"/>
        <v>57987.992971792119</v>
      </c>
    </row>
    <row r="107" spans="2:6" x14ac:dyDescent="0.2">
      <c r="B107" s="3">
        <v>44105</v>
      </c>
      <c r="C107" s="3">
        <v>44135</v>
      </c>
      <c r="D107" s="4">
        <v>435489</v>
      </c>
      <c r="E107" s="90">
        <v>105.23</v>
      </c>
      <c r="F107" s="4">
        <f t="shared" si="3"/>
        <v>58269.363489499199</v>
      </c>
    </row>
    <row r="108" spans="2:6" x14ac:dyDescent="0.2">
      <c r="B108" s="3">
        <v>44136</v>
      </c>
      <c r="C108" s="3">
        <v>44165</v>
      </c>
      <c r="D108" s="4">
        <v>435489</v>
      </c>
      <c r="E108" s="91">
        <v>105.08</v>
      </c>
      <c r="F108" s="4">
        <f t="shared" si="3"/>
        <v>58974.195565283648</v>
      </c>
    </row>
    <row r="109" spans="2:6" x14ac:dyDescent="0.2">
      <c r="B109" s="3">
        <v>44166</v>
      </c>
      <c r="C109" s="3">
        <v>44196</v>
      </c>
      <c r="D109" s="4">
        <v>435489</v>
      </c>
      <c r="E109" s="90">
        <v>105.48</v>
      </c>
      <c r="F109" s="4">
        <f t="shared" si="3"/>
        <v>57099.098122866882</v>
      </c>
    </row>
    <row r="110" spans="2:6" x14ac:dyDescent="0.2">
      <c r="B110" s="3">
        <v>44197</v>
      </c>
      <c r="C110" s="3">
        <v>44227</v>
      </c>
      <c r="D110" s="4">
        <v>450731</v>
      </c>
      <c r="E110" s="90">
        <v>105.91</v>
      </c>
      <c r="F110" s="4">
        <f t="shared" si="3"/>
        <v>57027.621565480193</v>
      </c>
    </row>
    <row r="111" spans="2:6" x14ac:dyDescent="0.2">
      <c r="B111" s="3">
        <v>44228</v>
      </c>
      <c r="C111" s="3">
        <v>44255</v>
      </c>
      <c r="D111" s="4">
        <v>450731</v>
      </c>
      <c r="E111" s="90">
        <v>106.58</v>
      </c>
      <c r="F111" s="4">
        <f t="shared" si="3"/>
        <v>53835.6692625258</v>
      </c>
    </row>
    <row r="112" spans="2:6" x14ac:dyDescent="0.2">
      <c r="B112" s="3">
        <v>44256</v>
      </c>
      <c r="C112" s="3">
        <v>44286</v>
      </c>
      <c r="D112" s="4">
        <v>450731</v>
      </c>
      <c r="E112" s="90">
        <v>107.12</v>
      </c>
      <c r="F112" s="4">
        <f t="shared" si="3"/>
        <v>51292.11062359967</v>
      </c>
    </row>
    <row r="113" spans="2:6" x14ac:dyDescent="0.2">
      <c r="B113" s="3">
        <v>44287</v>
      </c>
      <c r="C113" s="3">
        <v>44316</v>
      </c>
      <c r="D113" s="4">
        <v>450731</v>
      </c>
      <c r="E113" s="90">
        <v>107.76</v>
      </c>
      <c r="F113" s="4">
        <f t="shared" si="3"/>
        <v>48310.533129175892</v>
      </c>
    </row>
    <row r="114" spans="2:6" x14ac:dyDescent="0.2">
      <c r="B114" s="3">
        <v>44317</v>
      </c>
      <c r="C114" s="3">
        <v>44347</v>
      </c>
      <c r="D114" s="4">
        <v>450731</v>
      </c>
      <c r="E114" s="90">
        <v>108.84</v>
      </c>
      <c r="F114" s="4">
        <f t="shared" si="3"/>
        <v>43358.632579933852</v>
      </c>
    </row>
    <row r="115" spans="2:6" x14ac:dyDescent="0.2">
      <c r="B115" s="3">
        <v>44348</v>
      </c>
      <c r="C115" s="3">
        <v>44377</v>
      </c>
      <c r="D115" s="4">
        <v>450731</v>
      </c>
      <c r="E115" s="90">
        <v>108.78</v>
      </c>
      <c r="F115" s="4">
        <f t="shared" si="3"/>
        <v>43631.158576944319</v>
      </c>
    </row>
    <row r="116" spans="2:6" x14ac:dyDescent="0.2">
      <c r="B116" s="3">
        <v>44378</v>
      </c>
      <c r="C116" s="3">
        <v>44408</v>
      </c>
      <c r="D116" s="4">
        <v>450731</v>
      </c>
      <c r="E116" s="90">
        <v>109.14</v>
      </c>
      <c r="F116" s="4">
        <f t="shared" si="3"/>
        <v>42000.497251236986</v>
      </c>
    </row>
    <row r="117" spans="2:6" x14ac:dyDescent="0.2">
      <c r="B117" s="3">
        <v>44409</v>
      </c>
      <c r="C117" s="3">
        <v>44439</v>
      </c>
      <c r="D117" s="4">
        <v>450731</v>
      </c>
      <c r="E117" s="90">
        <v>109.62</v>
      </c>
      <c r="F117" s="4">
        <f t="shared" si="3"/>
        <v>39842.942802408303</v>
      </c>
    </row>
    <row r="118" spans="2:6" x14ac:dyDescent="0.2">
      <c r="B118" s="3">
        <v>44440</v>
      </c>
      <c r="C118" s="3">
        <v>44469</v>
      </c>
      <c r="D118" s="4">
        <v>450731</v>
      </c>
      <c r="E118" s="90">
        <v>110.04</v>
      </c>
      <c r="F118" s="4">
        <f t="shared" si="3"/>
        <v>37970.52317339147</v>
      </c>
    </row>
    <row r="119" spans="2:6" x14ac:dyDescent="0.2">
      <c r="B119" s="3">
        <v>44470</v>
      </c>
      <c r="C119" s="3">
        <v>44500</v>
      </c>
      <c r="D119" s="4">
        <v>450731</v>
      </c>
      <c r="E119" s="90">
        <v>110.06</v>
      </c>
      <c r="F119" s="4">
        <f t="shared" si="3"/>
        <v>37881.71679084131</v>
      </c>
    </row>
    <row r="120" spans="2:6" x14ac:dyDescent="0.2">
      <c r="B120" s="3">
        <v>44501</v>
      </c>
      <c r="C120" s="3">
        <v>44530</v>
      </c>
      <c r="D120" s="4">
        <v>450731</v>
      </c>
      <c r="E120" s="91">
        <v>110.6</v>
      </c>
      <c r="F120" s="4">
        <f t="shared" si="3"/>
        <v>35496.085081374389</v>
      </c>
    </row>
    <row r="121" spans="2:6" x14ac:dyDescent="0.2">
      <c r="B121" s="3">
        <v>44531</v>
      </c>
      <c r="C121" s="3">
        <v>44561</v>
      </c>
      <c r="D121" s="4">
        <v>450731</v>
      </c>
      <c r="E121" s="90">
        <v>111.41</v>
      </c>
      <c r="F121" s="4">
        <f t="shared" si="3"/>
        <v>31960.999012655986</v>
      </c>
    </row>
    <row r="122" spans="2:6" x14ac:dyDescent="0.2">
      <c r="B122" s="3">
        <v>44562</v>
      </c>
      <c r="C122" s="3">
        <v>44592</v>
      </c>
      <c r="D122" s="4">
        <v>496134</v>
      </c>
      <c r="E122" s="90">
        <v>113.26</v>
      </c>
      <c r="F122" s="4">
        <f t="shared" si="3"/>
        <v>26501.948613808956</v>
      </c>
    </row>
    <row r="123" spans="2:6" x14ac:dyDescent="0.2">
      <c r="B123" s="3">
        <v>44593</v>
      </c>
      <c r="C123" s="3">
        <v>44620</v>
      </c>
      <c r="D123" s="4">
        <v>496134</v>
      </c>
      <c r="E123" s="90">
        <v>115.11</v>
      </c>
      <c r="F123" s="4">
        <f t="shared" si="3"/>
        <v>18102.361219702929</v>
      </c>
    </row>
    <row r="124" spans="2:6" x14ac:dyDescent="0.2">
      <c r="B124" s="3">
        <v>44621</v>
      </c>
      <c r="C124" s="3">
        <v>44651</v>
      </c>
      <c r="D124" s="4">
        <v>496134</v>
      </c>
      <c r="E124" s="90">
        <v>116.26</v>
      </c>
      <c r="F124" s="4">
        <f t="shared" si="3"/>
        <v>13015.729399621545</v>
      </c>
    </row>
    <row r="125" spans="2:6" x14ac:dyDescent="0.2">
      <c r="B125" s="3">
        <v>44652</v>
      </c>
      <c r="C125" s="3">
        <v>44681</v>
      </c>
      <c r="D125" s="4">
        <v>496134</v>
      </c>
      <c r="E125" s="90">
        <v>117.71</v>
      </c>
      <c r="F125" s="4">
        <f t="shared" si="3"/>
        <v>6743.8144592642784</v>
      </c>
    </row>
    <row r="126" spans="2:6" x14ac:dyDescent="0.2">
      <c r="B126" s="3">
        <v>44682</v>
      </c>
      <c r="C126" s="3">
        <v>44712</v>
      </c>
      <c r="D126" s="4">
        <v>496134</v>
      </c>
      <c r="E126" s="91">
        <v>118.7</v>
      </c>
      <c r="F126" s="4">
        <f t="shared" si="3"/>
        <v>2549.6355518112541</v>
      </c>
    </row>
    <row r="127" spans="2:6" x14ac:dyDescent="0.2">
      <c r="B127" s="3">
        <v>44713</v>
      </c>
      <c r="C127" s="3">
        <v>44742</v>
      </c>
      <c r="D127" s="4">
        <f>496134*0.0667</f>
        <v>33092.137799999997</v>
      </c>
      <c r="E127" s="90">
        <v>119.31</v>
      </c>
      <c r="F127" s="4">
        <f t="shared" si="3"/>
        <v>0</v>
      </c>
    </row>
    <row r="128" spans="2:6" ht="15.75" x14ac:dyDescent="0.25">
      <c r="B128" s="2"/>
      <c r="C128" s="5" t="s">
        <v>12</v>
      </c>
      <c r="D128" s="11">
        <f>+SUM(D36:D127)</f>
        <v>36900483.337800004</v>
      </c>
      <c r="E128" s="5"/>
      <c r="F128" s="7">
        <f>+SUM(F36:F127)</f>
        <v>7382880.6327217408</v>
      </c>
    </row>
    <row r="129" spans="1:10" ht="15.75" x14ac:dyDescent="0.25">
      <c r="B129" s="14"/>
      <c r="C129" s="13"/>
      <c r="D129" s="16"/>
      <c r="E129" s="13"/>
      <c r="F129" s="12"/>
    </row>
    <row r="130" spans="1:10" x14ac:dyDescent="0.2">
      <c r="A130" s="14"/>
      <c r="B130" s="14"/>
      <c r="C130" s="14"/>
      <c r="D130" s="10"/>
      <c r="E130" s="14"/>
      <c r="F130" s="14"/>
      <c r="G130" s="14"/>
    </row>
    <row r="131" spans="1:10" ht="15.75" x14ac:dyDescent="0.25">
      <c r="A131" s="14"/>
      <c r="B131" s="97" t="s">
        <v>84</v>
      </c>
      <c r="C131" s="97"/>
      <c r="D131" s="97"/>
      <c r="E131" s="97"/>
      <c r="F131" s="97"/>
      <c r="G131" s="97"/>
    </row>
    <row r="132" spans="1:10" x14ac:dyDescent="0.2">
      <c r="A132" s="14"/>
      <c r="B132" s="14"/>
      <c r="C132" s="14"/>
      <c r="D132" s="10"/>
      <c r="E132" s="14"/>
      <c r="F132" s="14"/>
      <c r="G132" s="14"/>
    </row>
    <row r="133" spans="1:10" ht="15.75" customHeight="1" x14ac:dyDescent="0.25">
      <c r="A133" s="14"/>
      <c r="B133" s="99" t="s">
        <v>18</v>
      </c>
      <c r="C133" s="99"/>
      <c r="D133" s="100" t="s">
        <v>14</v>
      </c>
      <c r="E133" s="96" t="s">
        <v>15</v>
      </c>
      <c r="F133" s="96" t="s">
        <v>16</v>
      </c>
      <c r="G133" s="96" t="s">
        <v>17</v>
      </c>
    </row>
    <row r="134" spans="1:10" ht="33" customHeight="1" x14ac:dyDescent="0.25">
      <c r="A134" s="14"/>
      <c r="B134" s="5" t="s">
        <v>1</v>
      </c>
      <c r="C134" s="5" t="s">
        <v>13</v>
      </c>
      <c r="D134" s="100"/>
      <c r="E134" s="96"/>
      <c r="F134" s="96"/>
      <c r="G134" s="96"/>
    </row>
    <row r="135" spans="1:10" ht="19.5" customHeight="1" x14ac:dyDescent="0.2">
      <c r="A135" s="14"/>
      <c r="B135" s="3">
        <v>41967</v>
      </c>
      <c r="C135" s="3">
        <v>42004</v>
      </c>
      <c r="D135" s="4">
        <v>37</v>
      </c>
      <c r="E135" s="4">
        <v>305240</v>
      </c>
      <c r="F135" s="4">
        <f>+E135*D135/360</f>
        <v>31371.888888888891</v>
      </c>
      <c r="G135" s="4">
        <f>+(F135*($D$34/E37))-F135</f>
        <v>14014.070409441825</v>
      </c>
    </row>
    <row r="136" spans="1:10" x14ac:dyDescent="0.2">
      <c r="A136" s="14"/>
      <c r="B136" s="3">
        <v>42005</v>
      </c>
      <c r="C136" s="3">
        <v>42369</v>
      </c>
      <c r="D136" s="4">
        <v>360</v>
      </c>
      <c r="E136" s="4">
        <v>329032</v>
      </c>
      <c r="F136" s="4">
        <f t="shared" ref="F136:F143" si="4">+E136*D136/360</f>
        <v>329032</v>
      </c>
      <c r="G136" s="4">
        <f>+(F136*($D$34/E49))-F136</f>
        <v>116814.76797274273</v>
      </c>
    </row>
    <row r="137" spans="1:10" x14ac:dyDescent="0.2">
      <c r="A137" s="14"/>
      <c r="B137" s="3">
        <v>42370</v>
      </c>
      <c r="C137" s="3">
        <v>42735</v>
      </c>
      <c r="D137" s="4">
        <v>360</v>
      </c>
      <c r="E137" s="4">
        <v>369293</v>
      </c>
      <c r="F137" s="4">
        <f t="shared" si="4"/>
        <v>369293</v>
      </c>
      <c r="G137" s="4">
        <f>+(F137*($D$34/E61))-F137</f>
        <v>103914.47320373752</v>
      </c>
      <c r="J137" s="75">
        <f>+D128+F128+F144+G144</f>
        <v>47888960.438176543</v>
      </c>
    </row>
    <row r="138" spans="1:10" x14ac:dyDescent="0.2">
      <c r="A138" s="14"/>
      <c r="B138" s="3">
        <v>42736</v>
      </c>
      <c r="C138" s="3">
        <v>43100</v>
      </c>
      <c r="D138" s="4">
        <v>360</v>
      </c>
      <c r="E138" s="4">
        <v>403084</v>
      </c>
      <c r="F138" s="4">
        <f t="shared" si="4"/>
        <v>403084</v>
      </c>
      <c r="G138" s="4">
        <f>+(F138*($D$34/E73))-F138</f>
        <v>93118.559224102413</v>
      </c>
    </row>
    <row r="139" spans="1:10" x14ac:dyDescent="0.2">
      <c r="A139" s="14"/>
      <c r="B139" s="3">
        <v>43101</v>
      </c>
      <c r="C139" s="3">
        <v>43465</v>
      </c>
      <c r="D139" s="4">
        <v>360</v>
      </c>
      <c r="E139" s="4">
        <v>421619</v>
      </c>
      <c r="F139" s="4">
        <f t="shared" si="4"/>
        <v>421619</v>
      </c>
      <c r="G139" s="4">
        <f>+(F139*($D$34/E85))-F139</f>
        <v>81414.628900000011</v>
      </c>
    </row>
    <row r="140" spans="1:10" x14ac:dyDescent="0.2">
      <c r="A140" s="14"/>
      <c r="B140" s="3">
        <v>43466</v>
      </c>
      <c r="C140" s="3">
        <v>43830</v>
      </c>
      <c r="D140" s="4">
        <v>360</v>
      </c>
      <c r="E140" s="4">
        <v>425025</v>
      </c>
      <c r="F140" s="4">
        <f t="shared" si="4"/>
        <v>425025</v>
      </c>
      <c r="G140" s="4">
        <f>+(F140*($D$34/E97))-F140</f>
        <v>63508.070809248602</v>
      </c>
    </row>
    <row r="141" spans="1:10" x14ac:dyDescent="0.2">
      <c r="A141" s="14"/>
      <c r="B141" s="3">
        <v>43831</v>
      </c>
      <c r="C141" s="3">
        <v>44196</v>
      </c>
      <c r="D141" s="4">
        <v>360</v>
      </c>
      <c r="E141" s="4">
        <v>435489</v>
      </c>
      <c r="F141" s="4">
        <f t="shared" si="4"/>
        <v>435489</v>
      </c>
      <c r="G141" s="4">
        <f>+(F141*($D$34/E109))-F141</f>
        <v>57099.098122866882</v>
      </c>
    </row>
    <row r="142" spans="1:10" x14ac:dyDescent="0.2">
      <c r="A142" s="14"/>
      <c r="B142" s="3">
        <v>44197</v>
      </c>
      <c r="C142" s="3">
        <v>44561</v>
      </c>
      <c r="D142" s="4">
        <v>360</v>
      </c>
      <c r="E142" s="4">
        <v>450731</v>
      </c>
      <c r="F142" s="4">
        <f t="shared" si="4"/>
        <v>450731</v>
      </c>
      <c r="G142" s="4">
        <f>+(F142*($D$34/E121))-F142</f>
        <v>31960.999012655986</v>
      </c>
    </row>
    <row r="143" spans="1:10" x14ac:dyDescent="0.2">
      <c r="A143" s="14"/>
      <c r="B143" s="3">
        <v>44562</v>
      </c>
      <c r="C143" s="3">
        <v>44714</v>
      </c>
      <c r="D143" s="4">
        <v>152</v>
      </c>
      <c r="E143" s="4">
        <v>496134</v>
      </c>
      <c r="F143" s="4">
        <f t="shared" si="4"/>
        <v>209478.8</v>
      </c>
      <c r="G143" s="4">
        <f>+(F143*($D$34/E127))-F143</f>
        <v>0</v>
      </c>
    </row>
    <row r="144" spans="1:10" ht="15.75" x14ac:dyDescent="0.25">
      <c r="A144" s="14"/>
      <c r="B144" s="2"/>
      <c r="C144" s="2"/>
      <c r="D144" s="2"/>
      <c r="E144" s="5" t="s">
        <v>12</v>
      </c>
      <c r="F144" s="7">
        <f>SUM(F136:F143)</f>
        <v>3043751.8</v>
      </c>
      <c r="G144" s="7">
        <f>SUM(G135:G143)</f>
        <v>561844.66765479604</v>
      </c>
    </row>
    <row r="145" spans="1:10" x14ac:dyDescent="0.2">
      <c r="A145" s="14"/>
      <c r="B145" s="14"/>
      <c r="C145" s="14"/>
      <c r="D145" s="14"/>
      <c r="E145" s="14"/>
      <c r="F145" s="14"/>
      <c r="G145" s="14"/>
    </row>
    <row r="146" spans="1:10" x14ac:dyDescent="0.2">
      <c r="A146" s="14"/>
      <c r="B146" s="14"/>
      <c r="C146" s="14"/>
      <c r="D146" s="14"/>
      <c r="E146" s="14"/>
      <c r="F146" s="14"/>
      <c r="G146" s="14"/>
    </row>
    <row r="147" spans="1:10" ht="15.75" x14ac:dyDescent="0.25">
      <c r="A147" s="14"/>
      <c r="B147" s="97" t="s">
        <v>86</v>
      </c>
      <c r="C147" s="97"/>
      <c r="D147" s="97"/>
      <c r="E147" s="97"/>
      <c r="F147" s="97"/>
      <c r="G147" s="97"/>
    </row>
    <row r="148" spans="1:10" x14ac:dyDescent="0.2">
      <c r="A148" s="14"/>
      <c r="B148" s="14"/>
      <c r="C148" s="14"/>
      <c r="D148" s="14"/>
      <c r="E148" s="14"/>
      <c r="F148" s="14"/>
      <c r="G148" s="14"/>
    </row>
    <row r="149" spans="1:10" ht="15.75" customHeight="1" x14ac:dyDescent="0.25">
      <c r="A149" s="14"/>
      <c r="B149" s="99" t="s">
        <v>18</v>
      </c>
      <c r="C149" s="99"/>
      <c r="D149" s="100" t="s">
        <v>14</v>
      </c>
      <c r="E149" s="96" t="s">
        <v>16</v>
      </c>
      <c r="F149" s="96" t="s">
        <v>21</v>
      </c>
      <c r="G149" s="96" t="s">
        <v>85</v>
      </c>
    </row>
    <row r="150" spans="1:10" ht="33" customHeight="1" x14ac:dyDescent="0.25">
      <c r="A150" s="14"/>
      <c r="B150" s="5" t="s">
        <v>1</v>
      </c>
      <c r="C150" s="5" t="s">
        <v>13</v>
      </c>
      <c r="D150" s="100"/>
      <c r="E150" s="96"/>
      <c r="F150" s="96"/>
      <c r="G150" s="96"/>
    </row>
    <row r="151" spans="1:10" ht="18" customHeight="1" x14ac:dyDescent="0.2">
      <c r="A151" s="14"/>
      <c r="B151" s="3">
        <v>41967</v>
      </c>
      <c r="C151" s="3">
        <v>42004</v>
      </c>
      <c r="D151" s="4">
        <v>37</v>
      </c>
      <c r="E151" s="4">
        <v>31371.888888888891</v>
      </c>
      <c r="F151" s="76">
        <f>+E151*1.23%</f>
        <v>385.87423333333334</v>
      </c>
      <c r="G151" s="4">
        <f>+(F151*($D$34/E37))-F151</f>
        <v>172.37306603613445</v>
      </c>
      <c r="J151" s="75">
        <f>+J137+F160+G160</f>
        <v>48383314.195577785</v>
      </c>
    </row>
    <row r="152" spans="1:10" x14ac:dyDescent="0.2">
      <c r="A152" s="14"/>
      <c r="B152" s="3">
        <v>42005</v>
      </c>
      <c r="C152" s="3">
        <v>42369</v>
      </c>
      <c r="D152" s="4">
        <v>360</v>
      </c>
      <c r="E152" s="4">
        <v>329032</v>
      </c>
      <c r="F152" s="76">
        <f>+E152*12%</f>
        <v>39483.839999999997</v>
      </c>
      <c r="G152" s="4">
        <f t="shared" ref="G152:G159" si="5">+(F152*($D$34/E38))-F152</f>
        <v>17272.990727710843</v>
      </c>
    </row>
    <row r="153" spans="1:10" x14ac:dyDescent="0.2">
      <c r="A153" s="14"/>
      <c r="B153" s="3">
        <v>42370</v>
      </c>
      <c r="C153" s="3">
        <v>42735</v>
      </c>
      <c r="D153" s="4">
        <v>360</v>
      </c>
      <c r="E153" s="4">
        <v>369293</v>
      </c>
      <c r="F153" s="76">
        <f t="shared" ref="F153:F158" si="6">+E153*12%</f>
        <v>44315.159999999996</v>
      </c>
      <c r="G153" s="4">
        <f t="shared" si="5"/>
        <v>18658.181348261081</v>
      </c>
    </row>
    <row r="154" spans="1:10" x14ac:dyDescent="0.2">
      <c r="A154" s="14"/>
      <c r="B154" s="3">
        <v>42736</v>
      </c>
      <c r="C154" s="3">
        <v>43100</v>
      </c>
      <c r="D154" s="4">
        <v>360</v>
      </c>
      <c r="E154" s="4">
        <v>403084</v>
      </c>
      <c r="F154" s="76">
        <f t="shared" si="6"/>
        <v>48370.080000000002</v>
      </c>
      <c r="G154" s="4">
        <f t="shared" si="5"/>
        <v>19966.619168738893</v>
      </c>
    </row>
    <row r="155" spans="1:10" x14ac:dyDescent="0.2">
      <c r="A155" s="14"/>
      <c r="B155" s="3">
        <v>43101</v>
      </c>
      <c r="C155" s="3">
        <v>43465</v>
      </c>
      <c r="D155" s="4">
        <v>360</v>
      </c>
      <c r="E155" s="4">
        <v>421619</v>
      </c>
      <c r="F155" s="76">
        <f t="shared" si="6"/>
        <v>50594.28</v>
      </c>
      <c r="G155" s="4">
        <f t="shared" si="5"/>
        <v>20505.879561837457</v>
      </c>
    </row>
    <row r="156" spans="1:10" x14ac:dyDescent="0.2">
      <c r="A156" s="14"/>
      <c r="B156" s="3">
        <v>43466</v>
      </c>
      <c r="C156" s="3">
        <v>43830</v>
      </c>
      <c r="D156" s="4">
        <v>360</v>
      </c>
      <c r="E156" s="4">
        <v>425025</v>
      </c>
      <c r="F156" s="76">
        <f t="shared" si="6"/>
        <v>51003</v>
      </c>
      <c r="G156" s="4">
        <f t="shared" si="5"/>
        <v>20486.284891917298</v>
      </c>
    </row>
    <row r="157" spans="1:10" x14ac:dyDescent="0.2">
      <c r="A157" s="14"/>
      <c r="B157" s="3">
        <v>43831</v>
      </c>
      <c r="C157" s="3">
        <v>44196</v>
      </c>
      <c r="D157" s="4">
        <v>360</v>
      </c>
      <c r="E157" s="4">
        <v>435489</v>
      </c>
      <c r="F157" s="76">
        <f t="shared" si="6"/>
        <v>52258.68</v>
      </c>
      <c r="G157" s="4">
        <f t="shared" si="5"/>
        <v>20913.284684896142</v>
      </c>
    </row>
    <row r="158" spans="1:10" x14ac:dyDescent="0.2">
      <c r="A158" s="14"/>
      <c r="B158" s="3">
        <v>44197</v>
      </c>
      <c r="C158" s="3">
        <v>44561</v>
      </c>
      <c r="D158" s="4">
        <v>360</v>
      </c>
      <c r="E158" s="4">
        <v>450731</v>
      </c>
      <c r="F158" s="76">
        <f t="shared" si="6"/>
        <v>54087.72</v>
      </c>
      <c r="G158" s="4">
        <f t="shared" si="5"/>
        <v>21503.30580766077</v>
      </c>
    </row>
    <row r="159" spans="1:10" x14ac:dyDescent="0.2">
      <c r="A159" s="14"/>
      <c r="B159" s="3">
        <v>44562</v>
      </c>
      <c r="C159" s="3">
        <v>44714</v>
      </c>
      <c r="D159" s="4">
        <v>152</v>
      </c>
      <c r="E159" s="4">
        <v>209478.8</v>
      </c>
      <c r="F159" s="4">
        <f>+E159*5.0666%</f>
        <v>10613.4528808</v>
      </c>
      <c r="G159" s="4">
        <f t="shared" si="5"/>
        <v>4148.6252633856839</v>
      </c>
    </row>
    <row r="160" spans="1:10" ht="15.75" x14ac:dyDescent="0.25">
      <c r="A160" s="14"/>
      <c r="B160" s="2"/>
      <c r="C160" s="2"/>
      <c r="D160" s="2"/>
      <c r="E160" s="5" t="s">
        <v>12</v>
      </c>
      <c r="F160" s="7">
        <f>SUM(F152:F159)</f>
        <v>350726.21288080001</v>
      </c>
      <c r="G160" s="7">
        <f>SUM(G151:G159)</f>
        <v>143627.54452044429</v>
      </c>
    </row>
    <row r="161" spans="1:10" x14ac:dyDescent="0.2">
      <c r="A161" s="14"/>
      <c r="B161" s="14"/>
      <c r="C161" s="14"/>
      <c r="D161" s="14"/>
      <c r="E161" s="14"/>
      <c r="F161" s="14"/>
      <c r="G161" s="14"/>
    </row>
    <row r="162" spans="1:10" x14ac:dyDescent="0.2">
      <c r="A162" s="14"/>
      <c r="B162" s="14"/>
      <c r="C162" s="14"/>
      <c r="D162" s="14"/>
      <c r="E162" s="14"/>
      <c r="F162" s="14"/>
      <c r="G162" s="14"/>
    </row>
    <row r="163" spans="1:10" ht="15.75" x14ac:dyDescent="0.25">
      <c r="A163" s="14"/>
      <c r="B163" s="97" t="s">
        <v>87</v>
      </c>
      <c r="C163" s="97"/>
      <c r="D163" s="97"/>
      <c r="E163" s="97"/>
      <c r="F163" s="97"/>
      <c r="G163" s="97"/>
    </row>
    <row r="164" spans="1:10" x14ac:dyDescent="0.2">
      <c r="A164" s="14"/>
      <c r="B164" s="14" t="s">
        <v>88</v>
      </c>
      <c r="C164" s="14"/>
      <c r="D164" s="14"/>
      <c r="E164" s="14"/>
      <c r="F164" s="14"/>
      <c r="G164" s="14"/>
    </row>
    <row r="165" spans="1:10" ht="15.75" x14ac:dyDescent="0.25">
      <c r="A165" s="14"/>
      <c r="B165" s="99" t="s">
        <v>18</v>
      </c>
      <c r="C165" s="99"/>
      <c r="D165" s="100" t="s">
        <v>14</v>
      </c>
      <c r="E165" s="96" t="s">
        <v>22</v>
      </c>
      <c r="F165" s="96" t="s">
        <v>23</v>
      </c>
      <c r="G165" s="96" t="s">
        <v>24</v>
      </c>
    </row>
    <row r="166" spans="1:10" ht="51" customHeight="1" x14ac:dyDescent="0.25">
      <c r="A166" s="14"/>
      <c r="B166" s="5" t="s">
        <v>1</v>
      </c>
      <c r="C166" s="5" t="s">
        <v>13</v>
      </c>
      <c r="D166" s="100"/>
      <c r="E166" s="96"/>
      <c r="F166" s="96"/>
      <c r="G166" s="96"/>
    </row>
    <row r="167" spans="1:10" ht="19.5" customHeight="1" x14ac:dyDescent="0.2">
      <c r="A167" s="14"/>
      <c r="B167" s="3">
        <v>42005</v>
      </c>
      <c r="C167" s="3" t="s">
        <v>89</v>
      </c>
      <c r="D167" s="17">
        <v>180</v>
      </c>
      <c r="E167" s="4">
        <v>329032</v>
      </c>
      <c r="F167" s="76">
        <f>+(E167/30)*36</f>
        <v>394838.4</v>
      </c>
      <c r="G167" s="4">
        <f>+(F167*($D$34/E43)-F167)</f>
        <v>158009.49935453595</v>
      </c>
      <c r="J167" s="87"/>
    </row>
    <row r="168" spans="1:10" x14ac:dyDescent="0.2">
      <c r="A168" s="14"/>
      <c r="B168" s="3">
        <v>42370</v>
      </c>
      <c r="C168" s="3" t="s">
        <v>90</v>
      </c>
      <c r="D168" s="17">
        <v>180</v>
      </c>
      <c r="E168" s="4">
        <v>369293</v>
      </c>
      <c r="F168" s="76">
        <f t="shared" ref="F168:F173" si="7">+(E168/30)*36</f>
        <v>443151.6</v>
      </c>
      <c r="G168" s="4">
        <f>+(F168*($D$34/E55)-F168)</f>
        <v>128195.03276421002</v>
      </c>
    </row>
    <row r="169" spans="1:10" x14ac:dyDescent="0.2">
      <c r="A169" s="14"/>
      <c r="B169" s="3">
        <v>42736</v>
      </c>
      <c r="C169" s="3" t="s">
        <v>91</v>
      </c>
      <c r="D169" s="17">
        <v>180</v>
      </c>
      <c r="E169" s="4">
        <v>403084</v>
      </c>
      <c r="F169" s="76">
        <f t="shared" si="7"/>
        <v>483700.8</v>
      </c>
      <c r="G169" s="4">
        <f>+(F169*($D$34/E67)-F169)</f>
        <v>116011.78908864182</v>
      </c>
    </row>
    <row r="170" spans="1:10" x14ac:dyDescent="0.2">
      <c r="A170" s="14"/>
      <c r="B170" s="3">
        <v>43101</v>
      </c>
      <c r="C170" s="3" t="s">
        <v>92</v>
      </c>
      <c r="D170" s="17">
        <v>180</v>
      </c>
      <c r="E170" s="4">
        <v>421619</v>
      </c>
      <c r="F170" s="76">
        <f t="shared" si="7"/>
        <v>505942.80000000005</v>
      </c>
      <c r="G170" s="4">
        <f>+(F170*($D$34/E79)-F170)</f>
        <v>101891.61212365318</v>
      </c>
    </row>
    <row r="171" spans="1:10" x14ac:dyDescent="0.2">
      <c r="A171" s="14"/>
      <c r="B171" s="3">
        <v>43466</v>
      </c>
      <c r="C171" s="3" t="s">
        <v>93</v>
      </c>
      <c r="D171" s="17">
        <v>180</v>
      </c>
      <c r="E171" s="4">
        <v>425025</v>
      </c>
      <c r="F171" s="76">
        <f t="shared" si="7"/>
        <v>510030</v>
      </c>
      <c r="G171" s="4">
        <f>+(F171*($D$34/E91)-F171)</f>
        <v>82431.097264141776</v>
      </c>
    </row>
    <row r="172" spans="1:10" x14ac:dyDescent="0.2">
      <c r="A172" s="14"/>
      <c r="B172" s="3">
        <v>43831</v>
      </c>
      <c r="C172" s="3" t="s">
        <v>94</v>
      </c>
      <c r="D172" s="17">
        <v>180</v>
      </c>
      <c r="E172" s="4">
        <v>435489</v>
      </c>
      <c r="F172" s="76">
        <f t="shared" si="7"/>
        <v>522586.8</v>
      </c>
      <c r="G172" s="4">
        <f>+(F172*($D$34/E103)-F172)</f>
        <v>71390.823206630477</v>
      </c>
      <c r="J172" s="88"/>
    </row>
    <row r="173" spans="1:10" x14ac:dyDescent="0.2">
      <c r="A173" s="14"/>
      <c r="B173" s="3">
        <v>44197</v>
      </c>
      <c r="C173" s="3" t="s">
        <v>95</v>
      </c>
      <c r="D173" s="17">
        <v>180</v>
      </c>
      <c r="E173" s="4">
        <v>450731</v>
      </c>
      <c r="F173" s="76">
        <f t="shared" si="7"/>
        <v>540877.19999999995</v>
      </c>
      <c r="G173" s="4">
        <f>+(F173*($D$34/E115)-F173)</f>
        <v>52357.390292333206</v>
      </c>
    </row>
    <row r="174" spans="1:10" x14ac:dyDescent="0.2">
      <c r="A174" s="14"/>
      <c r="B174" s="3">
        <v>44562</v>
      </c>
      <c r="C174" s="3">
        <v>44714</v>
      </c>
      <c r="D174" s="17">
        <v>152</v>
      </c>
      <c r="E174" s="4">
        <v>496134</v>
      </c>
      <c r="F174" s="26">
        <f>+(595361*152)/180</f>
        <v>502749.2888888889</v>
      </c>
      <c r="G174" s="4">
        <f>+(F174*($D$34/E127)-F174)</f>
        <v>0</v>
      </c>
    </row>
    <row r="175" spans="1:10" x14ac:dyDescent="0.2">
      <c r="A175" s="14"/>
      <c r="B175" s="3"/>
      <c r="C175" s="3"/>
      <c r="D175" s="17"/>
      <c r="E175" s="4"/>
      <c r="F175" s="26"/>
      <c r="G175" s="4"/>
    </row>
    <row r="176" spans="1:10" ht="15.75" x14ac:dyDescent="0.25">
      <c r="A176" s="14"/>
      <c r="B176" s="2"/>
      <c r="C176" s="2"/>
      <c r="D176" s="2"/>
      <c r="E176" s="5" t="s">
        <v>12</v>
      </c>
      <c r="F176" s="7">
        <f>SUM(F168:F175)</f>
        <v>3509038.4888888891</v>
      </c>
      <c r="G176" s="7">
        <f>SUM(G167:G175)</f>
        <v>710287.24409414642</v>
      </c>
      <c r="I176" s="75">
        <f>+J151+F176+G176</f>
        <v>52602639.928560823</v>
      </c>
    </row>
    <row r="177" spans="1:9" x14ac:dyDescent="0.2">
      <c r="A177" s="14"/>
      <c r="B177" s="14"/>
      <c r="C177" s="14"/>
      <c r="D177" s="14"/>
      <c r="E177" s="14"/>
      <c r="F177" s="14"/>
      <c r="G177" s="14"/>
    </row>
    <row r="178" spans="1:9" x14ac:dyDescent="0.2">
      <c r="A178" s="14"/>
      <c r="B178" s="14"/>
      <c r="C178" s="14"/>
      <c r="D178" s="14"/>
      <c r="E178" s="14"/>
      <c r="F178" s="14"/>
      <c r="G178" s="14"/>
    </row>
    <row r="179" spans="1:9" ht="15.75" x14ac:dyDescent="0.25">
      <c r="A179" s="14"/>
      <c r="B179" s="97" t="s">
        <v>97</v>
      </c>
      <c r="C179" s="97"/>
      <c r="D179" s="97"/>
      <c r="E179" s="97"/>
      <c r="F179" s="97"/>
      <c r="G179" s="97"/>
    </row>
    <row r="180" spans="1:9" x14ac:dyDescent="0.2">
      <c r="A180" s="14"/>
      <c r="B180" s="14"/>
      <c r="C180" s="14"/>
      <c r="D180" s="14"/>
      <c r="E180" s="14"/>
      <c r="F180" s="14"/>
      <c r="G180" s="14"/>
    </row>
    <row r="181" spans="1:9" ht="15.75" x14ac:dyDescent="0.25">
      <c r="A181" s="14"/>
      <c r="B181" s="99" t="s">
        <v>18</v>
      </c>
      <c r="C181" s="99"/>
      <c r="D181" s="100" t="s">
        <v>14</v>
      </c>
      <c r="E181" s="96" t="s">
        <v>22</v>
      </c>
      <c r="F181" s="96" t="s">
        <v>96</v>
      </c>
      <c r="G181" s="96" t="s">
        <v>24</v>
      </c>
    </row>
    <row r="182" spans="1:9" ht="47.25" customHeight="1" x14ac:dyDescent="0.25">
      <c r="A182" s="14"/>
      <c r="B182" s="5" t="s">
        <v>1</v>
      </c>
      <c r="C182" s="5" t="s">
        <v>13</v>
      </c>
      <c r="D182" s="100"/>
      <c r="E182" s="96"/>
      <c r="F182" s="96"/>
      <c r="G182" s="96"/>
    </row>
    <row r="183" spans="1:9" ht="22.5" customHeight="1" x14ac:dyDescent="0.2">
      <c r="A183" s="14"/>
      <c r="B183" s="3">
        <v>41967</v>
      </c>
      <c r="C183" s="3">
        <v>42004</v>
      </c>
      <c r="D183" s="17">
        <v>37</v>
      </c>
      <c r="E183" s="4">
        <v>305240</v>
      </c>
      <c r="F183" s="26">
        <f>+E183*37/360</f>
        <v>31371.888888888891</v>
      </c>
      <c r="G183" s="4">
        <f>+(F183*($D$34/E37)-F183)</f>
        <v>14014.070409441825</v>
      </c>
    </row>
    <row r="184" spans="1:9" x14ac:dyDescent="0.2">
      <c r="A184" s="14"/>
      <c r="B184" s="3">
        <v>42186</v>
      </c>
      <c r="C184" s="3">
        <v>42369</v>
      </c>
      <c r="D184" s="17">
        <v>180</v>
      </c>
      <c r="E184" s="4">
        <v>329032</v>
      </c>
      <c r="F184" s="26">
        <f>+E184*180/360</f>
        <v>164516</v>
      </c>
      <c r="G184" s="4">
        <f>+(F184*($D$34/E49)-F184)</f>
        <v>58407.383986371366</v>
      </c>
    </row>
    <row r="185" spans="1:9" x14ac:dyDescent="0.2">
      <c r="A185" s="14"/>
      <c r="B185" s="3">
        <v>42552</v>
      </c>
      <c r="C185" s="3">
        <v>42735</v>
      </c>
      <c r="D185" s="17">
        <v>180</v>
      </c>
      <c r="E185" s="4">
        <v>369293</v>
      </c>
      <c r="F185" s="26">
        <f t="shared" ref="F185:F190" si="8">+E185*180/360</f>
        <v>184646.5</v>
      </c>
      <c r="G185" s="4">
        <f>+(F185*($D$34/E61)-F185)</f>
        <v>51957.236601868761</v>
      </c>
    </row>
    <row r="186" spans="1:9" x14ac:dyDescent="0.2">
      <c r="A186" s="14"/>
      <c r="B186" s="3">
        <v>42917</v>
      </c>
      <c r="C186" s="3">
        <v>43100</v>
      </c>
      <c r="D186" s="17">
        <v>180</v>
      </c>
      <c r="E186" s="4">
        <v>403084</v>
      </c>
      <c r="F186" s="26">
        <f t="shared" si="8"/>
        <v>201542</v>
      </c>
      <c r="G186" s="4">
        <f>+(F186*($D$34/E73)-F186)</f>
        <v>46559.279612051207</v>
      </c>
    </row>
    <row r="187" spans="1:9" x14ac:dyDescent="0.2">
      <c r="A187" s="14"/>
      <c r="B187" s="3">
        <v>43282</v>
      </c>
      <c r="C187" s="3">
        <v>43465</v>
      </c>
      <c r="D187" s="17">
        <v>180</v>
      </c>
      <c r="E187" s="4">
        <v>421619</v>
      </c>
      <c r="F187" s="26">
        <f t="shared" si="8"/>
        <v>210809.5</v>
      </c>
      <c r="G187" s="4">
        <f>+(F187*($D$34/E85)-F187)</f>
        <v>40707.314450000005</v>
      </c>
    </row>
    <row r="188" spans="1:9" x14ac:dyDescent="0.2">
      <c r="A188" s="14"/>
      <c r="B188" s="3">
        <v>43647</v>
      </c>
      <c r="C188" s="3">
        <v>43830</v>
      </c>
      <c r="D188" s="17">
        <v>180</v>
      </c>
      <c r="E188" s="4">
        <v>425025</v>
      </c>
      <c r="F188" s="26">
        <f t="shared" si="8"/>
        <v>212512.5</v>
      </c>
      <c r="G188" s="4">
        <f>+(F188*($D$34/E97)-F188)</f>
        <v>31754.035404624301</v>
      </c>
    </row>
    <row r="189" spans="1:9" x14ac:dyDescent="0.2">
      <c r="A189" s="14"/>
      <c r="B189" s="3">
        <v>44013</v>
      </c>
      <c r="C189" s="3">
        <v>44196</v>
      </c>
      <c r="D189" s="17">
        <v>180</v>
      </c>
      <c r="E189" s="4">
        <v>435489</v>
      </c>
      <c r="F189" s="26">
        <f t="shared" si="8"/>
        <v>217744.5</v>
      </c>
      <c r="G189" s="4">
        <f>+(F189*($D$34/E109)-F189)</f>
        <v>28549.549061433441</v>
      </c>
    </row>
    <row r="190" spans="1:9" x14ac:dyDescent="0.2">
      <c r="A190" s="14"/>
      <c r="B190" s="3">
        <v>44378</v>
      </c>
      <c r="C190" s="3">
        <v>44561</v>
      </c>
      <c r="D190" s="17">
        <v>180</v>
      </c>
      <c r="E190" s="4">
        <v>450731</v>
      </c>
      <c r="F190" s="26">
        <f t="shared" si="8"/>
        <v>225365.5</v>
      </c>
      <c r="G190" s="4">
        <f>+(F190*($D$34/E121)-F190)</f>
        <v>15980.499506327993</v>
      </c>
    </row>
    <row r="191" spans="1:9" x14ac:dyDescent="0.2">
      <c r="A191" s="14"/>
      <c r="B191" s="3"/>
      <c r="C191" s="3"/>
      <c r="D191" s="17"/>
      <c r="E191" s="4"/>
      <c r="F191" s="26"/>
      <c r="G191" s="24"/>
    </row>
    <row r="192" spans="1:9" ht="15.75" x14ac:dyDescent="0.25">
      <c r="A192" s="14"/>
      <c r="B192" s="2"/>
      <c r="C192" s="2"/>
      <c r="D192" s="2"/>
      <c r="E192" s="5" t="s">
        <v>12</v>
      </c>
      <c r="F192" s="7">
        <f>SUM(F184:F191)</f>
        <v>1417136.5</v>
      </c>
      <c r="G192" s="7">
        <f>SUM(G183:G191)</f>
        <v>287929.36903211894</v>
      </c>
      <c r="I192" s="75">
        <f>+I176+F192+G192</f>
        <v>54307705.797592945</v>
      </c>
    </row>
    <row r="193" spans="1:10" x14ac:dyDescent="0.2">
      <c r="A193" s="14"/>
      <c r="B193" s="14"/>
      <c r="C193" s="14"/>
      <c r="D193" s="14"/>
      <c r="E193" s="14"/>
      <c r="F193" s="14"/>
      <c r="G193" s="14"/>
    </row>
    <row r="194" spans="1:10" x14ac:dyDescent="0.2">
      <c r="A194" s="14"/>
      <c r="B194" s="14"/>
      <c r="C194" s="14"/>
      <c r="D194" s="14"/>
      <c r="E194" s="14"/>
      <c r="F194" s="14"/>
      <c r="G194" s="14"/>
    </row>
    <row r="195" spans="1:10" ht="15.75" x14ac:dyDescent="0.25">
      <c r="A195" s="14"/>
      <c r="B195" s="97" t="s">
        <v>99</v>
      </c>
      <c r="C195" s="97"/>
      <c r="D195" s="97"/>
      <c r="E195" s="97"/>
      <c r="F195" s="97"/>
      <c r="G195" s="97"/>
    </row>
    <row r="196" spans="1:10" x14ac:dyDescent="0.2">
      <c r="A196" s="14"/>
      <c r="B196" s="14" t="s">
        <v>98</v>
      </c>
      <c r="C196" s="14"/>
      <c r="D196" s="14"/>
      <c r="E196" s="14"/>
      <c r="F196" s="14"/>
      <c r="G196" s="14"/>
    </row>
    <row r="197" spans="1:10" ht="15.75" x14ac:dyDescent="0.25">
      <c r="A197" s="14"/>
      <c r="B197" s="99" t="s">
        <v>18</v>
      </c>
      <c r="C197" s="99"/>
      <c r="D197" s="100" t="s">
        <v>14</v>
      </c>
      <c r="E197" s="96" t="s">
        <v>22</v>
      </c>
      <c r="F197" s="96" t="s">
        <v>25</v>
      </c>
      <c r="G197" s="96" t="s">
        <v>26</v>
      </c>
    </row>
    <row r="198" spans="1:10" ht="30.75" customHeight="1" x14ac:dyDescent="0.25">
      <c r="A198" s="14"/>
      <c r="B198" s="5" t="s">
        <v>1</v>
      </c>
      <c r="C198" s="5" t="s">
        <v>13</v>
      </c>
      <c r="D198" s="100"/>
      <c r="E198" s="96"/>
      <c r="F198" s="96"/>
      <c r="G198" s="96"/>
    </row>
    <row r="199" spans="1:10" ht="19.5" customHeight="1" x14ac:dyDescent="0.2">
      <c r="A199" s="14"/>
      <c r="B199" s="3">
        <v>41967</v>
      </c>
      <c r="C199" s="3">
        <v>42004</v>
      </c>
      <c r="D199" s="17">
        <v>37</v>
      </c>
      <c r="E199" s="4">
        <v>305240</v>
      </c>
      <c r="F199" s="26">
        <f>+(((E199/30)*18)*37)/360</f>
        <v>18823.133333333335</v>
      </c>
      <c r="G199" s="4">
        <f>+(F199*($D$34/E37)-F199)</f>
        <v>8408.4422456650937</v>
      </c>
      <c r="J199" s="87"/>
    </row>
    <row r="200" spans="1:10" x14ac:dyDescent="0.2">
      <c r="A200" s="14"/>
      <c r="B200" s="3">
        <v>42005</v>
      </c>
      <c r="C200" s="3">
        <v>42369</v>
      </c>
      <c r="D200" s="17">
        <v>360</v>
      </c>
      <c r="E200" s="4">
        <v>329032</v>
      </c>
      <c r="F200" s="26">
        <f>+(E200/30)*18</f>
        <v>197419.2</v>
      </c>
      <c r="G200" s="4">
        <f>+(F200*($D$34/E49)-F200)</f>
        <v>70088.86078364565</v>
      </c>
    </row>
    <row r="201" spans="1:10" x14ac:dyDescent="0.2">
      <c r="A201" s="14"/>
      <c r="B201" s="3">
        <v>42370</v>
      </c>
      <c r="C201" s="3">
        <v>42735</v>
      </c>
      <c r="D201" s="17">
        <v>360</v>
      </c>
      <c r="E201" s="4">
        <v>369293</v>
      </c>
      <c r="F201" s="26">
        <f t="shared" ref="F201:F205" si="9">+(E201/30)*18</f>
        <v>221575.8</v>
      </c>
      <c r="G201" s="4">
        <f>+(F201*($D$34/E61)-F201)</f>
        <v>62348.68392224249</v>
      </c>
      <c r="I201" s="89"/>
    </row>
    <row r="202" spans="1:10" x14ac:dyDescent="0.2">
      <c r="A202" s="14"/>
      <c r="B202" s="3">
        <v>42736</v>
      </c>
      <c r="C202" s="3">
        <v>43100</v>
      </c>
      <c r="D202" s="17">
        <v>360</v>
      </c>
      <c r="E202" s="4">
        <v>403084</v>
      </c>
      <c r="F202" s="26">
        <f t="shared" si="9"/>
        <v>241850.4</v>
      </c>
      <c r="G202" s="4">
        <f>+(F202*($D$34/E73)-F202)</f>
        <v>55871.135534461442</v>
      </c>
      <c r="I202" s="87"/>
    </row>
    <row r="203" spans="1:10" x14ac:dyDescent="0.2">
      <c r="A203" s="14"/>
      <c r="B203" s="3">
        <v>43101</v>
      </c>
      <c r="C203" s="3">
        <v>43465</v>
      </c>
      <c r="D203" s="17">
        <v>360</v>
      </c>
      <c r="E203" s="4">
        <v>421619</v>
      </c>
      <c r="F203" s="26">
        <f t="shared" si="9"/>
        <v>252971.40000000002</v>
      </c>
      <c r="G203" s="4">
        <f>+(F203*($D$34/E85)-F203)</f>
        <v>48848.77734000003</v>
      </c>
    </row>
    <row r="204" spans="1:10" x14ac:dyDescent="0.2">
      <c r="A204" s="14"/>
      <c r="B204" s="3">
        <v>43466</v>
      </c>
      <c r="C204" s="3">
        <v>43830</v>
      </c>
      <c r="D204" s="17">
        <v>360</v>
      </c>
      <c r="E204" s="4">
        <v>425025</v>
      </c>
      <c r="F204" s="26">
        <f t="shared" si="9"/>
        <v>255015</v>
      </c>
      <c r="G204" s="4">
        <f>+(F204*($D$34/E97)-F204)</f>
        <v>38104.842485549161</v>
      </c>
    </row>
    <row r="205" spans="1:10" x14ac:dyDescent="0.2">
      <c r="A205" s="14"/>
      <c r="B205" s="3">
        <v>43831</v>
      </c>
      <c r="C205" s="3">
        <v>44196</v>
      </c>
      <c r="D205" s="17">
        <v>360</v>
      </c>
      <c r="E205" s="4">
        <v>435489</v>
      </c>
      <c r="F205" s="26">
        <f t="shared" si="9"/>
        <v>261293.4</v>
      </c>
      <c r="G205" s="4">
        <f>+(F205*($D$34/E109)-F205)</f>
        <v>34259.458873720112</v>
      </c>
    </row>
    <row r="206" spans="1:10" x14ac:dyDescent="0.2">
      <c r="A206" s="14"/>
      <c r="B206" s="3">
        <v>44197</v>
      </c>
      <c r="C206" s="3">
        <v>44561</v>
      </c>
      <c r="D206" s="17">
        <v>360</v>
      </c>
      <c r="E206" s="4">
        <v>450731</v>
      </c>
      <c r="F206" s="26">
        <f>+E206*0.455555555555556</f>
        <v>205333.01111111129</v>
      </c>
      <c r="G206" s="4">
        <f>+(F206*($D$34/E121)-F206)</f>
        <v>14560.010661321081</v>
      </c>
    </row>
    <row r="207" spans="1:10" x14ac:dyDescent="0.2">
      <c r="A207" s="14"/>
      <c r="B207" s="3">
        <v>44562</v>
      </c>
      <c r="C207" s="3">
        <v>44714</v>
      </c>
      <c r="D207" s="17">
        <v>152</v>
      </c>
      <c r="E207" s="4">
        <v>496134</v>
      </c>
      <c r="F207" s="26">
        <f>+(E207/30*18)*152/360</f>
        <v>125687.28</v>
      </c>
      <c r="G207" s="4">
        <f>+(F207*($D$34/E127)-F207)</f>
        <v>0</v>
      </c>
      <c r="J207" s="87"/>
    </row>
    <row r="208" spans="1:10" ht="15.75" x14ac:dyDescent="0.25">
      <c r="A208" s="14"/>
      <c r="B208" s="2"/>
      <c r="C208" s="2"/>
      <c r="D208" s="2"/>
      <c r="E208" s="5" t="s">
        <v>12</v>
      </c>
      <c r="F208" s="7">
        <f>SUM(F200:F207)</f>
        <v>1761145.4911111114</v>
      </c>
      <c r="G208" s="7">
        <f>SUM(G199:G207)</f>
        <v>332490.21184660506</v>
      </c>
      <c r="I208" s="75">
        <f>+F208+G208+I192</f>
        <v>56401341.500550665</v>
      </c>
    </row>
    <row r="209" spans="1:9" ht="15.75" x14ac:dyDescent="0.25">
      <c r="A209" s="14"/>
      <c r="B209" s="14"/>
      <c r="C209" s="14"/>
      <c r="D209" s="14"/>
      <c r="E209" s="13"/>
      <c r="F209" s="12"/>
      <c r="G209" s="12"/>
      <c r="I209" s="75"/>
    </row>
    <row r="210" spans="1:9" ht="15.75" x14ac:dyDescent="0.25">
      <c r="A210" s="14"/>
      <c r="B210" s="97" t="s">
        <v>100</v>
      </c>
      <c r="C210" s="97"/>
      <c r="D210" s="97"/>
      <c r="E210" s="97"/>
      <c r="F210" s="97"/>
      <c r="G210" s="97"/>
      <c r="I210" s="75"/>
    </row>
    <row r="211" spans="1:9" x14ac:dyDescent="0.2">
      <c r="A211" s="14"/>
      <c r="B211" s="14" t="s">
        <v>101</v>
      </c>
      <c r="C211" s="14"/>
      <c r="D211" s="14"/>
      <c r="E211" s="14"/>
      <c r="F211" s="14"/>
      <c r="G211" s="14"/>
      <c r="I211" s="75"/>
    </row>
    <row r="212" spans="1:9" ht="15.75" x14ac:dyDescent="0.25">
      <c r="A212" s="14"/>
      <c r="B212" s="99" t="s">
        <v>18</v>
      </c>
      <c r="C212" s="99"/>
      <c r="D212" s="100" t="s">
        <v>14</v>
      </c>
      <c r="E212" s="96" t="s">
        <v>22</v>
      </c>
      <c r="F212" s="96" t="s">
        <v>104</v>
      </c>
      <c r="G212" s="96" t="s">
        <v>26</v>
      </c>
      <c r="I212" s="75"/>
    </row>
    <row r="213" spans="1:9" ht="15.75" x14ac:dyDescent="0.25">
      <c r="A213" s="14"/>
      <c r="B213" s="5" t="s">
        <v>1</v>
      </c>
      <c r="C213" s="5" t="s">
        <v>13</v>
      </c>
      <c r="D213" s="100"/>
      <c r="E213" s="96"/>
      <c r="F213" s="96"/>
      <c r="G213" s="96"/>
      <c r="I213" s="75"/>
    </row>
    <row r="214" spans="1:9" x14ac:dyDescent="0.2">
      <c r="A214" s="14"/>
      <c r="B214" s="3">
        <v>41967</v>
      </c>
      <c r="C214" s="3">
        <v>42004</v>
      </c>
      <c r="D214" s="17">
        <v>37</v>
      </c>
      <c r="E214" s="4">
        <v>305240</v>
      </c>
      <c r="F214" s="26">
        <f>+(((E214/30)*20)*37)/360</f>
        <v>20914.592592592591</v>
      </c>
      <c r="G214" s="4">
        <f>+(F214*($D$34/E37)-F214)</f>
        <v>9342.7136062945465</v>
      </c>
      <c r="I214" s="75"/>
    </row>
    <row r="215" spans="1:9" x14ac:dyDescent="0.2">
      <c r="A215" s="14"/>
      <c r="B215" s="3">
        <v>42005</v>
      </c>
      <c r="C215" s="3">
        <v>42369</v>
      </c>
      <c r="D215" s="17">
        <v>360</v>
      </c>
      <c r="E215" s="4">
        <v>329032</v>
      </c>
      <c r="F215" s="26">
        <f>+(E215/30)*20</f>
        <v>219354.66666666669</v>
      </c>
      <c r="G215" s="4">
        <f>+(F215*($D$34/E49)-F215)</f>
        <v>77876.511981828487</v>
      </c>
      <c r="I215" s="75"/>
    </row>
    <row r="216" spans="1:9" x14ac:dyDescent="0.2">
      <c r="A216" s="14"/>
      <c r="B216" s="3">
        <v>42370</v>
      </c>
      <c r="C216" s="3">
        <v>42735</v>
      </c>
      <c r="D216" s="17">
        <v>360</v>
      </c>
      <c r="E216" s="4">
        <v>369293</v>
      </c>
      <c r="F216" s="26">
        <f t="shared" ref="F216:F221" si="10">+(E216/30)*20</f>
        <v>246195.33333333331</v>
      </c>
      <c r="G216" s="4">
        <f>+(F216*($D$34/E61)-F216)</f>
        <v>69276.315469158348</v>
      </c>
      <c r="I216" s="75"/>
    </row>
    <row r="217" spans="1:9" x14ac:dyDescent="0.2">
      <c r="A217" s="14"/>
      <c r="B217" s="3">
        <v>42736</v>
      </c>
      <c r="C217" s="3">
        <v>43100</v>
      </c>
      <c r="D217" s="17">
        <v>360</v>
      </c>
      <c r="E217" s="4">
        <v>403084</v>
      </c>
      <c r="F217" s="26">
        <f t="shared" si="10"/>
        <v>268722.66666666669</v>
      </c>
      <c r="G217" s="4">
        <f>+(F217*($D$34/E73)-F217)</f>
        <v>62079.039482734923</v>
      </c>
      <c r="I217" s="75"/>
    </row>
    <row r="218" spans="1:9" x14ac:dyDescent="0.2">
      <c r="A218" s="14"/>
      <c r="B218" s="3">
        <v>43101</v>
      </c>
      <c r="C218" s="3">
        <v>43465</v>
      </c>
      <c r="D218" s="17">
        <v>360</v>
      </c>
      <c r="E218" s="4">
        <v>421619</v>
      </c>
      <c r="F218" s="26">
        <f t="shared" si="10"/>
        <v>281079.33333333337</v>
      </c>
      <c r="G218" s="4">
        <f>+(F218*($D$34/E85)-F218)</f>
        <v>54276.419266666693</v>
      </c>
      <c r="I218" s="75"/>
    </row>
    <row r="219" spans="1:9" x14ac:dyDescent="0.2">
      <c r="A219" s="14"/>
      <c r="B219" s="3">
        <v>43466</v>
      </c>
      <c r="C219" s="3">
        <v>43830</v>
      </c>
      <c r="D219" s="17">
        <v>360</v>
      </c>
      <c r="E219" s="4">
        <v>425025</v>
      </c>
      <c r="F219" s="26">
        <f t="shared" si="10"/>
        <v>283350</v>
      </c>
      <c r="G219" s="4">
        <f>+(F219*($D$34/E97)-F219)</f>
        <v>42338.713872832421</v>
      </c>
      <c r="I219" s="75"/>
    </row>
    <row r="220" spans="1:9" x14ac:dyDescent="0.2">
      <c r="A220" s="14"/>
      <c r="B220" s="3">
        <v>43831</v>
      </c>
      <c r="C220" s="3">
        <v>44196</v>
      </c>
      <c r="D220" s="17">
        <v>360</v>
      </c>
      <c r="E220" s="4">
        <v>435489</v>
      </c>
      <c r="F220" s="26">
        <f t="shared" si="10"/>
        <v>290326</v>
      </c>
      <c r="G220" s="4">
        <f>+(F220*($D$34/E109)-F220)</f>
        <v>38066.065415244608</v>
      </c>
      <c r="I220" s="75"/>
    </row>
    <row r="221" spans="1:9" x14ac:dyDescent="0.2">
      <c r="A221" s="14"/>
      <c r="B221" s="3">
        <v>44197</v>
      </c>
      <c r="C221" s="3">
        <v>44561</v>
      </c>
      <c r="D221" s="17">
        <v>360</v>
      </c>
      <c r="E221" s="4">
        <v>450731</v>
      </c>
      <c r="F221" s="26">
        <f t="shared" si="10"/>
        <v>300487.33333333331</v>
      </c>
      <c r="G221" s="4">
        <f>+(F221*($D$34/E121)-F221)</f>
        <v>21307.332675104029</v>
      </c>
      <c r="I221" s="75"/>
    </row>
    <row r="222" spans="1:9" x14ac:dyDescent="0.2">
      <c r="A222" s="14"/>
      <c r="B222" s="3">
        <v>44562</v>
      </c>
      <c r="C222" s="3">
        <v>44714</v>
      </c>
      <c r="D222" s="17">
        <v>152</v>
      </c>
      <c r="E222" s="4">
        <v>496134</v>
      </c>
      <c r="F222" s="26">
        <f>+(E222/30*20)*152/360</f>
        <v>139652.53333333333</v>
      </c>
      <c r="G222" s="4">
        <f>+(F222*($D$34/E127)-F222)</f>
        <v>0</v>
      </c>
      <c r="I222" s="75"/>
    </row>
    <row r="223" spans="1:9" ht="15.75" x14ac:dyDescent="0.25">
      <c r="A223" s="14"/>
      <c r="B223" s="2"/>
      <c r="C223" s="2"/>
      <c r="D223" s="2"/>
      <c r="E223" s="5" t="s">
        <v>12</v>
      </c>
      <c r="F223" s="7">
        <f>SUM(F215:F222)</f>
        <v>2029167.8666666667</v>
      </c>
      <c r="G223" s="7">
        <f>SUM(G214:G222)</f>
        <v>374563.11176986404</v>
      </c>
      <c r="I223" s="75">
        <f>+F223+G223+I208</f>
        <v>58805072.478987195</v>
      </c>
    </row>
    <row r="224" spans="1:9" ht="15.75" x14ac:dyDescent="0.25">
      <c r="A224" s="14"/>
      <c r="B224" s="14"/>
      <c r="C224" s="14"/>
      <c r="D224" s="14"/>
      <c r="E224" s="13"/>
      <c r="F224" s="12"/>
      <c r="G224" s="12"/>
      <c r="I224" s="75"/>
    </row>
    <row r="225" spans="1:9" ht="15.75" x14ac:dyDescent="0.25">
      <c r="A225" s="14"/>
      <c r="B225" s="97" t="s">
        <v>102</v>
      </c>
      <c r="C225" s="97"/>
      <c r="D225" s="97"/>
      <c r="E225" s="97"/>
      <c r="F225" s="97"/>
      <c r="G225" s="97"/>
      <c r="I225" s="75"/>
    </row>
    <row r="226" spans="1:9" x14ac:dyDescent="0.2">
      <c r="A226" s="14"/>
      <c r="B226" s="14" t="s">
        <v>103</v>
      </c>
      <c r="C226" s="14"/>
      <c r="D226" s="14"/>
      <c r="E226" s="14"/>
      <c r="F226" s="14"/>
      <c r="G226" s="14"/>
      <c r="I226" s="75"/>
    </row>
    <row r="227" spans="1:9" ht="15.75" x14ac:dyDescent="0.25">
      <c r="A227" s="14"/>
      <c r="B227" s="99" t="s">
        <v>18</v>
      </c>
      <c r="C227" s="99"/>
      <c r="D227" s="100" t="s">
        <v>14</v>
      </c>
      <c r="E227" s="96" t="s">
        <v>22</v>
      </c>
      <c r="F227" s="96" t="s">
        <v>105</v>
      </c>
      <c r="G227" s="96" t="s">
        <v>26</v>
      </c>
      <c r="I227" s="75"/>
    </row>
    <row r="228" spans="1:9" ht="15.75" x14ac:dyDescent="0.25">
      <c r="A228" s="14"/>
      <c r="B228" s="5" t="s">
        <v>1</v>
      </c>
      <c r="C228" s="5" t="s">
        <v>13</v>
      </c>
      <c r="D228" s="100"/>
      <c r="E228" s="96"/>
      <c r="F228" s="96"/>
      <c r="G228" s="96"/>
      <c r="I228" s="75"/>
    </row>
    <row r="229" spans="1:9" x14ac:dyDescent="0.2">
      <c r="A229" s="14"/>
      <c r="B229" s="3">
        <v>41967</v>
      </c>
      <c r="C229" s="3">
        <v>42004</v>
      </c>
      <c r="D229" s="17">
        <v>37</v>
      </c>
      <c r="E229" s="4">
        <v>305240</v>
      </c>
      <c r="F229" s="26">
        <f>+(((E229/30)*67)*37)/360</f>
        <v>70063.88518518518</v>
      </c>
      <c r="G229" s="4">
        <f>+(F229*($D$34/E37)-F229)</f>
        <v>31298.090581086726</v>
      </c>
      <c r="I229" s="75"/>
    </row>
    <row r="230" spans="1:9" x14ac:dyDescent="0.2">
      <c r="A230" s="14"/>
      <c r="B230" s="3">
        <v>42005</v>
      </c>
      <c r="C230" s="3">
        <v>42369</v>
      </c>
      <c r="D230" s="17">
        <v>360</v>
      </c>
      <c r="E230" s="4">
        <v>329032</v>
      </c>
      <c r="F230" s="26">
        <f>+(E230/30)*67</f>
        <v>734838.1333333333</v>
      </c>
      <c r="G230" s="4">
        <f>+(F230*($D$34/E49)-F230)</f>
        <v>260886.31513912545</v>
      </c>
      <c r="I230" s="75"/>
    </row>
    <row r="231" spans="1:9" x14ac:dyDescent="0.2">
      <c r="A231" s="14"/>
      <c r="B231" s="3">
        <v>42370</v>
      </c>
      <c r="C231" s="3">
        <v>42735</v>
      </c>
      <c r="D231" s="17">
        <v>360</v>
      </c>
      <c r="E231" s="4">
        <v>369293</v>
      </c>
      <c r="F231" s="26">
        <f t="shared" ref="F231:F236" si="11">+(E231/30)*67</f>
        <v>824754.3666666667</v>
      </c>
      <c r="G231" s="4">
        <f>+(F231*($D$34/E61)-F231)</f>
        <v>232075.65682168049</v>
      </c>
      <c r="I231" s="75"/>
    </row>
    <row r="232" spans="1:9" x14ac:dyDescent="0.2">
      <c r="A232" s="14"/>
      <c r="B232" s="3">
        <v>42736</v>
      </c>
      <c r="C232" s="3">
        <v>43100</v>
      </c>
      <c r="D232" s="17">
        <v>360</v>
      </c>
      <c r="E232" s="4">
        <v>403084</v>
      </c>
      <c r="F232" s="26">
        <f t="shared" si="11"/>
        <v>900220.93333333335</v>
      </c>
      <c r="G232" s="4">
        <f>+(F232*($D$34/E73)-F232)</f>
        <v>207964.78226716211</v>
      </c>
      <c r="I232" s="75"/>
    </row>
    <row r="233" spans="1:9" x14ac:dyDescent="0.2">
      <c r="A233" s="14"/>
      <c r="B233" s="3">
        <v>43101</v>
      </c>
      <c r="C233" s="3">
        <v>43465</v>
      </c>
      <c r="D233" s="17">
        <v>360</v>
      </c>
      <c r="E233" s="4">
        <v>421619</v>
      </c>
      <c r="F233" s="26">
        <f t="shared" si="11"/>
        <v>941615.76666666672</v>
      </c>
      <c r="G233" s="4">
        <f>+(F233*($D$34/E85)-F233)</f>
        <v>181826.00454333343</v>
      </c>
      <c r="I233" s="75"/>
    </row>
    <row r="234" spans="1:9" x14ac:dyDescent="0.2">
      <c r="A234" s="14"/>
      <c r="B234" s="3">
        <v>43466</v>
      </c>
      <c r="C234" s="3">
        <v>43830</v>
      </c>
      <c r="D234" s="17">
        <v>360</v>
      </c>
      <c r="E234" s="4">
        <v>425025</v>
      </c>
      <c r="F234" s="26">
        <f t="shared" si="11"/>
        <v>949222.5</v>
      </c>
      <c r="G234" s="4">
        <f>+(F234*($D$34/E97)-F234)</f>
        <v>141834.69147398858</v>
      </c>
      <c r="I234" s="75"/>
    </row>
    <row r="235" spans="1:9" x14ac:dyDescent="0.2">
      <c r="A235" s="14"/>
      <c r="B235" s="3">
        <v>43831</v>
      </c>
      <c r="C235" s="3">
        <v>44196</v>
      </c>
      <c r="D235" s="17">
        <v>360</v>
      </c>
      <c r="E235" s="4">
        <v>435489</v>
      </c>
      <c r="F235" s="26">
        <f t="shared" si="11"/>
        <v>972592.1</v>
      </c>
      <c r="G235" s="4">
        <f>+(F235*($D$34/E109)-F235)</f>
        <v>127521.31914106931</v>
      </c>
      <c r="I235" s="75"/>
    </row>
    <row r="236" spans="1:9" x14ac:dyDescent="0.2">
      <c r="A236" s="14"/>
      <c r="B236" s="3">
        <v>44197</v>
      </c>
      <c r="C236" s="3">
        <v>44561</v>
      </c>
      <c r="D236" s="17">
        <v>360</v>
      </c>
      <c r="E236" s="4">
        <v>450731</v>
      </c>
      <c r="F236" s="26">
        <f t="shared" si="11"/>
        <v>1006632.5666666667</v>
      </c>
      <c r="G236" s="4">
        <f>+(F236*($D$34/E121)-F236)</f>
        <v>71379.564461598406</v>
      </c>
      <c r="I236" s="75"/>
    </row>
    <row r="237" spans="1:9" x14ac:dyDescent="0.2">
      <c r="A237" s="14"/>
      <c r="B237" s="3">
        <v>44562</v>
      </c>
      <c r="C237" s="3">
        <v>44714</v>
      </c>
      <c r="D237" s="17">
        <v>152</v>
      </c>
      <c r="E237" s="4">
        <v>496134</v>
      </c>
      <c r="F237" s="26">
        <f>+(E237/30*67)*152/360</f>
        <v>467835.98666666663</v>
      </c>
      <c r="G237" s="4">
        <f>+(F237*($D$34/E127)-F237)</f>
        <v>0</v>
      </c>
      <c r="I237" s="75"/>
    </row>
    <row r="238" spans="1:9" ht="15.75" x14ac:dyDescent="0.25">
      <c r="A238" s="14"/>
      <c r="B238" s="2"/>
      <c r="C238" s="2"/>
      <c r="D238" s="2"/>
      <c r="E238" s="5" t="s">
        <v>12</v>
      </c>
      <c r="F238" s="7">
        <f>SUM(F230:F237)</f>
        <v>6797712.3533333326</v>
      </c>
      <c r="G238" s="7">
        <f>SUM(G229:G237)</f>
        <v>1254786.4244290444</v>
      </c>
      <c r="I238" s="75">
        <f>+I223+F238+G238</f>
        <v>66857571.25674957</v>
      </c>
    </row>
    <row r="239" spans="1:9" x14ac:dyDescent="0.2">
      <c r="A239" s="14"/>
      <c r="B239" s="14"/>
      <c r="C239" s="14"/>
      <c r="D239" s="14"/>
      <c r="E239" s="14"/>
      <c r="F239" s="14"/>
      <c r="G239" s="14"/>
    </row>
    <row r="240" spans="1:9" ht="15.75" customHeight="1" x14ac:dyDescent="0.25">
      <c r="A240" s="14"/>
      <c r="B240" s="97" t="s">
        <v>27</v>
      </c>
      <c r="C240" s="97"/>
      <c r="D240" s="97"/>
      <c r="E240" s="97"/>
      <c r="F240" s="97"/>
      <c r="G240" s="97"/>
    </row>
    <row r="241" spans="1:9" x14ac:dyDescent="0.2">
      <c r="A241" s="14"/>
      <c r="B241" s="14"/>
      <c r="C241" s="14"/>
      <c r="D241" s="14"/>
      <c r="E241" s="14"/>
      <c r="F241" s="14"/>
      <c r="G241" s="14"/>
    </row>
    <row r="242" spans="1:9" ht="31.5" x14ac:dyDescent="0.25">
      <c r="A242" s="14"/>
      <c r="B242" s="5" t="s">
        <v>28</v>
      </c>
      <c r="C242" s="6" t="s">
        <v>29</v>
      </c>
      <c r="D242" s="6" t="s">
        <v>30</v>
      </c>
      <c r="E242" s="6" t="s">
        <v>31</v>
      </c>
      <c r="F242" s="6" t="s">
        <v>32</v>
      </c>
      <c r="G242" s="27" t="s">
        <v>35</v>
      </c>
    </row>
    <row r="243" spans="1:9" x14ac:dyDescent="0.2">
      <c r="A243" s="14"/>
      <c r="B243" s="30">
        <v>41944</v>
      </c>
      <c r="C243" s="4">
        <f>305240/30*7</f>
        <v>71222.666666666657</v>
      </c>
      <c r="D243" s="4">
        <f>+C243*4%</f>
        <v>2848.9066666666663</v>
      </c>
      <c r="E243" s="4">
        <f>+C243*12%</f>
        <v>8546.7199999999993</v>
      </c>
      <c r="F243" s="4">
        <f t="shared" ref="F243:F274" si="12">+D243+E243</f>
        <v>11395.626666666665</v>
      </c>
      <c r="G243" s="31">
        <f>+(F243*($D$34/E36)-F243)</f>
        <v>5134.6130609929078</v>
      </c>
      <c r="I243" s="29"/>
    </row>
    <row r="244" spans="1:9" x14ac:dyDescent="0.2">
      <c r="A244" s="14"/>
      <c r="B244" s="30">
        <v>41974</v>
      </c>
      <c r="C244" s="4">
        <v>305240</v>
      </c>
      <c r="D244" s="4">
        <f t="shared" ref="D244:D250" si="13">+C244*4%</f>
        <v>12209.6</v>
      </c>
      <c r="E244" s="4">
        <f t="shared" ref="E244:E250" si="14">+C244*12%</f>
        <v>36628.799999999996</v>
      </c>
      <c r="F244" s="4">
        <f t="shared" si="12"/>
        <v>48838.399999999994</v>
      </c>
      <c r="G244" s="31">
        <f t="shared" ref="G244:G307" si="15">+(F244*($D$34/E37)-F244)</f>
        <v>21816.498799563487</v>
      </c>
      <c r="I244" s="29"/>
    </row>
    <row r="245" spans="1:9" x14ac:dyDescent="0.2">
      <c r="A245" s="14"/>
      <c r="B245" s="30">
        <v>42005</v>
      </c>
      <c r="C245" s="4">
        <v>329032</v>
      </c>
      <c r="D245" s="4">
        <f t="shared" si="13"/>
        <v>13161.28</v>
      </c>
      <c r="E245" s="4">
        <f t="shared" si="14"/>
        <v>39483.839999999997</v>
      </c>
      <c r="F245" s="4">
        <f t="shared" si="12"/>
        <v>52645.119999999995</v>
      </c>
      <c r="G245" s="31">
        <f t="shared" si="15"/>
        <v>23030.654303614458</v>
      </c>
      <c r="I245" s="29"/>
    </row>
    <row r="246" spans="1:9" x14ac:dyDescent="0.2">
      <c r="A246" s="14"/>
      <c r="B246" s="30">
        <v>42036</v>
      </c>
      <c r="C246" s="4">
        <v>329032</v>
      </c>
      <c r="D246" s="4">
        <f t="shared" si="13"/>
        <v>13161.28</v>
      </c>
      <c r="E246" s="4">
        <f t="shared" si="14"/>
        <v>39483.839999999997</v>
      </c>
      <c r="F246" s="4">
        <f t="shared" si="12"/>
        <v>52645.119999999995</v>
      </c>
      <c r="G246" s="31">
        <f t="shared" si="15"/>
        <v>22165.376274416398</v>
      </c>
      <c r="I246" s="29"/>
    </row>
    <row r="247" spans="1:9" x14ac:dyDescent="0.2">
      <c r="A247" s="14"/>
      <c r="B247" s="30">
        <v>42064</v>
      </c>
      <c r="C247" s="4">
        <v>329032</v>
      </c>
      <c r="D247" s="4">
        <f t="shared" si="13"/>
        <v>13161.28</v>
      </c>
      <c r="E247" s="4">
        <f t="shared" si="14"/>
        <v>39483.839999999997</v>
      </c>
      <c r="F247" s="4">
        <f t="shared" si="12"/>
        <v>52645.119999999995</v>
      </c>
      <c r="G247" s="31">
        <f t="shared" si="15"/>
        <v>21731.307083481355</v>
      </c>
      <c r="I247" s="29"/>
    </row>
    <row r="248" spans="1:9" x14ac:dyDescent="0.2">
      <c r="A248" s="14"/>
      <c r="B248" s="30">
        <v>42095</v>
      </c>
      <c r="C248" s="4">
        <v>329032</v>
      </c>
      <c r="D248" s="4">
        <f t="shared" si="13"/>
        <v>13161.28</v>
      </c>
      <c r="E248" s="4">
        <f t="shared" si="14"/>
        <v>39483.839999999997</v>
      </c>
      <c r="F248" s="4">
        <f t="shared" si="12"/>
        <v>52645.119999999995</v>
      </c>
      <c r="G248" s="31">
        <f t="shared" si="15"/>
        <v>21337.085738515903</v>
      </c>
      <c r="I248" s="29"/>
    </row>
    <row r="249" spans="1:9" x14ac:dyDescent="0.2">
      <c r="A249" s="14"/>
      <c r="B249" s="30">
        <v>42125</v>
      </c>
      <c r="C249" s="4">
        <v>329032</v>
      </c>
      <c r="D249" s="4">
        <f t="shared" si="13"/>
        <v>13161.28</v>
      </c>
      <c r="E249" s="4">
        <f t="shared" si="14"/>
        <v>39483.839999999997</v>
      </c>
      <c r="F249" s="4">
        <f t="shared" si="12"/>
        <v>52645.119999999995</v>
      </c>
      <c r="G249" s="31">
        <f t="shared" si="15"/>
        <v>21145.872330827071</v>
      </c>
      <c r="I249" s="29"/>
    </row>
    <row r="250" spans="1:9" x14ac:dyDescent="0.2">
      <c r="A250" s="14"/>
      <c r="B250" s="30">
        <v>42156</v>
      </c>
      <c r="C250" s="4">
        <v>329032</v>
      </c>
      <c r="D250" s="4">
        <f t="shared" si="13"/>
        <v>13161.28</v>
      </c>
      <c r="E250" s="4">
        <f t="shared" si="14"/>
        <v>39483.839999999997</v>
      </c>
      <c r="F250" s="4">
        <f t="shared" si="12"/>
        <v>52645.119999999995</v>
      </c>
      <c r="G250" s="31">
        <f t="shared" si="15"/>
        <v>21067.933247271445</v>
      </c>
      <c r="I250" s="29"/>
    </row>
    <row r="251" spans="1:9" x14ac:dyDescent="0.2">
      <c r="A251" s="14"/>
      <c r="B251" s="30">
        <v>42186</v>
      </c>
      <c r="C251" s="4">
        <v>329032</v>
      </c>
      <c r="D251" s="4">
        <f>+C251*4%</f>
        <v>13161.28</v>
      </c>
      <c r="E251" s="4">
        <f>+C251*12%</f>
        <v>39483.839999999997</v>
      </c>
      <c r="F251" s="4">
        <f t="shared" si="12"/>
        <v>52645.119999999995</v>
      </c>
      <c r="G251" s="31">
        <f t="shared" si="15"/>
        <v>20929.780634883442</v>
      </c>
      <c r="I251" s="29"/>
    </row>
    <row r="252" spans="1:9" x14ac:dyDescent="0.2">
      <c r="A252" s="14"/>
      <c r="B252" s="30">
        <v>42217</v>
      </c>
      <c r="C252" s="4">
        <v>329032</v>
      </c>
      <c r="D252" s="4">
        <f t="shared" ref="D252:D334" si="16">+C252*4%</f>
        <v>13161.28</v>
      </c>
      <c r="E252" s="4">
        <f t="shared" ref="E252:E334" si="17">+C252*12%</f>
        <v>39483.839999999997</v>
      </c>
      <c r="F252" s="4">
        <f t="shared" si="12"/>
        <v>52645.119999999995</v>
      </c>
      <c r="G252" s="31">
        <f t="shared" si="15"/>
        <v>20578.116968990435</v>
      </c>
    </row>
    <row r="253" spans="1:9" x14ac:dyDescent="0.2">
      <c r="A253" s="14"/>
      <c r="B253" s="30">
        <v>42248</v>
      </c>
      <c r="C253" s="4">
        <v>329032</v>
      </c>
      <c r="D253" s="4">
        <f t="shared" si="16"/>
        <v>13161.28</v>
      </c>
      <c r="E253" s="4">
        <f t="shared" si="17"/>
        <v>39483.839999999997</v>
      </c>
      <c r="F253" s="4">
        <f t="shared" si="12"/>
        <v>52645.119999999995</v>
      </c>
      <c r="G253" s="31">
        <f t="shared" si="15"/>
        <v>20061.087514758648</v>
      </c>
    </row>
    <row r="254" spans="1:9" x14ac:dyDescent="0.2">
      <c r="A254" s="14"/>
      <c r="B254" s="30">
        <v>42278</v>
      </c>
      <c r="C254" s="4">
        <v>329032</v>
      </c>
      <c r="D254" s="4">
        <f t="shared" si="16"/>
        <v>13161.28</v>
      </c>
      <c r="E254" s="4">
        <f t="shared" si="17"/>
        <v>39483.839999999997</v>
      </c>
      <c r="F254" s="4">
        <f t="shared" si="12"/>
        <v>52645.119999999995</v>
      </c>
      <c r="G254" s="31">
        <f t="shared" si="15"/>
        <v>19567.909054955162</v>
      </c>
    </row>
    <row r="255" spans="1:9" x14ac:dyDescent="0.2">
      <c r="A255" s="14"/>
      <c r="B255" s="30">
        <v>42309</v>
      </c>
      <c r="C255" s="4">
        <v>329032</v>
      </c>
      <c r="D255" s="4">
        <f t="shared" si="16"/>
        <v>13161.28</v>
      </c>
      <c r="E255" s="4">
        <f t="shared" si="17"/>
        <v>39483.839999999997</v>
      </c>
      <c r="F255" s="4">
        <f t="shared" si="12"/>
        <v>52645.119999999995</v>
      </c>
      <c r="G255" s="31">
        <f t="shared" si="15"/>
        <v>19130.554405210816</v>
      </c>
    </row>
    <row r="256" spans="1:9" x14ac:dyDescent="0.2">
      <c r="A256" s="14"/>
      <c r="B256" s="30">
        <v>42339</v>
      </c>
      <c r="C256" s="4">
        <v>329032</v>
      </c>
      <c r="D256" s="4">
        <f t="shared" si="16"/>
        <v>13161.28</v>
      </c>
      <c r="E256" s="4">
        <f t="shared" si="17"/>
        <v>39483.839999999997</v>
      </c>
      <c r="F256" s="4">
        <f t="shared" si="12"/>
        <v>52645.119999999995</v>
      </c>
      <c r="G256" s="31">
        <f t="shared" si="15"/>
        <v>18690.362875638835</v>
      </c>
    </row>
    <row r="257" spans="1:7" x14ac:dyDescent="0.2">
      <c r="A257" s="14"/>
      <c r="B257" s="30">
        <v>42370</v>
      </c>
      <c r="C257" s="4">
        <v>369293</v>
      </c>
      <c r="D257" s="4">
        <f t="shared" si="16"/>
        <v>14771.720000000001</v>
      </c>
      <c r="E257" s="4">
        <f t="shared" si="17"/>
        <v>44315.159999999996</v>
      </c>
      <c r="F257" s="4">
        <f t="shared" si="12"/>
        <v>59086.879999999997</v>
      </c>
      <c r="G257" s="31">
        <f t="shared" si="15"/>
        <v>19953.99512949882</v>
      </c>
    </row>
    <row r="258" spans="1:7" x14ac:dyDescent="0.2">
      <c r="A258" s="14"/>
      <c r="B258" s="30">
        <v>42401</v>
      </c>
      <c r="C258" s="4">
        <v>369293</v>
      </c>
      <c r="D258" s="4">
        <f t="shared" si="16"/>
        <v>14771.720000000001</v>
      </c>
      <c r="E258" s="4">
        <f t="shared" si="17"/>
        <v>44315.159999999996</v>
      </c>
      <c r="F258" s="4">
        <f t="shared" si="12"/>
        <v>59086.879999999997</v>
      </c>
      <c r="G258" s="31">
        <f t="shared" si="15"/>
        <v>18956.468309531709</v>
      </c>
    </row>
    <row r="259" spans="1:7" x14ac:dyDescent="0.2">
      <c r="A259" s="14"/>
      <c r="B259" s="30">
        <v>42430</v>
      </c>
      <c r="C259" s="4">
        <v>369293</v>
      </c>
      <c r="D259" s="4">
        <f t="shared" si="16"/>
        <v>14771.720000000001</v>
      </c>
      <c r="E259" s="4">
        <f t="shared" si="17"/>
        <v>44315.159999999996</v>
      </c>
      <c r="F259" s="4">
        <f t="shared" si="12"/>
        <v>59086.879999999997</v>
      </c>
      <c r="G259" s="31">
        <f t="shared" si="15"/>
        <v>18228.931063829783</v>
      </c>
    </row>
    <row r="260" spans="1:7" x14ac:dyDescent="0.2">
      <c r="A260" s="14"/>
      <c r="B260" s="30">
        <v>42461</v>
      </c>
      <c r="C260" s="4">
        <v>369293</v>
      </c>
      <c r="D260" s="4">
        <f t="shared" si="16"/>
        <v>14771.720000000001</v>
      </c>
      <c r="E260" s="4">
        <f t="shared" si="17"/>
        <v>44315.159999999996</v>
      </c>
      <c r="F260" s="4">
        <f t="shared" si="12"/>
        <v>59086.879999999997</v>
      </c>
      <c r="G260" s="31">
        <f t="shared" si="15"/>
        <v>17849.22883771691</v>
      </c>
    </row>
    <row r="261" spans="1:7" x14ac:dyDescent="0.2">
      <c r="A261" s="14"/>
      <c r="B261" s="30">
        <v>42491</v>
      </c>
      <c r="C261" s="4">
        <v>369293</v>
      </c>
      <c r="D261" s="4">
        <f t="shared" si="16"/>
        <v>14771.720000000001</v>
      </c>
      <c r="E261" s="4">
        <f t="shared" si="17"/>
        <v>44315.159999999996</v>
      </c>
      <c r="F261" s="4">
        <f t="shared" si="12"/>
        <v>59086.879999999997</v>
      </c>
      <c r="G261" s="31">
        <f t="shared" si="15"/>
        <v>17456.612429967434</v>
      </c>
    </row>
    <row r="262" spans="1:7" x14ac:dyDescent="0.2">
      <c r="A262" s="14"/>
      <c r="B262" s="30">
        <v>42522</v>
      </c>
      <c r="C262" s="4">
        <v>369293</v>
      </c>
      <c r="D262" s="4">
        <f t="shared" si="16"/>
        <v>14771.720000000001</v>
      </c>
      <c r="E262" s="4">
        <f t="shared" si="17"/>
        <v>44315.159999999996</v>
      </c>
      <c r="F262" s="4">
        <f t="shared" si="12"/>
        <v>59086.879999999997</v>
      </c>
      <c r="G262" s="31">
        <f t="shared" si="15"/>
        <v>17092.671035227999</v>
      </c>
    </row>
    <row r="263" spans="1:7" x14ac:dyDescent="0.2">
      <c r="A263" s="14"/>
      <c r="B263" s="30">
        <v>42552</v>
      </c>
      <c r="C263" s="4">
        <v>369293</v>
      </c>
      <c r="D263" s="4">
        <f t="shared" si="16"/>
        <v>14771.720000000001</v>
      </c>
      <c r="E263" s="4">
        <f t="shared" si="17"/>
        <v>44315.159999999996</v>
      </c>
      <c r="F263" s="4">
        <f t="shared" si="12"/>
        <v>59086.879999999997</v>
      </c>
      <c r="G263" s="31">
        <f t="shared" si="15"/>
        <v>16699.570793377767</v>
      </c>
    </row>
    <row r="264" spans="1:7" x14ac:dyDescent="0.2">
      <c r="A264" s="14"/>
      <c r="B264" s="30">
        <v>42583</v>
      </c>
      <c r="C264" s="4">
        <v>369293</v>
      </c>
      <c r="D264" s="4">
        <f t="shared" si="16"/>
        <v>14771.720000000001</v>
      </c>
      <c r="E264" s="4">
        <f t="shared" si="17"/>
        <v>44315.159999999996</v>
      </c>
      <c r="F264" s="4">
        <f t="shared" si="12"/>
        <v>59086.879999999997</v>
      </c>
      <c r="G264" s="31">
        <f t="shared" si="15"/>
        <v>16936.582232287292</v>
      </c>
    </row>
    <row r="265" spans="1:7" x14ac:dyDescent="0.2">
      <c r="A265" s="14"/>
      <c r="B265" s="30">
        <v>42614</v>
      </c>
      <c r="C265" s="4">
        <v>369293</v>
      </c>
      <c r="D265" s="4">
        <f t="shared" si="16"/>
        <v>14771.720000000001</v>
      </c>
      <c r="E265" s="4">
        <f t="shared" si="17"/>
        <v>44315.159999999996</v>
      </c>
      <c r="F265" s="4">
        <f t="shared" si="12"/>
        <v>59086.879999999997</v>
      </c>
      <c r="G265" s="31">
        <f t="shared" si="15"/>
        <v>16977.596184721617</v>
      </c>
    </row>
    <row r="266" spans="1:7" x14ac:dyDescent="0.2">
      <c r="A266" s="14"/>
      <c r="B266" s="30">
        <v>42644</v>
      </c>
      <c r="C266" s="4">
        <v>369293</v>
      </c>
      <c r="D266" s="4">
        <f t="shared" si="16"/>
        <v>14771.720000000001</v>
      </c>
      <c r="E266" s="4">
        <f t="shared" si="17"/>
        <v>44315.159999999996</v>
      </c>
      <c r="F266" s="4">
        <f t="shared" si="12"/>
        <v>59086.879999999997</v>
      </c>
      <c r="G266" s="31">
        <f t="shared" si="15"/>
        <v>17026.871379831566</v>
      </c>
    </row>
    <row r="267" spans="1:7" x14ac:dyDescent="0.2">
      <c r="A267" s="14"/>
      <c r="B267" s="30">
        <v>42675</v>
      </c>
      <c r="C267" s="4">
        <v>369293</v>
      </c>
      <c r="D267" s="4">
        <f t="shared" si="16"/>
        <v>14771.720000000001</v>
      </c>
      <c r="E267" s="4">
        <f t="shared" si="17"/>
        <v>44315.159999999996</v>
      </c>
      <c r="F267" s="4">
        <f t="shared" si="12"/>
        <v>59086.879999999997</v>
      </c>
      <c r="G267" s="31">
        <f t="shared" si="15"/>
        <v>16936.582232287292</v>
      </c>
    </row>
    <row r="268" spans="1:7" x14ac:dyDescent="0.2">
      <c r="A268" s="14"/>
      <c r="B268" s="30">
        <v>42705</v>
      </c>
      <c r="C268" s="4">
        <v>369293</v>
      </c>
      <c r="D268" s="4">
        <f t="shared" si="16"/>
        <v>14771.720000000001</v>
      </c>
      <c r="E268" s="4">
        <f t="shared" si="17"/>
        <v>44315.159999999996</v>
      </c>
      <c r="F268" s="4">
        <f t="shared" si="12"/>
        <v>59086.879999999997</v>
      </c>
      <c r="G268" s="31">
        <f t="shared" si="15"/>
        <v>16626.315712598</v>
      </c>
    </row>
    <row r="269" spans="1:7" x14ac:dyDescent="0.2">
      <c r="A269" s="14"/>
      <c r="B269" s="30">
        <v>42736</v>
      </c>
      <c r="C269" s="4">
        <v>403084</v>
      </c>
      <c r="D269" s="4">
        <f t="shared" si="16"/>
        <v>16123.36</v>
      </c>
      <c r="E269" s="4">
        <f t="shared" si="17"/>
        <v>48370.080000000002</v>
      </c>
      <c r="F269" s="4">
        <f t="shared" si="12"/>
        <v>64493.440000000002</v>
      </c>
      <c r="G269" s="31">
        <f t="shared" si="15"/>
        <v>17304.288568087606</v>
      </c>
    </row>
    <row r="270" spans="1:7" x14ac:dyDescent="0.2">
      <c r="A270" s="14"/>
      <c r="B270" s="30">
        <v>42767</v>
      </c>
      <c r="C270" s="4">
        <v>403084</v>
      </c>
      <c r="D270" s="4">
        <f t="shared" si="16"/>
        <v>16123.36</v>
      </c>
      <c r="E270" s="4">
        <f t="shared" si="17"/>
        <v>48370.080000000002</v>
      </c>
      <c r="F270" s="4">
        <f t="shared" si="12"/>
        <v>64493.440000000002</v>
      </c>
      <c r="G270" s="31">
        <f t="shared" si="15"/>
        <v>16495.006757183452</v>
      </c>
    </row>
    <row r="271" spans="1:7" x14ac:dyDescent="0.2">
      <c r="A271" s="14"/>
      <c r="B271" s="30">
        <v>42795</v>
      </c>
      <c r="C271" s="4">
        <v>403084</v>
      </c>
      <c r="D271" s="4">
        <f t="shared" si="16"/>
        <v>16123.36</v>
      </c>
      <c r="E271" s="4">
        <f t="shared" si="17"/>
        <v>48370.080000000002</v>
      </c>
      <c r="F271" s="4">
        <f t="shared" si="12"/>
        <v>64493.440000000002</v>
      </c>
      <c r="G271" s="31">
        <f t="shared" si="15"/>
        <v>16113.225895663112</v>
      </c>
    </row>
    <row r="272" spans="1:7" x14ac:dyDescent="0.2">
      <c r="A272" s="14"/>
      <c r="B272" s="30">
        <v>42826</v>
      </c>
      <c r="C272" s="4">
        <v>403084</v>
      </c>
      <c r="D272" s="4">
        <f t="shared" si="16"/>
        <v>16123.36</v>
      </c>
      <c r="E272" s="4">
        <f t="shared" si="17"/>
        <v>48370.080000000002</v>
      </c>
      <c r="F272" s="4">
        <f t="shared" si="12"/>
        <v>64493.440000000002</v>
      </c>
      <c r="G272" s="31">
        <f t="shared" si="15"/>
        <v>15735.027588364086</v>
      </c>
    </row>
    <row r="273" spans="1:7" x14ac:dyDescent="0.2">
      <c r="A273" s="14"/>
      <c r="B273" s="30">
        <v>42856</v>
      </c>
      <c r="C273" s="4">
        <v>403084</v>
      </c>
      <c r="D273" s="4">
        <f t="shared" si="16"/>
        <v>16123.36</v>
      </c>
      <c r="E273" s="4">
        <f t="shared" si="17"/>
        <v>48370.080000000002</v>
      </c>
      <c r="F273" s="4">
        <f t="shared" si="12"/>
        <v>64493.440000000002</v>
      </c>
      <c r="G273" s="31">
        <f t="shared" si="15"/>
        <v>15559.746916354561</v>
      </c>
    </row>
    <row r="274" spans="1:7" x14ac:dyDescent="0.2">
      <c r="A274" s="14"/>
      <c r="B274" s="30">
        <v>42887</v>
      </c>
      <c r="C274" s="4">
        <v>403084</v>
      </c>
      <c r="D274" s="4">
        <f t="shared" si="16"/>
        <v>16123.36</v>
      </c>
      <c r="E274" s="4">
        <f t="shared" si="17"/>
        <v>48370.080000000002</v>
      </c>
      <c r="F274" s="4">
        <f t="shared" si="12"/>
        <v>64493.440000000002</v>
      </c>
      <c r="G274" s="31">
        <f t="shared" si="15"/>
        <v>15468.238545152242</v>
      </c>
    </row>
    <row r="275" spans="1:7" x14ac:dyDescent="0.2">
      <c r="A275" s="14"/>
      <c r="B275" s="30">
        <v>42917</v>
      </c>
      <c r="C275" s="4">
        <v>403084</v>
      </c>
      <c r="D275" s="4">
        <f t="shared" si="16"/>
        <v>16123.36</v>
      </c>
      <c r="E275" s="4">
        <f t="shared" si="17"/>
        <v>48370.080000000002</v>
      </c>
      <c r="F275" s="4">
        <f t="shared" ref="F275:F334" si="18">+D275+E275</f>
        <v>64493.440000000002</v>
      </c>
      <c r="G275" s="31">
        <f t="shared" si="15"/>
        <v>15509.807311291326</v>
      </c>
    </row>
    <row r="276" spans="1:7" x14ac:dyDescent="0.2">
      <c r="A276" s="14"/>
      <c r="B276" s="30">
        <v>42948</v>
      </c>
      <c r="C276" s="4">
        <v>403084</v>
      </c>
      <c r="D276" s="4">
        <f t="shared" si="16"/>
        <v>16123.36</v>
      </c>
      <c r="E276" s="4">
        <f t="shared" si="17"/>
        <v>48370.080000000002</v>
      </c>
      <c r="F276" s="4">
        <f t="shared" si="18"/>
        <v>64493.440000000002</v>
      </c>
      <c r="G276" s="31">
        <f t="shared" si="15"/>
        <v>15393.523521594689</v>
      </c>
    </row>
    <row r="277" spans="1:7" x14ac:dyDescent="0.2">
      <c r="A277" s="14"/>
      <c r="B277" s="30">
        <v>42979</v>
      </c>
      <c r="C277" s="4">
        <v>403084</v>
      </c>
      <c r="D277" s="4">
        <f t="shared" si="16"/>
        <v>16123.36</v>
      </c>
      <c r="E277" s="4">
        <f t="shared" si="17"/>
        <v>48370.080000000002</v>
      </c>
      <c r="F277" s="4">
        <f t="shared" si="18"/>
        <v>64493.440000000002</v>
      </c>
      <c r="G277" s="31">
        <f t="shared" si="15"/>
        <v>15360.361643835611</v>
      </c>
    </row>
    <row r="278" spans="1:7" x14ac:dyDescent="0.2">
      <c r="A278" s="14"/>
      <c r="B278" s="30">
        <v>43009</v>
      </c>
      <c r="C278" s="4">
        <v>403084</v>
      </c>
      <c r="D278" s="4">
        <f t="shared" si="16"/>
        <v>16123.36</v>
      </c>
      <c r="E278" s="4">
        <f t="shared" si="17"/>
        <v>48370.080000000002</v>
      </c>
      <c r="F278" s="4">
        <f t="shared" si="18"/>
        <v>64493.440000000002</v>
      </c>
      <c r="G278" s="31">
        <f t="shared" si="15"/>
        <v>15352.075475770471</v>
      </c>
    </row>
    <row r="279" spans="1:7" x14ac:dyDescent="0.2">
      <c r="A279" s="14"/>
      <c r="B279" s="30">
        <v>43040</v>
      </c>
      <c r="C279" s="4">
        <v>403084</v>
      </c>
      <c r="D279" s="4">
        <f t="shared" si="16"/>
        <v>16123.36</v>
      </c>
      <c r="E279" s="4">
        <f t="shared" si="17"/>
        <v>48370.080000000002</v>
      </c>
      <c r="F279" s="4">
        <f t="shared" si="18"/>
        <v>64493.440000000002</v>
      </c>
      <c r="G279" s="31">
        <f t="shared" si="15"/>
        <v>15203.217963749354</v>
      </c>
    </row>
    <row r="280" spans="1:7" x14ac:dyDescent="0.2">
      <c r="A280" s="14"/>
      <c r="B280" s="30">
        <v>43070</v>
      </c>
      <c r="C280" s="4">
        <v>403084</v>
      </c>
      <c r="D280" s="4">
        <f t="shared" si="16"/>
        <v>16123.36</v>
      </c>
      <c r="E280" s="4">
        <f t="shared" si="17"/>
        <v>48370.080000000002</v>
      </c>
      <c r="F280" s="4">
        <f t="shared" si="18"/>
        <v>64493.440000000002</v>
      </c>
      <c r="G280" s="31">
        <f t="shared" si="15"/>
        <v>14898.969475856386</v>
      </c>
    </row>
    <row r="281" spans="1:7" x14ac:dyDescent="0.2">
      <c r="A281" s="14"/>
      <c r="B281" s="30">
        <v>43101</v>
      </c>
      <c r="C281" s="4">
        <v>421619</v>
      </c>
      <c r="D281" s="4">
        <f t="shared" si="16"/>
        <v>16864.760000000002</v>
      </c>
      <c r="E281" s="4">
        <f t="shared" si="17"/>
        <v>50594.28</v>
      </c>
      <c r="F281" s="4">
        <f t="shared" si="18"/>
        <v>67459.040000000008</v>
      </c>
      <c r="G281" s="31">
        <f t="shared" si="15"/>
        <v>15064.676419563213</v>
      </c>
    </row>
    <row r="282" spans="1:7" x14ac:dyDescent="0.2">
      <c r="A282" s="14"/>
      <c r="B282" s="30">
        <v>43132</v>
      </c>
      <c r="C282" s="4">
        <v>421619</v>
      </c>
      <c r="D282" s="4">
        <f t="shared" si="16"/>
        <v>16864.760000000002</v>
      </c>
      <c r="E282" s="4">
        <f t="shared" si="17"/>
        <v>50594.28</v>
      </c>
      <c r="F282" s="4">
        <f t="shared" si="18"/>
        <v>67459.040000000008</v>
      </c>
      <c r="G282" s="31">
        <f t="shared" si="15"/>
        <v>14484.943530849108</v>
      </c>
    </row>
    <row r="283" spans="1:7" x14ac:dyDescent="0.2">
      <c r="A283" s="14"/>
      <c r="B283" s="30">
        <v>43160</v>
      </c>
      <c r="C283" s="4">
        <v>421619</v>
      </c>
      <c r="D283" s="4">
        <f t="shared" si="16"/>
        <v>16864.760000000002</v>
      </c>
      <c r="E283" s="4">
        <f t="shared" si="17"/>
        <v>50594.28</v>
      </c>
      <c r="F283" s="4">
        <f t="shared" si="18"/>
        <v>67459.040000000008</v>
      </c>
      <c r="G283" s="31">
        <f t="shared" si="15"/>
        <v>14293.505072625689</v>
      </c>
    </row>
    <row r="284" spans="1:7" x14ac:dyDescent="0.2">
      <c r="A284" s="14"/>
      <c r="B284" s="30">
        <v>43191</v>
      </c>
      <c r="C284" s="4">
        <v>421619</v>
      </c>
      <c r="D284" s="4">
        <f t="shared" si="16"/>
        <v>16864.760000000002</v>
      </c>
      <c r="E284" s="4">
        <f t="shared" si="17"/>
        <v>50594.28</v>
      </c>
      <c r="F284" s="4">
        <f t="shared" si="18"/>
        <v>67459.040000000008</v>
      </c>
      <c r="G284" s="31">
        <f t="shared" si="15"/>
        <v>13913.299120412499</v>
      </c>
    </row>
    <row r="285" spans="1:7" x14ac:dyDescent="0.2">
      <c r="A285" s="14"/>
      <c r="B285" s="30">
        <v>43221</v>
      </c>
      <c r="C285" s="4">
        <v>421619</v>
      </c>
      <c r="D285" s="4">
        <f t="shared" si="16"/>
        <v>16864.760000000002</v>
      </c>
      <c r="E285" s="4">
        <f t="shared" si="17"/>
        <v>50594.28</v>
      </c>
      <c r="F285" s="4">
        <f t="shared" si="18"/>
        <v>67459.040000000008</v>
      </c>
      <c r="G285" s="31">
        <f t="shared" si="15"/>
        <v>13708.14497781363</v>
      </c>
    </row>
    <row r="286" spans="1:7" x14ac:dyDescent="0.2">
      <c r="A286" s="14"/>
      <c r="B286" s="30">
        <v>43252</v>
      </c>
      <c r="C286" s="4">
        <v>421619</v>
      </c>
      <c r="D286" s="4">
        <f t="shared" si="16"/>
        <v>16864.760000000002</v>
      </c>
      <c r="E286" s="4">
        <f t="shared" si="17"/>
        <v>50594.28</v>
      </c>
      <c r="F286" s="4">
        <f t="shared" si="18"/>
        <v>67459.040000000008</v>
      </c>
      <c r="G286" s="31">
        <f t="shared" si="15"/>
        <v>13585.548283153752</v>
      </c>
    </row>
    <row r="287" spans="1:7" x14ac:dyDescent="0.2">
      <c r="A287" s="14"/>
      <c r="B287" s="30">
        <v>43282</v>
      </c>
      <c r="C287" s="4">
        <v>421619</v>
      </c>
      <c r="D287" s="4">
        <f t="shared" si="16"/>
        <v>16864.760000000002</v>
      </c>
      <c r="E287" s="4">
        <f t="shared" si="17"/>
        <v>50594.28</v>
      </c>
      <c r="F287" s="4">
        <f t="shared" si="18"/>
        <v>67459.040000000008</v>
      </c>
      <c r="G287" s="31">
        <f t="shared" si="15"/>
        <v>13691.777326073803</v>
      </c>
    </row>
    <row r="288" spans="1:7" x14ac:dyDescent="0.2">
      <c r="A288" s="14"/>
      <c r="B288" s="30">
        <v>43313</v>
      </c>
      <c r="C288" s="4">
        <v>421619</v>
      </c>
      <c r="D288" s="4">
        <f t="shared" si="16"/>
        <v>16864.760000000002</v>
      </c>
      <c r="E288" s="4">
        <f t="shared" si="17"/>
        <v>50594.28</v>
      </c>
      <c r="F288" s="4">
        <f t="shared" si="18"/>
        <v>67459.040000000008</v>
      </c>
      <c r="G288" s="31">
        <f t="shared" si="15"/>
        <v>13593.709873111788</v>
      </c>
    </row>
    <row r="289" spans="1:7" x14ac:dyDescent="0.2">
      <c r="A289" s="14"/>
      <c r="B289" s="30">
        <v>43344</v>
      </c>
      <c r="C289" s="4">
        <v>421619</v>
      </c>
      <c r="D289" s="4">
        <f t="shared" si="16"/>
        <v>16864.760000000002</v>
      </c>
      <c r="E289" s="4">
        <f t="shared" si="17"/>
        <v>50594.28</v>
      </c>
      <c r="F289" s="4">
        <f t="shared" si="18"/>
        <v>67459.040000000008</v>
      </c>
      <c r="G289" s="31">
        <f t="shared" si="15"/>
        <v>13455.186021916161</v>
      </c>
    </row>
    <row r="290" spans="1:7" x14ac:dyDescent="0.2">
      <c r="A290" s="14"/>
      <c r="B290" s="30">
        <v>43374</v>
      </c>
      <c r="C290" s="4">
        <v>421619</v>
      </c>
      <c r="D290" s="4">
        <f t="shared" si="16"/>
        <v>16864.760000000002</v>
      </c>
      <c r="E290" s="4">
        <f t="shared" si="17"/>
        <v>50594.28</v>
      </c>
      <c r="F290" s="4">
        <f t="shared" si="18"/>
        <v>67459.040000000008</v>
      </c>
      <c r="G290" s="31">
        <f t="shared" si="15"/>
        <v>13357.689213776481</v>
      </c>
    </row>
    <row r="291" spans="1:7" x14ac:dyDescent="0.2">
      <c r="A291" s="14"/>
      <c r="B291" s="30">
        <v>43405</v>
      </c>
      <c r="C291" s="4">
        <v>421619</v>
      </c>
      <c r="D291" s="4">
        <f t="shared" si="16"/>
        <v>16864.760000000002</v>
      </c>
      <c r="E291" s="4">
        <f t="shared" si="17"/>
        <v>50594.28</v>
      </c>
      <c r="F291" s="4">
        <f t="shared" si="18"/>
        <v>67459.040000000008</v>
      </c>
      <c r="G291" s="31">
        <f t="shared" si="15"/>
        <v>13268.523313941812</v>
      </c>
    </row>
    <row r="292" spans="1:7" x14ac:dyDescent="0.2">
      <c r="A292" s="14"/>
      <c r="B292" s="30">
        <v>43435</v>
      </c>
      <c r="C292" s="4">
        <v>421619</v>
      </c>
      <c r="D292" s="4">
        <f t="shared" si="16"/>
        <v>16864.760000000002</v>
      </c>
      <c r="E292" s="4">
        <f t="shared" si="17"/>
        <v>50594.28</v>
      </c>
      <c r="F292" s="4">
        <f t="shared" si="18"/>
        <v>67459.040000000008</v>
      </c>
      <c r="G292" s="31">
        <f t="shared" si="15"/>
        <v>13026.340624000004</v>
      </c>
    </row>
    <row r="293" spans="1:7" x14ac:dyDescent="0.2">
      <c r="A293" s="14"/>
      <c r="B293" s="30">
        <v>43466</v>
      </c>
      <c r="C293" s="4">
        <v>425025</v>
      </c>
      <c r="D293" s="4">
        <f t="shared" si="16"/>
        <v>17001</v>
      </c>
      <c r="E293" s="4">
        <f t="shared" si="17"/>
        <v>51003</v>
      </c>
      <c r="F293" s="4">
        <f t="shared" si="18"/>
        <v>68004</v>
      </c>
      <c r="G293" s="31">
        <f t="shared" si="15"/>
        <v>12647.662425447314</v>
      </c>
    </row>
    <row r="294" spans="1:7" x14ac:dyDescent="0.2">
      <c r="A294" s="14"/>
      <c r="B294" s="30">
        <v>43497</v>
      </c>
      <c r="C294" s="4">
        <v>425025</v>
      </c>
      <c r="D294" s="4">
        <f t="shared" si="16"/>
        <v>17001</v>
      </c>
      <c r="E294" s="4">
        <f t="shared" si="17"/>
        <v>51003</v>
      </c>
      <c r="F294" s="4">
        <f t="shared" si="18"/>
        <v>68004</v>
      </c>
      <c r="G294" s="31">
        <f t="shared" si="15"/>
        <v>12185.338209132242</v>
      </c>
    </row>
    <row r="295" spans="1:7" x14ac:dyDescent="0.2">
      <c r="A295" s="14"/>
      <c r="B295" s="30">
        <v>43525</v>
      </c>
      <c r="C295" s="4">
        <v>425025</v>
      </c>
      <c r="D295" s="4">
        <f t="shared" si="16"/>
        <v>17001</v>
      </c>
      <c r="E295" s="4">
        <f t="shared" si="17"/>
        <v>51003</v>
      </c>
      <c r="F295" s="4">
        <f t="shared" si="18"/>
        <v>68004</v>
      </c>
      <c r="G295" s="31">
        <f t="shared" si="15"/>
        <v>11838.129895689824</v>
      </c>
    </row>
    <row r="296" spans="1:7" x14ac:dyDescent="0.2">
      <c r="A296" s="14"/>
      <c r="B296" s="30">
        <v>43556</v>
      </c>
      <c r="C296" s="4">
        <v>425025</v>
      </c>
      <c r="D296" s="4">
        <f t="shared" si="16"/>
        <v>17001</v>
      </c>
      <c r="E296" s="4">
        <f t="shared" si="17"/>
        <v>51003</v>
      </c>
      <c r="F296" s="4">
        <f t="shared" si="18"/>
        <v>68004</v>
      </c>
      <c r="G296" s="31">
        <f t="shared" si="15"/>
        <v>11447.206815511163</v>
      </c>
    </row>
    <row r="297" spans="1:7" x14ac:dyDescent="0.2">
      <c r="A297" s="14"/>
      <c r="B297" s="30">
        <v>43586</v>
      </c>
      <c r="C297" s="4">
        <v>425025</v>
      </c>
      <c r="D297" s="4">
        <f t="shared" si="16"/>
        <v>17001</v>
      </c>
      <c r="E297" s="4">
        <f t="shared" si="17"/>
        <v>51003</v>
      </c>
      <c r="F297" s="4">
        <f t="shared" si="18"/>
        <v>68004</v>
      </c>
      <c r="G297" s="31">
        <f t="shared" si="15"/>
        <v>11199.018742678643</v>
      </c>
    </row>
    <row r="298" spans="1:7" x14ac:dyDescent="0.2">
      <c r="A298" s="14"/>
      <c r="B298" s="30">
        <v>43617</v>
      </c>
      <c r="C298" s="4">
        <v>425025</v>
      </c>
      <c r="D298" s="4">
        <f t="shared" si="16"/>
        <v>17001</v>
      </c>
      <c r="E298" s="4">
        <f t="shared" si="17"/>
        <v>51003</v>
      </c>
      <c r="F298" s="4">
        <f t="shared" si="18"/>
        <v>68004</v>
      </c>
      <c r="G298" s="31">
        <f t="shared" si="15"/>
        <v>10990.812968552244</v>
      </c>
    </row>
    <row r="299" spans="1:7" x14ac:dyDescent="0.2">
      <c r="A299" s="14"/>
      <c r="B299" s="30">
        <v>43647</v>
      </c>
      <c r="C299" s="4">
        <v>425025</v>
      </c>
      <c r="D299" s="4">
        <f t="shared" si="16"/>
        <v>17001</v>
      </c>
      <c r="E299" s="4">
        <f t="shared" si="17"/>
        <v>51003</v>
      </c>
      <c r="F299" s="4">
        <f t="shared" si="18"/>
        <v>68004</v>
      </c>
      <c r="G299" s="31">
        <f t="shared" si="15"/>
        <v>10814.3139693025</v>
      </c>
    </row>
    <row r="300" spans="1:7" x14ac:dyDescent="0.2">
      <c r="A300" s="14"/>
      <c r="B300" s="30">
        <v>43678</v>
      </c>
      <c r="C300" s="4">
        <v>425025</v>
      </c>
      <c r="D300" s="4">
        <f t="shared" si="16"/>
        <v>17001</v>
      </c>
      <c r="E300" s="4">
        <f t="shared" si="17"/>
        <v>51003</v>
      </c>
      <c r="F300" s="4">
        <f t="shared" si="18"/>
        <v>68004</v>
      </c>
      <c r="G300" s="31">
        <f t="shared" si="15"/>
        <v>10745.46365136368</v>
      </c>
    </row>
    <row r="301" spans="1:7" x14ac:dyDescent="0.2">
      <c r="A301" s="14"/>
      <c r="B301" s="30">
        <v>43709</v>
      </c>
      <c r="C301" s="4">
        <v>425025</v>
      </c>
      <c r="D301" s="4">
        <f t="shared" si="16"/>
        <v>17001</v>
      </c>
      <c r="E301" s="4">
        <f t="shared" si="17"/>
        <v>51003</v>
      </c>
      <c r="F301" s="4">
        <f t="shared" si="18"/>
        <v>68004</v>
      </c>
      <c r="G301" s="31">
        <f t="shared" si="15"/>
        <v>10570.058105752469</v>
      </c>
    </row>
    <row r="302" spans="1:7" x14ac:dyDescent="0.2">
      <c r="A302" s="14"/>
      <c r="B302" s="30">
        <v>43739</v>
      </c>
      <c r="C302" s="4">
        <v>425025</v>
      </c>
      <c r="D302" s="4">
        <f t="shared" si="16"/>
        <v>17001</v>
      </c>
      <c r="E302" s="4">
        <f t="shared" si="17"/>
        <v>51003</v>
      </c>
      <c r="F302" s="4">
        <f t="shared" si="18"/>
        <v>68004</v>
      </c>
      <c r="G302" s="31">
        <f t="shared" si="15"/>
        <v>10440.911921106046</v>
      </c>
    </row>
    <row r="303" spans="1:7" x14ac:dyDescent="0.2">
      <c r="A303" s="14"/>
      <c r="B303" s="30">
        <v>43770</v>
      </c>
      <c r="C303" s="4">
        <v>425025</v>
      </c>
      <c r="D303" s="4">
        <f t="shared" si="16"/>
        <v>17001</v>
      </c>
      <c r="E303" s="4">
        <f t="shared" si="17"/>
        <v>51003</v>
      </c>
      <c r="F303" s="4">
        <f t="shared" si="18"/>
        <v>68004</v>
      </c>
      <c r="G303" s="31">
        <f t="shared" si="15"/>
        <v>10357.5727255167</v>
      </c>
    </row>
    <row r="304" spans="1:7" x14ac:dyDescent="0.2">
      <c r="A304" s="14"/>
      <c r="B304" s="30">
        <v>43800</v>
      </c>
      <c r="C304" s="4">
        <v>425025</v>
      </c>
      <c r="D304" s="4">
        <f t="shared" si="16"/>
        <v>17001</v>
      </c>
      <c r="E304" s="4">
        <f t="shared" si="17"/>
        <v>51003</v>
      </c>
      <c r="F304" s="4">
        <f t="shared" si="18"/>
        <v>68004</v>
      </c>
      <c r="G304" s="31">
        <f t="shared" si="15"/>
        <v>10161.291329479776</v>
      </c>
    </row>
    <row r="305" spans="1:7" x14ac:dyDescent="0.2">
      <c r="A305" s="14"/>
      <c r="B305" s="30">
        <v>43831</v>
      </c>
      <c r="C305" s="4">
        <v>435489</v>
      </c>
      <c r="D305" s="4">
        <f t="shared" si="16"/>
        <v>17419.560000000001</v>
      </c>
      <c r="E305" s="4">
        <f t="shared" si="17"/>
        <v>52258.68</v>
      </c>
      <c r="F305" s="4">
        <f t="shared" si="18"/>
        <v>69678.240000000005</v>
      </c>
      <c r="G305" s="31">
        <f t="shared" si="15"/>
        <v>10073.398664620108</v>
      </c>
    </row>
    <row r="306" spans="1:7" x14ac:dyDescent="0.2">
      <c r="A306" s="14"/>
      <c r="B306" s="30">
        <v>43862</v>
      </c>
      <c r="C306" s="4">
        <v>435489</v>
      </c>
      <c r="D306" s="4">
        <f t="shared" si="16"/>
        <v>17419.560000000001</v>
      </c>
      <c r="E306" s="4">
        <f t="shared" si="17"/>
        <v>52258.68</v>
      </c>
      <c r="F306" s="4">
        <f t="shared" si="18"/>
        <v>69678.240000000005</v>
      </c>
      <c r="G306" s="31">
        <f t="shared" si="15"/>
        <v>9541.4170840480219</v>
      </c>
    </row>
    <row r="307" spans="1:7" x14ac:dyDescent="0.2">
      <c r="A307" s="14"/>
      <c r="B307" s="30">
        <v>43891</v>
      </c>
      <c r="C307" s="4">
        <v>435489</v>
      </c>
      <c r="D307" s="4">
        <f t="shared" si="16"/>
        <v>17419.560000000001</v>
      </c>
      <c r="E307" s="4">
        <f t="shared" si="17"/>
        <v>52258.68</v>
      </c>
      <c r="F307" s="4">
        <f t="shared" si="18"/>
        <v>69678.240000000005</v>
      </c>
      <c r="G307" s="31">
        <f t="shared" si="15"/>
        <v>9098.5136662560399</v>
      </c>
    </row>
    <row r="308" spans="1:7" x14ac:dyDescent="0.2">
      <c r="A308" s="14"/>
      <c r="B308" s="30">
        <v>43922</v>
      </c>
      <c r="C308" s="4">
        <v>435489</v>
      </c>
      <c r="D308" s="4">
        <f t="shared" si="16"/>
        <v>17419.560000000001</v>
      </c>
      <c r="E308" s="4">
        <f t="shared" si="17"/>
        <v>52258.68</v>
      </c>
      <c r="F308" s="4">
        <f t="shared" si="18"/>
        <v>69678.240000000005</v>
      </c>
      <c r="G308" s="31">
        <f t="shared" ref="G308:G334" si="19">+(F308*($D$34/E101)-F308)</f>
        <v>8971.8150085146626</v>
      </c>
    </row>
    <row r="309" spans="1:7" x14ac:dyDescent="0.2">
      <c r="A309" s="14"/>
      <c r="B309" s="30">
        <v>43952</v>
      </c>
      <c r="C309" s="4">
        <v>435489</v>
      </c>
      <c r="D309" s="4">
        <f t="shared" si="16"/>
        <v>17419.560000000001</v>
      </c>
      <c r="E309" s="4">
        <f t="shared" si="17"/>
        <v>52258.68</v>
      </c>
      <c r="F309" s="4">
        <f t="shared" si="18"/>
        <v>69678.240000000005</v>
      </c>
      <c r="G309" s="31">
        <f t="shared" si="19"/>
        <v>9225.6211845102516</v>
      </c>
    </row>
    <row r="310" spans="1:7" x14ac:dyDescent="0.2">
      <c r="A310" s="14"/>
      <c r="B310" s="30">
        <v>43983</v>
      </c>
      <c r="C310" s="4">
        <v>435489</v>
      </c>
      <c r="D310" s="4">
        <f t="shared" si="16"/>
        <v>17419.560000000001</v>
      </c>
      <c r="E310" s="4">
        <f t="shared" si="17"/>
        <v>52258.68</v>
      </c>
      <c r="F310" s="4">
        <f t="shared" si="18"/>
        <v>69678.240000000005</v>
      </c>
      <c r="G310" s="31">
        <f t="shared" si="19"/>
        <v>9518.7764275507361</v>
      </c>
    </row>
    <row r="311" spans="1:7" x14ac:dyDescent="0.2">
      <c r="A311" s="14"/>
      <c r="B311" s="30">
        <v>44013</v>
      </c>
      <c r="C311" s="4">
        <v>435489</v>
      </c>
      <c r="D311" s="4">
        <f t="shared" si="16"/>
        <v>17419.560000000001</v>
      </c>
      <c r="E311" s="4">
        <f t="shared" si="17"/>
        <v>52258.68</v>
      </c>
      <c r="F311" s="4">
        <f t="shared" si="18"/>
        <v>69678.240000000005</v>
      </c>
      <c r="G311" s="31">
        <f t="shared" si="19"/>
        <v>9518.7764275507361</v>
      </c>
    </row>
    <row r="312" spans="1:7" x14ac:dyDescent="0.2">
      <c r="A312" s="14"/>
      <c r="B312" s="30">
        <v>44044</v>
      </c>
      <c r="C312" s="4">
        <v>435489</v>
      </c>
      <c r="D312" s="4">
        <f t="shared" si="16"/>
        <v>17419.560000000001</v>
      </c>
      <c r="E312" s="4">
        <f t="shared" si="17"/>
        <v>52258.68</v>
      </c>
      <c r="F312" s="4">
        <f t="shared" si="18"/>
        <v>69678.240000000005</v>
      </c>
      <c r="G312" s="31">
        <f t="shared" si="19"/>
        <v>9526.3218749999942</v>
      </c>
    </row>
    <row r="313" spans="1:7" x14ac:dyDescent="0.2">
      <c r="A313" s="14"/>
      <c r="B313" s="30">
        <v>44075</v>
      </c>
      <c r="C313" s="4">
        <v>435489</v>
      </c>
      <c r="D313" s="4">
        <f t="shared" si="16"/>
        <v>17419.560000000001</v>
      </c>
      <c r="E313" s="4">
        <f t="shared" si="17"/>
        <v>52258.68</v>
      </c>
      <c r="F313" s="4">
        <f t="shared" si="18"/>
        <v>69678.240000000005</v>
      </c>
      <c r="G313" s="31">
        <f t="shared" si="19"/>
        <v>9278.078875486739</v>
      </c>
    </row>
    <row r="314" spans="1:7" x14ac:dyDescent="0.2">
      <c r="A314" s="14"/>
      <c r="B314" s="30">
        <v>44105</v>
      </c>
      <c r="C314" s="4">
        <v>435489</v>
      </c>
      <c r="D314" s="4">
        <f t="shared" si="16"/>
        <v>17419.560000000001</v>
      </c>
      <c r="E314" s="4">
        <f t="shared" si="17"/>
        <v>52258.68</v>
      </c>
      <c r="F314" s="4">
        <f t="shared" si="18"/>
        <v>69678.240000000005</v>
      </c>
      <c r="G314" s="31">
        <f t="shared" si="19"/>
        <v>9323.0981583198736</v>
      </c>
    </row>
    <row r="315" spans="1:7" x14ac:dyDescent="0.2">
      <c r="A315" s="14"/>
      <c r="B315" s="30">
        <v>44136</v>
      </c>
      <c r="C315" s="4">
        <v>435489</v>
      </c>
      <c r="D315" s="4">
        <f t="shared" si="16"/>
        <v>17419.560000000001</v>
      </c>
      <c r="E315" s="4">
        <f t="shared" si="17"/>
        <v>52258.68</v>
      </c>
      <c r="F315" s="4">
        <f t="shared" si="18"/>
        <v>69678.240000000005</v>
      </c>
      <c r="G315" s="31">
        <f t="shared" si="19"/>
        <v>9435.871290445386</v>
      </c>
    </row>
    <row r="316" spans="1:7" x14ac:dyDescent="0.2">
      <c r="A316" s="14"/>
      <c r="B316" s="30">
        <v>44166</v>
      </c>
      <c r="C316" s="4">
        <v>435489</v>
      </c>
      <c r="D316" s="4">
        <f t="shared" si="16"/>
        <v>17419.560000000001</v>
      </c>
      <c r="E316" s="4">
        <f t="shared" si="17"/>
        <v>52258.68</v>
      </c>
      <c r="F316" s="4">
        <f t="shared" si="18"/>
        <v>69678.240000000005</v>
      </c>
      <c r="G316" s="31">
        <f t="shared" si="19"/>
        <v>9135.8556996586995</v>
      </c>
    </row>
    <row r="317" spans="1:7" x14ac:dyDescent="0.2">
      <c r="A317" s="14"/>
      <c r="B317" s="30">
        <v>44197</v>
      </c>
      <c r="C317" s="4">
        <v>450731</v>
      </c>
      <c r="D317" s="4">
        <f t="shared" si="16"/>
        <v>18029.240000000002</v>
      </c>
      <c r="E317" s="4">
        <f t="shared" si="17"/>
        <v>54087.72</v>
      </c>
      <c r="F317" s="4">
        <f t="shared" si="18"/>
        <v>72116.960000000006</v>
      </c>
      <c r="G317" s="31">
        <f t="shared" si="19"/>
        <v>9124.4194504768238</v>
      </c>
    </row>
    <row r="318" spans="1:7" x14ac:dyDescent="0.2">
      <c r="A318" s="14"/>
      <c r="B318" s="30">
        <v>44228</v>
      </c>
      <c r="C318" s="4">
        <v>450731</v>
      </c>
      <c r="D318" s="4">
        <f t="shared" si="16"/>
        <v>18029.240000000002</v>
      </c>
      <c r="E318" s="4">
        <f t="shared" si="17"/>
        <v>54087.72</v>
      </c>
      <c r="F318" s="4">
        <f t="shared" si="18"/>
        <v>72116.960000000006</v>
      </c>
      <c r="G318" s="31">
        <f t="shared" si="19"/>
        <v>8613.7070820041263</v>
      </c>
    </row>
    <row r="319" spans="1:7" x14ac:dyDescent="0.2">
      <c r="A319" s="14"/>
      <c r="B319" s="30">
        <v>44256</v>
      </c>
      <c r="C319" s="4">
        <v>450731</v>
      </c>
      <c r="D319" s="4">
        <f t="shared" si="16"/>
        <v>18029.240000000002</v>
      </c>
      <c r="E319" s="4">
        <f t="shared" si="17"/>
        <v>54087.72</v>
      </c>
      <c r="F319" s="4">
        <f t="shared" si="18"/>
        <v>72116.960000000006</v>
      </c>
      <c r="G319" s="31">
        <f t="shared" si="19"/>
        <v>8206.7376997759566</v>
      </c>
    </row>
    <row r="320" spans="1:7" x14ac:dyDescent="0.2">
      <c r="A320" s="14"/>
      <c r="B320" s="30">
        <v>44287</v>
      </c>
      <c r="C320" s="4">
        <v>450731</v>
      </c>
      <c r="D320" s="4">
        <f t="shared" si="16"/>
        <v>18029.240000000002</v>
      </c>
      <c r="E320" s="4">
        <f t="shared" si="17"/>
        <v>54087.72</v>
      </c>
      <c r="F320" s="4">
        <f t="shared" si="18"/>
        <v>72116.960000000006</v>
      </c>
      <c r="G320" s="31">
        <f t="shared" si="19"/>
        <v>7729.6853006681486</v>
      </c>
    </row>
    <row r="321" spans="1:9" x14ac:dyDescent="0.2">
      <c r="A321" s="14"/>
      <c r="B321" s="30">
        <v>44317</v>
      </c>
      <c r="C321" s="4">
        <v>450731</v>
      </c>
      <c r="D321" s="4">
        <f t="shared" si="16"/>
        <v>18029.240000000002</v>
      </c>
      <c r="E321" s="4">
        <f t="shared" si="17"/>
        <v>54087.72</v>
      </c>
      <c r="F321" s="4">
        <f t="shared" si="18"/>
        <v>72116.960000000006</v>
      </c>
      <c r="G321" s="31">
        <f t="shared" si="19"/>
        <v>6937.3812127894198</v>
      </c>
    </row>
    <row r="322" spans="1:9" x14ac:dyDescent="0.2">
      <c r="A322" s="14"/>
      <c r="B322" s="30">
        <v>44348</v>
      </c>
      <c r="C322" s="4">
        <v>450731</v>
      </c>
      <c r="D322" s="4">
        <f t="shared" si="16"/>
        <v>18029.240000000002</v>
      </c>
      <c r="E322" s="4">
        <f t="shared" si="17"/>
        <v>54087.72</v>
      </c>
      <c r="F322" s="4">
        <f t="shared" si="18"/>
        <v>72116.960000000006</v>
      </c>
      <c r="G322" s="31">
        <f t="shared" si="19"/>
        <v>6980.9853723110864</v>
      </c>
    </row>
    <row r="323" spans="1:9" x14ac:dyDescent="0.2">
      <c r="A323" s="14"/>
      <c r="B323" s="30">
        <v>44378</v>
      </c>
      <c r="C323" s="4">
        <v>450731</v>
      </c>
      <c r="D323" s="4">
        <f t="shared" si="16"/>
        <v>18029.240000000002</v>
      </c>
      <c r="E323" s="4">
        <f t="shared" si="17"/>
        <v>54087.72</v>
      </c>
      <c r="F323" s="4">
        <f t="shared" si="18"/>
        <v>72116.960000000006</v>
      </c>
      <c r="G323" s="31">
        <f t="shared" si="19"/>
        <v>6720.0795601979189</v>
      </c>
    </row>
    <row r="324" spans="1:9" x14ac:dyDescent="0.2">
      <c r="A324" s="14"/>
      <c r="B324" s="30">
        <v>44409</v>
      </c>
      <c r="C324" s="4">
        <v>450731</v>
      </c>
      <c r="D324" s="4">
        <f t="shared" si="16"/>
        <v>18029.240000000002</v>
      </c>
      <c r="E324" s="4">
        <f t="shared" si="17"/>
        <v>54087.72</v>
      </c>
      <c r="F324" s="4">
        <f t="shared" si="18"/>
        <v>72116.960000000006</v>
      </c>
      <c r="G324" s="31">
        <f t="shared" si="19"/>
        <v>6374.8708483853261</v>
      </c>
    </row>
    <row r="325" spans="1:9" x14ac:dyDescent="0.2">
      <c r="A325" s="14"/>
      <c r="B325" s="30">
        <v>44440</v>
      </c>
      <c r="C325" s="4">
        <v>450731</v>
      </c>
      <c r="D325" s="4">
        <f t="shared" si="16"/>
        <v>18029.240000000002</v>
      </c>
      <c r="E325" s="4">
        <f t="shared" si="17"/>
        <v>54087.72</v>
      </c>
      <c r="F325" s="4">
        <f t="shared" si="18"/>
        <v>72116.960000000006</v>
      </c>
      <c r="G325" s="31">
        <f t="shared" si="19"/>
        <v>6075.2837077426375</v>
      </c>
    </row>
    <row r="326" spans="1:9" x14ac:dyDescent="0.2">
      <c r="A326" s="14"/>
      <c r="B326" s="30">
        <v>44470</v>
      </c>
      <c r="C326" s="4">
        <v>450731</v>
      </c>
      <c r="D326" s="4">
        <f t="shared" si="16"/>
        <v>18029.240000000002</v>
      </c>
      <c r="E326" s="4">
        <f t="shared" si="17"/>
        <v>54087.72</v>
      </c>
      <c r="F326" s="4">
        <f t="shared" si="18"/>
        <v>72116.960000000006</v>
      </c>
      <c r="G326" s="31">
        <f t="shared" si="19"/>
        <v>6061.0746865346155</v>
      </c>
    </row>
    <row r="327" spans="1:9" x14ac:dyDescent="0.2">
      <c r="A327" s="14"/>
      <c r="B327" s="30">
        <v>44501</v>
      </c>
      <c r="C327" s="4">
        <v>450731</v>
      </c>
      <c r="D327" s="4">
        <f t="shared" si="16"/>
        <v>18029.240000000002</v>
      </c>
      <c r="E327" s="4">
        <f t="shared" si="17"/>
        <v>54087.72</v>
      </c>
      <c r="F327" s="4">
        <f t="shared" si="18"/>
        <v>72116.960000000006</v>
      </c>
      <c r="G327" s="31">
        <f t="shared" si="19"/>
        <v>5679.3736130198959</v>
      </c>
    </row>
    <row r="328" spans="1:9" x14ac:dyDescent="0.2">
      <c r="A328" s="14"/>
      <c r="B328" s="30">
        <v>44531</v>
      </c>
      <c r="C328" s="4">
        <v>450731</v>
      </c>
      <c r="D328" s="4">
        <f t="shared" si="16"/>
        <v>18029.240000000002</v>
      </c>
      <c r="E328" s="4">
        <f t="shared" si="17"/>
        <v>54087.72</v>
      </c>
      <c r="F328" s="4">
        <f t="shared" si="18"/>
        <v>72116.960000000006</v>
      </c>
      <c r="G328" s="31">
        <f t="shared" si="19"/>
        <v>5113.759842024956</v>
      </c>
    </row>
    <row r="329" spans="1:9" x14ac:dyDescent="0.2">
      <c r="A329" s="14"/>
      <c r="B329" s="30">
        <v>44562</v>
      </c>
      <c r="C329" s="4">
        <v>496134</v>
      </c>
      <c r="D329" s="4">
        <f t="shared" si="16"/>
        <v>19845.36</v>
      </c>
      <c r="E329" s="4">
        <f t="shared" si="17"/>
        <v>59536.079999999994</v>
      </c>
      <c r="F329" s="4">
        <f t="shared" si="18"/>
        <v>79381.440000000002</v>
      </c>
      <c r="G329" s="31">
        <f t="shared" si="19"/>
        <v>4240.3117782094341</v>
      </c>
    </row>
    <row r="330" spans="1:9" x14ac:dyDescent="0.2">
      <c r="A330" s="14"/>
      <c r="B330" s="30">
        <v>44593</v>
      </c>
      <c r="C330" s="4">
        <v>496134</v>
      </c>
      <c r="D330" s="4">
        <f t="shared" si="16"/>
        <v>19845.36</v>
      </c>
      <c r="E330" s="4">
        <f t="shared" si="17"/>
        <v>59536.079999999994</v>
      </c>
      <c r="F330" s="4">
        <f t="shared" si="18"/>
        <v>79381.440000000002</v>
      </c>
      <c r="G330" s="31">
        <f t="shared" si="19"/>
        <v>2896.377795152468</v>
      </c>
    </row>
    <row r="331" spans="1:9" x14ac:dyDescent="0.2">
      <c r="A331" s="14"/>
      <c r="B331" s="30">
        <v>44621</v>
      </c>
      <c r="C331" s="4">
        <v>496134</v>
      </c>
      <c r="D331" s="4">
        <f t="shared" si="16"/>
        <v>19845.36</v>
      </c>
      <c r="E331" s="4">
        <f t="shared" si="17"/>
        <v>59536.079999999994</v>
      </c>
      <c r="F331" s="4">
        <f t="shared" si="18"/>
        <v>79381.440000000002</v>
      </c>
      <c r="G331" s="31">
        <f t="shared" si="19"/>
        <v>2082.5167039394437</v>
      </c>
    </row>
    <row r="332" spans="1:9" x14ac:dyDescent="0.2">
      <c r="A332" s="14"/>
      <c r="B332" s="30">
        <v>44652</v>
      </c>
      <c r="C332" s="4">
        <v>496134</v>
      </c>
      <c r="D332" s="4">
        <f t="shared" si="16"/>
        <v>19845.36</v>
      </c>
      <c r="E332" s="4">
        <f t="shared" si="17"/>
        <v>59536.079999999994</v>
      </c>
      <c r="F332" s="4">
        <f t="shared" si="18"/>
        <v>79381.440000000002</v>
      </c>
      <c r="G332" s="31">
        <f t="shared" si="19"/>
        <v>1079.0103134822857</v>
      </c>
    </row>
    <row r="333" spans="1:9" x14ac:dyDescent="0.2">
      <c r="A333" s="14"/>
      <c r="B333" s="30">
        <v>44682</v>
      </c>
      <c r="C333" s="4">
        <v>496134</v>
      </c>
      <c r="D333" s="4">
        <f t="shared" si="16"/>
        <v>19845.36</v>
      </c>
      <c r="E333" s="4">
        <f t="shared" si="17"/>
        <v>59536.079999999994</v>
      </c>
      <c r="F333" s="4">
        <f t="shared" si="18"/>
        <v>79381.440000000002</v>
      </c>
      <c r="G333" s="31">
        <f t="shared" si="19"/>
        <v>407.94168828980764</v>
      </c>
    </row>
    <row r="334" spans="1:9" x14ac:dyDescent="0.2">
      <c r="A334" s="14"/>
      <c r="B334" s="30">
        <v>44713</v>
      </c>
      <c r="C334" s="4">
        <f>496134/30*2</f>
        <v>33075.599999999999</v>
      </c>
      <c r="D334" s="4">
        <f t="shared" si="16"/>
        <v>1323.0239999999999</v>
      </c>
      <c r="E334" s="4">
        <f t="shared" si="17"/>
        <v>3969.0719999999997</v>
      </c>
      <c r="F334" s="4">
        <f t="shared" si="18"/>
        <v>5292.0959999999995</v>
      </c>
      <c r="G334" s="31">
        <f t="shared" si="19"/>
        <v>0</v>
      </c>
    </row>
    <row r="335" spans="1:9" ht="15.75" x14ac:dyDescent="0.25">
      <c r="A335" s="14"/>
      <c r="B335" s="2"/>
      <c r="C335" s="5" t="s">
        <v>12</v>
      </c>
      <c r="D335" s="11"/>
      <c r="E335" s="11"/>
      <c r="F335" s="7">
        <f>+SUM(F243:F334)</f>
        <v>5904237.4826666703</v>
      </c>
      <c r="G335" s="7">
        <f>+SUM(G243:G334)</f>
        <v>1181334.2528506354</v>
      </c>
      <c r="I335" s="75">
        <f>+I238+F335+G335</f>
        <v>73943142.992266878</v>
      </c>
    </row>
    <row r="336" spans="1:9" x14ac:dyDescent="0.2">
      <c r="A336" s="14"/>
      <c r="B336" s="14"/>
      <c r="C336" s="14"/>
      <c r="D336" s="14"/>
      <c r="E336" s="14"/>
      <c r="F336" s="14"/>
      <c r="G336" s="14"/>
    </row>
    <row r="337" spans="1:7" x14ac:dyDescent="0.2">
      <c r="A337" s="14"/>
      <c r="B337" s="14"/>
      <c r="C337" s="14"/>
      <c r="D337" s="14"/>
      <c r="E337" s="14"/>
      <c r="F337" s="14"/>
      <c r="G337" s="14"/>
    </row>
    <row r="338" spans="1:7" ht="15.75" x14ac:dyDescent="0.25">
      <c r="A338" s="14"/>
      <c r="B338" s="97" t="s">
        <v>36</v>
      </c>
      <c r="C338" s="97"/>
      <c r="D338" s="97"/>
      <c r="E338" s="97"/>
      <c r="F338" s="97"/>
      <c r="G338" s="97"/>
    </row>
    <row r="339" spans="1:7" x14ac:dyDescent="0.2">
      <c r="A339" s="14"/>
      <c r="B339" s="14"/>
      <c r="C339" s="14"/>
      <c r="D339" s="14"/>
      <c r="E339" s="14"/>
      <c r="F339" s="14"/>
      <c r="G339" s="14"/>
    </row>
    <row r="340" spans="1:7" ht="31.5" x14ac:dyDescent="0.25">
      <c r="A340" s="14"/>
      <c r="B340" s="5" t="s">
        <v>28</v>
      </c>
      <c r="C340" s="6" t="s">
        <v>29</v>
      </c>
      <c r="D340" s="6" t="s">
        <v>30</v>
      </c>
      <c r="E340" s="6" t="s">
        <v>31</v>
      </c>
      <c r="F340" s="6" t="s">
        <v>32</v>
      </c>
      <c r="G340" s="27" t="s">
        <v>35</v>
      </c>
    </row>
    <row r="341" spans="1:7" x14ac:dyDescent="0.2">
      <c r="A341" s="14"/>
      <c r="B341" s="30">
        <v>41944</v>
      </c>
      <c r="C341" s="4">
        <f>305240/30*7</f>
        <v>71222.666666666657</v>
      </c>
      <c r="D341" s="4">
        <f t="shared" ref="D341:D404" si="20">+C341*4%</f>
        <v>2848.9066666666663</v>
      </c>
      <c r="E341" s="4">
        <f t="shared" ref="E341:E404" si="21">+C341*8.5%</f>
        <v>6053.9266666666663</v>
      </c>
      <c r="F341" s="4">
        <f t="shared" ref="F341:F404" si="22">+D341+E341</f>
        <v>8902.8333333333321</v>
      </c>
      <c r="G341" s="31">
        <f>+(F341*($D$34/E36)-F341)</f>
        <v>4011.4164539007088</v>
      </c>
    </row>
    <row r="342" spans="1:7" x14ac:dyDescent="0.2">
      <c r="A342" s="14"/>
      <c r="B342" s="30">
        <v>41974</v>
      </c>
      <c r="C342" s="4">
        <v>305240</v>
      </c>
      <c r="D342" s="4">
        <f t="shared" si="20"/>
        <v>12209.6</v>
      </c>
      <c r="E342" s="4">
        <f t="shared" si="21"/>
        <v>25945.4</v>
      </c>
      <c r="F342" s="4">
        <f t="shared" si="22"/>
        <v>38155</v>
      </c>
      <c r="G342" s="31">
        <f t="shared" ref="G342:G405" si="23">+(F342*($D$34/E37)-F342)</f>
        <v>17044.139687158975</v>
      </c>
    </row>
    <row r="343" spans="1:7" x14ac:dyDescent="0.2">
      <c r="A343" s="14"/>
      <c r="B343" s="30">
        <v>42005</v>
      </c>
      <c r="C343" s="4">
        <v>329032</v>
      </c>
      <c r="D343" s="4">
        <f t="shared" si="20"/>
        <v>13161.28</v>
      </c>
      <c r="E343" s="4">
        <f t="shared" si="21"/>
        <v>27967.72</v>
      </c>
      <c r="F343" s="4">
        <f t="shared" si="22"/>
        <v>41129</v>
      </c>
      <c r="G343" s="31">
        <f t="shared" si="23"/>
        <v>17992.698674698797</v>
      </c>
    </row>
    <row r="344" spans="1:7" x14ac:dyDescent="0.2">
      <c r="A344" s="14"/>
      <c r="B344" s="30">
        <v>42036</v>
      </c>
      <c r="C344" s="4">
        <v>329032</v>
      </c>
      <c r="D344" s="4">
        <f t="shared" si="20"/>
        <v>13161.28</v>
      </c>
      <c r="E344" s="4">
        <f t="shared" si="21"/>
        <v>27967.72</v>
      </c>
      <c r="F344" s="4">
        <f t="shared" si="22"/>
        <v>41129</v>
      </c>
      <c r="G344" s="31">
        <f t="shared" si="23"/>
        <v>17316.700214387813</v>
      </c>
    </row>
    <row r="345" spans="1:7" x14ac:dyDescent="0.2">
      <c r="A345" s="14"/>
      <c r="B345" s="30">
        <v>42064</v>
      </c>
      <c r="C345" s="4">
        <v>329032</v>
      </c>
      <c r="D345" s="4">
        <f t="shared" si="20"/>
        <v>13161.28</v>
      </c>
      <c r="E345" s="4">
        <f t="shared" si="21"/>
        <v>27967.72</v>
      </c>
      <c r="F345" s="4">
        <f t="shared" si="22"/>
        <v>41129</v>
      </c>
      <c r="G345" s="31">
        <f t="shared" si="23"/>
        <v>16977.583658969808</v>
      </c>
    </row>
    <row r="346" spans="1:7" x14ac:dyDescent="0.2">
      <c r="A346" s="14"/>
      <c r="B346" s="30">
        <v>42095</v>
      </c>
      <c r="C346" s="4">
        <v>329032</v>
      </c>
      <c r="D346" s="4">
        <f t="shared" si="20"/>
        <v>13161.28</v>
      </c>
      <c r="E346" s="4">
        <f t="shared" si="21"/>
        <v>27967.72</v>
      </c>
      <c r="F346" s="4">
        <f t="shared" si="22"/>
        <v>41129</v>
      </c>
      <c r="G346" s="31">
        <f t="shared" si="23"/>
        <v>16669.598233215547</v>
      </c>
    </row>
    <row r="347" spans="1:7" x14ac:dyDescent="0.2">
      <c r="A347" s="14"/>
      <c r="B347" s="30">
        <v>42125</v>
      </c>
      <c r="C347" s="4">
        <v>329032</v>
      </c>
      <c r="D347" s="4">
        <f t="shared" si="20"/>
        <v>13161.28</v>
      </c>
      <c r="E347" s="4">
        <f t="shared" si="21"/>
        <v>27967.72</v>
      </c>
      <c r="F347" s="4">
        <f t="shared" si="22"/>
        <v>41129</v>
      </c>
      <c r="G347" s="31">
        <f t="shared" si="23"/>
        <v>16520.212758458649</v>
      </c>
    </row>
    <row r="348" spans="1:7" x14ac:dyDescent="0.2">
      <c r="A348" s="14"/>
      <c r="B348" s="30">
        <v>42156</v>
      </c>
      <c r="C348" s="4">
        <v>329032</v>
      </c>
      <c r="D348" s="4">
        <f t="shared" si="20"/>
        <v>13161.28</v>
      </c>
      <c r="E348" s="4">
        <f t="shared" si="21"/>
        <v>27967.72</v>
      </c>
      <c r="F348" s="4">
        <f t="shared" si="22"/>
        <v>41129</v>
      </c>
      <c r="G348" s="31">
        <f t="shared" si="23"/>
        <v>16459.32284943082</v>
      </c>
    </row>
    <row r="349" spans="1:7" x14ac:dyDescent="0.2">
      <c r="A349" s="14"/>
      <c r="B349" s="30">
        <v>42186</v>
      </c>
      <c r="C349" s="4">
        <v>329032</v>
      </c>
      <c r="D349" s="4">
        <f t="shared" si="20"/>
        <v>13161.28</v>
      </c>
      <c r="E349" s="4">
        <f t="shared" si="21"/>
        <v>27967.72</v>
      </c>
      <c r="F349" s="4">
        <f t="shared" si="22"/>
        <v>41129</v>
      </c>
      <c r="G349" s="31">
        <f t="shared" si="23"/>
        <v>16351.391121002693</v>
      </c>
    </row>
    <row r="350" spans="1:7" x14ac:dyDescent="0.2">
      <c r="A350" s="14"/>
      <c r="B350" s="30">
        <v>42217</v>
      </c>
      <c r="C350" s="4">
        <v>329032</v>
      </c>
      <c r="D350" s="4">
        <f t="shared" si="20"/>
        <v>13161.28</v>
      </c>
      <c r="E350" s="4">
        <f t="shared" si="21"/>
        <v>27967.72</v>
      </c>
      <c r="F350" s="4">
        <f t="shared" si="22"/>
        <v>41129</v>
      </c>
      <c r="G350" s="31">
        <f t="shared" si="23"/>
        <v>16076.653882023784</v>
      </c>
    </row>
    <row r="351" spans="1:7" x14ac:dyDescent="0.2">
      <c r="A351" s="14"/>
      <c r="B351" s="30">
        <v>42248</v>
      </c>
      <c r="C351" s="4">
        <v>329032</v>
      </c>
      <c r="D351" s="4">
        <f t="shared" si="20"/>
        <v>13161.28</v>
      </c>
      <c r="E351" s="4">
        <f t="shared" si="21"/>
        <v>27967.72</v>
      </c>
      <c r="F351" s="4">
        <f t="shared" si="22"/>
        <v>41129</v>
      </c>
      <c r="G351" s="31">
        <f t="shared" si="23"/>
        <v>15672.724620905203</v>
      </c>
    </row>
    <row r="352" spans="1:7" x14ac:dyDescent="0.2">
      <c r="A352" s="14"/>
      <c r="B352" s="30">
        <v>42278</v>
      </c>
      <c r="C352" s="4">
        <v>329032</v>
      </c>
      <c r="D352" s="4">
        <f t="shared" si="20"/>
        <v>13161.28</v>
      </c>
      <c r="E352" s="4">
        <f t="shared" si="21"/>
        <v>27967.72</v>
      </c>
      <c r="F352" s="4">
        <f t="shared" si="22"/>
        <v>41129</v>
      </c>
      <c r="G352" s="31">
        <f t="shared" si="23"/>
        <v>15287.428949183726</v>
      </c>
    </row>
    <row r="353" spans="1:7" x14ac:dyDescent="0.2">
      <c r="A353" s="14"/>
      <c r="B353" s="30">
        <v>42309</v>
      </c>
      <c r="C353" s="4">
        <v>329032</v>
      </c>
      <c r="D353" s="4">
        <f t="shared" si="20"/>
        <v>13161.28</v>
      </c>
      <c r="E353" s="4">
        <f t="shared" si="21"/>
        <v>27967.72</v>
      </c>
      <c r="F353" s="4">
        <f t="shared" si="22"/>
        <v>41129</v>
      </c>
      <c r="G353" s="31">
        <f t="shared" si="23"/>
        <v>14945.74562907096</v>
      </c>
    </row>
    <row r="354" spans="1:7" x14ac:dyDescent="0.2">
      <c r="A354" s="14"/>
      <c r="B354" s="30">
        <v>42339</v>
      </c>
      <c r="C354" s="4">
        <v>329032</v>
      </c>
      <c r="D354" s="4">
        <f t="shared" si="20"/>
        <v>13161.28</v>
      </c>
      <c r="E354" s="4">
        <f t="shared" si="21"/>
        <v>27967.72</v>
      </c>
      <c r="F354" s="4">
        <f t="shared" si="22"/>
        <v>41129</v>
      </c>
      <c r="G354" s="31">
        <f t="shared" si="23"/>
        <v>14601.845996592841</v>
      </c>
    </row>
    <row r="355" spans="1:7" x14ac:dyDescent="0.2">
      <c r="A355" s="14"/>
      <c r="B355" s="30">
        <v>42370</v>
      </c>
      <c r="C355" s="4">
        <v>369293</v>
      </c>
      <c r="D355" s="4">
        <f t="shared" si="20"/>
        <v>14771.720000000001</v>
      </c>
      <c r="E355" s="4">
        <f t="shared" si="21"/>
        <v>31389.905000000002</v>
      </c>
      <c r="F355" s="4">
        <f t="shared" si="22"/>
        <v>46161.625</v>
      </c>
      <c r="G355" s="31">
        <f t="shared" si="23"/>
        <v>15589.058694920954</v>
      </c>
    </row>
    <row r="356" spans="1:7" x14ac:dyDescent="0.2">
      <c r="A356" s="14"/>
      <c r="B356" s="30">
        <v>42401</v>
      </c>
      <c r="C356" s="4">
        <v>369293</v>
      </c>
      <c r="D356" s="4">
        <f t="shared" si="20"/>
        <v>14771.720000000001</v>
      </c>
      <c r="E356" s="4">
        <f t="shared" si="21"/>
        <v>31389.905000000002</v>
      </c>
      <c r="F356" s="4">
        <f t="shared" si="22"/>
        <v>46161.625</v>
      </c>
      <c r="G356" s="31">
        <f t="shared" si="23"/>
        <v>14809.740866821652</v>
      </c>
    </row>
    <row r="357" spans="1:7" x14ac:dyDescent="0.2">
      <c r="A357" s="14"/>
      <c r="B357" s="30">
        <v>42430</v>
      </c>
      <c r="C357" s="4">
        <v>369293</v>
      </c>
      <c r="D357" s="4">
        <f t="shared" si="20"/>
        <v>14771.720000000001</v>
      </c>
      <c r="E357" s="4">
        <f t="shared" si="21"/>
        <v>31389.905000000002</v>
      </c>
      <c r="F357" s="4">
        <f t="shared" si="22"/>
        <v>46161.625</v>
      </c>
      <c r="G357" s="31">
        <f t="shared" si="23"/>
        <v>14241.352393617017</v>
      </c>
    </row>
    <row r="358" spans="1:7" x14ac:dyDescent="0.2">
      <c r="A358" s="14"/>
      <c r="B358" s="30">
        <v>42461</v>
      </c>
      <c r="C358" s="4">
        <v>369293</v>
      </c>
      <c r="D358" s="4">
        <f t="shared" si="20"/>
        <v>14771.720000000001</v>
      </c>
      <c r="E358" s="4">
        <f t="shared" si="21"/>
        <v>31389.905000000002</v>
      </c>
      <c r="F358" s="4">
        <f t="shared" si="22"/>
        <v>46161.625</v>
      </c>
      <c r="G358" s="31">
        <f t="shared" si="23"/>
        <v>13944.71002946634</v>
      </c>
    </row>
    <row r="359" spans="1:7" x14ac:dyDescent="0.2">
      <c r="A359" s="14"/>
      <c r="B359" s="30">
        <v>42491</v>
      </c>
      <c r="C359" s="4">
        <v>369293</v>
      </c>
      <c r="D359" s="4">
        <f t="shared" si="20"/>
        <v>14771.720000000001</v>
      </c>
      <c r="E359" s="4">
        <f t="shared" si="21"/>
        <v>31389.905000000002</v>
      </c>
      <c r="F359" s="4">
        <f t="shared" si="22"/>
        <v>46161.625</v>
      </c>
      <c r="G359" s="31">
        <f t="shared" si="23"/>
        <v>13637.978460912062</v>
      </c>
    </row>
    <row r="360" spans="1:7" x14ac:dyDescent="0.2">
      <c r="A360" s="14"/>
      <c r="B360" s="30">
        <v>42522</v>
      </c>
      <c r="C360" s="4">
        <v>369293</v>
      </c>
      <c r="D360" s="4">
        <f t="shared" si="20"/>
        <v>14771.720000000001</v>
      </c>
      <c r="E360" s="4">
        <f t="shared" si="21"/>
        <v>31389.905000000002</v>
      </c>
      <c r="F360" s="4">
        <f t="shared" si="22"/>
        <v>46161.625</v>
      </c>
      <c r="G360" s="31">
        <f t="shared" si="23"/>
        <v>13353.649246271874</v>
      </c>
    </row>
    <row r="361" spans="1:7" x14ac:dyDescent="0.2">
      <c r="B361" s="30">
        <v>42552</v>
      </c>
      <c r="C361" s="4">
        <v>369293</v>
      </c>
      <c r="D361" s="4">
        <f t="shared" si="20"/>
        <v>14771.720000000001</v>
      </c>
      <c r="E361" s="4">
        <f t="shared" si="21"/>
        <v>31389.905000000002</v>
      </c>
      <c r="F361" s="4">
        <f t="shared" si="22"/>
        <v>46161.625</v>
      </c>
      <c r="G361" s="31">
        <f t="shared" si="23"/>
        <v>13046.53968232638</v>
      </c>
    </row>
    <row r="362" spans="1:7" x14ac:dyDescent="0.2">
      <c r="B362" s="30">
        <v>42583</v>
      </c>
      <c r="C362" s="4">
        <v>369293</v>
      </c>
      <c r="D362" s="4">
        <f t="shared" si="20"/>
        <v>14771.720000000001</v>
      </c>
      <c r="E362" s="4">
        <f t="shared" si="21"/>
        <v>31389.905000000002</v>
      </c>
      <c r="F362" s="4">
        <f t="shared" si="22"/>
        <v>46161.625</v>
      </c>
      <c r="G362" s="31">
        <f t="shared" si="23"/>
        <v>13231.704868974448</v>
      </c>
    </row>
    <row r="363" spans="1:7" x14ac:dyDescent="0.2">
      <c r="B363" s="30">
        <v>42614</v>
      </c>
      <c r="C363" s="4">
        <v>369293</v>
      </c>
      <c r="D363" s="4">
        <f t="shared" si="20"/>
        <v>14771.720000000001</v>
      </c>
      <c r="E363" s="4">
        <f t="shared" si="21"/>
        <v>31389.905000000002</v>
      </c>
      <c r="F363" s="4">
        <f t="shared" si="22"/>
        <v>46161.625</v>
      </c>
      <c r="G363" s="31">
        <f t="shared" si="23"/>
        <v>13263.747019313771</v>
      </c>
    </row>
    <row r="364" spans="1:7" x14ac:dyDescent="0.2">
      <c r="B364" s="30">
        <v>42644</v>
      </c>
      <c r="C364" s="4">
        <v>369293</v>
      </c>
      <c r="D364" s="4">
        <f t="shared" si="20"/>
        <v>14771.720000000001</v>
      </c>
      <c r="E364" s="4">
        <f t="shared" si="21"/>
        <v>31389.905000000002</v>
      </c>
      <c r="F364" s="4">
        <f t="shared" si="22"/>
        <v>46161.625</v>
      </c>
      <c r="G364" s="31">
        <f t="shared" si="23"/>
        <v>13302.243265493409</v>
      </c>
    </row>
    <row r="365" spans="1:7" x14ac:dyDescent="0.2">
      <c r="B365" s="30">
        <v>42675</v>
      </c>
      <c r="C365" s="4">
        <v>369293</v>
      </c>
      <c r="D365" s="4">
        <f t="shared" si="20"/>
        <v>14771.720000000001</v>
      </c>
      <c r="E365" s="4">
        <f t="shared" si="21"/>
        <v>31389.905000000002</v>
      </c>
      <c r="F365" s="4">
        <f t="shared" si="22"/>
        <v>46161.625</v>
      </c>
      <c r="G365" s="31">
        <f t="shared" si="23"/>
        <v>13231.704868974448</v>
      </c>
    </row>
    <row r="366" spans="1:7" x14ac:dyDescent="0.2">
      <c r="B366" s="30">
        <v>42705</v>
      </c>
      <c r="C366" s="4">
        <v>369293</v>
      </c>
      <c r="D366" s="4">
        <f t="shared" si="20"/>
        <v>14771.720000000001</v>
      </c>
      <c r="E366" s="4">
        <f t="shared" si="21"/>
        <v>31389.905000000002</v>
      </c>
      <c r="F366" s="4">
        <f t="shared" si="22"/>
        <v>46161.625</v>
      </c>
      <c r="G366" s="31">
        <f t="shared" si="23"/>
        <v>12989.30915046719</v>
      </c>
    </row>
    <row r="367" spans="1:7" x14ac:dyDescent="0.2">
      <c r="B367" s="30">
        <v>42736</v>
      </c>
      <c r="C367" s="4">
        <v>403084</v>
      </c>
      <c r="D367" s="4">
        <f t="shared" si="20"/>
        <v>16123.36</v>
      </c>
      <c r="E367" s="4">
        <f t="shared" si="21"/>
        <v>34262.14</v>
      </c>
      <c r="F367" s="4">
        <f t="shared" si="22"/>
        <v>50385.5</v>
      </c>
      <c r="G367" s="31">
        <f t="shared" si="23"/>
        <v>13518.975443818439</v>
      </c>
    </row>
    <row r="368" spans="1:7" x14ac:dyDescent="0.2">
      <c r="B368" s="30">
        <v>42767</v>
      </c>
      <c r="C368" s="4">
        <v>403084</v>
      </c>
      <c r="D368" s="4">
        <f t="shared" si="20"/>
        <v>16123.36</v>
      </c>
      <c r="E368" s="4">
        <f t="shared" si="21"/>
        <v>34262.14</v>
      </c>
      <c r="F368" s="4">
        <f t="shared" si="22"/>
        <v>50385.5</v>
      </c>
      <c r="G368" s="31">
        <f t="shared" si="23"/>
        <v>12886.724029049568</v>
      </c>
    </row>
    <row r="369" spans="2:7" x14ac:dyDescent="0.2">
      <c r="B369" s="30">
        <v>42795</v>
      </c>
      <c r="C369" s="4">
        <v>403084</v>
      </c>
      <c r="D369" s="4">
        <f t="shared" si="20"/>
        <v>16123.36</v>
      </c>
      <c r="E369" s="4">
        <f t="shared" si="21"/>
        <v>34262.14</v>
      </c>
      <c r="F369" s="4">
        <f t="shared" si="22"/>
        <v>50385.5</v>
      </c>
      <c r="G369" s="31">
        <f t="shared" si="23"/>
        <v>12588.457730986811</v>
      </c>
    </row>
    <row r="370" spans="2:7" x14ac:dyDescent="0.2">
      <c r="B370" s="30">
        <v>42826</v>
      </c>
      <c r="C370" s="4">
        <v>403084</v>
      </c>
      <c r="D370" s="4">
        <f t="shared" si="20"/>
        <v>16123.36</v>
      </c>
      <c r="E370" s="4">
        <f t="shared" si="21"/>
        <v>34262.14</v>
      </c>
      <c r="F370" s="4">
        <f t="shared" si="22"/>
        <v>50385.5</v>
      </c>
      <c r="G370" s="31">
        <f t="shared" si="23"/>
        <v>12292.990303409446</v>
      </c>
    </row>
    <row r="371" spans="2:7" x14ac:dyDescent="0.2">
      <c r="B371" s="30">
        <v>42856</v>
      </c>
      <c r="C371" s="4">
        <v>403084</v>
      </c>
      <c r="D371" s="4">
        <f t="shared" si="20"/>
        <v>16123.36</v>
      </c>
      <c r="E371" s="4">
        <f t="shared" si="21"/>
        <v>34262.14</v>
      </c>
      <c r="F371" s="4">
        <f t="shared" si="22"/>
        <v>50385.5</v>
      </c>
      <c r="G371" s="31">
        <f t="shared" si="23"/>
        <v>12156.052278402</v>
      </c>
    </row>
    <row r="372" spans="2:7" x14ac:dyDescent="0.2">
      <c r="B372" s="30">
        <v>42887</v>
      </c>
      <c r="C372" s="4">
        <v>403084</v>
      </c>
      <c r="D372" s="4">
        <f t="shared" si="20"/>
        <v>16123.36</v>
      </c>
      <c r="E372" s="4">
        <f t="shared" si="21"/>
        <v>34262.14</v>
      </c>
      <c r="F372" s="4">
        <f t="shared" si="22"/>
        <v>50385.5</v>
      </c>
      <c r="G372" s="31">
        <f t="shared" si="23"/>
        <v>12084.561363400186</v>
      </c>
    </row>
    <row r="373" spans="2:7" x14ac:dyDescent="0.2">
      <c r="B373" s="30">
        <v>42917</v>
      </c>
      <c r="C373" s="4">
        <v>403084</v>
      </c>
      <c r="D373" s="4">
        <f t="shared" si="20"/>
        <v>16123.36</v>
      </c>
      <c r="E373" s="4">
        <f t="shared" si="21"/>
        <v>34262.14</v>
      </c>
      <c r="F373" s="4">
        <f t="shared" si="22"/>
        <v>50385.5</v>
      </c>
      <c r="G373" s="31">
        <f t="shared" si="23"/>
        <v>12117.036961946345</v>
      </c>
    </row>
    <row r="374" spans="2:7" x14ac:dyDescent="0.2">
      <c r="B374" s="30">
        <v>42948</v>
      </c>
      <c r="C374" s="4">
        <v>403084</v>
      </c>
      <c r="D374" s="4">
        <f t="shared" si="20"/>
        <v>16123.36</v>
      </c>
      <c r="E374" s="4">
        <f t="shared" si="21"/>
        <v>34262.14</v>
      </c>
      <c r="F374" s="4">
        <f t="shared" si="22"/>
        <v>50385.5</v>
      </c>
      <c r="G374" s="31">
        <f t="shared" si="23"/>
        <v>12026.190251245855</v>
      </c>
    </row>
    <row r="375" spans="2:7" x14ac:dyDescent="0.2">
      <c r="B375" s="30">
        <v>42979</v>
      </c>
      <c r="C375" s="4">
        <v>403084</v>
      </c>
      <c r="D375" s="4">
        <f t="shared" si="20"/>
        <v>16123.36</v>
      </c>
      <c r="E375" s="4">
        <f t="shared" si="21"/>
        <v>34262.14</v>
      </c>
      <c r="F375" s="4">
        <f t="shared" si="22"/>
        <v>50385.5</v>
      </c>
      <c r="G375" s="31">
        <f t="shared" si="23"/>
        <v>12000.282534246573</v>
      </c>
    </row>
    <row r="376" spans="2:7" x14ac:dyDescent="0.2">
      <c r="B376" s="30">
        <v>43009</v>
      </c>
      <c r="C376" s="4">
        <v>403084</v>
      </c>
      <c r="D376" s="4">
        <f t="shared" si="20"/>
        <v>16123.36</v>
      </c>
      <c r="E376" s="4">
        <f t="shared" si="21"/>
        <v>34262.14</v>
      </c>
      <c r="F376" s="4">
        <f t="shared" si="22"/>
        <v>50385.5</v>
      </c>
      <c r="G376" s="31">
        <f t="shared" si="23"/>
        <v>11993.808965445678</v>
      </c>
    </row>
    <row r="377" spans="2:7" x14ac:dyDescent="0.2">
      <c r="B377" s="30">
        <v>43040</v>
      </c>
      <c r="C377" s="4">
        <v>403084</v>
      </c>
      <c r="D377" s="4">
        <f t="shared" si="20"/>
        <v>16123.36</v>
      </c>
      <c r="E377" s="4">
        <f t="shared" si="21"/>
        <v>34262.14</v>
      </c>
      <c r="F377" s="4">
        <f t="shared" si="22"/>
        <v>50385.5</v>
      </c>
      <c r="G377" s="31">
        <f t="shared" si="23"/>
        <v>11877.514034179185</v>
      </c>
    </row>
    <row r="378" spans="2:7" x14ac:dyDescent="0.2">
      <c r="B378" s="30">
        <v>43070</v>
      </c>
      <c r="C378" s="4">
        <v>403084</v>
      </c>
      <c r="D378" s="4">
        <f t="shared" si="20"/>
        <v>16123.36</v>
      </c>
      <c r="E378" s="4">
        <f t="shared" si="21"/>
        <v>34262.14</v>
      </c>
      <c r="F378" s="4">
        <f t="shared" si="22"/>
        <v>50385.5</v>
      </c>
      <c r="G378" s="31">
        <f t="shared" si="23"/>
        <v>11639.819903012802</v>
      </c>
    </row>
    <row r="379" spans="2:7" x14ac:dyDescent="0.2">
      <c r="B379" s="30">
        <v>43101</v>
      </c>
      <c r="C379" s="4">
        <v>421619</v>
      </c>
      <c r="D379" s="4">
        <f t="shared" si="20"/>
        <v>16864.760000000002</v>
      </c>
      <c r="E379" s="4">
        <f t="shared" si="21"/>
        <v>35837.615000000005</v>
      </c>
      <c r="F379" s="4">
        <f t="shared" si="22"/>
        <v>52702.375000000007</v>
      </c>
      <c r="G379" s="31">
        <f t="shared" si="23"/>
        <v>11769.278452783758</v>
      </c>
    </row>
    <row r="380" spans="2:7" x14ac:dyDescent="0.2">
      <c r="B380" s="30">
        <v>43132</v>
      </c>
      <c r="C380" s="4">
        <v>421619</v>
      </c>
      <c r="D380" s="4">
        <f t="shared" si="20"/>
        <v>16864.760000000002</v>
      </c>
      <c r="E380" s="4">
        <f t="shared" si="21"/>
        <v>35837.615000000005</v>
      </c>
      <c r="F380" s="4">
        <f t="shared" si="22"/>
        <v>52702.375000000007</v>
      </c>
      <c r="G380" s="31">
        <f t="shared" si="23"/>
        <v>11316.362133475872</v>
      </c>
    </row>
    <row r="381" spans="2:7" x14ac:dyDescent="0.2">
      <c r="B381" s="30">
        <v>43160</v>
      </c>
      <c r="C381" s="4">
        <v>421619</v>
      </c>
      <c r="D381" s="4">
        <f t="shared" si="20"/>
        <v>16864.760000000002</v>
      </c>
      <c r="E381" s="4">
        <f t="shared" si="21"/>
        <v>35837.615000000005</v>
      </c>
      <c r="F381" s="4">
        <f t="shared" si="22"/>
        <v>52702.375000000007</v>
      </c>
      <c r="G381" s="31">
        <f t="shared" si="23"/>
        <v>11166.800837988827</v>
      </c>
    </row>
    <row r="382" spans="2:7" x14ac:dyDescent="0.2">
      <c r="B382" s="30">
        <v>43191</v>
      </c>
      <c r="C382" s="4">
        <v>421619</v>
      </c>
      <c r="D382" s="4">
        <f t="shared" si="20"/>
        <v>16864.760000000002</v>
      </c>
      <c r="E382" s="4">
        <f t="shared" si="21"/>
        <v>35837.615000000005</v>
      </c>
      <c r="F382" s="4">
        <f t="shared" si="22"/>
        <v>52702.375000000007</v>
      </c>
      <c r="G382" s="31">
        <f t="shared" si="23"/>
        <v>10869.764937822263</v>
      </c>
    </row>
    <row r="383" spans="2:7" x14ac:dyDescent="0.2">
      <c r="B383" s="30">
        <v>43221</v>
      </c>
      <c r="C383" s="4">
        <v>421619</v>
      </c>
      <c r="D383" s="4">
        <f t="shared" si="20"/>
        <v>16864.760000000002</v>
      </c>
      <c r="E383" s="4">
        <f t="shared" si="21"/>
        <v>35837.615000000005</v>
      </c>
      <c r="F383" s="4">
        <f t="shared" si="22"/>
        <v>52702.375000000007</v>
      </c>
      <c r="G383" s="31">
        <f t="shared" si="23"/>
        <v>10709.488263916901</v>
      </c>
    </row>
    <row r="384" spans="2:7" x14ac:dyDescent="0.2">
      <c r="B384" s="30">
        <v>43252</v>
      </c>
      <c r="C384" s="4">
        <v>421619</v>
      </c>
      <c r="D384" s="4">
        <f t="shared" si="20"/>
        <v>16864.760000000002</v>
      </c>
      <c r="E384" s="4">
        <f t="shared" si="21"/>
        <v>35837.615000000005</v>
      </c>
      <c r="F384" s="4">
        <f t="shared" si="22"/>
        <v>52702.375000000007</v>
      </c>
      <c r="G384" s="31">
        <f t="shared" si="23"/>
        <v>10613.70959621387</v>
      </c>
    </row>
    <row r="385" spans="2:7" x14ac:dyDescent="0.2">
      <c r="B385" s="30">
        <v>43282</v>
      </c>
      <c r="C385" s="4">
        <v>421619</v>
      </c>
      <c r="D385" s="4">
        <f t="shared" si="20"/>
        <v>16864.760000000002</v>
      </c>
      <c r="E385" s="4">
        <f t="shared" si="21"/>
        <v>35837.615000000005</v>
      </c>
      <c r="F385" s="4">
        <f t="shared" si="22"/>
        <v>52702.375000000007</v>
      </c>
      <c r="G385" s="31">
        <f t="shared" si="23"/>
        <v>10696.701035995167</v>
      </c>
    </row>
    <row r="386" spans="2:7" x14ac:dyDescent="0.2">
      <c r="B386" s="30">
        <v>43313</v>
      </c>
      <c r="C386" s="4">
        <v>421619</v>
      </c>
      <c r="D386" s="4">
        <f t="shared" si="20"/>
        <v>16864.760000000002</v>
      </c>
      <c r="E386" s="4">
        <f t="shared" si="21"/>
        <v>35837.615000000005</v>
      </c>
      <c r="F386" s="4">
        <f t="shared" si="22"/>
        <v>52702.375000000007</v>
      </c>
      <c r="G386" s="31">
        <f t="shared" si="23"/>
        <v>10620.085838368585</v>
      </c>
    </row>
    <row r="387" spans="2:7" x14ac:dyDescent="0.2">
      <c r="B387" s="30">
        <v>43344</v>
      </c>
      <c r="C387" s="4">
        <v>421619</v>
      </c>
      <c r="D387" s="4">
        <f t="shared" si="20"/>
        <v>16864.760000000002</v>
      </c>
      <c r="E387" s="4">
        <f t="shared" si="21"/>
        <v>35837.615000000005</v>
      </c>
      <c r="F387" s="4">
        <f t="shared" si="22"/>
        <v>52702.375000000007</v>
      </c>
      <c r="G387" s="31">
        <f t="shared" si="23"/>
        <v>10511.864079621999</v>
      </c>
    </row>
    <row r="388" spans="2:7" x14ac:dyDescent="0.2">
      <c r="B388" s="30">
        <v>43374</v>
      </c>
      <c r="C388" s="4">
        <v>421619</v>
      </c>
      <c r="D388" s="4">
        <f t="shared" si="20"/>
        <v>16864.760000000002</v>
      </c>
      <c r="E388" s="4">
        <f t="shared" si="21"/>
        <v>35837.615000000005</v>
      </c>
      <c r="F388" s="4">
        <f t="shared" si="22"/>
        <v>52702.375000000007</v>
      </c>
      <c r="G388" s="31">
        <f t="shared" si="23"/>
        <v>10435.69469826288</v>
      </c>
    </row>
    <row r="389" spans="2:7" x14ac:dyDescent="0.2">
      <c r="B389" s="30">
        <v>43405</v>
      </c>
      <c r="C389" s="4">
        <v>421619</v>
      </c>
      <c r="D389" s="4">
        <f t="shared" si="20"/>
        <v>16864.760000000002</v>
      </c>
      <c r="E389" s="4">
        <f t="shared" si="21"/>
        <v>35837.615000000005</v>
      </c>
      <c r="F389" s="4">
        <f t="shared" si="22"/>
        <v>52702.375000000007</v>
      </c>
      <c r="G389" s="31">
        <f t="shared" si="23"/>
        <v>10366.033839017044</v>
      </c>
    </row>
    <row r="390" spans="2:7" x14ac:dyDescent="0.2">
      <c r="B390" s="30">
        <v>43435</v>
      </c>
      <c r="C390" s="4">
        <v>421619</v>
      </c>
      <c r="D390" s="4">
        <f t="shared" si="20"/>
        <v>16864.760000000002</v>
      </c>
      <c r="E390" s="4">
        <f t="shared" si="21"/>
        <v>35837.615000000005</v>
      </c>
      <c r="F390" s="4">
        <f t="shared" si="22"/>
        <v>52702.375000000007</v>
      </c>
      <c r="G390" s="31">
        <f t="shared" si="23"/>
        <v>10176.828612500001</v>
      </c>
    </row>
    <row r="391" spans="2:7" x14ac:dyDescent="0.2">
      <c r="B391" s="30">
        <v>43466</v>
      </c>
      <c r="C391" s="4">
        <v>425025</v>
      </c>
      <c r="D391" s="4">
        <f t="shared" si="20"/>
        <v>17001</v>
      </c>
      <c r="E391" s="4">
        <f t="shared" si="21"/>
        <v>36127.125</v>
      </c>
      <c r="F391" s="4">
        <f t="shared" si="22"/>
        <v>53128.125</v>
      </c>
      <c r="G391" s="31">
        <f t="shared" si="23"/>
        <v>9880.9862698807192</v>
      </c>
    </row>
    <row r="392" spans="2:7" x14ac:dyDescent="0.2">
      <c r="B392" s="30">
        <v>43497</v>
      </c>
      <c r="C392" s="4">
        <v>425025</v>
      </c>
      <c r="D392" s="4">
        <f t="shared" si="20"/>
        <v>17001</v>
      </c>
      <c r="E392" s="4">
        <f t="shared" si="21"/>
        <v>36127.125</v>
      </c>
      <c r="F392" s="4">
        <f t="shared" si="22"/>
        <v>53128.125</v>
      </c>
      <c r="G392" s="31">
        <f t="shared" si="23"/>
        <v>9519.7954758845663</v>
      </c>
    </row>
    <row r="393" spans="2:7" x14ac:dyDescent="0.2">
      <c r="B393" s="30">
        <v>43525</v>
      </c>
      <c r="C393" s="4">
        <v>425025</v>
      </c>
      <c r="D393" s="4">
        <f t="shared" si="20"/>
        <v>17001</v>
      </c>
      <c r="E393" s="4">
        <f t="shared" si="21"/>
        <v>36127.125</v>
      </c>
      <c r="F393" s="4">
        <f t="shared" si="22"/>
        <v>53128.125</v>
      </c>
      <c r="G393" s="31">
        <f t="shared" si="23"/>
        <v>9248.538981007674</v>
      </c>
    </row>
    <row r="394" spans="2:7" x14ac:dyDescent="0.2">
      <c r="B394" s="30">
        <v>43556</v>
      </c>
      <c r="C394" s="4">
        <v>425025</v>
      </c>
      <c r="D394" s="4">
        <f t="shared" si="20"/>
        <v>17001</v>
      </c>
      <c r="E394" s="4">
        <f t="shared" si="21"/>
        <v>36127.125</v>
      </c>
      <c r="F394" s="4">
        <f t="shared" si="22"/>
        <v>53128.125</v>
      </c>
      <c r="G394" s="31">
        <f t="shared" si="23"/>
        <v>8943.1303246180905</v>
      </c>
    </row>
    <row r="395" spans="2:7" x14ac:dyDescent="0.2">
      <c r="B395" s="30">
        <v>43586</v>
      </c>
      <c r="C395" s="4">
        <v>425025</v>
      </c>
      <c r="D395" s="4">
        <f t="shared" si="20"/>
        <v>17001</v>
      </c>
      <c r="E395" s="4">
        <f t="shared" si="21"/>
        <v>36127.125</v>
      </c>
      <c r="F395" s="4">
        <f t="shared" si="22"/>
        <v>53128.125</v>
      </c>
      <c r="G395" s="31">
        <f t="shared" si="23"/>
        <v>8749.2333927176878</v>
      </c>
    </row>
    <row r="396" spans="2:7" x14ac:dyDescent="0.2">
      <c r="B396" s="30">
        <v>43617</v>
      </c>
      <c r="C396" s="4">
        <v>425025</v>
      </c>
      <c r="D396" s="4">
        <f t="shared" si="20"/>
        <v>17001</v>
      </c>
      <c r="E396" s="4">
        <f t="shared" si="21"/>
        <v>36127.125</v>
      </c>
      <c r="F396" s="4">
        <f t="shared" si="22"/>
        <v>53128.125</v>
      </c>
      <c r="G396" s="31">
        <f t="shared" si="23"/>
        <v>8586.5726316814325</v>
      </c>
    </row>
    <row r="397" spans="2:7" x14ac:dyDescent="0.2">
      <c r="B397" s="30">
        <v>43647</v>
      </c>
      <c r="C397" s="4">
        <v>425025</v>
      </c>
      <c r="D397" s="4">
        <f t="shared" si="20"/>
        <v>17001</v>
      </c>
      <c r="E397" s="4">
        <f t="shared" si="21"/>
        <v>36127.125</v>
      </c>
      <c r="F397" s="4">
        <f t="shared" si="22"/>
        <v>53128.125</v>
      </c>
      <c r="G397" s="31">
        <f t="shared" si="23"/>
        <v>8448.6827885175808</v>
      </c>
    </row>
    <row r="398" spans="2:7" x14ac:dyDescent="0.2">
      <c r="B398" s="30">
        <v>43678</v>
      </c>
      <c r="C398" s="4">
        <v>425025</v>
      </c>
      <c r="D398" s="4">
        <f t="shared" si="20"/>
        <v>17001</v>
      </c>
      <c r="E398" s="4">
        <f t="shared" si="21"/>
        <v>36127.125</v>
      </c>
      <c r="F398" s="4">
        <f t="shared" si="22"/>
        <v>53128.125</v>
      </c>
      <c r="G398" s="31">
        <f t="shared" si="23"/>
        <v>8394.8934776278766</v>
      </c>
    </row>
    <row r="399" spans="2:7" x14ac:dyDescent="0.2">
      <c r="B399" s="30">
        <v>43709</v>
      </c>
      <c r="C399" s="4">
        <v>425025</v>
      </c>
      <c r="D399" s="4">
        <f t="shared" si="20"/>
        <v>17001</v>
      </c>
      <c r="E399" s="4">
        <f t="shared" si="21"/>
        <v>36127.125</v>
      </c>
      <c r="F399" s="4">
        <f t="shared" si="22"/>
        <v>53128.125</v>
      </c>
      <c r="G399" s="31">
        <f t="shared" si="23"/>
        <v>8257.8578951191157</v>
      </c>
    </row>
    <row r="400" spans="2:7" x14ac:dyDescent="0.2">
      <c r="B400" s="30">
        <v>43739</v>
      </c>
      <c r="C400" s="4">
        <v>425025</v>
      </c>
      <c r="D400" s="4">
        <f t="shared" si="20"/>
        <v>17001</v>
      </c>
      <c r="E400" s="4">
        <f t="shared" si="21"/>
        <v>36127.125</v>
      </c>
      <c r="F400" s="4">
        <f t="shared" si="22"/>
        <v>53128.125</v>
      </c>
      <c r="G400" s="31">
        <f t="shared" si="23"/>
        <v>8156.9624383641058</v>
      </c>
    </row>
    <row r="401" spans="2:7" x14ac:dyDescent="0.2">
      <c r="B401" s="30">
        <v>43770</v>
      </c>
      <c r="C401" s="4">
        <v>425025</v>
      </c>
      <c r="D401" s="4">
        <f t="shared" si="20"/>
        <v>17001</v>
      </c>
      <c r="E401" s="4">
        <f t="shared" si="21"/>
        <v>36127.125</v>
      </c>
      <c r="F401" s="4">
        <f t="shared" si="22"/>
        <v>53128.125</v>
      </c>
      <c r="G401" s="31">
        <f t="shared" si="23"/>
        <v>8091.8536918099271</v>
      </c>
    </row>
    <row r="402" spans="2:7" x14ac:dyDescent="0.2">
      <c r="B402" s="30">
        <v>43800</v>
      </c>
      <c r="C402" s="4">
        <v>425025</v>
      </c>
      <c r="D402" s="4">
        <f t="shared" si="20"/>
        <v>17001</v>
      </c>
      <c r="E402" s="4">
        <f t="shared" si="21"/>
        <v>36127.125</v>
      </c>
      <c r="F402" s="4">
        <f t="shared" si="22"/>
        <v>53128.125</v>
      </c>
      <c r="G402" s="31">
        <f t="shared" si="23"/>
        <v>7938.5088511560753</v>
      </c>
    </row>
    <row r="403" spans="2:7" x14ac:dyDescent="0.2">
      <c r="B403" s="30">
        <v>43831</v>
      </c>
      <c r="C403" s="4">
        <v>435489</v>
      </c>
      <c r="D403" s="4">
        <f t="shared" si="20"/>
        <v>17419.560000000001</v>
      </c>
      <c r="E403" s="4">
        <f t="shared" si="21"/>
        <v>37016.565000000002</v>
      </c>
      <c r="F403" s="4">
        <f t="shared" si="22"/>
        <v>54436.125</v>
      </c>
      <c r="G403" s="31">
        <f t="shared" si="23"/>
        <v>7869.8427067344601</v>
      </c>
    </row>
    <row r="404" spans="2:7" x14ac:dyDescent="0.2">
      <c r="B404" s="30">
        <v>43862</v>
      </c>
      <c r="C404" s="4">
        <v>435489</v>
      </c>
      <c r="D404" s="4">
        <f t="shared" si="20"/>
        <v>17419.560000000001</v>
      </c>
      <c r="E404" s="4">
        <f t="shared" si="21"/>
        <v>37016.565000000002</v>
      </c>
      <c r="F404" s="4">
        <f t="shared" si="22"/>
        <v>54436.125</v>
      </c>
      <c r="G404" s="31">
        <f t="shared" si="23"/>
        <v>7454.2320969125212</v>
      </c>
    </row>
    <row r="405" spans="2:7" x14ac:dyDescent="0.2">
      <c r="B405" s="30">
        <v>43891</v>
      </c>
      <c r="C405" s="4">
        <v>435489</v>
      </c>
      <c r="D405" s="4">
        <f t="shared" ref="D405:D432" si="24">+C405*4%</f>
        <v>17419.560000000001</v>
      </c>
      <c r="E405" s="4">
        <f t="shared" ref="E405:E432" si="25">+C405*8.5%</f>
        <v>37016.565000000002</v>
      </c>
      <c r="F405" s="4">
        <f t="shared" ref="F405:F432" si="26">+D405+E405</f>
        <v>54436.125</v>
      </c>
      <c r="G405" s="31">
        <f t="shared" si="23"/>
        <v>7108.213801762533</v>
      </c>
    </row>
    <row r="406" spans="2:7" x14ac:dyDescent="0.2">
      <c r="B406" s="30">
        <v>43922</v>
      </c>
      <c r="C406" s="4">
        <v>435489</v>
      </c>
      <c r="D406" s="4">
        <f t="shared" si="24"/>
        <v>17419.560000000001</v>
      </c>
      <c r="E406" s="4">
        <f t="shared" si="25"/>
        <v>37016.565000000002</v>
      </c>
      <c r="F406" s="4">
        <f t="shared" si="26"/>
        <v>54436.125</v>
      </c>
      <c r="G406" s="31">
        <f t="shared" ref="G406:G432" si="27">+(F406*($D$34/E101)-F406)</f>
        <v>7009.2304754020806</v>
      </c>
    </row>
    <row r="407" spans="2:7" x14ac:dyDescent="0.2">
      <c r="B407" s="30">
        <v>43952</v>
      </c>
      <c r="C407" s="4">
        <v>435489</v>
      </c>
      <c r="D407" s="4">
        <f t="shared" si="24"/>
        <v>17419.560000000001</v>
      </c>
      <c r="E407" s="4">
        <f t="shared" si="25"/>
        <v>37016.565000000002</v>
      </c>
      <c r="F407" s="4">
        <f t="shared" si="26"/>
        <v>54436.125</v>
      </c>
      <c r="G407" s="31">
        <f t="shared" si="27"/>
        <v>7207.5165503986354</v>
      </c>
    </row>
    <row r="408" spans="2:7" x14ac:dyDescent="0.2">
      <c r="B408" s="30">
        <v>43983</v>
      </c>
      <c r="C408" s="4">
        <v>435489</v>
      </c>
      <c r="D408" s="4">
        <f t="shared" si="24"/>
        <v>17419.560000000001</v>
      </c>
      <c r="E408" s="4">
        <f t="shared" si="25"/>
        <v>37016.565000000002</v>
      </c>
      <c r="F408" s="4">
        <f t="shared" si="26"/>
        <v>54436.125</v>
      </c>
      <c r="G408" s="31">
        <f t="shared" si="27"/>
        <v>7436.5440840240117</v>
      </c>
    </row>
    <row r="409" spans="2:7" x14ac:dyDescent="0.2">
      <c r="B409" s="30">
        <v>44013</v>
      </c>
      <c r="C409" s="4">
        <v>435489</v>
      </c>
      <c r="D409" s="4">
        <f t="shared" si="24"/>
        <v>17419.560000000001</v>
      </c>
      <c r="E409" s="4">
        <f t="shared" si="25"/>
        <v>37016.565000000002</v>
      </c>
      <c r="F409" s="4">
        <f t="shared" si="26"/>
        <v>54436.125</v>
      </c>
      <c r="G409" s="31">
        <f t="shared" si="27"/>
        <v>7436.5440840240117</v>
      </c>
    </row>
    <row r="410" spans="2:7" x14ac:dyDescent="0.2">
      <c r="B410" s="30">
        <v>44044</v>
      </c>
      <c r="C410" s="4">
        <v>435489</v>
      </c>
      <c r="D410" s="4">
        <f t="shared" si="24"/>
        <v>17419.560000000001</v>
      </c>
      <c r="E410" s="4">
        <f t="shared" si="25"/>
        <v>37016.565000000002</v>
      </c>
      <c r="F410" s="4">
        <f t="shared" si="26"/>
        <v>54436.125</v>
      </c>
      <c r="G410" s="31">
        <f t="shared" si="27"/>
        <v>7442.43896484375</v>
      </c>
    </row>
    <row r="411" spans="2:7" x14ac:dyDescent="0.2">
      <c r="B411" s="30">
        <v>44075</v>
      </c>
      <c r="C411" s="4">
        <v>435489</v>
      </c>
      <c r="D411" s="4">
        <f t="shared" si="24"/>
        <v>17419.560000000001</v>
      </c>
      <c r="E411" s="4">
        <f t="shared" si="25"/>
        <v>37016.565000000002</v>
      </c>
      <c r="F411" s="4">
        <f t="shared" si="26"/>
        <v>54436.125</v>
      </c>
      <c r="G411" s="31">
        <f t="shared" si="27"/>
        <v>7248.4991214740148</v>
      </c>
    </row>
    <row r="412" spans="2:7" x14ac:dyDescent="0.2">
      <c r="B412" s="30">
        <v>44105</v>
      </c>
      <c r="C412" s="4">
        <v>435489</v>
      </c>
      <c r="D412" s="4">
        <f t="shared" si="24"/>
        <v>17419.560000000001</v>
      </c>
      <c r="E412" s="4">
        <f t="shared" si="25"/>
        <v>37016.565000000002</v>
      </c>
      <c r="F412" s="4">
        <f t="shared" si="26"/>
        <v>54436.125</v>
      </c>
      <c r="G412" s="31">
        <f t="shared" si="27"/>
        <v>7283.6704361873999</v>
      </c>
    </row>
    <row r="413" spans="2:7" x14ac:dyDescent="0.2">
      <c r="B413" s="30">
        <v>44136</v>
      </c>
      <c r="C413" s="4">
        <v>435489</v>
      </c>
      <c r="D413" s="4">
        <f t="shared" si="24"/>
        <v>17419.560000000001</v>
      </c>
      <c r="E413" s="4">
        <f t="shared" si="25"/>
        <v>37016.565000000002</v>
      </c>
      <c r="F413" s="4">
        <f t="shared" si="26"/>
        <v>54436.125</v>
      </c>
      <c r="G413" s="31">
        <f t="shared" si="27"/>
        <v>7371.774445660456</v>
      </c>
    </row>
    <row r="414" spans="2:7" x14ac:dyDescent="0.2">
      <c r="B414" s="30">
        <v>44166</v>
      </c>
      <c r="C414" s="4">
        <v>435489</v>
      </c>
      <c r="D414" s="4">
        <f t="shared" si="24"/>
        <v>17419.560000000001</v>
      </c>
      <c r="E414" s="4">
        <f t="shared" si="25"/>
        <v>37016.565000000002</v>
      </c>
      <c r="F414" s="4">
        <f t="shared" si="26"/>
        <v>54436.125</v>
      </c>
      <c r="G414" s="31">
        <f t="shared" si="27"/>
        <v>7137.3872653583603</v>
      </c>
    </row>
    <row r="415" spans="2:7" x14ac:dyDescent="0.2">
      <c r="B415" s="30">
        <v>44197</v>
      </c>
      <c r="C415" s="4">
        <v>450731</v>
      </c>
      <c r="D415" s="4">
        <f t="shared" si="24"/>
        <v>18029.240000000002</v>
      </c>
      <c r="E415" s="4">
        <f t="shared" si="25"/>
        <v>38312.135000000002</v>
      </c>
      <c r="F415" s="4">
        <f t="shared" si="26"/>
        <v>56341.375</v>
      </c>
      <c r="G415" s="31">
        <f t="shared" si="27"/>
        <v>7128.4526956850241</v>
      </c>
    </row>
    <row r="416" spans="2:7" x14ac:dyDescent="0.2">
      <c r="B416" s="30">
        <v>44228</v>
      </c>
      <c r="C416" s="4">
        <v>450731</v>
      </c>
      <c r="D416" s="4">
        <f t="shared" si="24"/>
        <v>18029.240000000002</v>
      </c>
      <c r="E416" s="4">
        <f t="shared" si="25"/>
        <v>38312.135000000002</v>
      </c>
      <c r="F416" s="4">
        <f t="shared" si="26"/>
        <v>56341.375</v>
      </c>
      <c r="G416" s="31">
        <f t="shared" si="27"/>
        <v>6729.458657815725</v>
      </c>
    </row>
    <row r="417" spans="2:7" x14ac:dyDescent="0.2">
      <c r="B417" s="30">
        <v>44256</v>
      </c>
      <c r="C417" s="4">
        <v>450731</v>
      </c>
      <c r="D417" s="4">
        <f t="shared" si="24"/>
        <v>18029.240000000002</v>
      </c>
      <c r="E417" s="4">
        <f t="shared" si="25"/>
        <v>38312.135000000002</v>
      </c>
      <c r="F417" s="4">
        <f t="shared" si="26"/>
        <v>56341.375</v>
      </c>
      <c r="G417" s="31">
        <f t="shared" si="27"/>
        <v>6411.5138279499588</v>
      </c>
    </row>
    <row r="418" spans="2:7" x14ac:dyDescent="0.2">
      <c r="B418" s="30">
        <v>44287</v>
      </c>
      <c r="C418" s="4">
        <v>450731</v>
      </c>
      <c r="D418" s="4">
        <f t="shared" si="24"/>
        <v>18029.240000000002</v>
      </c>
      <c r="E418" s="4">
        <f t="shared" si="25"/>
        <v>38312.135000000002</v>
      </c>
      <c r="F418" s="4">
        <f t="shared" si="26"/>
        <v>56341.375</v>
      </c>
      <c r="G418" s="31">
        <f t="shared" si="27"/>
        <v>6038.8166411469865</v>
      </c>
    </row>
    <row r="419" spans="2:7" x14ac:dyDescent="0.2">
      <c r="B419" s="30">
        <v>44317</v>
      </c>
      <c r="C419" s="4">
        <v>450731</v>
      </c>
      <c r="D419" s="4">
        <f t="shared" si="24"/>
        <v>18029.240000000002</v>
      </c>
      <c r="E419" s="4">
        <f t="shared" si="25"/>
        <v>38312.135000000002</v>
      </c>
      <c r="F419" s="4">
        <f t="shared" si="26"/>
        <v>56341.375</v>
      </c>
      <c r="G419" s="31">
        <f t="shared" si="27"/>
        <v>5419.8290724917315</v>
      </c>
    </row>
    <row r="420" spans="2:7" x14ac:dyDescent="0.2">
      <c r="B420" s="30">
        <v>44348</v>
      </c>
      <c r="C420" s="4">
        <v>450731</v>
      </c>
      <c r="D420" s="4">
        <f t="shared" si="24"/>
        <v>18029.240000000002</v>
      </c>
      <c r="E420" s="4">
        <f t="shared" si="25"/>
        <v>38312.135000000002</v>
      </c>
      <c r="F420" s="4">
        <f t="shared" si="26"/>
        <v>56341.375</v>
      </c>
      <c r="G420" s="31">
        <f t="shared" si="27"/>
        <v>5453.8948221180399</v>
      </c>
    </row>
    <row r="421" spans="2:7" x14ac:dyDescent="0.2">
      <c r="B421" s="30">
        <v>44378</v>
      </c>
      <c r="C421" s="4">
        <v>450731</v>
      </c>
      <c r="D421" s="4">
        <f t="shared" si="24"/>
        <v>18029.240000000002</v>
      </c>
      <c r="E421" s="4">
        <f t="shared" si="25"/>
        <v>38312.135000000002</v>
      </c>
      <c r="F421" s="4">
        <f t="shared" si="26"/>
        <v>56341.375</v>
      </c>
      <c r="G421" s="31">
        <f t="shared" si="27"/>
        <v>5250.0621564046232</v>
      </c>
    </row>
    <row r="422" spans="2:7" x14ac:dyDescent="0.2">
      <c r="B422" s="30">
        <v>44409</v>
      </c>
      <c r="C422" s="4">
        <v>450731</v>
      </c>
      <c r="D422" s="4">
        <f t="shared" si="24"/>
        <v>18029.240000000002</v>
      </c>
      <c r="E422" s="4">
        <f t="shared" si="25"/>
        <v>38312.135000000002</v>
      </c>
      <c r="F422" s="4">
        <f t="shared" si="26"/>
        <v>56341.375</v>
      </c>
      <c r="G422" s="31">
        <f t="shared" si="27"/>
        <v>4980.3678503010378</v>
      </c>
    </row>
    <row r="423" spans="2:7" x14ac:dyDescent="0.2">
      <c r="B423" s="30">
        <v>44440</v>
      </c>
      <c r="C423" s="4">
        <v>450731</v>
      </c>
      <c r="D423" s="4">
        <f t="shared" si="24"/>
        <v>18029.240000000002</v>
      </c>
      <c r="E423" s="4">
        <f t="shared" si="25"/>
        <v>38312.135000000002</v>
      </c>
      <c r="F423" s="4">
        <f t="shared" si="26"/>
        <v>56341.375</v>
      </c>
      <c r="G423" s="31">
        <f t="shared" si="27"/>
        <v>4746.3153966739337</v>
      </c>
    </row>
    <row r="424" spans="2:7" x14ac:dyDescent="0.2">
      <c r="B424" s="30">
        <v>44470</v>
      </c>
      <c r="C424" s="4">
        <v>450731</v>
      </c>
      <c r="D424" s="4">
        <f t="shared" si="24"/>
        <v>18029.240000000002</v>
      </c>
      <c r="E424" s="4">
        <f t="shared" si="25"/>
        <v>38312.135000000002</v>
      </c>
      <c r="F424" s="4">
        <f t="shared" si="26"/>
        <v>56341.375</v>
      </c>
      <c r="G424" s="31">
        <f t="shared" si="27"/>
        <v>4735.2145988551638</v>
      </c>
    </row>
    <row r="425" spans="2:7" x14ac:dyDescent="0.2">
      <c r="B425" s="30">
        <v>44501</v>
      </c>
      <c r="C425" s="4">
        <v>450731</v>
      </c>
      <c r="D425" s="4">
        <f t="shared" si="24"/>
        <v>18029.240000000002</v>
      </c>
      <c r="E425" s="4">
        <f t="shared" si="25"/>
        <v>38312.135000000002</v>
      </c>
      <c r="F425" s="4">
        <f t="shared" si="26"/>
        <v>56341.375</v>
      </c>
      <c r="G425" s="31">
        <f t="shared" si="27"/>
        <v>4437.0106351717986</v>
      </c>
    </row>
    <row r="426" spans="2:7" x14ac:dyDescent="0.2">
      <c r="B426" s="30">
        <v>44531</v>
      </c>
      <c r="C426" s="4">
        <v>450731</v>
      </c>
      <c r="D426" s="4">
        <f t="shared" si="24"/>
        <v>18029.240000000002</v>
      </c>
      <c r="E426" s="4">
        <f t="shared" si="25"/>
        <v>38312.135000000002</v>
      </c>
      <c r="F426" s="4">
        <f t="shared" si="26"/>
        <v>56341.375</v>
      </c>
      <c r="G426" s="31">
        <f t="shared" si="27"/>
        <v>3995.1248765819983</v>
      </c>
    </row>
    <row r="427" spans="2:7" x14ac:dyDescent="0.2">
      <c r="B427" s="30">
        <v>44562</v>
      </c>
      <c r="C427" s="4">
        <v>496134</v>
      </c>
      <c r="D427" s="4">
        <f t="shared" si="24"/>
        <v>19845.36</v>
      </c>
      <c r="E427" s="4">
        <f t="shared" si="25"/>
        <v>42171.39</v>
      </c>
      <c r="F427" s="4">
        <f t="shared" si="26"/>
        <v>62016.75</v>
      </c>
      <c r="G427" s="31">
        <f t="shared" si="27"/>
        <v>3312.7435767261195</v>
      </c>
    </row>
    <row r="428" spans="2:7" x14ac:dyDescent="0.2">
      <c r="B428" s="30">
        <v>44593</v>
      </c>
      <c r="C428" s="4">
        <v>496134</v>
      </c>
      <c r="D428" s="4">
        <f t="shared" si="24"/>
        <v>19845.36</v>
      </c>
      <c r="E428" s="4">
        <f t="shared" si="25"/>
        <v>42171.39</v>
      </c>
      <c r="F428" s="4">
        <f t="shared" si="26"/>
        <v>62016.75</v>
      </c>
      <c r="G428" s="31">
        <f t="shared" si="27"/>
        <v>2262.7951524628661</v>
      </c>
    </row>
    <row r="429" spans="2:7" x14ac:dyDescent="0.2">
      <c r="B429" s="30">
        <v>44621</v>
      </c>
      <c r="C429" s="4">
        <v>496134</v>
      </c>
      <c r="D429" s="4">
        <f t="shared" si="24"/>
        <v>19845.36</v>
      </c>
      <c r="E429" s="4">
        <f t="shared" si="25"/>
        <v>42171.39</v>
      </c>
      <c r="F429" s="4">
        <f t="shared" si="26"/>
        <v>62016.75</v>
      </c>
      <c r="G429" s="31">
        <f t="shared" si="27"/>
        <v>1626.9661749526931</v>
      </c>
    </row>
    <row r="430" spans="2:7" x14ac:dyDescent="0.2">
      <c r="B430" s="30">
        <v>44652</v>
      </c>
      <c r="C430" s="4">
        <v>496134</v>
      </c>
      <c r="D430" s="4">
        <f t="shared" si="24"/>
        <v>19845.36</v>
      </c>
      <c r="E430" s="4">
        <f t="shared" si="25"/>
        <v>42171.39</v>
      </c>
      <c r="F430" s="4">
        <f t="shared" si="26"/>
        <v>62016.75</v>
      </c>
      <c r="G430" s="31">
        <f t="shared" si="27"/>
        <v>842.9768074080348</v>
      </c>
    </row>
    <row r="431" spans="2:7" x14ac:dyDescent="0.2">
      <c r="B431" s="30">
        <v>44682</v>
      </c>
      <c r="C431" s="4">
        <v>496134</v>
      </c>
      <c r="D431" s="4">
        <f t="shared" si="24"/>
        <v>19845.36</v>
      </c>
      <c r="E431" s="4">
        <f t="shared" si="25"/>
        <v>42171.39</v>
      </c>
      <c r="F431" s="4">
        <f t="shared" si="26"/>
        <v>62016.75</v>
      </c>
      <c r="G431" s="31">
        <f t="shared" si="27"/>
        <v>318.70444397640676</v>
      </c>
    </row>
    <row r="432" spans="2:7" x14ac:dyDescent="0.2">
      <c r="B432" s="30">
        <v>44713</v>
      </c>
      <c r="C432" s="4">
        <f>496134/30*2</f>
        <v>33075.599999999999</v>
      </c>
      <c r="D432" s="4">
        <f t="shared" si="24"/>
        <v>1323.0239999999999</v>
      </c>
      <c r="E432" s="4">
        <f t="shared" si="25"/>
        <v>2811.4259999999999</v>
      </c>
      <c r="F432" s="4">
        <f t="shared" si="26"/>
        <v>4134.45</v>
      </c>
      <c r="G432" s="31">
        <f t="shared" si="27"/>
        <v>0</v>
      </c>
    </row>
    <row r="433" spans="2:17" ht="15.75" x14ac:dyDescent="0.25">
      <c r="B433" s="2"/>
      <c r="C433" s="5" t="s">
        <v>12</v>
      </c>
      <c r="D433" s="11"/>
      <c r="E433" s="11"/>
      <c r="F433" s="7">
        <f>+SUM(F341:F432)</f>
        <v>4612685.5333333341</v>
      </c>
      <c r="G433" s="7">
        <f>+SUM(G341:G432)</f>
        <v>922917.3850395591</v>
      </c>
      <c r="I433" s="75">
        <f>+I335+F433+G433</f>
        <v>79478745.910639763</v>
      </c>
    </row>
    <row r="434" spans="2:17" x14ac:dyDescent="0.2">
      <c r="B434" s="14"/>
      <c r="C434" s="14"/>
      <c r="D434" s="14"/>
      <c r="E434" s="14"/>
      <c r="F434" s="14"/>
      <c r="G434" s="14"/>
    </row>
    <row r="435" spans="2:17" x14ac:dyDescent="0.2">
      <c r="B435" s="14"/>
      <c r="C435" s="14"/>
      <c r="D435" s="14"/>
      <c r="E435" s="14"/>
      <c r="F435" s="14"/>
      <c r="G435" s="14"/>
      <c r="K435" s="14"/>
      <c r="L435" s="14"/>
      <c r="M435" s="14"/>
      <c r="N435" s="14"/>
      <c r="O435" s="14"/>
      <c r="P435" s="14"/>
    </row>
    <row r="436" spans="2:17" ht="15.75" customHeight="1" x14ac:dyDescent="0.25">
      <c r="B436" s="97" t="s">
        <v>33</v>
      </c>
      <c r="C436" s="97"/>
      <c r="D436" s="97"/>
      <c r="E436" s="97"/>
      <c r="F436" s="97"/>
      <c r="G436" s="97"/>
      <c r="H436" s="97"/>
      <c r="K436" s="97"/>
      <c r="L436" s="97"/>
      <c r="M436" s="97"/>
      <c r="N436" s="97"/>
      <c r="O436" s="97"/>
      <c r="P436" s="97"/>
      <c r="Q436" s="97"/>
    </row>
    <row r="437" spans="2:17" x14ac:dyDescent="0.2">
      <c r="B437" s="14"/>
      <c r="C437" s="14"/>
      <c r="D437" s="14"/>
      <c r="E437" s="14"/>
      <c r="F437" s="14"/>
      <c r="G437" s="14"/>
      <c r="K437" s="14"/>
      <c r="L437" s="14"/>
      <c r="M437" s="14"/>
      <c r="N437" s="14"/>
      <c r="O437" s="14"/>
      <c r="P437" s="14"/>
    </row>
    <row r="438" spans="2:17" ht="15.75" customHeight="1" x14ac:dyDescent="0.25">
      <c r="B438" s="99" t="s">
        <v>18</v>
      </c>
      <c r="C438" s="99"/>
      <c r="D438" s="103" t="s">
        <v>3</v>
      </c>
      <c r="E438" s="103" t="s">
        <v>37</v>
      </c>
      <c r="F438" s="103" t="s">
        <v>34</v>
      </c>
      <c r="G438" s="96" t="s">
        <v>106</v>
      </c>
      <c r="H438" s="96" t="s">
        <v>38</v>
      </c>
      <c r="K438" s="97"/>
      <c r="L438" s="97"/>
      <c r="M438" s="98"/>
      <c r="N438" s="98"/>
      <c r="O438" s="98"/>
      <c r="P438" s="98"/>
      <c r="Q438" s="98"/>
    </row>
    <row r="439" spans="2:17" ht="33.75" customHeight="1" x14ac:dyDescent="0.25">
      <c r="B439" s="5" t="s">
        <v>1</v>
      </c>
      <c r="C439" s="5" t="s">
        <v>13</v>
      </c>
      <c r="D439" s="104"/>
      <c r="E439" s="104"/>
      <c r="F439" s="104"/>
      <c r="G439" s="96"/>
      <c r="H439" s="96"/>
      <c r="K439" s="13"/>
      <c r="L439" s="13"/>
      <c r="M439" s="98"/>
      <c r="N439" s="98"/>
      <c r="O439" s="98"/>
      <c r="P439" s="98"/>
      <c r="Q439" s="98"/>
    </row>
    <row r="440" spans="2:17" x14ac:dyDescent="0.2">
      <c r="B440" s="3">
        <v>42050</v>
      </c>
      <c r="C440" s="3">
        <v>42414</v>
      </c>
      <c r="D440" s="4">
        <v>305240</v>
      </c>
      <c r="E440" s="4">
        <v>31372</v>
      </c>
      <c r="F440" s="15">
        <f t="shared" ref="F440:F443" si="28">+D440/30</f>
        <v>10174.666666666666</v>
      </c>
      <c r="G440" s="4">
        <v>360</v>
      </c>
      <c r="H440" s="32">
        <f t="shared" ref="H440:H443" si="29">+G440*F440</f>
        <v>3662880</v>
      </c>
      <c r="J440" s="34"/>
      <c r="K440" s="92"/>
      <c r="L440" s="96"/>
      <c r="M440" s="96"/>
      <c r="N440" s="10"/>
      <c r="O440" s="93"/>
      <c r="P440" s="10"/>
      <c r="Q440" s="94"/>
    </row>
    <row r="441" spans="2:17" x14ac:dyDescent="0.2">
      <c r="B441" s="3">
        <v>42415</v>
      </c>
      <c r="C441" s="3">
        <v>42780</v>
      </c>
      <c r="D441" s="4">
        <v>329032</v>
      </c>
      <c r="E441" s="4">
        <v>329032</v>
      </c>
      <c r="F441" s="15">
        <f t="shared" si="28"/>
        <v>10967.733333333334</v>
      </c>
      <c r="G441" s="4">
        <v>360</v>
      </c>
      <c r="H441" s="32">
        <f t="shared" si="29"/>
        <v>3948384</v>
      </c>
      <c r="J441" s="34"/>
      <c r="K441" s="92"/>
      <c r="L441" s="96"/>
      <c r="M441" s="96"/>
      <c r="N441" s="10"/>
      <c r="O441" s="93"/>
      <c r="P441" s="10"/>
      <c r="Q441" s="94"/>
    </row>
    <row r="442" spans="2:17" x14ac:dyDescent="0.2">
      <c r="B442" s="3">
        <v>42781</v>
      </c>
      <c r="C442" s="3">
        <v>43145</v>
      </c>
      <c r="D442" s="4">
        <v>369293</v>
      </c>
      <c r="E442" s="4">
        <v>369293</v>
      </c>
      <c r="F442" s="15">
        <f t="shared" si="28"/>
        <v>12309.766666666666</v>
      </c>
      <c r="G442" s="4">
        <v>360</v>
      </c>
      <c r="H442" s="32">
        <f t="shared" si="29"/>
        <v>4431516</v>
      </c>
      <c r="J442" s="34"/>
      <c r="K442" s="92"/>
      <c r="L442" s="4"/>
      <c r="M442" s="4"/>
      <c r="N442" s="10"/>
      <c r="O442" s="93"/>
      <c r="P442" s="10"/>
      <c r="Q442" s="94"/>
    </row>
    <row r="443" spans="2:17" x14ac:dyDescent="0.2">
      <c r="B443" s="3">
        <v>43146</v>
      </c>
      <c r="C443" s="3">
        <v>43510</v>
      </c>
      <c r="D443" s="4">
        <v>403084</v>
      </c>
      <c r="E443" s="4">
        <v>403084</v>
      </c>
      <c r="F443" s="15">
        <f t="shared" si="28"/>
        <v>13436.133333333333</v>
      </c>
      <c r="G443" s="4">
        <v>360</v>
      </c>
      <c r="H443" s="32">
        <f t="shared" si="29"/>
        <v>4837008</v>
      </c>
      <c r="J443" s="34"/>
      <c r="K443" s="92"/>
      <c r="L443" s="92"/>
      <c r="M443" s="10"/>
      <c r="N443" s="10"/>
      <c r="O443" s="93"/>
      <c r="P443" s="10"/>
      <c r="Q443" s="94"/>
    </row>
    <row r="444" spans="2:17" x14ac:dyDescent="0.2">
      <c r="B444" s="3">
        <v>43511</v>
      </c>
      <c r="C444" s="3">
        <v>43875</v>
      </c>
      <c r="D444" s="4">
        <v>421619</v>
      </c>
      <c r="E444" s="4">
        <v>421619</v>
      </c>
      <c r="F444" s="15">
        <f>+D444/30</f>
        <v>14053.966666666667</v>
      </c>
      <c r="G444" s="2">
        <v>360</v>
      </c>
      <c r="H444" s="32">
        <f>+G444*F444</f>
        <v>5059428</v>
      </c>
      <c r="K444" s="92"/>
      <c r="L444" s="92"/>
      <c r="M444" s="10"/>
      <c r="N444" s="10"/>
      <c r="O444" s="93"/>
      <c r="P444" s="10"/>
      <c r="Q444" s="94"/>
    </row>
    <row r="445" spans="2:17" x14ac:dyDescent="0.2">
      <c r="B445" s="3">
        <v>43876</v>
      </c>
      <c r="C445" s="3">
        <v>44241</v>
      </c>
      <c r="D445" s="4">
        <v>425025</v>
      </c>
      <c r="E445" s="4">
        <v>425025</v>
      </c>
      <c r="F445" s="15">
        <f>+D445/30</f>
        <v>14167.5</v>
      </c>
      <c r="G445" s="2">
        <v>360</v>
      </c>
      <c r="H445" s="32">
        <f>+G445*F445</f>
        <v>5100300</v>
      </c>
      <c r="K445" s="92"/>
      <c r="L445" s="92"/>
      <c r="M445" s="10"/>
      <c r="N445" s="10"/>
      <c r="O445" s="93"/>
      <c r="P445" s="14"/>
      <c r="Q445" s="94"/>
    </row>
    <row r="446" spans="2:17" x14ac:dyDescent="0.2">
      <c r="B446" s="3">
        <v>44242</v>
      </c>
      <c r="C446" s="3">
        <v>44606</v>
      </c>
      <c r="D446" s="4">
        <v>435489</v>
      </c>
      <c r="E446" s="4">
        <v>435489</v>
      </c>
      <c r="F446" s="15">
        <f>+D446/30</f>
        <v>14516.3</v>
      </c>
      <c r="G446" s="2">
        <v>360</v>
      </c>
      <c r="H446" s="32">
        <f>+G446*F446</f>
        <v>5225868</v>
      </c>
      <c r="K446" s="92"/>
      <c r="L446" s="92"/>
      <c r="M446" s="10"/>
      <c r="N446" s="10"/>
      <c r="O446" s="93"/>
      <c r="P446" s="14"/>
      <c r="Q446" s="94"/>
    </row>
    <row r="447" spans="2:17" x14ac:dyDescent="0.2">
      <c r="B447" s="3">
        <v>44607</v>
      </c>
      <c r="C447" s="3">
        <v>44714</v>
      </c>
      <c r="D447" s="4">
        <v>450731</v>
      </c>
      <c r="E447" s="4">
        <v>450731</v>
      </c>
      <c r="F447" s="15">
        <f>+D447/30</f>
        <v>15024.366666666667</v>
      </c>
      <c r="G447" s="2">
        <v>108</v>
      </c>
      <c r="H447" s="32">
        <f>+G447*F447</f>
        <v>1622631.6</v>
      </c>
      <c r="K447" s="92"/>
      <c r="L447" s="92"/>
      <c r="M447" s="10"/>
      <c r="N447" s="10"/>
      <c r="O447" s="93"/>
      <c r="P447" s="14"/>
      <c r="Q447" s="94"/>
    </row>
    <row r="448" spans="2:17" ht="15.75" x14ac:dyDescent="0.25">
      <c r="B448" s="2"/>
      <c r="C448" s="2"/>
      <c r="D448" s="2"/>
      <c r="E448" s="2"/>
      <c r="F448" s="2"/>
      <c r="G448" s="5" t="s">
        <v>7</v>
      </c>
      <c r="H448" s="33">
        <f>+SUM(H440:H447)</f>
        <v>33888015.600000001</v>
      </c>
      <c r="J448" s="88"/>
      <c r="K448" s="14"/>
      <c r="L448" s="14"/>
      <c r="M448" s="14"/>
      <c r="N448" s="14"/>
      <c r="O448" s="14"/>
      <c r="P448" s="13"/>
      <c r="Q448" s="95"/>
    </row>
    <row r="449" spans="2:17" x14ac:dyDescent="0.2">
      <c r="K449" s="14"/>
      <c r="L449" s="14"/>
      <c r="M449" s="14"/>
      <c r="N449" s="14"/>
      <c r="O449" s="14"/>
      <c r="P449" s="14"/>
      <c r="Q449" s="14"/>
    </row>
    <row r="450" spans="2:17" hidden="1" x14ac:dyDescent="0.2">
      <c r="K450" s="14"/>
      <c r="L450" s="14"/>
      <c r="M450" s="14"/>
      <c r="N450" s="14"/>
      <c r="O450" s="14"/>
      <c r="P450" s="14"/>
      <c r="Q450" s="14"/>
    </row>
    <row r="451" spans="2:17" ht="15.75" hidden="1" customHeight="1" x14ac:dyDescent="0.25">
      <c r="B451" s="97" t="s">
        <v>39</v>
      </c>
      <c r="C451" s="97"/>
      <c r="D451" s="97"/>
      <c r="E451" s="97"/>
      <c r="F451" s="97"/>
      <c r="G451" s="97"/>
      <c r="H451" s="97"/>
    </row>
    <row r="452" spans="2:17" hidden="1" x14ac:dyDescent="0.2">
      <c r="B452" s="14"/>
      <c r="C452" s="14"/>
      <c r="D452" s="14"/>
      <c r="E452" s="14"/>
      <c r="F452" s="14"/>
      <c r="G452" s="14"/>
    </row>
    <row r="453" spans="2:17" ht="15.75" hidden="1" x14ac:dyDescent="0.25">
      <c r="B453" s="108" t="s">
        <v>18</v>
      </c>
      <c r="C453" s="109"/>
      <c r="D453" s="103" t="s">
        <v>3</v>
      </c>
      <c r="E453" s="103" t="s">
        <v>37</v>
      </c>
      <c r="F453" s="103" t="s">
        <v>34</v>
      </c>
      <c r="G453" s="96" t="s">
        <v>40</v>
      </c>
      <c r="H453" s="96" t="s">
        <v>38</v>
      </c>
      <c r="I453" s="1" t="s">
        <v>53</v>
      </c>
    </row>
    <row r="454" spans="2:17" ht="33" hidden="1" customHeight="1" x14ac:dyDescent="0.25">
      <c r="B454" s="5" t="s">
        <v>1</v>
      </c>
      <c r="C454" s="5" t="s">
        <v>13</v>
      </c>
      <c r="D454" s="104"/>
      <c r="E454" s="104"/>
      <c r="F454" s="104"/>
      <c r="G454" s="96"/>
      <c r="H454" s="96"/>
    </row>
    <row r="455" spans="2:17" hidden="1" x14ac:dyDescent="0.2">
      <c r="B455" s="3">
        <v>43116</v>
      </c>
      <c r="C455" s="3">
        <v>43510</v>
      </c>
      <c r="D455" s="4">
        <v>781242</v>
      </c>
      <c r="E455" s="4">
        <v>781242</v>
      </c>
      <c r="F455" s="15">
        <f>+D455/30</f>
        <v>26041.4</v>
      </c>
      <c r="G455" s="4">
        <v>1458</v>
      </c>
      <c r="H455" s="32">
        <f>+G455*F455</f>
        <v>37968361.200000003</v>
      </c>
    </row>
    <row r="456" spans="2:17" hidden="1" x14ac:dyDescent="0.2">
      <c r="B456" s="3">
        <v>43511</v>
      </c>
      <c r="C456" s="3">
        <v>43875</v>
      </c>
      <c r="D456" s="4">
        <v>828116</v>
      </c>
      <c r="E456" s="4">
        <v>828116</v>
      </c>
      <c r="F456" s="15">
        <f>+D456/30</f>
        <v>27603.866666666665</v>
      </c>
      <c r="G456" s="4">
        <v>1069</v>
      </c>
      <c r="H456" s="32">
        <f>+G456*F456</f>
        <v>29508533.466666665</v>
      </c>
    </row>
    <row r="457" spans="2:17" hidden="1" x14ac:dyDescent="0.2">
      <c r="B457" s="3">
        <v>43876</v>
      </c>
      <c r="C457" s="3">
        <v>44241</v>
      </c>
      <c r="D457" s="4">
        <v>877803</v>
      </c>
      <c r="E457" s="4">
        <v>877803</v>
      </c>
      <c r="F457" s="15">
        <f>+D457/30</f>
        <v>29260.1</v>
      </c>
      <c r="G457" s="2">
        <v>709</v>
      </c>
      <c r="H457" s="32">
        <f>+G457*F457</f>
        <v>20745410.899999999</v>
      </c>
    </row>
    <row r="458" spans="2:17" hidden="1" x14ac:dyDescent="0.2">
      <c r="B458" s="3">
        <v>44242</v>
      </c>
      <c r="C458" s="3">
        <v>44595</v>
      </c>
      <c r="D458" s="4">
        <v>908526</v>
      </c>
      <c r="E458" s="4">
        <v>908526</v>
      </c>
      <c r="F458" s="15">
        <f>+D458/30</f>
        <v>30284.2</v>
      </c>
      <c r="G458" s="2">
        <v>349</v>
      </c>
      <c r="H458" s="32">
        <f>+G458*F458</f>
        <v>10569185.800000001</v>
      </c>
    </row>
    <row r="459" spans="2:17" hidden="1" x14ac:dyDescent="0.2">
      <c r="B459" s="3"/>
      <c r="C459" s="3"/>
      <c r="D459" s="4"/>
      <c r="E459" s="4"/>
      <c r="F459" s="15"/>
      <c r="G459" s="2"/>
      <c r="H459" s="32"/>
    </row>
    <row r="460" spans="2:17" ht="15.75" hidden="1" x14ac:dyDescent="0.25">
      <c r="B460" s="2"/>
      <c r="C460" s="2"/>
      <c r="D460" s="2"/>
      <c r="E460" s="2"/>
      <c r="F460" s="2"/>
      <c r="G460" s="5" t="s">
        <v>7</v>
      </c>
      <c r="H460" s="33">
        <f>+SUM(H455:H459)</f>
        <v>98791491.36666666</v>
      </c>
    </row>
    <row r="461" spans="2:17" ht="15.75" thickBot="1" x14ac:dyDescent="0.25"/>
    <row r="462" spans="2:17" ht="15.75" x14ac:dyDescent="0.25">
      <c r="D462" s="118" t="s">
        <v>41</v>
      </c>
      <c r="E462" s="119"/>
      <c r="F462" s="119"/>
      <c r="G462" s="120"/>
    </row>
    <row r="463" spans="2:17" x14ac:dyDescent="0.2">
      <c r="D463" s="110"/>
      <c r="E463" s="111"/>
      <c r="F463" s="111"/>
      <c r="G463" s="112"/>
    </row>
    <row r="464" spans="2:17" ht="15.75" x14ac:dyDescent="0.25">
      <c r="D464" s="113" t="s">
        <v>42</v>
      </c>
      <c r="E464" s="114"/>
      <c r="F464" s="109"/>
      <c r="G464" s="35" t="s">
        <v>43</v>
      </c>
    </row>
    <row r="465" spans="4:7" x14ac:dyDescent="0.2">
      <c r="D465" s="110"/>
      <c r="E465" s="111"/>
      <c r="F465" s="111"/>
      <c r="G465" s="112"/>
    </row>
    <row r="466" spans="4:7" x14ac:dyDescent="0.2">
      <c r="D466" s="115" t="s">
        <v>44</v>
      </c>
      <c r="E466" s="116"/>
      <c r="F466" s="117"/>
      <c r="G466" s="36">
        <f>+D128</f>
        <v>36900483.337800004</v>
      </c>
    </row>
    <row r="467" spans="4:7" x14ac:dyDescent="0.2">
      <c r="D467" s="115" t="s">
        <v>45</v>
      </c>
      <c r="E467" s="116"/>
      <c r="F467" s="117"/>
      <c r="G467" s="36">
        <f>+F128</f>
        <v>7382880.6327217408</v>
      </c>
    </row>
    <row r="468" spans="4:7" x14ac:dyDescent="0.2">
      <c r="D468" s="115" t="s">
        <v>46</v>
      </c>
      <c r="E468" s="116"/>
      <c r="F468" s="117"/>
      <c r="G468" s="36">
        <f>+F144+G144</f>
        <v>3605596.4676547959</v>
      </c>
    </row>
    <row r="469" spans="4:7" x14ac:dyDescent="0.2">
      <c r="D469" s="115" t="s">
        <v>47</v>
      </c>
      <c r="E469" s="116"/>
      <c r="F469" s="117"/>
      <c r="G469" s="36">
        <f>+F160+G160</f>
        <v>494353.75740124431</v>
      </c>
    </row>
    <row r="470" spans="4:7" x14ac:dyDescent="0.2">
      <c r="D470" s="115" t="s">
        <v>48</v>
      </c>
      <c r="E470" s="116"/>
      <c r="F470" s="117"/>
      <c r="G470" s="37">
        <f>+F176+G176</f>
        <v>4219325.732983036</v>
      </c>
    </row>
    <row r="471" spans="4:7" x14ac:dyDescent="0.2">
      <c r="D471" s="115" t="s">
        <v>73</v>
      </c>
      <c r="E471" s="116"/>
      <c r="F471" s="117"/>
      <c r="G471" s="37">
        <f>+F192+G192</f>
        <v>1705065.8690321189</v>
      </c>
    </row>
    <row r="472" spans="4:7" x14ac:dyDescent="0.2">
      <c r="D472" s="115" t="s">
        <v>49</v>
      </c>
      <c r="E472" s="116"/>
      <c r="F472" s="117"/>
      <c r="G472" s="37">
        <f>+F208+G208</f>
        <v>2093635.7029577163</v>
      </c>
    </row>
    <row r="473" spans="4:7" x14ac:dyDescent="0.2">
      <c r="D473" s="115" t="s">
        <v>107</v>
      </c>
      <c r="E473" s="116"/>
      <c r="F473" s="117"/>
      <c r="G473" s="37">
        <f>+F223+G223</f>
        <v>2403730.9784365306</v>
      </c>
    </row>
    <row r="474" spans="4:7" x14ac:dyDescent="0.2">
      <c r="D474" s="115" t="s">
        <v>108</v>
      </c>
      <c r="E474" s="116"/>
      <c r="F474" s="117"/>
      <c r="G474" s="37">
        <f>+F238+G238</f>
        <v>8052498.7777623767</v>
      </c>
    </row>
    <row r="475" spans="4:7" x14ac:dyDescent="0.2">
      <c r="D475" s="115" t="s">
        <v>50</v>
      </c>
      <c r="E475" s="116"/>
      <c r="F475" s="117"/>
      <c r="G475" s="37">
        <f>+F335+G335</f>
        <v>7085571.7355173063</v>
      </c>
    </row>
    <row r="476" spans="4:7" x14ac:dyDescent="0.2">
      <c r="D476" s="115" t="s">
        <v>51</v>
      </c>
      <c r="E476" s="116"/>
      <c r="F476" s="117"/>
      <c r="G476" s="37">
        <f>+F433+G433</f>
        <v>5535602.9183728937</v>
      </c>
    </row>
    <row r="477" spans="4:7" x14ac:dyDescent="0.2">
      <c r="D477" s="110" t="s">
        <v>109</v>
      </c>
      <c r="E477" s="111"/>
      <c r="F477" s="124"/>
      <c r="G477" s="37">
        <f>+H448</f>
        <v>33888015.600000001</v>
      </c>
    </row>
    <row r="478" spans="4:7" ht="15.75" x14ac:dyDescent="0.25">
      <c r="D478" s="121" t="s">
        <v>52</v>
      </c>
      <c r="E478" s="122"/>
      <c r="F478" s="123"/>
      <c r="G478" s="39">
        <f>+SUM(G466:G477)</f>
        <v>113366761.51063979</v>
      </c>
    </row>
    <row r="479" spans="4:7" x14ac:dyDescent="0.2">
      <c r="D479" s="115"/>
      <c r="E479" s="116"/>
      <c r="F479" s="117"/>
      <c r="G479" s="37"/>
    </row>
    <row r="480" spans="4:7" x14ac:dyDescent="0.2">
      <c r="D480" s="115"/>
      <c r="E480" s="116"/>
      <c r="F480" s="117"/>
      <c r="G480" s="37"/>
    </row>
    <row r="481" spans="4:7" ht="16.5" thickBot="1" x14ac:dyDescent="0.3">
      <c r="D481" s="105" t="s">
        <v>7</v>
      </c>
      <c r="E481" s="106"/>
      <c r="F481" s="107"/>
      <c r="G481" s="38">
        <f>+G478+G479</f>
        <v>113366761.51063979</v>
      </c>
    </row>
    <row r="485" spans="4:7" ht="15.75" x14ac:dyDescent="0.25">
      <c r="D485" s="28" t="s">
        <v>74</v>
      </c>
      <c r="E485" s="28"/>
      <c r="F485" s="28"/>
    </row>
    <row r="486" spans="4:7" ht="15.75" x14ac:dyDescent="0.25">
      <c r="D486" s="28" t="s">
        <v>75</v>
      </c>
      <c r="E486" s="28"/>
      <c r="F486" s="28"/>
    </row>
  </sheetData>
  <mergeCells count="90">
    <mergeCell ref="B225:G225"/>
    <mergeCell ref="B227:C227"/>
    <mergeCell ref="D227:D228"/>
    <mergeCell ref="E227:E228"/>
    <mergeCell ref="F227:F228"/>
    <mergeCell ref="G227:G228"/>
    <mergeCell ref="B212:C212"/>
    <mergeCell ref="D212:D213"/>
    <mergeCell ref="E212:E213"/>
    <mergeCell ref="F212:F213"/>
    <mergeCell ref="G212:G213"/>
    <mergeCell ref="D476:F476"/>
    <mergeCell ref="D478:F478"/>
    <mergeCell ref="D479:F479"/>
    <mergeCell ref="D468:F468"/>
    <mergeCell ref="D469:F469"/>
    <mergeCell ref="D471:F471"/>
    <mergeCell ref="D472:F472"/>
    <mergeCell ref="D475:F475"/>
    <mergeCell ref="D473:F473"/>
    <mergeCell ref="D474:F474"/>
    <mergeCell ref="D477:F477"/>
    <mergeCell ref="D481:F481"/>
    <mergeCell ref="B451:H451"/>
    <mergeCell ref="B453:C453"/>
    <mergeCell ref="D453:D454"/>
    <mergeCell ref="E453:E454"/>
    <mergeCell ref="F453:F454"/>
    <mergeCell ref="G453:G454"/>
    <mergeCell ref="H453:H454"/>
    <mergeCell ref="D463:G463"/>
    <mergeCell ref="D464:F464"/>
    <mergeCell ref="D465:G465"/>
    <mergeCell ref="D480:F480"/>
    <mergeCell ref="D462:G462"/>
    <mergeCell ref="D470:F470"/>
    <mergeCell ref="D466:F466"/>
    <mergeCell ref="D467:F467"/>
    <mergeCell ref="F438:F439"/>
    <mergeCell ref="G438:G439"/>
    <mergeCell ref="H438:H439"/>
    <mergeCell ref="B438:C438"/>
    <mergeCell ref="D438:D439"/>
    <mergeCell ref="E438:E439"/>
    <mergeCell ref="B147:G147"/>
    <mergeCell ref="B165:C165"/>
    <mergeCell ref="D165:D166"/>
    <mergeCell ref="E165:E166"/>
    <mergeCell ref="F165:F166"/>
    <mergeCell ref="G165:G166"/>
    <mergeCell ref="B149:C149"/>
    <mergeCell ref="D149:D150"/>
    <mergeCell ref="E149:E150"/>
    <mergeCell ref="F149:F150"/>
    <mergeCell ref="G149:G150"/>
    <mergeCell ref="B163:G163"/>
    <mergeCell ref="B2:F2"/>
    <mergeCell ref="B4:F4"/>
    <mergeCell ref="B32:F32"/>
    <mergeCell ref="B133:C133"/>
    <mergeCell ref="D133:D134"/>
    <mergeCell ref="E133:E134"/>
    <mergeCell ref="F133:F134"/>
    <mergeCell ref="B131:G131"/>
    <mergeCell ref="G133:G134"/>
    <mergeCell ref="B436:H436"/>
    <mergeCell ref="B338:G338"/>
    <mergeCell ref="B240:G240"/>
    <mergeCell ref="B179:G179"/>
    <mergeCell ref="B197:C197"/>
    <mergeCell ref="D197:D198"/>
    <mergeCell ref="E197:E198"/>
    <mergeCell ref="F197:F198"/>
    <mergeCell ref="G197:G198"/>
    <mergeCell ref="B195:G195"/>
    <mergeCell ref="B181:C181"/>
    <mergeCell ref="D181:D182"/>
    <mergeCell ref="E181:E182"/>
    <mergeCell ref="F181:F182"/>
    <mergeCell ref="G181:G182"/>
    <mergeCell ref="B210:G210"/>
    <mergeCell ref="L440:L441"/>
    <mergeCell ref="M440:M441"/>
    <mergeCell ref="K436:Q436"/>
    <mergeCell ref="K438:L438"/>
    <mergeCell ref="M438:M439"/>
    <mergeCell ref="N438:N439"/>
    <mergeCell ref="O438:O439"/>
    <mergeCell ref="P438:P439"/>
    <mergeCell ref="Q438:Q439"/>
  </mergeCells>
  <pageMargins left="0.7" right="0.7" top="0.75" bottom="0.75" header="0.3" footer="0.3"/>
  <pageSetup paperSize="1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0"/>
  <sheetViews>
    <sheetView topLeftCell="A43" workbookViewId="0">
      <selection activeCell="B62" sqref="B62:B70"/>
    </sheetView>
  </sheetViews>
  <sheetFormatPr baseColWidth="10" defaultRowHeight="15" x14ac:dyDescent="0.25"/>
  <cols>
    <col min="2" max="2" width="13.85546875" bestFit="1" customWidth="1"/>
    <col min="258" max="258" width="13.85546875" bestFit="1" customWidth="1"/>
    <col min="514" max="514" width="13.85546875" bestFit="1" customWidth="1"/>
    <col min="770" max="770" width="13.85546875" bestFit="1" customWidth="1"/>
    <col min="1026" max="1026" width="13.85546875" bestFit="1" customWidth="1"/>
    <col min="1282" max="1282" width="13.85546875" bestFit="1" customWidth="1"/>
    <col min="1538" max="1538" width="13.85546875" bestFit="1" customWidth="1"/>
    <col min="1794" max="1794" width="13.85546875" bestFit="1" customWidth="1"/>
    <col min="2050" max="2050" width="13.85546875" bestFit="1" customWidth="1"/>
    <col min="2306" max="2306" width="13.85546875" bestFit="1" customWidth="1"/>
    <col min="2562" max="2562" width="13.85546875" bestFit="1" customWidth="1"/>
    <col min="2818" max="2818" width="13.85546875" bestFit="1" customWidth="1"/>
    <col min="3074" max="3074" width="13.85546875" bestFit="1" customWidth="1"/>
    <col min="3330" max="3330" width="13.85546875" bestFit="1" customWidth="1"/>
    <col min="3586" max="3586" width="13.85546875" bestFit="1" customWidth="1"/>
    <col min="3842" max="3842" width="13.85546875" bestFit="1" customWidth="1"/>
    <col min="4098" max="4098" width="13.85546875" bestFit="1" customWidth="1"/>
    <col min="4354" max="4354" width="13.85546875" bestFit="1" customWidth="1"/>
    <col min="4610" max="4610" width="13.85546875" bestFit="1" customWidth="1"/>
    <col min="4866" max="4866" width="13.85546875" bestFit="1" customWidth="1"/>
    <col min="5122" max="5122" width="13.85546875" bestFit="1" customWidth="1"/>
    <col min="5378" max="5378" width="13.85546875" bestFit="1" customWidth="1"/>
    <col min="5634" max="5634" width="13.85546875" bestFit="1" customWidth="1"/>
    <col min="5890" max="5890" width="13.85546875" bestFit="1" customWidth="1"/>
    <col min="6146" max="6146" width="13.85546875" bestFit="1" customWidth="1"/>
    <col min="6402" max="6402" width="13.85546875" bestFit="1" customWidth="1"/>
    <col min="6658" max="6658" width="13.85546875" bestFit="1" customWidth="1"/>
    <col min="6914" max="6914" width="13.85546875" bestFit="1" customWidth="1"/>
    <col min="7170" max="7170" width="13.85546875" bestFit="1" customWidth="1"/>
    <col min="7426" max="7426" width="13.85546875" bestFit="1" customWidth="1"/>
    <col min="7682" max="7682" width="13.85546875" bestFit="1" customWidth="1"/>
    <col min="7938" max="7938" width="13.85546875" bestFit="1" customWidth="1"/>
    <col min="8194" max="8194" width="13.85546875" bestFit="1" customWidth="1"/>
    <col min="8450" max="8450" width="13.85546875" bestFit="1" customWidth="1"/>
    <col min="8706" max="8706" width="13.85546875" bestFit="1" customWidth="1"/>
    <col min="8962" max="8962" width="13.85546875" bestFit="1" customWidth="1"/>
    <col min="9218" max="9218" width="13.85546875" bestFit="1" customWidth="1"/>
    <col min="9474" max="9474" width="13.85546875" bestFit="1" customWidth="1"/>
    <col min="9730" max="9730" width="13.85546875" bestFit="1" customWidth="1"/>
    <col min="9986" max="9986" width="13.85546875" bestFit="1" customWidth="1"/>
    <col min="10242" max="10242" width="13.85546875" bestFit="1" customWidth="1"/>
    <col min="10498" max="10498" width="13.85546875" bestFit="1" customWidth="1"/>
    <col min="10754" max="10754" width="13.85546875" bestFit="1" customWidth="1"/>
    <col min="11010" max="11010" width="13.85546875" bestFit="1" customWidth="1"/>
    <col min="11266" max="11266" width="13.85546875" bestFit="1" customWidth="1"/>
    <col min="11522" max="11522" width="13.85546875" bestFit="1" customWidth="1"/>
    <col min="11778" max="11778" width="13.85546875" bestFit="1" customWidth="1"/>
    <col min="12034" max="12034" width="13.85546875" bestFit="1" customWidth="1"/>
    <col min="12290" max="12290" width="13.85546875" bestFit="1" customWidth="1"/>
    <col min="12546" max="12546" width="13.85546875" bestFit="1" customWidth="1"/>
    <col min="12802" max="12802" width="13.85546875" bestFit="1" customWidth="1"/>
    <col min="13058" max="13058" width="13.85546875" bestFit="1" customWidth="1"/>
    <col min="13314" max="13314" width="13.85546875" bestFit="1" customWidth="1"/>
    <col min="13570" max="13570" width="13.85546875" bestFit="1" customWidth="1"/>
    <col min="13826" max="13826" width="13.85546875" bestFit="1" customWidth="1"/>
    <col min="14082" max="14082" width="13.85546875" bestFit="1" customWidth="1"/>
    <col min="14338" max="14338" width="13.85546875" bestFit="1" customWidth="1"/>
    <col min="14594" max="14594" width="13.85546875" bestFit="1" customWidth="1"/>
    <col min="14850" max="14850" width="13.85546875" bestFit="1" customWidth="1"/>
    <col min="15106" max="15106" width="13.85546875" bestFit="1" customWidth="1"/>
    <col min="15362" max="15362" width="13.85546875" bestFit="1" customWidth="1"/>
    <col min="15618" max="15618" width="13.85546875" bestFit="1" customWidth="1"/>
    <col min="15874" max="15874" width="13.85546875" bestFit="1" customWidth="1"/>
    <col min="16130" max="16130" width="13.85546875" bestFit="1" customWidth="1"/>
  </cols>
  <sheetData>
    <row r="1" spans="1:2" x14ac:dyDescent="0.25">
      <c r="A1" s="79" t="s">
        <v>79</v>
      </c>
      <c r="B1" s="80" t="s">
        <v>80</v>
      </c>
    </row>
    <row r="2" spans="1:2" x14ac:dyDescent="0.25">
      <c r="A2" s="81">
        <v>1954</v>
      </c>
      <c r="B2" s="82">
        <v>60</v>
      </c>
    </row>
    <row r="3" spans="1:2" x14ac:dyDescent="0.25">
      <c r="A3" s="81">
        <v>1955</v>
      </c>
      <c r="B3" s="82">
        <v>60</v>
      </c>
    </row>
    <row r="4" spans="1:2" x14ac:dyDescent="0.25">
      <c r="A4" s="81">
        <v>1956</v>
      </c>
      <c r="B4" s="82">
        <v>135</v>
      </c>
    </row>
    <row r="5" spans="1:2" x14ac:dyDescent="0.25">
      <c r="A5" s="81">
        <v>1957</v>
      </c>
      <c r="B5" s="82">
        <v>155</v>
      </c>
    </row>
    <row r="6" spans="1:2" x14ac:dyDescent="0.25">
      <c r="A6" s="81">
        <v>1958</v>
      </c>
      <c r="B6" s="82">
        <v>155</v>
      </c>
    </row>
    <row r="7" spans="1:2" x14ac:dyDescent="0.25">
      <c r="A7" s="81">
        <v>1959</v>
      </c>
      <c r="B7" s="82">
        <v>155</v>
      </c>
    </row>
    <row r="8" spans="1:2" x14ac:dyDescent="0.25">
      <c r="A8" s="81">
        <v>1960</v>
      </c>
      <c r="B8" s="82">
        <v>198</v>
      </c>
    </row>
    <row r="9" spans="1:2" x14ac:dyDescent="0.25">
      <c r="A9" s="81">
        <v>1961</v>
      </c>
      <c r="B9" s="82">
        <v>198</v>
      </c>
    </row>
    <row r="10" spans="1:2" x14ac:dyDescent="0.25">
      <c r="A10" s="81">
        <v>1962</v>
      </c>
      <c r="B10" s="82">
        <v>300</v>
      </c>
    </row>
    <row r="11" spans="1:2" x14ac:dyDescent="0.25">
      <c r="A11" s="81">
        <v>1963</v>
      </c>
      <c r="B11" s="82">
        <v>420</v>
      </c>
    </row>
    <row r="12" spans="1:2" x14ac:dyDescent="0.25">
      <c r="A12" s="81">
        <v>1964</v>
      </c>
      <c r="B12" s="82">
        <v>420</v>
      </c>
    </row>
    <row r="13" spans="1:2" x14ac:dyDescent="0.25">
      <c r="A13" s="81">
        <v>1965</v>
      </c>
      <c r="B13" s="82">
        <v>420</v>
      </c>
    </row>
    <row r="14" spans="1:2" x14ac:dyDescent="0.25">
      <c r="A14" s="83">
        <v>1966</v>
      </c>
      <c r="B14" s="82">
        <v>420</v>
      </c>
    </row>
    <row r="15" spans="1:2" x14ac:dyDescent="0.25">
      <c r="A15" s="83">
        <v>1967</v>
      </c>
      <c r="B15" s="82">
        <v>420</v>
      </c>
    </row>
    <row r="16" spans="1:2" x14ac:dyDescent="0.25">
      <c r="A16" s="83">
        <v>1968</v>
      </c>
      <c r="B16" s="82">
        <v>420</v>
      </c>
    </row>
    <row r="17" spans="1:2" x14ac:dyDescent="0.25">
      <c r="A17" s="83">
        <v>1969</v>
      </c>
      <c r="B17" s="82">
        <v>519</v>
      </c>
    </row>
    <row r="18" spans="1:2" x14ac:dyDescent="0.25">
      <c r="A18" s="83">
        <v>1970</v>
      </c>
      <c r="B18" s="82">
        <v>519</v>
      </c>
    </row>
    <row r="19" spans="1:2" x14ac:dyDescent="0.25">
      <c r="A19" s="83">
        <v>1971</v>
      </c>
      <c r="B19" s="82">
        <v>519</v>
      </c>
    </row>
    <row r="20" spans="1:2" x14ac:dyDescent="0.25">
      <c r="A20" s="83">
        <v>1972</v>
      </c>
      <c r="B20" s="82">
        <v>660</v>
      </c>
    </row>
    <row r="21" spans="1:2" x14ac:dyDescent="0.25">
      <c r="A21" s="83">
        <v>1973</v>
      </c>
      <c r="B21" s="82">
        <v>660</v>
      </c>
    </row>
    <row r="22" spans="1:2" x14ac:dyDescent="0.25">
      <c r="A22" s="83">
        <v>1974</v>
      </c>
      <c r="B22" s="82">
        <v>900</v>
      </c>
    </row>
    <row r="23" spans="1:2" x14ac:dyDescent="0.25">
      <c r="A23" s="84">
        <v>1975</v>
      </c>
      <c r="B23" s="85">
        <v>1200</v>
      </c>
    </row>
    <row r="24" spans="1:2" x14ac:dyDescent="0.25">
      <c r="A24" s="83">
        <v>1976</v>
      </c>
      <c r="B24" s="82">
        <v>1560</v>
      </c>
    </row>
    <row r="25" spans="1:2" x14ac:dyDescent="0.25">
      <c r="A25" s="83">
        <v>1977</v>
      </c>
      <c r="B25" s="82">
        <v>1770</v>
      </c>
    </row>
    <row r="26" spans="1:2" x14ac:dyDescent="0.25">
      <c r="A26" s="83">
        <v>1978</v>
      </c>
      <c r="B26" s="82">
        <v>2550</v>
      </c>
    </row>
    <row r="27" spans="1:2" x14ac:dyDescent="0.25">
      <c r="A27" s="83">
        <v>1979</v>
      </c>
      <c r="B27" s="82">
        <v>3450</v>
      </c>
    </row>
    <row r="28" spans="1:2" x14ac:dyDescent="0.25">
      <c r="A28" s="83">
        <v>1980</v>
      </c>
      <c r="B28" s="82">
        <v>4500</v>
      </c>
    </row>
    <row r="29" spans="1:2" x14ac:dyDescent="0.25">
      <c r="A29" s="83">
        <v>1981</v>
      </c>
      <c r="B29" s="82">
        <v>5700</v>
      </c>
    </row>
    <row r="30" spans="1:2" x14ac:dyDescent="0.25">
      <c r="A30" s="83">
        <v>1982</v>
      </c>
      <c r="B30" s="82">
        <v>7410</v>
      </c>
    </row>
    <row r="31" spans="1:2" x14ac:dyDescent="0.25">
      <c r="A31" s="83">
        <v>1983</v>
      </c>
      <c r="B31" s="82">
        <v>9261</v>
      </c>
    </row>
    <row r="32" spans="1:2" x14ac:dyDescent="0.25">
      <c r="A32" s="83">
        <v>1984</v>
      </c>
      <c r="B32" s="82">
        <v>11298</v>
      </c>
    </row>
    <row r="33" spans="1:2" x14ac:dyDescent="0.25">
      <c r="A33" s="83">
        <v>1985</v>
      </c>
      <c r="B33" s="82">
        <v>13558</v>
      </c>
    </row>
    <row r="34" spans="1:2" x14ac:dyDescent="0.25">
      <c r="A34" s="83">
        <v>1986</v>
      </c>
      <c r="B34" s="82">
        <v>16811</v>
      </c>
    </row>
    <row r="35" spans="1:2" x14ac:dyDescent="0.25">
      <c r="A35" s="83">
        <v>1987</v>
      </c>
      <c r="B35" s="82">
        <v>20509</v>
      </c>
    </row>
    <row r="36" spans="1:2" x14ac:dyDescent="0.25">
      <c r="A36" s="83">
        <v>1988</v>
      </c>
      <c r="B36" s="82">
        <v>25637</v>
      </c>
    </row>
    <row r="37" spans="1:2" x14ac:dyDescent="0.25">
      <c r="A37" s="83">
        <v>1989</v>
      </c>
      <c r="B37" s="82">
        <v>32560</v>
      </c>
    </row>
    <row r="38" spans="1:2" x14ac:dyDescent="0.25">
      <c r="A38" s="83">
        <v>1990</v>
      </c>
      <c r="B38" s="82">
        <v>41025</v>
      </c>
    </row>
    <row r="39" spans="1:2" x14ac:dyDescent="0.25">
      <c r="A39" s="83">
        <v>1991</v>
      </c>
      <c r="B39" s="82">
        <v>51720</v>
      </c>
    </row>
    <row r="40" spans="1:2" x14ac:dyDescent="0.25">
      <c r="A40" s="83">
        <v>1992</v>
      </c>
      <c r="B40" s="82">
        <v>65190</v>
      </c>
    </row>
    <row r="41" spans="1:2" x14ac:dyDescent="0.25">
      <c r="A41" s="83">
        <v>1993</v>
      </c>
      <c r="B41" s="82">
        <v>81510</v>
      </c>
    </row>
    <row r="42" spans="1:2" x14ac:dyDescent="0.25">
      <c r="A42" s="83">
        <v>1994</v>
      </c>
      <c r="B42" s="82">
        <v>98700</v>
      </c>
    </row>
    <row r="43" spans="1:2" x14ac:dyDescent="0.25">
      <c r="A43" s="83">
        <v>1995</v>
      </c>
      <c r="B43" s="82">
        <v>118934</v>
      </c>
    </row>
    <row r="44" spans="1:2" x14ac:dyDescent="0.25">
      <c r="A44" s="83">
        <v>1996</v>
      </c>
      <c r="B44" s="82">
        <v>142125</v>
      </c>
    </row>
    <row r="45" spans="1:2" x14ac:dyDescent="0.25">
      <c r="A45" s="83">
        <v>1997</v>
      </c>
      <c r="B45" s="82">
        <v>172005</v>
      </c>
    </row>
    <row r="46" spans="1:2" x14ac:dyDescent="0.25">
      <c r="A46" s="83">
        <v>1998</v>
      </c>
      <c r="B46" s="82">
        <v>203825.93</v>
      </c>
    </row>
    <row r="47" spans="1:2" x14ac:dyDescent="0.25">
      <c r="A47" s="83">
        <v>1999</v>
      </c>
      <c r="B47" s="82">
        <v>236460</v>
      </c>
    </row>
    <row r="48" spans="1:2" x14ac:dyDescent="0.25">
      <c r="A48" s="83">
        <v>2000</v>
      </c>
      <c r="B48" s="82">
        <v>260100</v>
      </c>
    </row>
    <row r="49" spans="1:2" x14ac:dyDescent="0.25">
      <c r="A49" s="83">
        <v>2001</v>
      </c>
      <c r="B49" s="82">
        <v>286000</v>
      </c>
    </row>
    <row r="50" spans="1:2" x14ac:dyDescent="0.25">
      <c r="A50" s="83">
        <v>2002</v>
      </c>
      <c r="B50" s="82">
        <v>309000</v>
      </c>
    </row>
    <row r="51" spans="1:2" x14ac:dyDescent="0.25">
      <c r="A51" s="83">
        <v>2003</v>
      </c>
      <c r="B51" s="82">
        <v>332000</v>
      </c>
    </row>
    <row r="52" spans="1:2" x14ac:dyDescent="0.25">
      <c r="A52" s="83">
        <v>2004</v>
      </c>
      <c r="B52" s="82">
        <v>358000</v>
      </c>
    </row>
    <row r="53" spans="1:2" x14ac:dyDescent="0.25">
      <c r="A53" s="83">
        <v>2005</v>
      </c>
      <c r="B53" s="82">
        <v>381500</v>
      </c>
    </row>
    <row r="54" spans="1:2" x14ac:dyDescent="0.25">
      <c r="A54" s="83">
        <v>2006</v>
      </c>
      <c r="B54" s="82">
        <v>408000</v>
      </c>
    </row>
    <row r="55" spans="1:2" x14ac:dyDescent="0.25">
      <c r="A55" s="83">
        <v>2007</v>
      </c>
      <c r="B55" s="82">
        <v>433700</v>
      </c>
    </row>
    <row r="56" spans="1:2" x14ac:dyDescent="0.25">
      <c r="A56" s="83">
        <v>2008</v>
      </c>
      <c r="B56" s="82">
        <v>461500</v>
      </c>
    </row>
    <row r="57" spans="1:2" x14ac:dyDescent="0.25">
      <c r="A57" s="83">
        <v>2009</v>
      </c>
      <c r="B57" s="82">
        <v>496900</v>
      </c>
    </row>
    <row r="58" spans="1:2" x14ac:dyDescent="0.25">
      <c r="A58" s="83">
        <v>2010</v>
      </c>
      <c r="B58" s="82">
        <v>515000</v>
      </c>
    </row>
    <row r="59" spans="1:2" x14ac:dyDescent="0.25">
      <c r="A59" s="83">
        <v>2011</v>
      </c>
      <c r="B59" s="82">
        <v>535600</v>
      </c>
    </row>
    <row r="60" spans="1:2" x14ac:dyDescent="0.25">
      <c r="A60" s="83">
        <v>2012</v>
      </c>
      <c r="B60" s="82">
        <v>566700</v>
      </c>
    </row>
    <row r="61" spans="1:2" x14ac:dyDescent="0.25">
      <c r="A61" s="83">
        <v>2013</v>
      </c>
      <c r="B61" s="82">
        <v>589500</v>
      </c>
    </row>
    <row r="62" spans="1:2" x14ac:dyDescent="0.25">
      <c r="A62" s="83">
        <v>2014</v>
      </c>
      <c r="B62" s="82">
        <v>616000</v>
      </c>
    </row>
    <row r="63" spans="1:2" x14ac:dyDescent="0.25">
      <c r="A63" s="83">
        <v>2015</v>
      </c>
      <c r="B63" s="82">
        <v>644350</v>
      </c>
    </row>
    <row r="64" spans="1:2" x14ac:dyDescent="0.25">
      <c r="A64" s="83">
        <v>2016</v>
      </c>
      <c r="B64" s="82">
        <v>689455</v>
      </c>
    </row>
    <row r="65" spans="1:2" x14ac:dyDescent="0.25">
      <c r="A65" s="83">
        <v>2017</v>
      </c>
      <c r="B65" s="82">
        <v>737717</v>
      </c>
    </row>
    <row r="66" spans="1:2" x14ac:dyDescent="0.25">
      <c r="A66" s="83">
        <v>2018</v>
      </c>
      <c r="B66" s="82">
        <v>781242</v>
      </c>
    </row>
    <row r="67" spans="1:2" x14ac:dyDescent="0.25">
      <c r="A67" s="83">
        <v>2019</v>
      </c>
      <c r="B67" s="82">
        <v>828116</v>
      </c>
    </row>
    <row r="68" spans="1:2" x14ac:dyDescent="0.25">
      <c r="A68" s="83">
        <v>2020</v>
      </c>
      <c r="B68" s="82">
        <v>877803</v>
      </c>
    </row>
    <row r="69" spans="1:2" x14ac:dyDescent="0.25">
      <c r="A69" s="83">
        <v>2021</v>
      </c>
      <c r="B69" s="82">
        <v>908526</v>
      </c>
    </row>
    <row r="70" spans="1:2" x14ac:dyDescent="0.25">
      <c r="A70" s="83">
        <v>2022</v>
      </c>
      <c r="B70" s="82">
        <v>1000000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72"/>
  <sheetViews>
    <sheetView topLeftCell="A46" workbookViewId="0">
      <selection activeCell="E5" sqref="E5:E72"/>
    </sheetView>
  </sheetViews>
  <sheetFormatPr baseColWidth="10" defaultRowHeight="15" x14ac:dyDescent="0.25"/>
  <sheetData>
    <row r="2" spans="2:5" ht="15.75" x14ac:dyDescent="0.25">
      <c r="B2" s="28" t="s">
        <v>20</v>
      </c>
    </row>
    <row r="3" spans="2:5" ht="15.75" thickBot="1" x14ac:dyDescent="0.3"/>
    <row r="4" spans="2:5" ht="16.5" thickBot="1" x14ac:dyDescent="0.3">
      <c r="B4" s="18" t="s">
        <v>19</v>
      </c>
      <c r="C4" s="19" t="s">
        <v>9</v>
      </c>
    </row>
    <row r="5" spans="2:5" ht="15.75" thickBot="1" x14ac:dyDescent="0.3">
      <c r="B5" s="20">
        <v>1955</v>
      </c>
      <c r="C5" s="25">
        <v>2.0299999999999999E-2</v>
      </c>
      <c r="D5" s="23"/>
      <c r="E5" s="78">
        <f>+C5*100</f>
        <v>2.0299999999999998</v>
      </c>
    </row>
    <row r="6" spans="2:5" ht="15.75" thickBot="1" x14ac:dyDescent="0.3">
      <c r="B6" s="21">
        <v>1956</v>
      </c>
      <c r="C6" s="25">
        <v>7.9100000000000004E-2</v>
      </c>
      <c r="D6" s="23"/>
      <c r="E6" s="78">
        <f t="shared" ref="E6:E69" si="0">+C6*100</f>
        <v>7.91</v>
      </c>
    </row>
    <row r="7" spans="2:5" ht="15.75" thickBot="1" x14ac:dyDescent="0.3">
      <c r="B7" s="22">
        <v>1957</v>
      </c>
      <c r="C7" s="25">
        <v>0.2069</v>
      </c>
      <c r="E7" s="78">
        <f t="shared" si="0"/>
        <v>20.69</v>
      </c>
    </row>
    <row r="8" spans="2:5" ht="15.75" thickBot="1" x14ac:dyDescent="0.3">
      <c r="B8" s="22">
        <v>1958</v>
      </c>
      <c r="C8" s="25">
        <v>7.9799999999999996E-2</v>
      </c>
      <c r="E8" s="78">
        <f t="shared" si="0"/>
        <v>7.9799999999999995</v>
      </c>
    </row>
    <row r="9" spans="2:5" ht="15.75" thickBot="1" x14ac:dyDescent="0.3">
      <c r="B9" s="22">
        <v>1959</v>
      </c>
      <c r="C9" s="25">
        <v>7.8100000000000003E-2</v>
      </c>
      <c r="E9" s="78">
        <f t="shared" si="0"/>
        <v>7.8100000000000005</v>
      </c>
    </row>
    <row r="10" spans="2:5" ht="15.75" thickBot="1" x14ac:dyDescent="0.3">
      <c r="B10" s="22">
        <v>1960</v>
      </c>
      <c r="C10" s="25">
        <v>7.3499999999999996E-2</v>
      </c>
      <c r="E10" s="78">
        <f t="shared" si="0"/>
        <v>7.35</v>
      </c>
    </row>
    <row r="11" spans="2:5" ht="15.75" thickBot="1" x14ac:dyDescent="0.3">
      <c r="B11" s="22">
        <v>1961</v>
      </c>
      <c r="C11" s="25">
        <v>5.74E-2</v>
      </c>
      <c r="E11" s="78">
        <f t="shared" si="0"/>
        <v>5.74</v>
      </c>
    </row>
    <row r="12" spans="2:5" ht="15.75" thickBot="1" x14ac:dyDescent="0.3">
      <c r="B12" s="22">
        <v>1962</v>
      </c>
      <c r="C12" s="25">
        <v>6.3E-2</v>
      </c>
      <c r="E12" s="78">
        <f t="shared" si="0"/>
        <v>6.3</v>
      </c>
    </row>
    <row r="13" spans="2:5" ht="15.75" thickBot="1" x14ac:dyDescent="0.3">
      <c r="B13" s="22">
        <v>1963</v>
      </c>
      <c r="C13" s="25">
        <v>0.33600000000000002</v>
      </c>
      <c r="E13" s="78">
        <f t="shared" si="0"/>
        <v>33.6</v>
      </c>
    </row>
    <row r="14" spans="2:5" ht="15.75" thickBot="1" x14ac:dyDescent="0.3">
      <c r="B14" s="22">
        <v>1964</v>
      </c>
      <c r="C14" s="25">
        <v>8.7999999999999995E-2</v>
      </c>
      <c r="E14" s="78">
        <f t="shared" si="0"/>
        <v>8.7999999999999989</v>
      </c>
    </row>
    <row r="15" spans="2:5" ht="15.75" thickBot="1" x14ac:dyDescent="0.3">
      <c r="B15" s="22">
        <v>1965</v>
      </c>
      <c r="C15" s="25">
        <v>0.1444</v>
      </c>
      <c r="E15" s="78">
        <f t="shared" si="0"/>
        <v>14.44</v>
      </c>
    </row>
    <row r="16" spans="2:5" ht="15.75" thickBot="1" x14ac:dyDescent="0.3">
      <c r="B16" s="22">
        <v>1966</v>
      </c>
      <c r="C16" s="25">
        <v>0.12859999999999999</v>
      </c>
      <c r="E16" s="78">
        <f t="shared" si="0"/>
        <v>12.86</v>
      </c>
    </row>
    <row r="17" spans="2:5" ht="15.75" thickBot="1" x14ac:dyDescent="0.3">
      <c r="B17" s="22">
        <v>1967</v>
      </c>
      <c r="C17" s="25">
        <v>7.17E-2</v>
      </c>
      <c r="E17" s="78">
        <f t="shared" si="0"/>
        <v>7.17</v>
      </c>
    </row>
    <row r="18" spans="2:5" ht="15.75" thickBot="1" x14ac:dyDescent="0.3">
      <c r="B18" s="22">
        <v>1968</v>
      </c>
      <c r="C18" s="25">
        <v>6.5100000000000005E-2</v>
      </c>
      <c r="E18" s="78">
        <f t="shared" si="0"/>
        <v>6.5100000000000007</v>
      </c>
    </row>
    <row r="19" spans="2:5" ht="15.75" thickBot="1" x14ac:dyDescent="0.3">
      <c r="B19" s="22">
        <v>1969</v>
      </c>
      <c r="C19" s="25">
        <v>8.6300000000000002E-2</v>
      </c>
      <c r="E19" s="78">
        <f t="shared" si="0"/>
        <v>8.6300000000000008</v>
      </c>
    </row>
    <row r="20" spans="2:5" ht="15.75" thickBot="1" x14ac:dyDescent="0.3">
      <c r="B20" s="22">
        <v>1970</v>
      </c>
      <c r="C20" s="25">
        <v>6.5799999999999997E-2</v>
      </c>
      <c r="E20" s="78">
        <f t="shared" si="0"/>
        <v>6.58</v>
      </c>
    </row>
    <row r="21" spans="2:5" ht="15.75" thickBot="1" x14ac:dyDescent="0.3">
      <c r="B21" s="22">
        <v>1971</v>
      </c>
      <c r="C21" s="25">
        <v>0.14030000000000001</v>
      </c>
      <c r="E21" s="78">
        <f t="shared" si="0"/>
        <v>14.030000000000001</v>
      </c>
    </row>
    <row r="22" spans="2:5" ht="15.75" thickBot="1" x14ac:dyDescent="0.3">
      <c r="B22" s="22">
        <v>1972</v>
      </c>
      <c r="C22" s="25">
        <v>0.1399</v>
      </c>
      <c r="E22" s="78">
        <f t="shared" si="0"/>
        <v>13.99</v>
      </c>
    </row>
    <row r="23" spans="2:5" ht="15.75" thickBot="1" x14ac:dyDescent="0.3">
      <c r="B23" s="22">
        <v>1973</v>
      </c>
      <c r="C23" s="25">
        <v>0.24079999999999999</v>
      </c>
      <c r="E23" s="78">
        <f t="shared" si="0"/>
        <v>24.08</v>
      </c>
    </row>
    <row r="24" spans="2:5" ht="15.75" thickBot="1" x14ac:dyDescent="0.3">
      <c r="B24" s="22">
        <v>1974</v>
      </c>
      <c r="C24" s="25">
        <v>0.26350000000000001</v>
      </c>
      <c r="E24" s="78">
        <f t="shared" si="0"/>
        <v>26.35</v>
      </c>
    </row>
    <row r="25" spans="2:5" ht="15.75" thickBot="1" x14ac:dyDescent="0.3">
      <c r="B25" s="22">
        <v>1975</v>
      </c>
      <c r="C25" s="25">
        <v>0.1777</v>
      </c>
      <c r="E25" s="78">
        <f t="shared" si="0"/>
        <v>17.77</v>
      </c>
    </row>
    <row r="26" spans="2:5" ht="15.75" thickBot="1" x14ac:dyDescent="0.3">
      <c r="B26" s="22">
        <v>1976</v>
      </c>
      <c r="C26" s="25">
        <v>0.2576</v>
      </c>
      <c r="E26" s="78">
        <f t="shared" si="0"/>
        <v>25.759999999999998</v>
      </c>
    </row>
    <row r="27" spans="2:5" ht="15.75" thickBot="1" x14ac:dyDescent="0.3">
      <c r="B27" s="22">
        <v>1977</v>
      </c>
      <c r="C27" s="25">
        <v>0.28710000000000002</v>
      </c>
      <c r="E27" s="78">
        <f t="shared" si="0"/>
        <v>28.71</v>
      </c>
    </row>
    <row r="28" spans="2:5" ht="15.75" thickBot="1" x14ac:dyDescent="0.3">
      <c r="B28" s="22">
        <v>1978</v>
      </c>
      <c r="C28" s="25">
        <v>0.1842</v>
      </c>
      <c r="E28" s="78">
        <f t="shared" si="0"/>
        <v>18.420000000000002</v>
      </c>
    </row>
    <row r="29" spans="2:5" ht="15.75" thickBot="1" x14ac:dyDescent="0.3">
      <c r="B29" s="22">
        <v>1979</v>
      </c>
      <c r="C29" s="25">
        <v>0.28799999999999998</v>
      </c>
      <c r="E29" s="78">
        <f t="shared" si="0"/>
        <v>28.799999999999997</v>
      </c>
    </row>
    <row r="30" spans="2:5" ht="15.75" thickBot="1" x14ac:dyDescent="0.3">
      <c r="B30" s="22">
        <v>1980</v>
      </c>
      <c r="C30" s="25">
        <v>0.25850000000000001</v>
      </c>
      <c r="E30" s="78">
        <f t="shared" si="0"/>
        <v>25.85</v>
      </c>
    </row>
    <row r="31" spans="2:5" ht="15.75" thickBot="1" x14ac:dyDescent="0.3">
      <c r="B31" s="22">
        <v>1981</v>
      </c>
      <c r="C31" s="25">
        <v>0.2636</v>
      </c>
      <c r="E31" s="78">
        <f t="shared" si="0"/>
        <v>26.36</v>
      </c>
    </row>
    <row r="32" spans="2:5" ht="15.75" thickBot="1" x14ac:dyDescent="0.3">
      <c r="B32" s="22">
        <v>1982</v>
      </c>
      <c r="C32" s="25">
        <v>0.24030000000000001</v>
      </c>
      <c r="E32" s="78">
        <f t="shared" si="0"/>
        <v>24.03</v>
      </c>
    </row>
    <row r="33" spans="2:5" ht="15.75" thickBot="1" x14ac:dyDescent="0.3">
      <c r="B33" s="22">
        <v>1983</v>
      </c>
      <c r="C33" s="25">
        <v>0.16639999999999999</v>
      </c>
      <c r="E33" s="78">
        <f t="shared" si="0"/>
        <v>16.64</v>
      </c>
    </row>
    <row r="34" spans="2:5" ht="15.75" thickBot="1" x14ac:dyDescent="0.3">
      <c r="B34" s="22">
        <v>1984</v>
      </c>
      <c r="C34" s="25">
        <v>0.18279999999999999</v>
      </c>
      <c r="E34" s="78">
        <f t="shared" si="0"/>
        <v>18.279999999999998</v>
      </c>
    </row>
    <row r="35" spans="2:5" ht="15.75" thickBot="1" x14ac:dyDescent="0.3">
      <c r="B35" s="22">
        <v>1985</v>
      </c>
      <c r="C35" s="25">
        <v>0.22450000000000001</v>
      </c>
      <c r="E35" s="78">
        <f t="shared" si="0"/>
        <v>22.45</v>
      </c>
    </row>
    <row r="36" spans="2:5" ht="15.75" thickBot="1" x14ac:dyDescent="0.3">
      <c r="B36" s="22">
        <v>1986</v>
      </c>
      <c r="C36" s="25">
        <v>0.20949999999999999</v>
      </c>
      <c r="E36" s="78">
        <f t="shared" si="0"/>
        <v>20.95</v>
      </c>
    </row>
    <row r="37" spans="2:5" ht="15.75" thickBot="1" x14ac:dyDescent="0.3">
      <c r="B37" s="22">
        <v>1987</v>
      </c>
      <c r="C37" s="25">
        <v>0.2402</v>
      </c>
      <c r="E37" s="78">
        <f t="shared" si="0"/>
        <v>24.02</v>
      </c>
    </row>
    <row r="38" spans="2:5" ht="15.75" thickBot="1" x14ac:dyDescent="0.3">
      <c r="B38" s="22">
        <v>1988</v>
      </c>
      <c r="C38" s="25">
        <v>0.28120000000000001</v>
      </c>
      <c r="E38" s="78">
        <f t="shared" si="0"/>
        <v>28.12</v>
      </c>
    </row>
    <row r="39" spans="2:5" ht="15.75" thickBot="1" x14ac:dyDescent="0.3">
      <c r="B39" s="22">
        <v>1989</v>
      </c>
      <c r="C39" s="25">
        <v>0.26119999999999999</v>
      </c>
      <c r="E39" s="78">
        <f t="shared" si="0"/>
        <v>26.119999999999997</v>
      </c>
    </row>
    <row r="40" spans="2:5" ht="15.75" thickBot="1" x14ac:dyDescent="0.3">
      <c r="B40" s="22">
        <v>1990</v>
      </c>
      <c r="C40" s="25">
        <v>0.3236</v>
      </c>
      <c r="E40" s="78">
        <f t="shared" si="0"/>
        <v>32.36</v>
      </c>
    </row>
    <row r="41" spans="2:5" ht="15.75" thickBot="1" x14ac:dyDescent="0.3">
      <c r="B41" s="22">
        <v>1991</v>
      </c>
      <c r="C41" s="25">
        <v>0.26819999999999999</v>
      </c>
      <c r="E41" s="78">
        <f t="shared" si="0"/>
        <v>26.82</v>
      </c>
    </row>
    <row r="42" spans="2:5" ht="15.75" thickBot="1" x14ac:dyDescent="0.3">
      <c r="B42" s="22">
        <v>1992</v>
      </c>
      <c r="C42" s="25">
        <v>0.25130000000000002</v>
      </c>
      <c r="E42" s="78">
        <f t="shared" si="0"/>
        <v>25.130000000000003</v>
      </c>
    </row>
    <row r="43" spans="2:5" ht="15.75" thickBot="1" x14ac:dyDescent="0.3">
      <c r="B43" s="22">
        <v>1993</v>
      </c>
      <c r="C43" s="25">
        <v>0.22600000000000001</v>
      </c>
      <c r="E43" s="78">
        <f t="shared" si="0"/>
        <v>22.6</v>
      </c>
    </row>
    <row r="44" spans="2:5" ht="15.75" thickBot="1" x14ac:dyDescent="0.3">
      <c r="B44" s="22">
        <v>1994</v>
      </c>
      <c r="C44" s="25">
        <v>0.22589999999999999</v>
      </c>
      <c r="E44" s="78">
        <f t="shared" si="0"/>
        <v>22.59</v>
      </c>
    </row>
    <row r="45" spans="2:5" ht="15.75" thickBot="1" x14ac:dyDescent="0.3">
      <c r="B45" s="22">
        <v>1995</v>
      </c>
      <c r="C45" s="25">
        <v>0.1946</v>
      </c>
      <c r="E45" s="78">
        <f t="shared" si="0"/>
        <v>19.46</v>
      </c>
    </row>
    <row r="46" spans="2:5" ht="15.75" thickBot="1" x14ac:dyDescent="0.3">
      <c r="B46" s="22">
        <v>1996</v>
      </c>
      <c r="C46" s="25">
        <v>0.21629999999999999</v>
      </c>
      <c r="E46" s="78">
        <f t="shared" si="0"/>
        <v>21.63</v>
      </c>
    </row>
    <row r="47" spans="2:5" ht="15.75" thickBot="1" x14ac:dyDescent="0.3">
      <c r="B47" s="22">
        <v>1996</v>
      </c>
      <c r="C47" s="25">
        <v>0.21629999999999999</v>
      </c>
      <c r="E47" s="78">
        <f t="shared" si="0"/>
        <v>21.63</v>
      </c>
    </row>
    <row r="48" spans="2:5" ht="15.75" thickBot="1" x14ac:dyDescent="0.3">
      <c r="B48" s="22">
        <v>1997</v>
      </c>
      <c r="C48" s="25">
        <v>0.17680000000000001</v>
      </c>
      <c r="E48" s="78">
        <f t="shared" si="0"/>
        <v>17.68</v>
      </c>
    </row>
    <row r="49" spans="2:5" ht="15.75" thickBot="1" x14ac:dyDescent="0.3">
      <c r="B49" s="22">
        <v>1998</v>
      </c>
      <c r="C49" s="25">
        <v>0.16700000000000001</v>
      </c>
      <c r="E49" s="78">
        <f t="shared" si="0"/>
        <v>16.7</v>
      </c>
    </row>
    <row r="50" spans="2:5" ht="15.75" thickBot="1" x14ac:dyDescent="0.3">
      <c r="B50" s="22">
        <v>1999</v>
      </c>
      <c r="C50" s="25">
        <v>9.2299999999999993E-2</v>
      </c>
      <c r="E50" s="78">
        <f t="shared" si="0"/>
        <v>9.2299999999999986</v>
      </c>
    </row>
    <row r="51" spans="2:5" ht="15.75" thickBot="1" x14ac:dyDescent="0.3">
      <c r="B51" s="22">
        <v>2000</v>
      </c>
      <c r="C51" s="25">
        <v>8.7499999999999994E-2</v>
      </c>
      <c r="E51" s="78">
        <f t="shared" si="0"/>
        <v>8.75</v>
      </c>
    </row>
    <row r="52" spans="2:5" ht="15.75" thickBot="1" x14ac:dyDescent="0.3">
      <c r="B52" s="22">
        <v>2001</v>
      </c>
      <c r="C52" s="25">
        <v>7.6499999999999999E-2</v>
      </c>
      <c r="E52" s="78">
        <f t="shared" si="0"/>
        <v>7.6499999999999995</v>
      </c>
    </row>
    <row r="53" spans="2:5" ht="15.75" thickBot="1" x14ac:dyDescent="0.3">
      <c r="B53" s="22">
        <v>2002</v>
      </c>
      <c r="C53" s="25">
        <v>6.9900000000000004E-2</v>
      </c>
      <c r="E53" s="78">
        <f t="shared" si="0"/>
        <v>6.99</v>
      </c>
    </row>
    <row r="54" spans="2:5" ht="15.75" thickBot="1" x14ac:dyDescent="0.3">
      <c r="B54" s="22">
        <v>2003</v>
      </c>
      <c r="C54" s="25">
        <v>6.4899999999999999E-2</v>
      </c>
      <c r="E54" s="78">
        <f t="shared" si="0"/>
        <v>6.49</v>
      </c>
    </row>
    <row r="55" spans="2:5" ht="15.75" thickBot="1" x14ac:dyDescent="0.3">
      <c r="B55" s="22">
        <v>2004</v>
      </c>
      <c r="C55" s="25">
        <v>5.5E-2</v>
      </c>
      <c r="E55" s="78">
        <f t="shared" si="0"/>
        <v>5.5</v>
      </c>
    </row>
    <row r="56" spans="2:5" ht="15.75" thickBot="1" x14ac:dyDescent="0.3">
      <c r="B56" s="22">
        <v>2005</v>
      </c>
      <c r="C56" s="25">
        <v>4.8500000000000001E-2</v>
      </c>
      <c r="E56" s="78">
        <f t="shared" si="0"/>
        <v>4.8500000000000005</v>
      </c>
    </row>
    <row r="57" spans="2:5" ht="15.75" thickBot="1" x14ac:dyDescent="0.3">
      <c r="B57" s="22">
        <v>2006</v>
      </c>
      <c r="C57" s="25">
        <v>4.48E-2</v>
      </c>
      <c r="E57" s="78">
        <f t="shared" si="0"/>
        <v>4.4799999999999995</v>
      </c>
    </row>
    <row r="58" spans="2:5" ht="15.75" thickBot="1" x14ac:dyDescent="0.3">
      <c r="B58" s="22">
        <v>2007</v>
      </c>
      <c r="C58" s="25">
        <v>5.6899999999999999E-2</v>
      </c>
      <c r="E58" s="78">
        <f t="shared" si="0"/>
        <v>5.6899999999999995</v>
      </c>
    </row>
    <row r="59" spans="2:5" ht="15.75" thickBot="1" x14ac:dyDescent="0.3">
      <c r="B59" s="22">
        <v>2008</v>
      </c>
      <c r="C59" s="25">
        <v>7.6700000000000004E-2</v>
      </c>
      <c r="E59" s="78">
        <f t="shared" si="0"/>
        <v>7.6700000000000008</v>
      </c>
    </row>
    <row r="60" spans="2:5" ht="15.75" thickBot="1" x14ac:dyDescent="0.3">
      <c r="B60" s="22">
        <v>2009</v>
      </c>
      <c r="C60" s="25">
        <v>0.02</v>
      </c>
      <c r="E60" s="78">
        <f t="shared" si="0"/>
        <v>2</v>
      </c>
    </row>
    <row r="61" spans="2:5" ht="15.75" thickBot="1" x14ac:dyDescent="0.3">
      <c r="B61" s="22">
        <v>2010</v>
      </c>
      <c r="C61" s="25">
        <v>3.1699999999999999E-2</v>
      </c>
      <c r="E61" s="78">
        <f t="shared" si="0"/>
        <v>3.17</v>
      </c>
    </row>
    <row r="62" spans="2:5" ht="15.75" thickBot="1" x14ac:dyDescent="0.3">
      <c r="B62" s="22">
        <v>2011</v>
      </c>
      <c r="C62" s="25">
        <v>3.73E-2</v>
      </c>
      <c r="E62" s="78">
        <f t="shared" si="0"/>
        <v>3.73</v>
      </c>
    </row>
    <row r="63" spans="2:5" ht="15.75" thickBot="1" x14ac:dyDescent="0.3">
      <c r="B63" s="22">
        <v>2012</v>
      </c>
      <c r="C63" s="25">
        <v>2.4400000000000002E-2</v>
      </c>
      <c r="E63" s="78">
        <f t="shared" si="0"/>
        <v>2.44</v>
      </c>
    </row>
    <row r="64" spans="2:5" ht="15.75" thickBot="1" x14ac:dyDescent="0.3">
      <c r="B64" s="22">
        <v>2013</v>
      </c>
      <c r="C64" s="25">
        <v>1.9400000000000001E-2</v>
      </c>
      <c r="E64" s="78">
        <f t="shared" si="0"/>
        <v>1.94</v>
      </c>
    </row>
    <row r="65" spans="2:5" ht="15.75" thickBot="1" x14ac:dyDescent="0.3">
      <c r="B65" s="22">
        <v>2014</v>
      </c>
      <c r="C65" s="25">
        <v>3.6600000000000001E-2</v>
      </c>
      <c r="E65" s="78">
        <f t="shared" si="0"/>
        <v>3.66</v>
      </c>
    </row>
    <row r="66" spans="2:5" ht="15.75" thickBot="1" x14ac:dyDescent="0.3">
      <c r="B66" s="22">
        <v>2015</v>
      </c>
      <c r="C66" s="25">
        <v>6.7699999999999996E-2</v>
      </c>
      <c r="E66" s="78">
        <f t="shared" si="0"/>
        <v>6.77</v>
      </c>
    </row>
    <row r="67" spans="2:5" ht="15.75" thickBot="1" x14ac:dyDescent="0.3">
      <c r="B67" s="22">
        <v>2016</v>
      </c>
      <c r="C67" s="25">
        <v>5.7500000000000002E-2</v>
      </c>
      <c r="E67" s="78">
        <f t="shared" si="0"/>
        <v>5.75</v>
      </c>
    </row>
    <row r="68" spans="2:5" ht="15.75" thickBot="1" x14ac:dyDescent="0.3">
      <c r="B68" s="22">
        <v>2017</v>
      </c>
      <c r="C68" s="25">
        <v>4.0899999999999999E-2</v>
      </c>
      <c r="E68" s="78">
        <f t="shared" si="0"/>
        <v>4.09</v>
      </c>
    </row>
    <row r="69" spans="2:5" ht="15.75" thickBot="1" x14ac:dyDescent="0.3">
      <c r="B69" s="22">
        <v>2018</v>
      </c>
      <c r="C69" s="25">
        <v>3.1800000000000002E-2</v>
      </c>
      <c r="E69" s="78">
        <f t="shared" si="0"/>
        <v>3.18</v>
      </c>
    </row>
    <row r="70" spans="2:5" ht="15.75" thickBot="1" x14ac:dyDescent="0.3">
      <c r="B70" s="22">
        <v>2019</v>
      </c>
      <c r="C70" s="25">
        <v>3.7999999999999999E-2</v>
      </c>
      <c r="E70" s="78">
        <f t="shared" ref="E70:E72" si="1">+C70*100</f>
        <v>3.8</v>
      </c>
    </row>
    <row r="71" spans="2:5" ht="15.75" thickBot="1" x14ac:dyDescent="0.3">
      <c r="B71" s="22">
        <v>2020</v>
      </c>
      <c r="C71" s="25">
        <v>1.61E-2</v>
      </c>
      <c r="E71" s="78">
        <f t="shared" si="1"/>
        <v>1.6099999999999999</v>
      </c>
    </row>
    <row r="72" spans="2:5" ht="15.75" thickBot="1" x14ac:dyDescent="0.3">
      <c r="B72" s="22">
        <v>2021</v>
      </c>
      <c r="C72" s="25">
        <v>5.62E-2</v>
      </c>
      <c r="E72" s="78">
        <f t="shared" si="1"/>
        <v>5.62</v>
      </c>
    </row>
  </sheetData>
  <pageMargins left="0.7" right="0.7" top="0.75" bottom="0.75" header="0.3" footer="0.3"/>
  <pageSetup paperSize="1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workbookViewId="0">
      <selection activeCell="U10" sqref="U10:U15"/>
    </sheetView>
  </sheetViews>
  <sheetFormatPr baseColWidth="10" defaultColWidth="11.42578125" defaultRowHeight="14.25" x14ac:dyDescent="0.25"/>
  <cols>
    <col min="1" max="1" width="26.28515625" style="74" customWidth="1"/>
    <col min="2" max="18" width="7.85546875" style="74" customWidth="1"/>
    <col min="19" max="19" width="8" style="74" customWidth="1"/>
    <col min="20" max="20" width="11.42578125" style="74"/>
    <col min="21" max="21" width="8.42578125" style="74" customWidth="1"/>
    <col min="22" max="16384" width="11.42578125" style="74"/>
  </cols>
  <sheetData>
    <row r="1" spans="1:21" s="40" customFormat="1" ht="43.5" customHeight="1" x14ac:dyDescent="0.2">
      <c r="A1" s="127"/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</row>
    <row r="2" spans="1:21" s="40" customFormat="1" ht="18.75" customHeight="1" x14ac:dyDescent="0.2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</row>
    <row r="3" spans="1:21" s="40" customFormat="1" ht="12" x14ac:dyDescent="0.2">
      <c r="A3" s="128" t="s">
        <v>54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  <c r="O3" s="128"/>
      <c r="P3" s="128"/>
      <c r="Q3" s="128"/>
      <c r="R3" s="128"/>
      <c r="S3" s="128"/>
      <c r="T3" s="128"/>
      <c r="U3" s="128"/>
    </row>
    <row r="4" spans="1:21" s="40" customFormat="1" ht="12" x14ac:dyDescent="0.2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</row>
    <row r="5" spans="1:21" s="40" customFormat="1" ht="12" x14ac:dyDescent="0.2">
      <c r="A5" s="129" t="s">
        <v>55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</row>
    <row r="6" spans="1:21" s="40" customFormat="1" ht="12" x14ac:dyDescent="0.2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</row>
    <row r="7" spans="1:21" s="40" customFormat="1" ht="12" x14ac:dyDescent="0.2">
      <c r="A7" s="4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4"/>
      <c r="T7" s="43"/>
      <c r="U7" s="43"/>
    </row>
    <row r="8" spans="1:21" s="40" customFormat="1" ht="12" x14ac:dyDescent="0.2">
      <c r="A8" s="45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7"/>
      <c r="U8" s="48" t="s">
        <v>56</v>
      </c>
    </row>
    <row r="9" spans="1:21" s="40" customFormat="1" ht="12" x14ac:dyDescent="0.2">
      <c r="A9" s="49" t="s">
        <v>57</v>
      </c>
      <c r="B9" s="49">
        <v>2003</v>
      </c>
      <c r="C9" s="50">
        <v>2004</v>
      </c>
      <c r="D9" s="50">
        <v>2005</v>
      </c>
      <c r="E9" s="50">
        <v>2006</v>
      </c>
      <c r="F9" s="50">
        <v>2007</v>
      </c>
      <c r="G9" s="50">
        <v>2008</v>
      </c>
      <c r="H9" s="50">
        <v>2009</v>
      </c>
      <c r="I9" s="50">
        <v>2010</v>
      </c>
      <c r="J9" s="50">
        <v>2011</v>
      </c>
      <c r="K9" s="50">
        <v>2012</v>
      </c>
      <c r="L9" s="50">
        <v>2013</v>
      </c>
      <c r="M9" s="50">
        <v>2014</v>
      </c>
      <c r="N9" s="50">
        <v>2015</v>
      </c>
      <c r="O9" s="50">
        <v>2016</v>
      </c>
      <c r="P9" s="50">
        <v>2017</v>
      </c>
      <c r="Q9" s="50">
        <v>2018</v>
      </c>
      <c r="R9" s="50">
        <v>2019</v>
      </c>
      <c r="S9" s="51">
        <v>2020</v>
      </c>
      <c r="T9" s="51">
        <v>2021</v>
      </c>
      <c r="U9" s="52">
        <v>2022</v>
      </c>
    </row>
    <row r="10" spans="1:21" s="40" customFormat="1" ht="12" x14ac:dyDescent="0.2">
      <c r="A10" s="53" t="s">
        <v>58</v>
      </c>
      <c r="B10" s="54">
        <v>50.42</v>
      </c>
      <c r="C10" s="54">
        <v>53.54</v>
      </c>
      <c r="D10" s="54">
        <v>56.45</v>
      </c>
      <c r="E10" s="54">
        <v>59.02</v>
      </c>
      <c r="F10" s="54">
        <v>61.8</v>
      </c>
      <c r="G10" s="54">
        <v>65.510000000000005</v>
      </c>
      <c r="H10" s="54">
        <v>70.209999999999994</v>
      </c>
      <c r="I10" s="54">
        <v>71.69</v>
      </c>
      <c r="J10" s="54">
        <v>74.12</v>
      </c>
      <c r="K10" s="54">
        <v>76.75</v>
      </c>
      <c r="L10" s="54">
        <v>78.28</v>
      </c>
      <c r="M10" s="54">
        <v>79.95</v>
      </c>
      <c r="N10" s="54">
        <v>83</v>
      </c>
      <c r="O10" s="54">
        <v>89.19</v>
      </c>
      <c r="P10" s="54">
        <v>94.07</v>
      </c>
      <c r="Q10" s="54">
        <v>97.53</v>
      </c>
      <c r="R10" s="55">
        <v>100.6</v>
      </c>
      <c r="S10" s="55">
        <v>104.24</v>
      </c>
      <c r="T10" s="55">
        <v>105.91</v>
      </c>
      <c r="U10" s="56">
        <v>113.26</v>
      </c>
    </row>
    <row r="11" spans="1:21" s="40" customFormat="1" ht="12" x14ac:dyDescent="0.2">
      <c r="A11" s="57" t="s">
        <v>59</v>
      </c>
      <c r="B11" s="58">
        <v>50.98</v>
      </c>
      <c r="C11" s="58">
        <v>54.18</v>
      </c>
      <c r="D11" s="58">
        <v>57.02</v>
      </c>
      <c r="E11" s="58">
        <v>59.41</v>
      </c>
      <c r="F11" s="58">
        <v>62.53</v>
      </c>
      <c r="G11" s="58">
        <v>66.5</v>
      </c>
      <c r="H11" s="58">
        <v>70.8</v>
      </c>
      <c r="I11" s="58">
        <v>72.28</v>
      </c>
      <c r="J11" s="58">
        <v>74.569999999999993</v>
      </c>
      <c r="K11" s="58">
        <v>77.22</v>
      </c>
      <c r="L11" s="58">
        <v>78.63</v>
      </c>
      <c r="M11" s="58">
        <v>80.45</v>
      </c>
      <c r="N11" s="58">
        <v>83.96</v>
      </c>
      <c r="O11" s="58">
        <v>90.33</v>
      </c>
      <c r="P11" s="58">
        <v>95.01</v>
      </c>
      <c r="Q11" s="58">
        <v>98.22</v>
      </c>
      <c r="R11" s="58">
        <v>101.18</v>
      </c>
      <c r="S11" s="58">
        <v>104.94</v>
      </c>
      <c r="T11" s="58">
        <v>106.58</v>
      </c>
      <c r="U11" s="59">
        <v>115.11</v>
      </c>
    </row>
    <row r="12" spans="1:21" s="40" customFormat="1" ht="12" x14ac:dyDescent="0.2">
      <c r="A12" s="53" t="s">
        <v>60</v>
      </c>
      <c r="B12" s="54">
        <v>51.51</v>
      </c>
      <c r="C12" s="54">
        <v>54.71</v>
      </c>
      <c r="D12" s="54">
        <v>57.46</v>
      </c>
      <c r="E12" s="54">
        <v>59.83</v>
      </c>
      <c r="F12" s="54">
        <v>63.29</v>
      </c>
      <c r="G12" s="54">
        <v>67.040000000000006</v>
      </c>
      <c r="H12" s="54">
        <v>71.150000000000006</v>
      </c>
      <c r="I12" s="54">
        <v>72.459999999999994</v>
      </c>
      <c r="J12" s="54">
        <v>74.77</v>
      </c>
      <c r="K12" s="54">
        <v>77.31</v>
      </c>
      <c r="L12" s="54">
        <v>78.790000000000006</v>
      </c>
      <c r="M12" s="54">
        <v>80.77</v>
      </c>
      <c r="N12" s="54">
        <v>84.45</v>
      </c>
      <c r="O12" s="54">
        <v>91.18</v>
      </c>
      <c r="P12" s="54">
        <v>95.46</v>
      </c>
      <c r="Q12" s="54">
        <v>98.45</v>
      </c>
      <c r="R12" s="54">
        <v>101.62</v>
      </c>
      <c r="S12" s="54">
        <v>105.53</v>
      </c>
      <c r="T12" s="54">
        <v>107.12</v>
      </c>
      <c r="U12" s="60">
        <v>116.26</v>
      </c>
    </row>
    <row r="13" spans="1:21" s="40" customFormat="1" ht="12" x14ac:dyDescent="0.2">
      <c r="A13" s="57" t="s">
        <v>61</v>
      </c>
      <c r="B13" s="58">
        <v>52.1</v>
      </c>
      <c r="C13" s="58">
        <v>54.96</v>
      </c>
      <c r="D13" s="58">
        <v>57.72</v>
      </c>
      <c r="E13" s="58">
        <v>60.09</v>
      </c>
      <c r="F13" s="58">
        <v>63.85</v>
      </c>
      <c r="G13" s="58">
        <v>67.510000000000005</v>
      </c>
      <c r="H13" s="58">
        <v>71.38</v>
      </c>
      <c r="I13" s="58">
        <v>72.790000000000006</v>
      </c>
      <c r="J13" s="58">
        <v>74.86</v>
      </c>
      <c r="K13" s="58">
        <v>77.42</v>
      </c>
      <c r="L13" s="58">
        <v>78.989999999999995</v>
      </c>
      <c r="M13" s="58">
        <v>81.14</v>
      </c>
      <c r="N13" s="58">
        <v>84.9</v>
      </c>
      <c r="O13" s="58">
        <v>91.63</v>
      </c>
      <c r="P13" s="58">
        <v>95.91</v>
      </c>
      <c r="Q13" s="58">
        <v>98.91</v>
      </c>
      <c r="R13" s="58">
        <v>102.12</v>
      </c>
      <c r="S13" s="58">
        <v>105.7</v>
      </c>
      <c r="T13" s="58">
        <v>107.76</v>
      </c>
      <c r="U13" s="59">
        <v>117.71</v>
      </c>
    </row>
    <row r="14" spans="1:21" s="40" customFormat="1" ht="12" x14ac:dyDescent="0.2">
      <c r="A14" s="53" t="s">
        <v>62</v>
      </c>
      <c r="B14" s="54">
        <v>52.36</v>
      </c>
      <c r="C14" s="54">
        <v>55.17</v>
      </c>
      <c r="D14" s="54">
        <v>57.95</v>
      </c>
      <c r="E14" s="54">
        <v>60.29</v>
      </c>
      <c r="F14" s="54">
        <v>64.05</v>
      </c>
      <c r="G14" s="54">
        <v>68.14</v>
      </c>
      <c r="H14" s="54">
        <v>71.39</v>
      </c>
      <c r="I14" s="54">
        <v>72.87</v>
      </c>
      <c r="J14" s="54">
        <v>75.069999999999993</v>
      </c>
      <c r="K14" s="54">
        <v>77.66</v>
      </c>
      <c r="L14" s="54">
        <v>79.209999999999994</v>
      </c>
      <c r="M14" s="54">
        <v>81.53</v>
      </c>
      <c r="N14" s="54">
        <v>85.12</v>
      </c>
      <c r="O14" s="54">
        <v>92.1</v>
      </c>
      <c r="P14" s="54">
        <v>96.12</v>
      </c>
      <c r="Q14" s="54">
        <v>99.16</v>
      </c>
      <c r="R14" s="54">
        <v>102.44</v>
      </c>
      <c r="S14" s="54">
        <v>105.36</v>
      </c>
      <c r="T14" s="54">
        <v>108.84</v>
      </c>
      <c r="U14" s="60">
        <v>118.7</v>
      </c>
    </row>
    <row r="15" spans="1:21" s="40" customFormat="1" ht="12" x14ac:dyDescent="0.2">
      <c r="A15" s="57" t="s">
        <v>63</v>
      </c>
      <c r="B15" s="58">
        <v>52.33</v>
      </c>
      <c r="C15" s="58">
        <v>55.51</v>
      </c>
      <c r="D15" s="58">
        <v>58.18</v>
      </c>
      <c r="E15" s="58">
        <v>60.48</v>
      </c>
      <c r="F15" s="58">
        <v>64.12</v>
      </c>
      <c r="G15" s="58">
        <v>68.73</v>
      </c>
      <c r="H15" s="58">
        <v>71.349999999999994</v>
      </c>
      <c r="I15" s="58">
        <v>72.95</v>
      </c>
      <c r="J15" s="58">
        <v>75.31</v>
      </c>
      <c r="K15" s="58">
        <v>77.72</v>
      </c>
      <c r="L15" s="58">
        <v>79.39</v>
      </c>
      <c r="M15" s="58">
        <v>81.61</v>
      </c>
      <c r="N15" s="58">
        <v>85.21</v>
      </c>
      <c r="O15" s="58">
        <v>92.54</v>
      </c>
      <c r="P15" s="58">
        <v>96.23</v>
      </c>
      <c r="Q15" s="58">
        <v>99.31</v>
      </c>
      <c r="R15" s="58">
        <v>102.71</v>
      </c>
      <c r="S15" s="58">
        <v>104.97</v>
      </c>
      <c r="T15" s="58">
        <v>108.78</v>
      </c>
      <c r="U15" s="59">
        <v>119.31</v>
      </c>
    </row>
    <row r="16" spans="1:21" s="40" customFormat="1" ht="12" x14ac:dyDescent="0.2">
      <c r="A16" s="53" t="s">
        <v>64</v>
      </c>
      <c r="B16" s="54">
        <v>52.26</v>
      </c>
      <c r="C16" s="54">
        <v>55.49</v>
      </c>
      <c r="D16" s="54">
        <v>58.21</v>
      </c>
      <c r="E16" s="54">
        <v>60.73</v>
      </c>
      <c r="F16" s="54">
        <v>64.23</v>
      </c>
      <c r="G16" s="54">
        <v>69.06</v>
      </c>
      <c r="H16" s="54">
        <v>71.319999999999993</v>
      </c>
      <c r="I16" s="54">
        <v>72.92</v>
      </c>
      <c r="J16" s="54">
        <v>75.42</v>
      </c>
      <c r="K16" s="54">
        <v>77.7</v>
      </c>
      <c r="L16" s="54">
        <v>79.430000000000007</v>
      </c>
      <c r="M16" s="54">
        <v>81.73</v>
      </c>
      <c r="N16" s="54">
        <v>85.37</v>
      </c>
      <c r="O16" s="54">
        <v>93.02</v>
      </c>
      <c r="P16" s="54">
        <v>96.18</v>
      </c>
      <c r="Q16" s="54">
        <v>99.18</v>
      </c>
      <c r="R16" s="54">
        <v>102.94</v>
      </c>
      <c r="S16" s="54">
        <v>104.97</v>
      </c>
      <c r="T16" s="54">
        <v>109.14</v>
      </c>
      <c r="U16" s="60"/>
    </row>
    <row r="17" spans="1:21" s="40" customFormat="1" ht="12" x14ac:dyDescent="0.2">
      <c r="A17" s="57" t="s">
        <v>65</v>
      </c>
      <c r="B17" s="58">
        <v>52.42</v>
      </c>
      <c r="C17" s="58">
        <v>55.51</v>
      </c>
      <c r="D17" s="58">
        <v>58.21</v>
      </c>
      <c r="E17" s="58">
        <v>60.96</v>
      </c>
      <c r="F17" s="58">
        <v>64.14</v>
      </c>
      <c r="G17" s="58">
        <v>69.19</v>
      </c>
      <c r="H17" s="58">
        <v>71.349999999999994</v>
      </c>
      <c r="I17" s="58">
        <v>73</v>
      </c>
      <c r="J17" s="58">
        <v>75.39</v>
      </c>
      <c r="K17" s="58">
        <v>77.73</v>
      </c>
      <c r="L17" s="58">
        <v>79.5</v>
      </c>
      <c r="M17" s="58">
        <v>81.900000000000006</v>
      </c>
      <c r="N17" s="58">
        <v>85.78</v>
      </c>
      <c r="O17" s="58">
        <v>92.73</v>
      </c>
      <c r="P17" s="58">
        <v>96.32</v>
      </c>
      <c r="Q17" s="58">
        <v>99.3</v>
      </c>
      <c r="R17" s="58">
        <v>103.03</v>
      </c>
      <c r="S17" s="58">
        <v>104.96</v>
      </c>
      <c r="T17" s="58">
        <v>109.62</v>
      </c>
      <c r="U17" s="59"/>
    </row>
    <row r="18" spans="1:21" s="40" customFormat="1" ht="12" x14ac:dyDescent="0.2">
      <c r="A18" s="53" t="s">
        <v>66</v>
      </c>
      <c r="B18" s="54">
        <v>52.53</v>
      </c>
      <c r="C18" s="54">
        <v>55.67</v>
      </c>
      <c r="D18" s="54">
        <v>58.46</v>
      </c>
      <c r="E18" s="54">
        <v>61.14</v>
      </c>
      <c r="F18" s="54">
        <v>64.2</v>
      </c>
      <c r="G18" s="54">
        <v>69.06</v>
      </c>
      <c r="H18" s="54">
        <v>71.28</v>
      </c>
      <c r="I18" s="54">
        <v>72.900000000000006</v>
      </c>
      <c r="J18" s="54">
        <v>75.62</v>
      </c>
      <c r="K18" s="54">
        <v>77.959999999999994</v>
      </c>
      <c r="L18" s="54">
        <v>79.73</v>
      </c>
      <c r="M18" s="54">
        <v>82.01</v>
      </c>
      <c r="N18" s="54">
        <v>86.39</v>
      </c>
      <c r="O18" s="54">
        <v>92.68</v>
      </c>
      <c r="P18" s="54">
        <v>96.36</v>
      </c>
      <c r="Q18" s="54">
        <v>99.47</v>
      </c>
      <c r="R18" s="54">
        <v>103.26</v>
      </c>
      <c r="S18" s="54">
        <v>105.29</v>
      </c>
      <c r="T18" s="54">
        <v>110.04</v>
      </c>
      <c r="U18" s="60"/>
    </row>
    <row r="19" spans="1:21" s="40" customFormat="1" ht="12" x14ac:dyDescent="0.2">
      <c r="A19" s="57" t="s">
        <v>67</v>
      </c>
      <c r="B19" s="58">
        <v>52.56</v>
      </c>
      <c r="C19" s="58">
        <v>55.66</v>
      </c>
      <c r="D19" s="58">
        <v>58.6</v>
      </c>
      <c r="E19" s="58">
        <v>61.05</v>
      </c>
      <c r="F19" s="58">
        <v>64.2</v>
      </c>
      <c r="G19" s="58">
        <v>69.3</v>
      </c>
      <c r="H19" s="58">
        <v>71.19</v>
      </c>
      <c r="I19" s="58">
        <v>72.84</v>
      </c>
      <c r="J19" s="58">
        <v>75.77</v>
      </c>
      <c r="K19" s="58">
        <v>78.08</v>
      </c>
      <c r="L19" s="58">
        <v>79.52</v>
      </c>
      <c r="M19" s="58">
        <v>82.14</v>
      </c>
      <c r="N19" s="58">
        <v>86.98</v>
      </c>
      <c r="O19" s="58">
        <v>92.62</v>
      </c>
      <c r="P19" s="58">
        <v>96.37</v>
      </c>
      <c r="Q19" s="58">
        <v>99.59</v>
      </c>
      <c r="R19" s="58">
        <v>103.43</v>
      </c>
      <c r="S19" s="58">
        <v>105.23</v>
      </c>
      <c r="T19" s="58">
        <v>110.06</v>
      </c>
      <c r="U19" s="59"/>
    </row>
    <row r="20" spans="1:21" s="40" customFormat="1" ht="12" x14ac:dyDescent="0.2">
      <c r="A20" s="53" t="s">
        <v>68</v>
      </c>
      <c r="B20" s="54">
        <v>52.75</v>
      </c>
      <c r="C20" s="54">
        <v>55.82</v>
      </c>
      <c r="D20" s="54">
        <v>58.66</v>
      </c>
      <c r="E20" s="54">
        <v>61.19</v>
      </c>
      <c r="F20" s="54">
        <v>64.510000000000005</v>
      </c>
      <c r="G20" s="54">
        <v>69.489999999999995</v>
      </c>
      <c r="H20" s="54">
        <v>71.14</v>
      </c>
      <c r="I20" s="54">
        <v>72.98</v>
      </c>
      <c r="J20" s="54">
        <v>75.87</v>
      </c>
      <c r="K20" s="54">
        <v>77.98</v>
      </c>
      <c r="L20" s="54">
        <v>79.349999999999994</v>
      </c>
      <c r="M20" s="54">
        <v>82.25</v>
      </c>
      <c r="N20" s="54">
        <v>87.51</v>
      </c>
      <c r="O20" s="54">
        <v>92.73</v>
      </c>
      <c r="P20" s="54">
        <v>96.55</v>
      </c>
      <c r="Q20" s="54">
        <v>99.7</v>
      </c>
      <c r="R20" s="54">
        <v>103.54</v>
      </c>
      <c r="S20" s="54">
        <v>105.08</v>
      </c>
      <c r="T20" s="54">
        <v>110.6</v>
      </c>
      <c r="U20" s="60"/>
    </row>
    <row r="21" spans="1:21" s="40" customFormat="1" ht="12" x14ac:dyDescent="0.2">
      <c r="A21" s="61" t="s">
        <v>69</v>
      </c>
      <c r="B21" s="62">
        <v>53.07</v>
      </c>
      <c r="C21" s="62">
        <v>55.99</v>
      </c>
      <c r="D21" s="62">
        <v>58.7</v>
      </c>
      <c r="E21" s="62">
        <v>61.33</v>
      </c>
      <c r="F21" s="62">
        <v>64.819999999999993</v>
      </c>
      <c r="G21" s="62">
        <v>69.8</v>
      </c>
      <c r="H21" s="62">
        <v>71.2</v>
      </c>
      <c r="I21" s="62">
        <v>73.45</v>
      </c>
      <c r="J21" s="62">
        <v>76.19</v>
      </c>
      <c r="K21" s="62">
        <v>78.05</v>
      </c>
      <c r="L21" s="62">
        <v>79.56</v>
      </c>
      <c r="M21" s="62">
        <v>82.47</v>
      </c>
      <c r="N21" s="62">
        <v>88.05</v>
      </c>
      <c r="O21" s="62">
        <v>93.11</v>
      </c>
      <c r="P21" s="62">
        <v>96.92</v>
      </c>
      <c r="Q21" s="62">
        <v>100</v>
      </c>
      <c r="R21" s="62">
        <v>103.8</v>
      </c>
      <c r="S21" s="62">
        <v>105.48</v>
      </c>
      <c r="T21" s="62">
        <v>111.41</v>
      </c>
      <c r="U21" s="63"/>
    </row>
    <row r="22" spans="1:21" s="40" customFormat="1" ht="12" x14ac:dyDescent="0.2">
      <c r="A22" s="41"/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</row>
    <row r="23" spans="1:21" s="40" customFormat="1" ht="12" x14ac:dyDescent="0.2"/>
    <row r="24" spans="1:21" s="67" customFormat="1" ht="12" x14ac:dyDescent="0.25">
      <c r="A24" s="131" t="s">
        <v>70</v>
      </c>
      <c r="B24" s="132"/>
      <c r="C24" s="132"/>
      <c r="D24" s="132"/>
      <c r="E24" s="132"/>
      <c r="F24" s="132"/>
      <c r="G24" s="132"/>
      <c r="H24" s="132"/>
      <c r="I24" s="64"/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5"/>
      <c r="U24" s="66"/>
    </row>
    <row r="25" spans="1:21" s="67" customFormat="1" ht="12" x14ac:dyDescent="0.25">
      <c r="A25" s="133" t="s">
        <v>71</v>
      </c>
      <c r="B25" s="134"/>
      <c r="C25" s="134"/>
      <c r="D25" s="134"/>
      <c r="E25" s="134"/>
      <c r="F25" s="134"/>
      <c r="G25" s="134"/>
      <c r="H25" s="134"/>
      <c r="I25" s="68"/>
      <c r="J25" s="68"/>
      <c r="K25" s="68"/>
      <c r="L25" s="68"/>
      <c r="M25" s="68"/>
      <c r="N25" s="68"/>
      <c r="O25" s="68"/>
      <c r="P25" s="68"/>
      <c r="Q25" s="68"/>
      <c r="R25" s="68"/>
      <c r="S25" s="68"/>
      <c r="U25" s="69"/>
    </row>
    <row r="26" spans="1:21" s="67" customFormat="1" ht="12" x14ac:dyDescent="0.25">
      <c r="A26" s="125" t="s">
        <v>72</v>
      </c>
      <c r="B26" s="126"/>
      <c r="C26" s="126"/>
      <c r="D26" s="126"/>
      <c r="E26" s="126"/>
      <c r="F26" s="126"/>
      <c r="G26" s="126"/>
      <c r="H26" s="70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2"/>
      <c r="U26" s="73"/>
    </row>
  </sheetData>
  <mergeCells count="6">
    <mergeCell ref="A26:G26"/>
    <mergeCell ref="A1:T1"/>
    <mergeCell ref="A3:U4"/>
    <mergeCell ref="A5:U5"/>
    <mergeCell ref="A24:H24"/>
    <mergeCell ref="A25:H2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E1BADE9BE0AF84BB762379592660446" ma:contentTypeVersion="13" ma:contentTypeDescription="Crear nuevo documento." ma:contentTypeScope="" ma:versionID="77b3e97a880be939a56a3353cea49301">
  <xsd:schema xmlns:xsd="http://www.w3.org/2001/XMLSchema" xmlns:xs="http://www.w3.org/2001/XMLSchema" xmlns:p="http://schemas.microsoft.com/office/2006/metadata/properties" xmlns:ns3="7a3fe0fe-e73d-4139-9fd6-e28ff0861bbf" xmlns:ns4="6d815845-5491-4dd8-9512-a03078913e28" targetNamespace="http://schemas.microsoft.com/office/2006/metadata/properties" ma:root="true" ma:fieldsID="5214c41815b4d99507606553c8f0fa50" ns3:_="" ns4:_="">
    <xsd:import namespace="7a3fe0fe-e73d-4139-9fd6-e28ff0861bbf"/>
    <xsd:import namespace="6d815845-5491-4dd8-9512-a03078913e2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3fe0fe-e73d-4139-9fd6-e28ff0861bb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815845-5491-4dd8-9512-a03078913e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E3704D-E826-4379-8928-93388867EF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9A14EB-8E8F-4415-8B61-91219E80CC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3fe0fe-e73d-4139-9fd6-e28ff0861bbf"/>
    <ds:schemaRef ds:uri="6d815845-5491-4dd8-9512-a03078913e2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C7B2C03-1C07-4000-816E-88FA6E41B5BE}">
  <ds:schemaRefs>
    <ds:schemaRef ds:uri="http://purl.org/dc/elements/1.1/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7a3fe0fe-e73d-4139-9fd6-e28ff0861bbf"/>
    <ds:schemaRef ds:uri="http://schemas.microsoft.com/office/infopath/2007/PartnerControls"/>
    <ds:schemaRef ds:uri="http://schemas.openxmlformats.org/package/2006/metadata/core-properties"/>
    <ds:schemaRef ds:uri="6d815845-5491-4dd8-9512-a03078913e2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LIQUIDACION</vt:lpstr>
      <vt:lpstr>SALARIOS MINIMOS</vt:lpstr>
      <vt:lpstr>HISTORICO IPC ANUAL</vt:lpstr>
      <vt:lpstr>HISTORICO IPC MENSUAL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Mario Acevedo Laserna</dc:creator>
  <cp:lastModifiedBy>Sandra Milena Aguirre Restrepo</cp:lastModifiedBy>
  <cp:lastPrinted>2022-09-26T16:00:53Z</cp:lastPrinted>
  <dcterms:created xsi:type="dcterms:W3CDTF">2022-02-21T16:09:53Z</dcterms:created>
  <dcterms:modified xsi:type="dcterms:W3CDTF">2022-11-01T21:19:34Z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0x0101007E1BADE9BE0AF84BB762379592660446</vt:lpwstr>
  </property>
</Properties>
</file>