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C:\Users\ELASSOO\Downloads\"/>
    </mc:Choice>
  </mc:AlternateContent>
  <xr:revisionPtr revIDLastSave="0" documentId="13_ncr:1_{B49B430B-17B7-49FF-AE26-858A014113F4}" xr6:coauthVersionLast="47" xr6:coauthVersionMax="47" xr10:uidLastSave="{00000000-0000-0000-0000-000000000000}"/>
  <bookViews>
    <workbookView xWindow="-120" yWindow="-120" windowWidth="29040" windowHeight="15720" tabRatio="924" firstSheet="4" activeTab="11" xr2:uid="{00000000-000D-0000-FFFF-FFFF00000000}"/>
  </bookViews>
  <sheets>
    <sheet name="1- Presentación " sheetId="10" r:id="rId1"/>
    <sheet name="Conceptos 37001 " sheetId="37" r:id="rId2"/>
    <sheet name="2- Análisis de Contexto " sheetId="38" r:id="rId3"/>
    <sheet name="3- Estrategias" sheetId="39"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41" r:id="rId12"/>
  </sheets>
  <externalReferences>
    <externalReference r:id="rId13"/>
    <externalReference r:id="rId14"/>
    <externalReference r:id="rId15"/>
  </externalReferences>
  <definedNames>
    <definedName name="_xlnm.Print_Area" localSheetId="2">'2- Análisis de Contexto '!$A$1:$F$85</definedName>
    <definedName name="_xlnm.Print_Area" localSheetId="3">'3- Estrategias'!$A$1:$G$15</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 i="41" l="1"/>
  <c r="F70" i="41"/>
  <c r="E70" i="41"/>
  <c r="D70" i="41"/>
  <c r="C70" i="41"/>
  <c r="B70" i="41"/>
  <c r="G60" i="41"/>
  <c r="F60" i="41"/>
  <c r="E60" i="41"/>
  <c r="D60" i="41"/>
  <c r="C60" i="41"/>
  <c r="B60" i="41"/>
  <c r="G50" i="41"/>
  <c r="F50" i="41"/>
  <c r="E50" i="41"/>
  <c r="D50" i="41"/>
  <c r="C50" i="41"/>
  <c r="B50" i="41"/>
  <c r="G40" i="41"/>
  <c r="F40" i="41"/>
  <c r="E40" i="41"/>
  <c r="D40" i="41"/>
  <c r="C40" i="41"/>
  <c r="B40" i="41"/>
  <c r="A40" i="41"/>
  <c r="G30" i="41"/>
  <c r="F30" i="41"/>
  <c r="E30" i="41"/>
  <c r="D30" i="41"/>
  <c r="C30" i="41"/>
  <c r="B30" i="41"/>
  <c r="A30" i="41"/>
  <c r="G20" i="41"/>
  <c r="F20" i="41"/>
  <c r="E20" i="41"/>
  <c r="D20" i="41"/>
  <c r="C20" i="41"/>
  <c r="B20" i="41"/>
  <c r="A20" i="41"/>
  <c r="G10" i="41"/>
  <c r="F10" i="41"/>
  <c r="E10" i="41"/>
  <c r="D10" i="41"/>
  <c r="C10" i="41"/>
  <c r="B10" i="41"/>
  <c r="A10" i="41"/>
  <c r="C4" i="41"/>
  <c r="C4" i="18"/>
  <c r="L51" i="28" l="1"/>
  <c r="L52" i="28"/>
  <c r="L53" i="28"/>
  <c r="L54" i="28"/>
  <c r="L55" i="28"/>
  <c r="L56" i="28"/>
  <c r="L57" i="28"/>
  <c r="L58" i="28"/>
  <c r="L59" i="28"/>
  <c r="L50" i="28"/>
  <c r="L41" i="28"/>
  <c r="L42" i="28"/>
  <c r="L43" i="28"/>
  <c r="L44" i="28"/>
  <c r="L45" i="28"/>
  <c r="L46" i="28"/>
  <c r="L47" i="28"/>
  <c r="L48" i="28"/>
  <c r="L49" i="28"/>
  <c r="L40" i="28"/>
  <c r="L32" i="28"/>
  <c r="L33" i="28"/>
  <c r="L34" i="28"/>
  <c r="L35" i="28"/>
  <c r="L36" i="28"/>
  <c r="L37" i="28"/>
  <c r="L38" i="28"/>
  <c r="L39" i="28"/>
  <c r="L31" i="28"/>
  <c r="L30" i="28"/>
  <c r="L23" i="28" l="1"/>
  <c r="L24" i="28"/>
  <c r="L25" i="28"/>
  <c r="L26" i="28"/>
  <c r="L27" i="28"/>
  <c r="L28" i="28"/>
  <c r="C14" i="28" l="1"/>
  <c r="J15" i="28"/>
  <c r="J16" i="28"/>
  <c r="J17" i="28"/>
  <c r="J18" i="28"/>
  <c r="J19" i="28"/>
  <c r="L13" i="28"/>
  <c r="L14" i="28"/>
  <c r="L10" i="28"/>
  <c r="L11" i="28"/>
  <c r="L12" i="28"/>
  <c r="G20" i="18" l="1"/>
  <c r="G30" i="18"/>
  <c r="G40" i="18"/>
  <c r="G50" i="18"/>
  <c r="G60" i="18"/>
  <c r="G70" i="18"/>
  <c r="G10" i="18"/>
  <c r="C70" i="29" l="1"/>
  <c r="C70" i="18" s="1"/>
  <c r="B70" i="29"/>
  <c r="E70" i="29"/>
  <c r="R79" i="28"/>
  <c r="L79" i="28"/>
  <c r="C79" i="28"/>
  <c r="R78" i="28"/>
  <c r="L78" i="28"/>
  <c r="C78" i="28"/>
  <c r="R77" i="28"/>
  <c r="L77" i="28"/>
  <c r="J77" i="28"/>
  <c r="R76" i="28"/>
  <c r="L76" i="28"/>
  <c r="J76" i="28"/>
  <c r="R75" i="28"/>
  <c r="L75" i="28"/>
  <c r="J75" i="28"/>
  <c r="R74" i="28"/>
  <c r="L74" i="28"/>
  <c r="J74" i="28"/>
  <c r="R73" i="28"/>
  <c r="L73" i="28"/>
  <c r="J73" i="28"/>
  <c r="R72" i="28"/>
  <c r="J72" i="28"/>
  <c r="C72" i="28"/>
  <c r="R71" i="28"/>
  <c r="L71" i="28"/>
  <c r="J71" i="28"/>
  <c r="C71" i="28"/>
  <c r="R70" i="28"/>
  <c r="L70" i="28"/>
  <c r="J70" i="28"/>
  <c r="C70" i="28"/>
  <c r="B70" i="28"/>
  <c r="L79" i="27"/>
  <c r="K79" i="27" s="1"/>
  <c r="L78" i="27"/>
  <c r="K78" i="27" s="1"/>
  <c r="L77" i="27"/>
  <c r="K77" i="27" s="1"/>
  <c r="L76" i="27"/>
  <c r="K76" i="27" s="1"/>
  <c r="L75" i="27"/>
  <c r="K75" i="27" s="1"/>
  <c r="L74" i="27"/>
  <c r="K74" i="27" s="1"/>
  <c r="L73" i="27"/>
  <c r="K73" i="27" s="1"/>
  <c r="L72" i="27"/>
  <c r="K72" i="27" s="1"/>
  <c r="L71" i="27"/>
  <c r="K71" i="27" s="1"/>
  <c r="L70" i="27"/>
  <c r="G70" i="27"/>
  <c r="H70" i="27" s="1"/>
  <c r="F70" i="29" l="1"/>
  <c r="K70" i="27"/>
  <c r="M70" i="27"/>
  <c r="N70" i="27" s="1"/>
  <c r="B70" i="18"/>
  <c r="K70" i="28"/>
  <c r="T70" i="28" s="1"/>
  <c r="J70" i="29" s="1"/>
  <c r="S70" i="28"/>
  <c r="U70" i="28" l="1"/>
  <c r="K70" i="29" s="1"/>
  <c r="E70" i="18" s="1"/>
  <c r="H70" i="29"/>
  <c r="G70" i="29"/>
  <c r="D70" i="18"/>
  <c r="V70" i="28" l="1"/>
  <c r="M70" i="29" s="1"/>
  <c r="E79" i="29"/>
  <c r="E78" i="29"/>
  <c r="E77" i="29"/>
  <c r="E76" i="29"/>
  <c r="E75" i="29"/>
  <c r="E74" i="29"/>
  <c r="E73" i="29"/>
  <c r="E72" i="29"/>
  <c r="E71" i="29"/>
  <c r="L70" i="29"/>
  <c r="R69" i="28"/>
  <c r="L69" i="28"/>
  <c r="C69" i="28"/>
  <c r="R68" i="28"/>
  <c r="L68" i="28"/>
  <c r="C68" i="28"/>
  <c r="E69" i="29"/>
  <c r="E68" i="29"/>
  <c r="E67" i="29"/>
  <c r="E66" i="29"/>
  <c r="E65" i="29"/>
  <c r="E64" i="29"/>
  <c r="E63" i="29"/>
  <c r="E62" i="29"/>
  <c r="E61" i="29"/>
  <c r="L60" i="29"/>
  <c r="E60" i="29"/>
  <c r="C60" i="29"/>
  <c r="B60" i="29"/>
  <c r="F70" i="18" l="1"/>
  <c r="S78" i="28"/>
  <c r="B60" i="18"/>
  <c r="C60" i="18"/>
  <c r="S68" i="28" l="1"/>
  <c r="B60" i="28" l="1"/>
  <c r="C60" i="28"/>
  <c r="J60" i="28"/>
  <c r="L60" i="28"/>
  <c r="R60" i="28"/>
  <c r="C61" i="28"/>
  <c r="J61" i="28"/>
  <c r="L61" i="28"/>
  <c r="R61" i="28"/>
  <c r="C62" i="28"/>
  <c r="J62" i="28"/>
  <c r="L62" i="28"/>
  <c r="R62" i="28"/>
  <c r="J63" i="28"/>
  <c r="L63" i="28"/>
  <c r="R63" i="28"/>
  <c r="J64" i="28"/>
  <c r="L64" i="28"/>
  <c r="R64" i="28"/>
  <c r="J65" i="28"/>
  <c r="L65" i="28"/>
  <c r="R65" i="28"/>
  <c r="J66" i="28"/>
  <c r="L66" i="28"/>
  <c r="R66" i="28"/>
  <c r="J67" i="28"/>
  <c r="L67" i="28"/>
  <c r="R67" i="28"/>
  <c r="C24" i="28"/>
  <c r="L22" i="28"/>
  <c r="L69" i="27"/>
  <c r="L68" i="27"/>
  <c r="L67" i="27"/>
  <c r="K67" i="27" s="1"/>
  <c r="L66" i="27"/>
  <c r="K66" i="27" s="1"/>
  <c r="L65" i="27"/>
  <c r="K65" i="27" s="1"/>
  <c r="L64" i="27"/>
  <c r="K64" i="27" s="1"/>
  <c r="L63" i="27"/>
  <c r="K63" i="27" s="1"/>
  <c r="L62" i="27"/>
  <c r="K62" i="27" s="1"/>
  <c r="L61" i="27"/>
  <c r="K61" i="27" s="1"/>
  <c r="L60" i="27"/>
  <c r="G60" i="27"/>
  <c r="H60" i="27" s="1"/>
  <c r="L59" i="27"/>
  <c r="K59" i="27" s="1"/>
  <c r="L58" i="27"/>
  <c r="K58" i="27" s="1"/>
  <c r="L57" i="27"/>
  <c r="K57" i="27" s="1"/>
  <c r="L56" i="27"/>
  <c r="K56" i="27" s="1"/>
  <c r="L55" i="27"/>
  <c r="K55" i="27" s="1"/>
  <c r="L54" i="27"/>
  <c r="K54" i="27" s="1"/>
  <c r="L53" i="27"/>
  <c r="K53" i="27" s="1"/>
  <c r="L52" i="27"/>
  <c r="K52" i="27" s="1"/>
  <c r="L51" i="27"/>
  <c r="K51" i="27" s="1"/>
  <c r="L50" i="27"/>
  <c r="L49" i="27"/>
  <c r="K49" i="27" s="1"/>
  <c r="L48" i="27"/>
  <c r="K48" i="27" s="1"/>
  <c r="L47" i="27"/>
  <c r="K47" i="27" s="1"/>
  <c r="L46" i="27"/>
  <c r="K46" i="27" s="1"/>
  <c r="L45" i="27"/>
  <c r="K45" i="27" s="1"/>
  <c r="L44" i="27"/>
  <c r="K44" i="27" s="1"/>
  <c r="L43" i="27"/>
  <c r="K43" i="27" s="1"/>
  <c r="L42" i="27"/>
  <c r="K42" i="27" s="1"/>
  <c r="L41" i="27"/>
  <c r="K41" i="27" s="1"/>
  <c r="L40" i="27"/>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L22" i="27"/>
  <c r="K22" i="27" s="1"/>
  <c r="L23" i="27"/>
  <c r="K23" i="27" s="1"/>
  <c r="L24" i="27"/>
  <c r="K24" i="27" s="1"/>
  <c r="L25" i="27"/>
  <c r="K25" i="27" s="1"/>
  <c r="L26" i="27"/>
  <c r="K26" i="27" s="1"/>
  <c r="L27" i="27"/>
  <c r="K27" i="27" s="1"/>
  <c r="L28" i="27"/>
  <c r="K28" i="27" s="1"/>
  <c r="L29" i="27"/>
  <c r="K29" i="27" s="1"/>
  <c r="L30" i="27"/>
  <c r="K30" i="27" s="1"/>
  <c r="L31" i="27"/>
  <c r="L32" i="27"/>
  <c r="K32" i="27" s="1"/>
  <c r="L33" i="27"/>
  <c r="K33" i="27" s="1"/>
  <c r="L34" i="27"/>
  <c r="K34" i="27" s="1"/>
  <c r="L35" i="27"/>
  <c r="K35" i="27" s="1"/>
  <c r="L36" i="27"/>
  <c r="K36" i="27" s="1"/>
  <c r="L37" i="27"/>
  <c r="K37" i="27" s="1"/>
  <c r="L38" i="27"/>
  <c r="K38" i="27" s="1"/>
  <c r="L39" i="27"/>
  <c r="K39" i="27" s="1"/>
  <c r="K50" i="27" l="1"/>
  <c r="M50" i="27"/>
  <c r="K40" i="27"/>
  <c r="M40" i="27"/>
  <c r="N40" i="27" s="1"/>
  <c r="K31" i="27"/>
  <c r="M30" i="27"/>
  <c r="K21" i="27"/>
  <c r="M20" i="27"/>
  <c r="F60" i="29"/>
  <c r="M60" i="27"/>
  <c r="N60" i="27" s="1"/>
  <c r="H60" i="29" s="1"/>
  <c r="K60" i="27"/>
  <c r="K69" i="27"/>
  <c r="S60" i="28"/>
  <c r="K60" i="28"/>
  <c r="T60" i="28" s="1"/>
  <c r="J60" i="29" s="1"/>
  <c r="K68" i="27"/>
  <c r="A40" i="28"/>
  <c r="A30" i="28"/>
  <c r="A20" i="28"/>
  <c r="G60" i="29" l="1"/>
  <c r="D60" i="18"/>
  <c r="U60" i="28"/>
  <c r="B20" i="28"/>
  <c r="B30" i="28"/>
  <c r="B40" i="28"/>
  <c r="L29" i="28"/>
  <c r="L21" i="28"/>
  <c r="L20"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40" i="28"/>
  <c r="C41" i="28"/>
  <c r="C43" i="28"/>
  <c r="C44" i="28"/>
  <c r="C45" i="28"/>
  <c r="C46" i="28"/>
  <c r="C47" i="28"/>
  <c r="C48" i="28"/>
  <c r="C49" i="28"/>
  <c r="C30" i="28"/>
  <c r="C31" i="28"/>
  <c r="C32" i="28"/>
  <c r="C33" i="28"/>
  <c r="C34" i="28"/>
  <c r="C35" i="28"/>
  <c r="C36" i="28"/>
  <c r="C37" i="28"/>
  <c r="C38" i="28"/>
  <c r="C39" i="28"/>
  <c r="V60" i="28" l="1"/>
  <c r="M60" i="29" s="1"/>
  <c r="K60" i="29"/>
  <c r="B40" i="18"/>
  <c r="C50" i="18"/>
  <c r="C30" i="18"/>
  <c r="A30" i="18"/>
  <c r="B50" i="18"/>
  <c r="B30" i="18"/>
  <c r="C40" i="18"/>
  <c r="A40" i="18"/>
  <c r="G50" i="29"/>
  <c r="E60" i="18" l="1"/>
  <c r="F60" i="18"/>
  <c r="G40" i="29"/>
  <c r="G30" i="27" l="1"/>
  <c r="H30" i="27" s="1"/>
  <c r="N30" i="27" s="1"/>
  <c r="F30" i="29" l="1"/>
  <c r="G10" i="27"/>
  <c r="G20" i="27"/>
  <c r="O30" i="27" l="1"/>
  <c r="G30" i="29"/>
  <c r="H30" i="29"/>
  <c r="C23" i="28"/>
  <c r="C20" i="28" l="1"/>
  <c r="J20" i="28"/>
  <c r="R20" i="28"/>
  <c r="C21" i="28"/>
  <c r="R21" i="28"/>
  <c r="C22" i="28"/>
  <c r="R22" i="28"/>
  <c r="J23" i="28"/>
  <c r="R23" i="28"/>
  <c r="J24" i="28"/>
  <c r="R24" i="28"/>
  <c r="C25" i="28"/>
  <c r="R25" i="28"/>
  <c r="C26" i="28"/>
  <c r="R26" i="28"/>
  <c r="C27" i="28"/>
  <c r="R27" i="28"/>
  <c r="C28" i="28"/>
  <c r="R28" i="28"/>
  <c r="C29" i="28"/>
  <c r="R29" i="28"/>
  <c r="J30" i="28"/>
  <c r="R30" i="28"/>
  <c r="J31" i="28"/>
  <c r="R31" i="28"/>
  <c r="J32" i="28"/>
  <c r="R32" i="28"/>
  <c r="J33" i="28"/>
  <c r="R33" i="28"/>
  <c r="R34" i="28"/>
  <c r="R35" i="28"/>
  <c r="R36" i="28"/>
  <c r="R37" i="28"/>
  <c r="R38"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K50" i="28" s="1"/>
  <c r="B50" i="28"/>
  <c r="K40" i="28" l="1"/>
  <c r="K30" i="28"/>
  <c r="K20" i="28"/>
  <c r="T30" i="28"/>
  <c r="S40" i="28"/>
  <c r="U40" i="28" s="1"/>
  <c r="S30" i="28"/>
  <c r="U30" i="28" s="1"/>
  <c r="S20" i="28"/>
  <c r="S50" i="28"/>
  <c r="G40" i="27" l="1"/>
  <c r="F40" i="29" l="1"/>
  <c r="T40" i="28"/>
  <c r="H40" i="29"/>
  <c r="O40" i="27" l="1"/>
  <c r="G50" i="27" l="1"/>
  <c r="H50" i="27" s="1"/>
  <c r="N50" i="27" s="1"/>
  <c r="C13" i="28"/>
  <c r="H50" i="29" l="1"/>
  <c r="F50" i="29"/>
  <c r="J30" i="29"/>
  <c r="T50" i="28"/>
  <c r="J50" i="29" s="1"/>
  <c r="D30" i="18" l="1"/>
  <c r="D50" i="18"/>
  <c r="J40" i="29"/>
  <c r="U50" i="28"/>
  <c r="K50" i="29" s="1"/>
  <c r="K30" i="29"/>
  <c r="O50" i="27"/>
  <c r="E50" i="18" l="1"/>
  <c r="E30" i="18"/>
  <c r="D40" i="18"/>
  <c r="V50" i="28"/>
  <c r="M50" i="29" s="1"/>
  <c r="K40" i="29"/>
  <c r="V30" i="28"/>
  <c r="M30" i="29" s="1"/>
  <c r="F50" i="18" l="1"/>
  <c r="F30" i="18"/>
  <c r="E40" i="18"/>
  <c r="V40" i="28"/>
  <c r="M40" i="29" s="1"/>
  <c r="A10" i="28"/>
  <c r="B10" i="28"/>
  <c r="I33" i="5" a="1"/>
  <c r="I33" i="5" s="1"/>
  <c r="F40" i="18" l="1"/>
  <c r="C20" i="29"/>
  <c r="C10" i="29"/>
  <c r="I27" i="5" a="1"/>
  <c r="I27" i="5" l="1"/>
  <c r="C11" i="28"/>
  <c r="C12" i="28"/>
  <c r="C10" i="28"/>
  <c r="L10" i="27" l="1"/>
  <c r="K10" i="27" s="1"/>
  <c r="I21" i="5"/>
  <c r="I22" i="5"/>
  <c r="C20" i="18" l="1"/>
  <c r="C10" i="18"/>
  <c r="M10" i="27" l="1"/>
  <c r="G20" i="29" l="1"/>
  <c r="U20" i="28"/>
  <c r="G10" i="29"/>
  <c r="L20" i="29"/>
  <c r="E11" i="29"/>
  <c r="E12" i="29"/>
  <c r="A20" i="29"/>
  <c r="B20" i="29"/>
  <c r="R11" i="28"/>
  <c r="R12" i="28"/>
  <c r="R13" i="28"/>
  <c r="R14" i="28"/>
  <c r="R15" i="28"/>
  <c r="R16" i="28"/>
  <c r="R17" i="28"/>
  <c r="R18" i="28"/>
  <c r="R19" i="28"/>
  <c r="R10" i="28"/>
  <c r="J11" i="28"/>
  <c r="J13" i="28"/>
  <c r="J14" i="28"/>
  <c r="J10" i="28"/>
  <c r="K10" i="28" s="1"/>
  <c r="B20" i="18" l="1"/>
  <c r="A20" i="18"/>
  <c r="S10" i="28"/>
  <c r="U10" i="28" s="1"/>
  <c r="H10" i="27" l="1"/>
  <c r="H20" i="27"/>
  <c r="N20" i="27" s="1"/>
  <c r="H20" i="29" l="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Efrain Lasso Ordoñez</author>
    <author>NatyT</author>
  </authors>
  <commentList>
    <comment ref="E8" authorId="0" shapeId="0" xr:uid="{395480D9-030C-44FF-818B-671C36654195}">
      <text>
        <r>
          <rPr>
            <b/>
            <sz val="9"/>
            <color indexed="81"/>
            <rFont val="Tahoma"/>
            <family val="2"/>
          </rPr>
          <t>Acciones constitucionales en el año 2023 por los 20 despachos mas habeas.</t>
        </r>
      </text>
    </comment>
    <comment ref="K8" authorId="1"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50" authorId="0" shapeId="0" xr:uid="{4552C856-D942-4640-B3B6-24F33093B1FA}">
      <text>
        <r>
          <rPr>
            <b/>
            <sz val="9"/>
            <color indexed="81"/>
            <rFont val="Tahoma"/>
            <family val="2"/>
          </rPr>
          <t>se realiza la medida en unidad de procesos No de documentos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<sst xmlns="http://schemas.openxmlformats.org/spreadsheetml/2006/main" count="847" uniqueCount="528">
  <si>
    <t xml:space="preserve"> MAPA DE RIESGOS SIGCMA</t>
  </si>
  <si>
    <t>DEPENDENCIA (Unidad misional del CSJ o Unidad de la DEAJ o Seccional o CSJ en caso de despachos judiciales certificados)</t>
  </si>
  <si>
    <t>Despachos Judiciales Civil Familia Laboral y Centro de Servicios Civil Familia 
Armenia Quindio</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</si>
  <si>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</si>
  <si>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</si>
  <si>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</si>
  <si>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</si>
  <si>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</si>
  <si>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X</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</si>
  <si>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</si>
  <si>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</si>
  <si>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</si>
  <si>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</si>
  <si>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</si>
  <si>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</si>
  <si>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</si>
  <si>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</si>
  <si>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</si>
  <si>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</si>
  <si>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</si>
  <si>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</si>
  <si>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</si>
  <si>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</si>
  <si>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</si>
  <si>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</si>
  <si>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</si>
  <si>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Consejo Seccional de la Judicatura de Armenia Quindio - Dirección Seccional de Administración Judicial de Armenia</t>
  </si>
  <si>
    <t xml:space="preserve">PROCESO </t>
  </si>
  <si>
    <t>TRASVERSAL</t>
  </si>
  <si>
    <t xml:space="preserve">DEPENDENCIA ADMINISTRATIVA O JUDICIAL CERTIFICADA </t>
  </si>
  <si>
    <t>Despachos Judiciales Civil Familia Laboral y Centro de Servicios Judiciales Civil Familia</t>
  </si>
  <si>
    <t>OBJETIVO DEL PROCESO</t>
  </si>
  <si>
    <t>MAPA DE PROCESOS CONSEJO SUPERIOR DE LA JUDICATURA</t>
  </si>
  <si>
    <t>PROCESOS DEPENDENCIA JUDICIALES CERTIFICADAS</t>
  </si>
  <si>
    <t xml:space="preserve">Juzgados Civil, Familia y Laboral de Armenia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</si>
  <si>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</si>
  <si>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</si>
  <si>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</si>
  <si>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</si>
  <si>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</si>
  <si>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</si>
  <si>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</si>
  <si>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</si>
  <si>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</si>
  <si>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</si>
  <si>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</si>
  <si>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2025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</si>
  <si>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</si>
  <si>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</si>
  <si>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</si>
  <si>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</si>
  <si>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</si>
  <si>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Incremento de la credibilidad y confianza en la administración de justicia al implementar y certificar sus Sistemas de Gestión.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</si>
  <si>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</si>
  <si>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</si>
  <si>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</si>
  <si>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</si>
  <si>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</si>
  <si>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</si>
  <si>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</si>
  <si>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</si>
  <si>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</si>
  <si>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</si>
  <si>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</si>
  <si>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</si>
  <si>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</si>
  <si>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</si>
  <si>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</si>
  <si>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</si>
  <si>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</si>
  <si>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</si>
  <si>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</si>
  <si>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</si>
  <si>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</si>
  <si>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</si>
  <si>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</si>
  <si>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</si>
  <si>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</si>
  <si>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</si>
  <si>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</si>
  <si>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</si>
  <si>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</si>
  <si>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</si>
  <si>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</si>
  <si>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6256:2021 y GTC 286:2021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</si>
  <si>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</si>
  <si>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</si>
  <si>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</si>
  <si>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</si>
  <si>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</si>
  <si>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</si>
  <si>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</si>
  <si>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</si>
  <si>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</si>
  <si>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</si>
  <si>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</si>
  <si>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</si>
  <si>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</si>
  <si>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</si>
  <si>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</si>
  <si>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</si>
  <si>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</si>
  <si>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</si>
  <si>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</si>
  <si>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</si>
  <si>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</si>
  <si>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</si>
  <si>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</si>
  <si>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</si>
  <si>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</si>
  <si>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</si>
  <si>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</si>
  <si>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</si>
  <si>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</si>
  <si>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</si>
  <si>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</si>
  <si>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</si>
  <si>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</si>
  <si>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</si>
  <si>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</si>
  <si>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</si>
  <si>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</si>
  <si>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</si>
  <si>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</si>
  <si>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</si>
  <si>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</si>
  <si>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</si>
  <si>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</si>
  <si>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</si>
  <si>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</si>
  <si>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</si>
  <si>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</si>
  <si>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</si>
  <si>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</si>
  <si>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</si>
  <si>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</si>
  <si>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</si>
  <si>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</si>
  <si>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</si>
  <si>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</si>
  <si>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</si>
  <si>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</si>
  <si>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</si>
  <si>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</si>
  <si>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</si>
  <si>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</si>
  <si>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</si>
  <si>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</si>
  <si>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</si>
  <si>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</si>
  <si>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</si>
  <si>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</si>
  <si>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</si>
  <si>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</si>
  <si>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</si>
  <si>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 Safe and Healthy</t>
  </si>
  <si>
    <t>Falta en la separación adecuada de residuos en la fuente </t>
  </si>
  <si>
    <t>Formación de Auditores en la Norma NTC ISO 14001:2015 y en la Norma Técnica de la Rama Judicial NTC 6256:2021</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</si>
  <si>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</si>
  <si>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</si>
  <si>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</si>
  <si>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</si>
  <si>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</si>
  <si>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</si>
  <si>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</si>
  <si>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</si>
  <si>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</si>
  <si>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</si>
  <si>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</si>
  <si>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</si>
  <si>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</si>
  <si>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</si>
  <si>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</si>
  <si>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</si>
  <si>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</si>
  <si>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</si>
  <si>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</si>
  <si>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</si>
  <si>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</si>
  <si>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</si>
  <si>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</si>
  <si>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</si>
  <si>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</si>
  <si>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</si>
  <si>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</si>
  <si>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</si>
  <si>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</si>
  <si>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</si>
  <si>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</si>
  <si>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</si>
  <si>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</si>
  <si>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</si>
  <si>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</si>
  <si>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</si>
  <si>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</si>
  <si>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</si>
  <si>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</si>
  <si>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</si>
  <si>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</si>
  <si>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</si>
  <si>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</si>
  <si>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</si>
  <si>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</si>
  <si>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</si>
  <si>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</si>
  <si>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</si>
  <si>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</si>
  <si>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</si>
  <si>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</si>
  <si>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</si>
  <si>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</si>
  <si>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</si>
  <si>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</si>
  <si>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</si>
  <si>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</si>
  <si>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</si>
  <si>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</si>
  <si>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</si>
  <si>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</si>
  <si>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</si>
  <si>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</si>
  <si>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</si>
  <si>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</si>
  <si>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</si>
  <si>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</si>
  <si>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</si>
  <si>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</si>
  <si>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</si>
  <si>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</si>
  <si>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</si>
  <si>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</si>
  <si>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</si>
  <si>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</si>
  <si>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</si>
  <si>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</si>
  <si>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</si>
  <si>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</si>
  <si>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</si>
  <si>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</si>
  <si>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</si>
  <si>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</si>
  <si>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</si>
  <si>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</si>
  <si>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</si>
  <si>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</si>
  <si>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</si>
  <si>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</si>
  <si>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</si>
  <si>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</si>
  <si>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</si>
  <si>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</si>
  <si>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</si>
  <si>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</si>
  <si>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</si>
  <si>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</si>
  <si>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</si>
  <si>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</si>
  <si>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</si>
  <si>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</si>
  <si>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</si>
  <si>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</si>
  <si>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</si>
  <si>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</si>
  <si>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</si>
  <si>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</si>
  <si>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</si>
  <si>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PROCESO TRASVERSAL (Gestión Civil Familia, laboral, acciones constitucionales, Atención al usuario, Gestión comunicaciones y notificaciones, Gestión Reparto y Radicación, Asistencia Social)
PROCESOS MISIONALES (Gestión de la Especialidad Civil, Gestión de la Especialidad Familia, Gestión de la Especialidad Laboral, Acciones Constitucionales)</t>
  </si>
  <si>
    <t>Objetivo:</t>
  </si>
  <si>
    <t>Administrar Justicia en las especialidades Civil, Familia y Laboral, en la Ciudad de Armenia</t>
  </si>
  <si>
    <t>Alcance:</t>
  </si>
  <si>
    <t xml:space="preserve">Despachos Judiciales </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</si>
  <si>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</si>
  <si>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</si>
  <si>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</si>
  <si>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</si>
  <si>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</si>
  <si>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</si>
  <si>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</si>
  <si>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</si>
  <si>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</si>
  <si>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</si>
  <si>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</si>
  <si>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</si>
  <si>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</si>
  <si>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</si>
  <si>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</si>
  <si>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</si>
  <si>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</si>
  <si>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</si>
  <si>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</si>
  <si>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</si>
  <si>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 en virtud de acciones constitucionales y habeas corpus</t>
  </si>
  <si>
    <t>Se realizan  actuaciones procesales o se da  respuesta a las solicitudes de los usuarios de la administración de justicia en materia Civil, Familia y Laboral, después del  término legal establecido.</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</si>
  <si>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</si>
  <si>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</si>
  <si>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</si>
  <si>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</si>
  <si>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Incumplimiento de las metas establecidas</t>
  </si>
  <si>
    <t>Incumplimiento del 40% de los indicadores del proceso</t>
  </si>
  <si>
    <t>3. Complejidad de acciones constitucionales y solicitudes, lo cual incrementa los tiempos para su resolución.</t>
  </si>
  <si>
    <t>4.Fallas en la planeación  para el desarrollo de las tareas propias del despacho.</t>
  </si>
  <si>
    <t>5.  Fallas e insuficiencia de las herramientas tecnológicas.</t>
  </si>
  <si>
    <t xml:space="preserve">Incumplimientos en la realización de audiencias </t>
  </si>
  <si>
    <t>No realización de una audiencia o incumplimiento de la programación de audiencias.</t>
  </si>
  <si>
    <t xml:space="preserve">1. Inasistencia del Juez </t>
  </si>
  <si>
    <t xml:space="preserve">2. Falta de tiempo para  la realización.
</t>
  </si>
  <si>
    <t>Incumplimiento del 20% de los indicadores del proceso</t>
  </si>
  <si>
    <t>3. Programación de audiencias sin tener en cuenta tiempos de duración para su realización.</t>
  </si>
  <si>
    <t>Interrupción o afectación en la prestación del servicio judicial</t>
  </si>
  <si>
    <t>Entre  0 a 48 horas hábiles al año o afectación mínima</t>
  </si>
  <si>
    <t>4 .Notificaciones judiciales erradas o inoportunas</t>
  </si>
  <si>
    <t>5.Fallas en el servicio de internet,  conectividad  irregular.</t>
  </si>
  <si>
    <t>No cumplir con  las visitas de estudios socio familiares de manera oportuna</t>
  </si>
  <si>
    <t>Incumplimiento en la realización  de las visitas programadas de estudios socio familiares antes de la realización de audiencias  afectando la prestación del servicio de Justicia.</t>
  </si>
  <si>
    <t>1. Fallas  en la comunicación entre el juzgado, el personal de apoyo y el proceso de asistencia social</t>
  </si>
  <si>
    <t>2. Dificultades o inconsistencias  en la programación de las diligencias</t>
  </si>
  <si>
    <t>3. Datos insuficientes o con errores los cuales son  necesarios para la realización de la visita</t>
  </si>
  <si>
    <t>4. Ocurrencia de contingencia (brote- pandemia o  de orden publico etc.) que impida la realización oportuna de las visitas</t>
  </si>
  <si>
    <t>Efectuar el reparto judicial incumpliendo requisitos</t>
  </si>
  <si>
    <t>Realizar el reparto incumplimiento los principios  y condiciones establecidas para su realización</t>
  </si>
  <si>
    <t>1. Fallas en el Sistema Automatizado de Reparto Judicial</t>
  </si>
  <si>
    <t>Muy Baja - 1</t>
  </si>
  <si>
    <t>2. Falta de organización y/o descuido al revisar el correo electrónico o medio donde se presenta la demanda, por parte de las personas encargadas de realizar el reparto.</t>
  </si>
  <si>
    <t>3 .Baja claridad en la información aportada en la demanda por parte del usuario que incide en el reparto.</t>
  </si>
  <si>
    <t>4. Falta de capacidad instalada para atender el alto volumen de trabajo debido a la cantidad de expedientes que se recepcionan</t>
  </si>
  <si>
    <t>5. Errores en el diligenciamiento de la información en el aplicativo de reparto.</t>
  </si>
  <si>
    <t>Pérdida de documentos</t>
  </si>
  <si>
    <t xml:space="preserve">Extravío temporal o definitivo de los  documentos de los procesos judiciales al interior de los despachos o centro de servicios </t>
  </si>
  <si>
    <t xml:space="preserve">1. Falta de implementación del expediente electrónico en todas las dependencias y juzgados.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</si>
  <si>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</si>
  <si>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</si>
  <si>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</si>
  <si>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</si>
  <si>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informacionfalsa</t>
  </si>
  <si>
    <t xml:space="preserve">2.Falta de ética  de los servidores judiciales 
</t>
  </si>
  <si>
    <t xml:space="preserve">De la entidad y sector justicia a nivel internacional </t>
  </si>
  <si>
    <t xml:space="preserve">3 Fallas en los controles de los procesos </t>
  </si>
  <si>
    <t>Afectación Económica</t>
  </si>
  <si>
    <t>Afectación al presupuesto  en un valor  &lt;1% y ≥5%.</t>
  </si>
  <si>
    <t xml:space="preserve">Recibir, ofrecer, prometer, entregar o aceptar dadivas  o beneficios a nombre propio o de terceros para  demorar, retener, alterar o direccionar fallos judiciales </t>
  </si>
  <si>
    <t xml:space="preserve">Proferir  sentencias judiciales incumplmiendo los principios de la administración de justicia o sin la observancia de los Códigos  Procesales en la materia </t>
  </si>
  <si>
    <t xml:space="preserve">2. Desconocimiento del Código de Ética y Buen Gobierno.   </t>
  </si>
  <si>
    <t xml:space="preserve">MATRIZ DE RIESGOS </t>
  </si>
  <si>
    <t>PROCESO TRASVERSAL (Gestion Civil Familia, laboral, acciones constitucionales, Atención al usuario, Gestión comunicaciones y notificaciones, Gestión Reparto y Radicación, Asistencia Social)</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</si>
  <si>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</si>
  <si>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</si>
  <si>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</si>
  <si>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</si>
  <si>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</si>
  <si>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</si>
  <si>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</si>
  <si>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</si>
  <si>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</si>
  <si>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</si>
  <si>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</si>
  <si>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</si>
  <si>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</si>
  <si>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</si>
  <si>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</si>
  <si>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</si>
  <si>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Los despachos judiciales revisan y reportan de manera trimestral la estadistica en SIERJU, indicando las entradas y salidas efectivas del despacho judicial, para que el Consejo Seccional estudie la pertenencia de solicitar ante nivel central las medidas pertinenetes. Lo anterior se puede evidenciar en los registros (tablas de excel, documentos físicos), registros en SIERJU, o acuerdos si el consejo seccional dispone alguna medida de reordenamiento judicial.</t>
  </si>
  <si>
    <t>SI</t>
  </si>
  <si>
    <t xml:space="preserve">El despacho judicial ha implementado las herramientas tecnologicas que le ofrece la Rama Judicial a diario, como lo son, las ofrecidas en la suite de Microsoft 365, permitiendo automatizar procesos, como el compartir links con los usuarios, respuestas automáticas desde outlook, se pueden vincular de manera mixta (presencial y virtual) a las audiencias, los expedientes se almacenan en un repositorio de manera virtual el cual se puede acceder desde los equipos de computo de los servidores judiciales y consultar en linea. 
</t>
  </si>
  <si>
    <t>El despacho judicial de manera diaria controla los términos judiciales de los procesos a cargo del juzgado, al igual que se tiene plasmado el cronograma de audiencias, evidenciado en libros, cuadernos, cronogramas de outlook, organizadores, planner, Excel</t>
  </si>
  <si>
    <t>NO</t>
  </si>
  <si>
    <t>Por parte de la Direccion Seccional de Administracion Judicial de Armenia cuenta con personal capacitado, como el area técnica de los Centros de Servicios Judiciales, ingenieros, e incluso se cuenta con el apoyo de la mesa de ayuda quienes tienen dipuestos tiempo de atención para cada caso reportado, la entidad cuenta con UPS de respaldo para las eventuales fallas en el fluido eléctrico y se realizan copias de seguridad de manera diaria a la información registrada en las bases de datos de Justicia XXI, como evidencia de las solcitudes se tienen los registros de las atenciones on site, al igual que los reportes realizados via correo electrónico, como tambien en la plataforma Judit.ramajudicial.gov.co</t>
  </si>
  <si>
    <r>
      <t>El Juez del despacho, diariamente, hace seguimiento a la  planificación de audiencias, revisando el tipo de audiencias a realizar  y los tiempos programados para cada una,  ajustando la programación, reprogramar si requiere o hacer cambios imprevistos de ser necesario. Se puede evidenciar en el control en los planificadores de cada desapacho judicial.</t>
    </r>
    <r>
      <rPr>
        <sz val="10"/>
        <color rgb="FFFF0000"/>
        <rFont val="Calibri"/>
        <family val="2"/>
        <scheme val="minor"/>
      </rPr>
      <t xml:space="preserve"> </t>
    </r>
  </si>
  <si>
    <t xml:space="preserve">Por parte de los asistentes sociales se tiene establecido un formato de solicitud de visitas, donde cada vez que sea necesario se realiza la notificación mediante correo electrónico donde se consignan los datos de las solicitudes. Aunado a lo anterior desde el 12 de febrero del año antrior se designa un asisitente para cada juzgado de familia y se dedique de manera unica a los procesos del despacho. </t>
  </si>
  <si>
    <t>Los asistentes sociales llevan un control de solicitudes de las visitas, por cada despacho y proceso, las cuales son igualmente programadas en una agenda que es alimentada por el asistente social, quien lo actualiza de manera inmediata al recibir la orden del juzgado para la realización de la audiencia.</t>
  </si>
  <si>
    <t>Por parte de los asistentes sociales se tiene establecido un formato de solicitud de visitas, donde cada vez que sea necesario se realiza la notificación mediante correo electrónico donde se consignan los datos de las solicitudes. Aunado a lo anterior desde el 12 de febrero del 2024 se designa un asisitente para cada juzgado de familia, con dedicación especifica por despacho judicial.</t>
  </si>
  <si>
    <t>Se han definido  métodos de realización de visitas de manera que los asistentes sociales puedan realizar de forma virtual y presencial permitiendo el desarrollo de  las visitas, lo cual queda registrado en el informe de cada una.</t>
  </si>
  <si>
    <t>Por parte de los Tecnicos del Centro de Servicios Civil Familia de Armenia realizar las revisiones, configuraciones e intalaciones al modulo de reparto del aplicativo de justicia XXI, de ser necesarios y el registro de las novedades por errores que se puedan sucitar en reparto. Lo anterior se debe realizar cada vez que se necesite y queda registrado en el excel de errores de reparto.</t>
  </si>
  <si>
    <t>La Coordinación del Centro de Servicios Judiciales para los juzgados Civiles y de Familia de Armenia realiza la asignación del personal con altas competencias en TIC para la realización de la labor de reparto, cada que se requiera.</t>
  </si>
  <si>
    <t>3. Desconocimiento  de la  normatividad</t>
  </si>
  <si>
    <t>A travez de la Escuela Judicial Rodrigo Lara Bonilla quien realiza capacitaciones en  manejo de herramientas TIC, y las realizadas por parte del Centro de Servicios, sobre el manejo de las aplicaciones y herramientas utilizadas para el desarrollo de las labores.</t>
  </si>
  <si>
    <t xml:space="preserve">La coordinación del Centro de Servicios Civil Familia de Armenia realizar las revisiones y el informe de reparto de manera mensual para ser enviado al Consejo Seccional y la Dirección Seccional, en este informe se describen las compensaciones de reparto correspondientes y el reparto de las demandas  y/o acciones Constitucionales  entre los Despachos competentes, dentro del término establecido. </t>
  </si>
  <si>
    <t>La Entidad cuenta con un protocolo  de digitalización el cual dispone las directrices para la gestión de expedientes digitales. De esta manera desde el centro de servicios y los despachos judiciale se implementa y trabaja con el protocolo de digitalización encontrando que todos los procesos nuevos nacen digitales y tienen el indice electrónico con las partes procesales.</t>
  </si>
  <si>
    <t xml:space="preserve">Desde Nivel central, la entidad cuenta con unos repositorios de información y herramientas ofimáticas, como OneDrive, Sharepoint que permiten tener un control sobre los expedientes digitales al igual que el acceso a las estanterias digitales para administrar los accesos a los expedientes a los usuarios internos y externos, estas labores se realizan a diario o cuando se requieran y se pueden visualizar en las estanterias de cualqier despacho judicial. </t>
  </si>
  <si>
    <t>Por parte del Centro de Servicios Civil Familia se ha implementado el uso de carpetas compartidas con los servidores judiciales y los despachos con la Implementación de herramientas tecnológicas y/o metodologías de trabajo colaborativo a travez de OneDrive optimizar los tiempos de atención.</t>
  </si>
  <si>
    <r>
      <t>(</t>
    </r>
    <r>
      <rPr>
        <sz val="10"/>
        <color rgb="FFFF0000"/>
        <rFont val="Calibri"/>
        <family val="2"/>
        <scheme val="minor"/>
      </rPr>
      <t>Responsable</t>
    </r>
    <r>
      <rPr>
        <sz val="10"/>
        <rFont val="Calibri"/>
        <family val="2"/>
        <scheme val="minor"/>
      </rPr>
      <t xml:space="preserve">) </t>
    </r>
    <r>
      <rPr>
        <sz val="10"/>
        <color rgb="FFFF0000"/>
        <rFont val="Calibri"/>
        <family val="2"/>
        <scheme val="minor"/>
      </rPr>
      <t xml:space="preserve">
(periodicidad)</t>
    </r>
    <r>
      <rPr>
        <sz val="10"/>
        <rFont val="Calibri"/>
        <family val="2"/>
        <scheme val="minor"/>
      </rPr>
      <t xml:space="preserve"> 
(</t>
    </r>
    <r>
      <rPr>
        <sz val="10"/>
        <color rgb="FFFF0000"/>
        <rFont val="Calibri"/>
        <family val="2"/>
        <scheme val="minor"/>
      </rPr>
      <t>qué hace</t>
    </r>
    <r>
      <rPr>
        <sz val="10"/>
        <rFont val="Calibri"/>
        <family val="2"/>
        <scheme val="minor"/>
      </rPr>
      <t xml:space="preserve">) 
</t>
    </r>
    <r>
      <rPr>
        <sz val="10"/>
        <color rgb="FFFF0000"/>
        <rFont val="Calibri"/>
        <family val="2"/>
        <scheme val="minor"/>
      </rPr>
      <t>(cómo lo hace)</t>
    </r>
    <r>
      <rPr>
        <sz val="10"/>
        <rFont val="Calibri"/>
        <family val="2"/>
        <scheme val="minor"/>
      </rPr>
      <t xml:space="preserve">
</t>
    </r>
    <r>
      <rPr>
        <sz val="10"/>
        <color rgb="FFFF0000"/>
        <rFont val="Calibri"/>
        <family val="2"/>
        <scheme val="minor"/>
      </rPr>
      <t>(desviación )</t>
    </r>
    <r>
      <rPr>
        <sz val="10"/>
        <rFont val="Calibri"/>
        <family val="2"/>
        <scheme val="minor"/>
      </rPr>
      <t xml:space="preserve"> 
</t>
    </r>
    <r>
      <rPr>
        <sz val="10"/>
        <color rgb="FFFF0000"/>
        <rFont val="Calibri"/>
        <family val="2"/>
        <scheme val="minor"/>
      </rPr>
      <t xml:space="preserve">(evidencia) </t>
    </r>
  </si>
  <si>
    <r>
      <t xml:space="preserve">QUE MECANISMOS  HAY PARA RECUPERAR LA MAGEN DESPUES DE UN HECHO  DE CORRUPCIÓN- </t>
    </r>
    <r>
      <rPr>
        <sz val="11"/>
        <color rgb="FF7030A0"/>
        <rFont val="Calibri"/>
        <family val="2"/>
        <scheme val="minor"/>
      </rPr>
      <t>Si la sede/sistema  no tiene un mecanismos  o estrategias definidas  para recuperar la imagen o mitigar el efecto   . escribir: ACCIONES DE COMUNICACIÓN INSTITUCIONAL"" y calificarlo   NO. NO. SI, SI.</t>
    </r>
  </si>
  <si>
    <t>QUE MECANISMOS HAY PARA RECUPERAR EL DINERO, SI SE PIERDE. ( Se peirde dinero?)</t>
  </si>
  <si>
    <r>
      <t>QUE MECANISMOS  HAY PARA RECUPERAR LA MAGEN DESPUES DE UN HECHO  DE CORRUPCIÓN.</t>
    </r>
    <r>
      <rPr>
        <sz val="11"/>
        <color rgb="FF7030A0"/>
        <rFont val="Calibri"/>
        <family val="2"/>
        <scheme val="minor"/>
      </rPr>
      <t xml:space="preserve"> Si la sede/sistema  no tiene un mecanismos  o estrategias definidas  para recuperar la imagen o mitigar el efecto   . escribir: ACCIONES DE COMUNICACIÓN INSTITUCIONAL"" y calificarlo   NO. NO. SI, SI.</t>
    </r>
  </si>
  <si>
    <t>QUE MECANISMOS  HAY PARA RECUPERAR LA MAGEN DESPUES DE UN HECHO  DE CORRUPCIÓN( Se pierde dinero?)</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</si>
  <si>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</si>
  <si>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</si>
  <si>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</si>
  <si>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</si>
  <si>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</si>
  <si>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</si>
  <si>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</si>
  <si>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</si>
  <si>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</si>
  <si>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</si>
  <si>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</si>
  <si>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</si>
  <si>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</si>
  <si>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</si>
  <si>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</si>
  <si>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</si>
  <si>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</si>
  <si>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</si>
  <si>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</si>
  <si>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</si>
  <si>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</si>
  <si>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</si>
  <si>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</si>
  <si>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</si>
  <si>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</si>
  <si>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</si>
  <si>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</si>
  <si>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</si>
  <si>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</si>
  <si>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</si>
  <si>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</si>
  <si>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</si>
  <si>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</si>
  <si>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</si>
  <si>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</si>
  <si>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</si>
  <si>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</si>
  <si>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</si>
  <si>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</si>
  <si>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</si>
  <si>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</si>
  <si>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Moderado</t>
  </si>
  <si>
    <t xml:space="preserve">De la entidad, seccional, despachos a nivel departamental </t>
  </si>
  <si>
    <t>Mayor</t>
  </si>
  <si>
    <t xml:space="preserve">De la entidad y sector justicia a nivel nacional </t>
  </si>
  <si>
    <t>Catastrófico</t>
  </si>
  <si>
    <t>Afectación al presupuesto en un valor ≥0,5%.</t>
  </si>
  <si>
    <t>Afectación al presupuesto en un valor &lt;0,5% y ≥1%.</t>
  </si>
  <si>
    <t>Afectación al  presupuesto en un valor  &lt;5% y  ≥20%.</t>
  </si>
  <si>
    <t>Afectación al presupuesto en un valor ≥50%.</t>
  </si>
  <si>
    <t>Incumplimiento del 60% de los indicadores del proceso</t>
  </si>
  <si>
    <t>Incumplimiento del 80% de los indicadores del proceso</t>
  </si>
  <si>
    <t>Incumplimiento del 100% de los indicadores del proceso</t>
  </si>
  <si>
    <t>Entre  0 a 48 horas habiles al año o afectación mínima</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</si>
  <si>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</si>
  <si>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</si>
  <si>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</si>
  <si>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</si>
  <si>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</si>
  <si>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</si>
  <si>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</si>
  <si>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</si>
  <si>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</si>
  <si>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</si>
  <si>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</si>
  <si>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</si>
  <si>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</si>
  <si>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</si>
  <si>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</si>
  <si>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</si>
  <si>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</si>
  <si>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</si>
  <si>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</si>
  <si>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</si>
  <si>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</si>
  <si>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</si>
  <si>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</si>
  <si>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</si>
  <si>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</si>
  <si>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</si>
  <si>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</si>
  <si>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</si>
  <si>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</si>
  <si>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</si>
  <si>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</si>
  <si>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</si>
  <si>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</si>
  <si>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</si>
  <si>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</si>
  <si>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</si>
  <si>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</si>
  <si>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</si>
  <si>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</si>
  <si>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</si>
  <si>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</si>
  <si>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</si>
  <si>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</si>
  <si>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</si>
  <si>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</si>
  <si>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</si>
  <si>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</si>
  <si>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</si>
  <si>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</si>
  <si>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</si>
  <si>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</si>
  <si>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</si>
  <si>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</si>
  <si>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</si>
  <si>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</si>
  <si>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</si>
  <si>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</si>
  <si>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</si>
  <si>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</si>
  <si>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</si>
  <si>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</si>
  <si>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</si>
  <si>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</si>
  <si>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</si>
  <si>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Despachos Judiciales</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</si>
  <si>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</si>
  <si>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</si>
  <si>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</si>
  <si>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</si>
  <si>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</si>
  <si>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</si>
  <si>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</si>
  <si>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</si>
  <si>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</si>
  <si>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</si>
  <si>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</si>
  <si>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</si>
  <si>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</si>
  <si>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Para el primer trimestre del año 2025 No se ha materializado este riesgo, todos los despachos judiciales han realizado el reporte estadístico en Sierju de manera trimestral, y se sigue utilizando las herramientas de la suite de office 365 para continuar con el control de los procesos y las revisiones de términos según los estados generados por el Juzgado.</t>
  </si>
  <si>
    <t>La totalidad de audiencias programadas durante este primer trimestre de 2025 se llevaron a cabo de manera exitosa, gracias al soporte prestado por los ingenieros del área y la mesa de ayuda quienes brindan soporte de audiencias. Aunado a lo anterior también fue necesario prestar apoyo presencial a las 27 audiencias Mixtas, distribuidas con 18 en el Palacio de Justicia de Armenia y 09 en las instalaciones del Edificio Gómez, audiencias mixtas y preséntales que se desarrollaron con sala de audiencia física, con lo cual no se materializó el riesgo.</t>
  </si>
  <si>
    <t>Para este primer trimestre 2025 conforme a la misión del proceso de asistencia social, se da cumplimiento oportuno a los estudios socio familiares requeridos en la etapa probatoria del proceso, es así como ya se han realizado 25 visitas exitosas, evitando que se materializara el riesgo.</t>
  </si>
  <si>
    <t>Durante el primer trimestre del 2025 se repartieron un total de 1835 procesos, divididos así:
Especialidad Civil Municipal recibió 1281 procesos ordinarios
Especialidad familia recibió 384 procesos ordinarios 
Especialidad Civil Circuito recibió 170 procesos ordinarios
Se repartieron erróneamente un total de 11 procesos repartido, los cuales fueron corregidos inmediatamente se identificaron y evitando la materialización del riesgo.</t>
  </si>
  <si>
    <t>Durante el primer trimestre 2025, no se han presentado ningún reporte sobre la perdida de documentos en los despachos judiciales ni en el centro de servicios.</t>
  </si>
  <si>
    <t>Para este primer trimestre 2024, no se han presentado ningún reporte que se hayan realizado tramites sin cumplir los requisitos legales en los despachos judiciales o el centro de servicios.</t>
  </si>
  <si>
    <t>Durante el primer trimestre 2024, no se han reportado que se hayan recibido dadivas y dividendos por realizar tramites fuera de la Ley.</t>
  </si>
  <si>
    <t>Durante el segundo trimestre 2025, no se han presentado ningún reporte sobre la perdida de documentos en los despachos judiciales ni en el centro de servicios.</t>
  </si>
  <si>
    <t>En el segundo trimestre de 2025 todos los despachos judiciales han realizado el reporte estadístico en Sierju de manera trimestral, cumpliendo con el cronograma dispuesto por Nivel Central, como también se sigue utilizando las herramientas de la suite de office 365 para continuar con el control de los procesos y las revisiones de términos según los estados generados por el Juzgado. y se concluye que No se ha materializado el riesgo.</t>
  </si>
  <si>
    <t>La totalidad de audiencias que durante este segundo trimestre de 2025 se programaron se llevaron a cabo de manera exitosa, gracias a todos los controles como un buen servicio de internet, la experticia del juez y sus servidores en el manejo de la herramienta de audiencias y  el soporte prestado por los ingenieros del Sistemas al igual que la mesa de ayuda quienes brindan soporte de audiencias. Aunado a lo anterior se presto apoyo presencial a las 15 audiencias Mixtas, distribuidas con 4 en el Palacio de Justicia de Armenia y 11 en las instalaciones del Edificio Gómez, audiencias mixtas que se desarrollaron con sala de audiencia física.</t>
  </si>
  <si>
    <t>Para el periodo comprendido entre los meses de abril, mayo y junio de 2025 conforme a la misión del proceso de asistencia social, se da cumplimiento oportuno a los estudios socio familiares requeridos en la etapa probatoria del proceso, es así como la realización las visitas de manera exitosa.</t>
  </si>
  <si>
    <t>Durante el primer trimestre del 2025 se repartieron un total de 2.001 procesos, identificando un aumento de 166 procesos mas que el trimestre inmediatamente anterior,   los procesos allegados en este trimestre se encuentran divididos así:
Especialidad Civil Municipal recibió 1433 procesos ordinarios
Especialidad familia recibió 416 procesos ordinarios aumentando en 32 con respecto al trimestre anterior, 
Especialidad Civil Circuito recibió 152 procesos ordinarios
Se repartieron erróneamente un total de 10 procesos repartido, los cuales fueron corregidos inmediatamente se identificaron, evitando la materialización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</si>
</sst>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93">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sz val="11"/>
      <color theme="1" tint="4.9989318521683403E-2"/>
      <name val="Calibri"/>
      <family val="2"/>
      <scheme val="minor"/>
    </font>
    <font>
      <sz val="11"/>
      <color rgb="FF92D050"/>
      <name val="Calibri"/>
      <family val="2"/>
      <scheme val="minor"/>
    </font>
    <font>
      <sz val="10"/>
      <color theme="0"/>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1"/>
      <color rgb="FFFF0000"/>
      <name val="Calibri"/>
      <family val="2"/>
      <scheme val="minor"/>
    </font>
    <font>
      <sz val="11"/>
      <color rgb="FF595959"/>
      <name val="Azo Sans Light"/>
    </font>
    <font>
      <sz val="12"/>
      <name val="Azo Sans Light"/>
    </font>
    <font>
      <sz val="12"/>
      <color theme="1"/>
      <name val="Azo Sans Light"/>
    </font>
    <font>
      <sz val="11"/>
      <color theme="1"/>
      <name val="Calibri"/>
      <family val="2"/>
    </font>
    <font>
      <sz val="12"/>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0"/>
        <bgColor theme="0"/>
      </patternFill>
    </fill>
  </fills>
  <borders count="13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thin">
        <color rgb="FF4DC0E3"/>
      </left>
      <right/>
      <top/>
      <bottom/>
      <diagonal/>
    </border>
    <border>
      <left style="hair">
        <color rgb="FF4DC0E3"/>
      </left>
      <right style="hair">
        <color rgb="FF4DC0E3"/>
      </right>
      <top style="hair">
        <color rgb="FF4DC0E3"/>
      </top>
      <bottom/>
      <diagonal/>
    </border>
    <border>
      <left style="dotted">
        <color rgb="FF4DC0E3"/>
      </left>
      <right style="dotted">
        <color rgb="FF4DC0E3"/>
      </right>
      <top/>
      <bottom style="dotted">
        <color rgb="FF4DC0E3"/>
      </bottom>
      <diagonal/>
    </border>
    <border>
      <left style="dotted">
        <color rgb="FF548135"/>
      </left>
      <right/>
      <top style="dotted">
        <color rgb="FF548135"/>
      </top>
      <bottom style="dotted">
        <color rgb="FF548135"/>
      </bottom>
      <diagonal/>
    </border>
    <border>
      <left/>
      <right/>
      <top style="dotted">
        <color rgb="FF548135"/>
      </top>
      <bottom style="dotted">
        <color rgb="FF548135"/>
      </bottom>
      <diagonal/>
    </border>
    <border>
      <left/>
      <right style="dotted">
        <color rgb="FF548135"/>
      </right>
      <top style="dotted">
        <color rgb="FF548135"/>
      </top>
      <bottom style="dotted">
        <color rgb="FF548135"/>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rgb="FF000000"/>
      </left>
      <right style="thin">
        <color rgb="FF000000"/>
      </right>
      <top style="medium">
        <color indexed="64"/>
      </top>
      <bottom/>
      <diagonal/>
    </border>
    <border>
      <left style="thin">
        <color indexed="64"/>
      </left>
      <right style="medium">
        <color indexed="64"/>
      </right>
      <top style="thin">
        <color indexed="64"/>
      </top>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41">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5" xfId="0" applyFont="1" applyFill="1" applyBorder="1" applyAlignment="1" applyProtection="1">
      <alignment horizontal="center" vertical="center" textRotation="90"/>
      <protection locked="0"/>
    </xf>
    <xf numFmtId="0" fontId="37" fillId="4" borderId="35" xfId="0" applyFont="1" applyFill="1" applyBorder="1" applyAlignment="1">
      <alignment horizontal="center" vertical="center" wrapText="1"/>
    </xf>
    <xf numFmtId="0" fontId="30" fillId="17" borderId="0" xfId="0" applyFont="1" applyFill="1"/>
    <xf numFmtId="0" fontId="36" fillId="4" borderId="35" xfId="0" applyFont="1" applyFill="1" applyBorder="1" applyAlignment="1" applyProtection="1">
      <alignment horizontal="center" vertical="center" wrapText="1"/>
      <protection locked="0"/>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8" fillId="4" borderId="10" xfId="0" applyFont="1" applyFill="1" applyBorder="1" applyAlignment="1">
      <alignment horizontal="left" vertical="center"/>
    </xf>
    <xf numFmtId="0" fontId="28" fillId="4" borderId="10" xfId="0" applyFont="1" applyFill="1" applyBorder="1" applyAlignment="1">
      <alignment vertical="center"/>
    </xf>
    <xf numFmtId="0" fontId="28" fillId="4" borderId="34" xfId="0" applyFont="1" applyFill="1" applyBorder="1" applyAlignment="1">
      <alignment vertical="center"/>
    </xf>
    <xf numFmtId="0" fontId="28" fillId="4" borderId="33" xfId="0" applyFont="1" applyFill="1" applyBorder="1" applyAlignment="1">
      <alignment vertical="center"/>
    </xf>
    <xf numFmtId="0" fontId="1" fillId="3" borderId="31" xfId="0" applyFont="1" applyFill="1" applyBorder="1" applyAlignment="1">
      <alignment horizontal="center" vertical="center"/>
    </xf>
    <xf numFmtId="0" fontId="28"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29"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18" xfId="4" applyFont="1" applyBorder="1" applyAlignment="1">
      <alignment horizontal="center" vertical="center" wrapText="1" readingOrder="1"/>
    </xf>
    <xf numFmtId="0" fontId="47" fillId="0" borderId="18" xfId="0" applyFont="1" applyBorder="1" applyAlignment="1">
      <alignment horizontal="justify" vertical="center" wrapText="1" readingOrder="1"/>
    </xf>
    <xf numFmtId="1" fontId="47" fillId="0" borderId="19"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18" xfId="0" applyFont="1" applyFill="1" applyBorder="1" applyAlignment="1">
      <alignment horizontal="center" vertical="center" wrapText="1" readingOrder="1"/>
    </xf>
    <xf numFmtId="0" fontId="47" fillId="8" borderId="19" xfId="0" applyFont="1" applyFill="1" applyBorder="1" applyAlignment="1">
      <alignment horizontal="center" vertical="center" wrapText="1" readingOrder="1"/>
    </xf>
    <xf numFmtId="0" fontId="47" fillId="9" borderId="19" xfId="0" applyFont="1" applyFill="1" applyBorder="1" applyAlignment="1">
      <alignment horizontal="center" vertical="center" wrapText="1" readingOrder="1"/>
    </xf>
    <xf numFmtId="0" fontId="47" fillId="10" borderId="19" xfId="0" applyFont="1" applyFill="1" applyBorder="1" applyAlignment="1">
      <alignment horizontal="center" vertical="center" wrapText="1" readingOrder="1"/>
    </xf>
    <xf numFmtId="0" fontId="48" fillId="11" borderId="19"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78" xfId="3" applyNumberFormat="1" applyFont="1" applyBorder="1" applyAlignment="1">
      <alignment horizontal="center" vertical="center" wrapText="1" readingOrder="1"/>
    </xf>
    <xf numFmtId="0" fontId="47" fillId="7" borderId="79" xfId="0" applyFont="1" applyFill="1" applyBorder="1" applyAlignment="1">
      <alignment horizontal="center" vertical="center" wrapText="1" readingOrder="1"/>
    </xf>
    <xf numFmtId="0" fontId="47" fillId="8" borderId="80" xfId="0" applyFont="1" applyFill="1" applyBorder="1" applyAlignment="1">
      <alignment horizontal="center" vertical="center" wrapText="1" readingOrder="1"/>
    </xf>
    <xf numFmtId="0" fontId="47" fillId="9" borderId="80" xfId="0" applyFont="1" applyFill="1" applyBorder="1" applyAlignment="1">
      <alignment horizontal="center" vertical="center" wrapText="1" readingOrder="1"/>
    </xf>
    <xf numFmtId="0" fontId="47" fillId="10" borderId="80" xfId="0" applyFont="1" applyFill="1" applyBorder="1" applyAlignment="1">
      <alignment horizontal="center" vertical="center" wrapText="1" readingOrder="1"/>
    </xf>
    <xf numFmtId="0" fontId="48" fillId="11" borderId="80" xfId="0" applyFont="1" applyFill="1" applyBorder="1" applyAlignment="1">
      <alignment horizontal="center" vertical="center" wrapText="1" readingOrder="1"/>
    </xf>
    <xf numFmtId="0" fontId="47" fillId="0" borderId="18" xfId="0" applyFont="1" applyBorder="1" applyAlignment="1">
      <alignment horizontal="left" vertical="center" wrapText="1" readingOrder="1"/>
    </xf>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31" fillId="0" borderId="15" xfId="0" applyFont="1" applyBorder="1" applyAlignment="1">
      <alignment horizontal="center" vertical="center" wrapText="1"/>
    </xf>
    <xf numFmtId="0" fontId="31" fillId="0" borderId="75" xfId="0" applyFont="1" applyBorder="1" applyAlignment="1">
      <alignment horizontal="center" vertical="center" wrapText="1"/>
    </xf>
    <xf numFmtId="0" fontId="54" fillId="0" borderId="0" xfId="0" applyFont="1" applyAlignment="1" applyProtection="1">
      <alignment horizontal="center" vertical="center" wrapText="1" readingOrder="1"/>
      <protection hidden="1"/>
    </xf>
    <xf numFmtId="0" fontId="57"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42" fillId="4" borderId="36" xfId="0" applyFont="1" applyFill="1" applyBorder="1" applyAlignment="1">
      <alignment horizontal="center" vertical="center" textRotation="90"/>
    </xf>
    <xf numFmtId="0" fontId="57" fillId="3" borderId="0" xfId="1" quotePrefix="1" applyFont="1" applyFill="1" applyAlignment="1">
      <alignment horizontal="center" vertical="center" wrapText="1"/>
    </xf>
    <xf numFmtId="0" fontId="58" fillId="3" borderId="0" xfId="1" quotePrefix="1" applyFont="1" applyFill="1" applyAlignment="1">
      <alignment horizontal="center" vertical="center" wrapText="1"/>
    </xf>
    <xf numFmtId="0" fontId="58"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2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53" fillId="3" borderId="11" xfId="1" applyFont="1" applyFill="1" applyBorder="1" applyAlignment="1">
      <alignment horizontal="left" vertical="center" wrapText="1"/>
    </xf>
    <xf numFmtId="0" fontId="18" fillId="3" borderId="11" xfId="0" applyFont="1" applyFill="1" applyBorder="1"/>
    <xf numFmtId="0" fontId="59" fillId="3" borderId="0" xfId="0" applyFont="1" applyFill="1" applyAlignment="1">
      <alignment horizontal="center" vertical="center" wrapText="1"/>
    </xf>
    <xf numFmtId="0" fontId="59" fillId="3" borderId="0" xfId="0" applyFont="1" applyFill="1" applyAlignment="1">
      <alignment horizontal="left" vertical="center" wrapText="1"/>
    </xf>
    <xf numFmtId="0" fontId="53"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28"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2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2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32" xfId="0" applyBorder="1" applyAlignment="1">
      <alignment horizontal="left" vertical="center" wrapText="1"/>
    </xf>
    <xf numFmtId="0" fontId="0" fillId="0" borderId="20" xfId="0" applyBorder="1" applyAlignment="1">
      <alignment vertical="center" wrapText="1"/>
    </xf>
    <xf numFmtId="0" fontId="63" fillId="0" borderId="6" xfId="0" applyFont="1" applyBorder="1" applyAlignment="1">
      <alignment horizontal="justify" vertical="center" wrapText="1"/>
    </xf>
    <xf numFmtId="0" fontId="0" fillId="0" borderId="29" xfId="0" applyBorder="1" applyAlignment="1">
      <alignment horizontal="center" vertical="center" wrapText="1"/>
    </xf>
    <xf numFmtId="2" fontId="30" fillId="0" borderId="32" xfId="3" applyNumberFormat="1" applyFont="1" applyBorder="1" applyAlignment="1">
      <alignment horizontal="justify" vertical="center" wrapText="1"/>
    </xf>
    <xf numFmtId="2" fontId="64" fillId="0" borderId="32" xfId="3" applyNumberFormat="1" applyFont="1" applyBorder="1" applyAlignment="1">
      <alignment horizontal="justify" vertical="center" wrapText="1"/>
    </xf>
    <xf numFmtId="2" fontId="64" fillId="0" borderId="6" xfId="3" applyNumberFormat="1" applyFont="1" applyBorder="1" applyAlignment="1">
      <alignment horizontal="justify" vertical="center" wrapText="1"/>
    </xf>
    <xf numFmtId="2" fontId="30"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0" fontId="28" fillId="4" borderId="0" xfId="0" applyFont="1" applyFill="1" applyAlignment="1">
      <alignment horizontal="center" vertical="center"/>
    </xf>
    <xf numFmtId="0" fontId="20" fillId="4" borderId="32" xfId="1" applyFont="1" applyFill="1" applyBorder="1" applyAlignment="1">
      <alignment horizontal="center" vertical="center"/>
    </xf>
    <xf numFmtId="0" fontId="59" fillId="3" borderId="115" xfId="0" applyFont="1" applyFill="1" applyBorder="1" applyAlignment="1">
      <alignment vertical="center" wrapText="1"/>
    </xf>
    <xf numFmtId="0" fontId="59" fillId="3" borderId="111" xfId="0" applyFont="1" applyFill="1" applyBorder="1" applyAlignment="1">
      <alignment vertical="center" wrapText="1"/>
    </xf>
    <xf numFmtId="0" fontId="11" fillId="0" borderId="76" xfId="0" applyFont="1" applyBorder="1"/>
    <xf numFmtId="0" fontId="11" fillId="0" borderId="16" xfId="0" applyFont="1" applyBorder="1"/>
    <xf numFmtId="2" fontId="64"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8"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0" borderId="0" xfId="0" applyFont="1"/>
    <xf numFmtId="0" fontId="72" fillId="0" borderId="6" xfId="0" applyFont="1" applyBorder="1" applyAlignment="1">
      <alignment horizontal="justify" vertical="center" wrapText="1"/>
    </xf>
    <xf numFmtId="0" fontId="72" fillId="0" borderId="6" xfId="0" applyFont="1" applyBorder="1" applyAlignment="1">
      <alignment horizontal="left" vertical="top" wrapText="1"/>
    </xf>
    <xf numFmtId="0" fontId="73" fillId="0" borderId="6" xfId="0" applyFont="1" applyBorder="1" applyAlignment="1">
      <alignment horizontal="justify" vertical="center" wrapText="1"/>
    </xf>
    <xf numFmtId="0" fontId="72" fillId="0" borderId="21" xfId="0" applyFont="1" applyBorder="1" applyAlignment="1">
      <alignment horizontal="justify" vertical="center" wrapText="1"/>
    </xf>
    <xf numFmtId="0" fontId="64" fillId="0" borderId="0" xfId="0" applyFont="1" applyAlignment="1">
      <alignment wrapText="1"/>
    </xf>
    <xf numFmtId="0" fontId="12" fillId="3" borderId="20" xfId="0" applyFont="1" applyFill="1" applyBorder="1" applyAlignment="1">
      <alignment horizontal="center" vertical="center" wrapText="1"/>
    </xf>
    <xf numFmtId="0" fontId="74" fillId="3" borderId="120" xfId="0" applyFont="1" applyFill="1" applyBorder="1" applyAlignment="1">
      <alignment horizontal="center" vertical="center" wrapText="1"/>
    </xf>
    <xf numFmtId="0" fontId="74" fillId="3" borderId="77" xfId="0" applyFont="1" applyFill="1" applyBorder="1" applyAlignment="1">
      <alignment horizontal="center" vertical="center" wrapText="1"/>
    </xf>
    <xf numFmtId="0" fontId="75" fillId="3" borderId="75" xfId="0" applyFont="1" applyFill="1" applyBorder="1" applyAlignment="1">
      <alignment horizontal="center" vertical="center" wrapText="1"/>
    </xf>
    <xf numFmtId="0" fontId="75" fillId="3" borderId="17" xfId="0" applyFont="1" applyFill="1" applyBorder="1" applyAlignment="1">
      <alignment horizontal="center" vertical="center" wrapText="1"/>
    </xf>
    <xf numFmtId="0" fontId="74" fillId="3" borderId="121" xfId="0" applyFont="1" applyFill="1" applyBorder="1" applyAlignment="1">
      <alignment horizontal="center" vertical="center" wrapText="1"/>
    </xf>
    <xf numFmtId="0" fontId="74" fillId="3" borderId="12" xfId="0" applyFont="1" applyFill="1" applyBorder="1" applyAlignment="1">
      <alignment horizontal="center" vertical="center" wrapText="1"/>
    </xf>
    <xf numFmtId="14" fontId="75" fillId="3" borderId="17" xfId="0" applyNumberFormat="1" applyFont="1" applyFill="1" applyBorder="1" applyAlignment="1">
      <alignment horizontal="center" vertical="center" wrapText="1"/>
    </xf>
    <xf numFmtId="0" fontId="76" fillId="0" borderId="0" xfId="0" applyFont="1" applyAlignment="1" applyProtection="1">
      <alignment vertical="center"/>
      <protection locked="0"/>
    </xf>
    <xf numFmtId="0" fontId="76" fillId="0" borderId="0" xfId="0" applyFont="1" applyProtection="1">
      <protection locked="0"/>
    </xf>
    <xf numFmtId="0" fontId="76" fillId="0" borderId="0" xfId="0" applyFont="1"/>
    <xf numFmtId="0" fontId="78" fillId="20" borderId="122" xfId="0" applyFont="1" applyFill="1" applyBorder="1" applyAlignment="1" applyProtection="1">
      <alignment horizontal="left" vertical="center" wrapText="1"/>
      <protection locked="0"/>
    </xf>
    <xf numFmtId="0" fontId="78" fillId="20" borderId="122" xfId="0" applyFont="1" applyFill="1" applyBorder="1" applyAlignment="1" applyProtection="1">
      <alignment horizontal="center" vertical="center"/>
      <protection locked="0"/>
    </xf>
    <xf numFmtId="0" fontId="76" fillId="0" borderId="0" xfId="0" applyFont="1" applyAlignment="1" applyProtection="1">
      <alignment horizontal="left" vertical="center"/>
      <protection locked="0"/>
    </xf>
    <xf numFmtId="0" fontId="78" fillId="0" borderId="0" xfId="0" applyFont="1" applyAlignment="1" applyProtection="1">
      <alignment horizontal="center" vertical="center"/>
      <protection locked="0"/>
    </xf>
    <xf numFmtId="0" fontId="76" fillId="0" borderId="0" xfId="0" applyFont="1" applyAlignment="1" applyProtection="1">
      <alignment horizontal="center" vertical="center"/>
      <protection locked="0"/>
    </xf>
    <xf numFmtId="0" fontId="76" fillId="0" borderId="0" xfId="0" applyFont="1" applyAlignment="1" applyProtection="1">
      <alignment horizontal="left"/>
      <protection locked="0"/>
    </xf>
    <xf numFmtId="0" fontId="76" fillId="0" borderId="0" xfId="0" applyFont="1" applyAlignment="1" applyProtection="1">
      <alignment horizontal="center"/>
      <protection locked="0"/>
    </xf>
    <xf numFmtId="0" fontId="76" fillId="0" borderId="0" xfId="0" applyFont="1" applyAlignment="1">
      <alignment horizontal="left"/>
    </xf>
    <xf numFmtId="0" fontId="76" fillId="0" borderId="0" xfId="0" applyFont="1" applyAlignment="1">
      <alignment horizontal="center"/>
    </xf>
    <xf numFmtId="0" fontId="82" fillId="0" borderId="0" xfId="0" applyFont="1" applyAlignment="1">
      <alignment wrapText="1"/>
    </xf>
    <xf numFmtId="0" fontId="84" fillId="0" borderId="0" xfId="0" applyFont="1"/>
    <xf numFmtId="0" fontId="84" fillId="0" borderId="0" xfId="0" applyFont="1" applyAlignment="1">
      <alignment horizontal="left"/>
    </xf>
    <xf numFmtId="0" fontId="82" fillId="0" borderId="0" xfId="0" applyFont="1" applyAlignment="1">
      <alignment horizontal="center"/>
    </xf>
    <xf numFmtId="0" fontId="84" fillId="0" borderId="0" xfId="0" applyFont="1" applyAlignment="1">
      <alignment horizontal="center"/>
    </xf>
    <xf numFmtId="0" fontId="20" fillId="4" borderId="26" xfId="0" applyFont="1" applyFill="1" applyBorder="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86" fillId="21" borderId="122" xfId="0" applyFont="1" applyFill="1" applyBorder="1" applyAlignment="1">
      <alignment horizontal="center" vertical="center"/>
    </xf>
    <xf numFmtId="0" fontId="76" fillId="0" borderId="127" xfId="0" applyFont="1" applyBorder="1"/>
    <xf numFmtId="0" fontId="86" fillId="5" borderId="128" xfId="0" applyFont="1" applyFill="1" applyBorder="1" applyAlignment="1">
      <alignment horizontal="center" vertical="center"/>
    </xf>
    <xf numFmtId="0" fontId="86" fillId="5" borderId="128" xfId="0" applyFont="1" applyFill="1" applyBorder="1" applyAlignment="1">
      <alignment vertical="center" wrapText="1"/>
    </xf>
    <xf numFmtId="0" fontId="79" fillId="5" borderId="122" xfId="0" applyFont="1" applyFill="1" applyBorder="1" applyAlignment="1" applyProtection="1">
      <alignment horizontal="center" vertical="center" wrapText="1"/>
      <protection locked="0"/>
    </xf>
    <xf numFmtId="0" fontId="80" fillId="21" borderId="125" xfId="0" applyFont="1" applyFill="1" applyBorder="1" applyAlignment="1">
      <alignment horizontal="center" vertical="center" wrapText="1" readingOrder="1"/>
    </xf>
    <xf numFmtId="0" fontId="88" fillId="3" borderId="125" xfId="0" applyFont="1" applyFill="1" applyBorder="1" applyAlignment="1">
      <alignment horizontal="center" vertical="center" wrapText="1" readingOrder="1"/>
    </xf>
    <xf numFmtId="0" fontId="88" fillId="3" borderId="125" xfId="0" applyFont="1" applyFill="1" applyBorder="1" applyAlignment="1">
      <alignment horizontal="left" vertical="center" wrapText="1"/>
    </xf>
    <xf numFmtId="0" fontId="88" fillId="3" borderId="125" xfId="0" applyFont="1" applyFill="1" applyBorder="1" applyAlignment="1">
      <alignment horizontal="center" vertical="center" wrapText="1"/>
    </xf>
    <xf numFmtId="0" fontId="88" fillId="0" borderId="125" xfId="0" applyFont="1" applyBorder="1" applyAlignment="1">
      <alignment horizontal="center" vertical="center" wrapText="1" readingOrder="1"/>
    </xf>
    <xf numFmtId="0" fontId="88" fillId="0" borderId="125" xfId="0" applyFont="1" applyBorder="1" applyAlignment="1">
      <alignment horizontal="left" vertical="center" wrapText="1"/>
    </xf>
    <xf numFmtId="0" fontId="88" fillId="22" borderId="125" xfId="0" applyFont="1" applyFill="1" applyBorder="1" applyAlignment="1">
      <alignment horizontal="left" vertical="center" wrapText="1"/>
    </xf>
    <xf numFmtId="0" fontId="80" fillId="0" borderId="125" xfId="0" applyFont="1" applyBorder="1" applyAlignment="1">
      <alignment vertical="center" wrapText="1" readingOrder="1"/>
    </xf>
    <xf numFmtId="0" fontId="88" fillId="3" borderId="125" xfId="0" applyFont="1" applyFill="1" applyBorder="1" applyAlignment="1">
      <alignment horizontal="left" vertical="center" wrapText="1" readingOrder="1"/>
    </xf>
    <xf numFmtId="0" fontId="76" fillId="3" borderId="0" xfId="0" applyFont="1" applyFill="1"/>
    <xf numFmtId="0" fontId="88" fillId="3" borderId="125" xfId="0" applyFont="1" applyFill="1" applyBorder="1" applyAlignment="1">
      <alignment horizontal="left" vertical="center"/>
    </xf>
    <xf numFmtId="0" fontId="88" fillId="3" borderId="125" xfId="0" applyFont="1" applyFill="1" applyBorder="1" applyAlignment="1">
      <alignment vertical="center" wrapText="1"/>
    </xf>
    <xf numFmtId="0" fontId="88" fillId="3" borderId="125" xfId="0" applyFont="1" applyFill="1" applyBorder="1" applyAlignment="1">
      <alignment vertical="center" wrapText="1" readingOrder="1"/>
    </xf>
    <xf numFmtId="0" fontId="88" fillId="3" borderId="125" xfId="0" applyFont="1" applyFill="1" applyBorder="1" applyAlignment="1">
      <alignment vertical="center"/>
    </xf>
    <xf numFmtId="0" fontId="88" fillId="3" borderId="125" xfId="0" applyFont="1" applyFill="1" applyBorder="1" applyAlignment="1">
      <alignment horizontal="center" vertical="center"/>
    </xf>
    <xf numFmtId="0" fontId="86" fillId="3" borderId="122" xfId="0" applyFont="1" applyFill="1" applyBorder="1" applyAlignment="1">
      <alignment horizontal="left" vertical="top" wrapText="1"/>
    </xf>
    <xf numFmtId="0" fontId="89" fillId="3" borderId="122" xfId="0" applyFont="1" applyFill="1" applyBorder="1" applyAlignment="1">
      <alignment horizontal="center" vertical="center" wrapText="1"/>
    </xf>
    <xf numFmtId="0" fontId="90" fillId="3" borderId="122" xfId="0" applyFont="1" applyFill="1" applyBorder="1" applyAlignment="1">
      <alignment horizontal="center" vertical="center" wrapText="1"/>
    </xf>
    <xf numFmtId="0" fontId="90" fillId="3" borderId="122" xfId="0" applyFont="1" applyFill="1" applyBorder="1" applyAlignment="1">
      <alignment horizontal="left" vertical="center"/>
    </xf>
    <xf numFmtId="0" fontId="86" fillId="0" borderId="122" xfId="0" applyFont="1" applyBorder="1" applyAlignment="1">
      <alignment vertical="top" wrapText="1"/>
    </xf>
    <xf numFmtId="0" fontId="89" fillId="3" borderId="122" xfId="0" applyFont="1" applyFill="1" applyBorder="1" applyAlignment="1">
      <alignment horizontal="center" vertical="center"/>
    </xf>
    <xf numFmtId="0" fontId="90" fillId="3" borderId="122" xfId="0" applyFont="1" applyFill="1" applyBorder="1" applyAlignment="1">
      <alignment horizontal="center" vertical="center"/>
    </xf>
    <xf numFmtId="0" fontId="86" fillId="3" borderId="122" xfId="0" applyFont="1" applyFill="1" applyBorder="1" applyAlignment="1">
      <alignment horizontal="left" vertical="center" wrapText="1"/>
    </xf>
    <xf numFmtId="0" fontId="86" fillId="0" borderId="122" xfId="0" applyFont="1" applyBorder="1" applyAlignment="1">
      <alignment horizontal="left" vertical="center" wrapText="1"/>
    </xf>
    <xf numFmtId="0" fontId="90" fillId="0" borderId="122" xfId="0" applyFont="1" applyBorder="1" applyAlignment="1">
      <alignment horizontal="left" vertical="center"/>
    </xf>
    <xf numFmtId="0" fontId="42" fillId="4" borderId="36" xfId="0" applyFont="1" applyFill="1" applyBorder="1" applyAlignment="1">
      <alignment horizontal="center" vertical="center" textRotation="90" wrapText="1"/>
    </xf>
    <xf numFmtId="0" fontId="8" fillId="0" borderId="6" xfId="0" applyFont="1" applyBorder="1" applyAlignment="1" applyProtection="1">
      <alignment horizontal="justify" vertical="center" wrapText="1"/>
      <protection locked="0"/>
    </xf>
    <xf numFmtId="0" fontId="91" fillId="0" borderId="133" xfId="0" applyFont="1" applyBorder="1" applyAlignment="1">
      <alignment horizontal="left" vertical="center" wrapText="1"/>
    </xf>
    <xf numFmtId="0" fontId="65" fillId="0" borderId="6" xfId="0" applyFont="1" applyBorder="1" applyAlignment="1" applyProtection="1">
      <alignment horizontal="justify" vertical="center" wrapText="1"/>
      <protection locked="0"/>
    </xf>
    <xf numFmtId="0" fontId="0" fillId="0" borderId="20" xfId="0" applyBorder="1" applyAlignment="1">
      <alignment horizontal="left"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41" xfId="0" applyBorder="1" applyAlignment="1">
      <alignment vertical="center" wrapText="1"/>
    </xf>
    <xf numFmtId="3" fontId="0" fillId="0" borderId="41" xfId="0" applyNumberFormat="1" applyBorder="1" applyAlignment="1">
      <alignment horizontal="justify" vertical="center" wrapText="1"/>
    </xf>
    <xf numFmtId="0" fontId="0" fillId="0" borderId="41" xfId="0" applyBorder="1" applyAlignment="1">
      <alignment horizontal="justify" vertical="center" wrapText="1"/>
    </xf>
    <xf numFmtId="0" fontId="91" fillId="0" borderId="137" xfId="0" applyFont="1" applyBorder="1" applyAlignment="1">
      <alignment horizontal="left" vertical="center" wrapText="1"/>
    </xf>
    <xf numFmtId="0" fontId="91" fillId="0" borderId="6" xfId="0" applyFont="1" applyBorder="1" applyAlignment="1">
      <alignment horizontal="left" vertical="center" wrapText="1"/>
    </xf>
    <xf numFmtId="0" fontId="0" fillId="0" borderId="6" xfId="0" applyBorder="1"/>
    <xf numFmtId="0" fontId="0" fillId="0" borderId="29" xfId="0" applyBorder="1" applyAlignment="1">
      <alignment horizontal="justify" vertical="center" wrapText="1"/>
    </xf>
    <xf numFmtId="0" fontId="0" fillId="0" borderId="6" xfId="0" applyBorder="1" applyAlignment="1">
      <alignment horizontal="left"/>
    </xf>
    <xf numFmtId="1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51"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80" fillId="0" borderId="126" xfId="0" applyFont="1" applyBorder="1" applyAlignment="1">
      <alignment horizontal="center" vertical="center" wrapText="1" readingOrder="1"/>
    </xf>
    <xf numFmtId="0" fontId="80" fillId="0" borderId="129" xfId="0" applyFont="1" applyBorder="1" applyAlignment="1">
      <alignment horizontal="center" vertical="center" wrapText="1" readingOrder="1"/>
    </xf>
    <xf numFmtId="0" fontId="80" fillId="0" borderId="125" xfId="0" applyFont="1" applyBorder="1" applyAlignment="1">
      <alignment horizontal="center" vertical="center" wrapText="1" readingOrder="1"/>
    </xf>
    <xf numFmtId="0" fontId="81" fillId="20" borderId="125" xfId="0" applyFont="1" applyFill="1" applyBorder="1" applyAlignment="1">
      <alignment horizontal="center" vertical="center" wrapText="1" readingOrder="1"/>
    </xf>
    <xf numFmtId="0" fontId="80" fillId="3" borderId="125" xfId="0" applyFont="1" applyFill="1" applyBorder="1" applyAlignment="1">
      <alignment horizontal="center" vertical="center" wrapText="1" readingOrder="1"/>
    </xf>
    <xf numFmtId="0" fontId="80" fillId="0" borderId="125" xfId="0" applyFont="1" applyBorder="1" applyAlignment="1">
      <alignment horizontal="left" vertical="center" wrapText="1" readingOrder="1"/>
    </xf>
    <xf numFmtId="0" fontId="77" fillId="0" borderId="0" xfId="0" applyFont="1" applyAlignment="1" applyProtection="1">
      <alignment horizontal="center" vertical="center" wrapText="1"/>
      <protection locked="0"/>
    </xf>
    <xf numFmtId="0" fontId="79" fillId="5" borderId="123" xfId="0" applyFont="1" applyFill="1" applyBorder="1" applyAlignment="1" applyProtection="1">
      <alignment horizontal="center" vertical="center" wrapText="1"/>
      <protection locked="0"/>
    </xf>
    <xf numFmtId="0" fontId="79" fillId="5" borderId="124" xfId="0" applyFont="1" applyFill="1" applyBorder="1" applyAlignment="1" applyProtection="1">
      <alignment horizontal="center" vertical="center" wrapText="1"/>
      <protection locked="0"/>
    </xf>
    <xf numFmtId="0" fontId="79" fillId="5"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center" vertical="center"/>
      <protection locked="0"/>
    </xf>
    <xf numFmtId="0" fontId="80" fillId="0" borderId="122" xfId="0" applyFont="1" applyBorder="1" applyAlignment="1" applyProtection="1">
      <alignment horizontal="center" vertical="center"/>
      <protection locked="0"/>
    </xf>
    <xf numFmtId="0" fontId="80" fillId="21" borderId="122" xfId="0" applyFont="1" applyFill="1" applyBorder="1" applyAlignment="1" applyProtection="1">
      <alignment horizontal="center" vertical="center"/>
      <protection locked="0"/>
    </xf>
    <xf numFmtId="0" fontId="78" fillId="5" borderId="122" xfId="0" applyFont="1" applyFill="1" applyBorder="1" applyAlignment="1" applyProtection="1">
      <alignment horizontal="left" vertical="center" wrapText="1"/>
      <protection locked="0"/>
    </xf>
    <xf numFmtId="0" fontId="78" fillId="5" borderId="122" xfId="0" applyFont="1" applyFill="1" applyBorder="1" applyAlignment="1" applyProtection="1">
      <alignment horizontal="left" vertical="center"/>
      <protection locked="0"/>
    </xf>
    <xf numFmtId="0" fontId="79" fillId="5" borderId="122" xfId="0" applyFont="1" applyFill="1" applyBorder="1" applyAlignment="1" applyProtection="1">
      <alignment horizontal="center" vertical="center" wrapText="1"/>
      <protection locked="0"/>
    </xf>
    <xf numFmtId="0" fontId="83" fillId="0" borderId="0" xfId="0" applyFont="1" applyAlignment="1">
      <alignment horizontal="center" vertical="center" wrapText="1"/>
    </xf>
    <xf numFmtId="0" fontId="85" fillId="20" borderId="122" xfId="0" applyFont="1" applyFill="1" applyBorder="1" applyAlignment="1">
      <alignment horizontal="center"/>
    </xf>
    <xf numFmtId="0" fontId="86" fillId="21" borderId="122" xfId="0" applyFont="1" applyFill="1" applyBorder="1" applyAlignment="1">
      <alignment horizontal="center" vertical="center" wrapText="1"/>
    </xf>
    <xf numFmtId="0" fontId="86" fillId="21" borderId="128" xfId="0" applyFont="1" applyFill="1" applyBorder="1" applyAlignment="1">
      <alignment horizontal="center" vertical="center" wrapText="1"/>
    </xf>
    <xf numFmtId="0" fontId="86" fillId="21" borderId="122" xfId="0" applyFont="1" applyFill="1" applyBorder="1" applyAlignment="1">
      <alignment horizontal="center" vertical="center"/>
    </xf>
    <xf numFmtId="0" fontId="70" fillId="3" borderId="0" xfId="1" applyFont="1" applyFill="1" applyAlignment="1">
      <alignment horizontal="justify" vertical="center" wrapText="1"/>
    </xf>
    <xf numFmtId="0" fontId="70" fillId="3" borderId="0" xfId="1" applyFont="1" applyFill="1" applyAlignment="1">
      <alignment horizontal="left" vertical="center" wrapText="1"/>
    </xf>
    <xf numFmtId="0" fontId="70" fillId="3" borderId="0" xfId="1" applyFont="1" applyFill="1" applyAlignment="1">
      <alignment horizontal="center"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59" fillId="3" borderId="6" xfId="0" applyFont="1" applyFill="1" applyBorder="1" applyAlignment="1">
      <alignment horizontal="left" vertical="center" wrapText="1"/>
    </xf>
    <xf numFmtId="0" fontId="53" fillId="3" borderId="6" xfId="1" applyFont="1" applyFill="1" applyBorder="1" applyAlignment="1">
      <alignment horizontal="justify" vertical="center" wrapText="1"/>
    </xf>
    <xf numFmtId="0" fontId="53" fillId="3" borderId="72" xfId="1" applyFont="1" applyFill="1" applyBorder="1" applyAlignment="1">
      <alignment horizontal="justify" vertical="center" wrapText="1"/>
    </xf>
    <xf numFmtId="0" fontId="70" fillId="3" borderId="6" xfId="1" applyFont="1" applyFill="1" applyBorder="1" applyAlignment="1">
      <alignment horizontal="justify" vertical="center" wrapText="1"/>
    </xf>
    <xf numFmtId="0" fontId="70" fillId="3" borderId="72" xfId="1" applyFont="1" applyFill="1" applyBorder="1" applyAlignment="1">
      <alignment horizontal="justify" vertical="center" wrapText="1"/>
    </xf>
    <xf numFmtId="0" fontId="59" fillId="3" borderId="26" xfId="0" applyFont="1" applyFill="1" applyBorder="1" applyAlignment="1">
      <alignment horizontal="left" vertical="center" wrapText="1"/>
    </xf>
    <xf numFmtId="0" fontId="59" fillId="3" borderId="28" xfId="0" applyFont="1" applyFill="1" applyBorder="1" applyAlignment="1">
      <alignment horizontal="left" vertical="center" wrapText="1"/>
    </xf>
    <xf numFmtId="0" fontId="53" fillId="3" borderId="26" xfId="1" applyFont="1" applyFill="1" applyBorder="1" applyAlignment="1">
      <alignment horizontal="justify" vertical="center" wrapText="1"/>
    </xf>
    <xf numFmtId="0" fontId="53" fillId="3" borderId="95" xfId="1" applyFont="1" applyFill="1" applyBorder="1" applyAlignment="1">
      <alignment horizontal="justify" vertical="center" wrapText="1"/>
    </xf>
    <xf numFmtId="0" fontId="53"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3" fillId="3" borderId="11" xfId="1" applyFont="1" applyFill="1" applyBorder="1" applyAlignment="1">
      <alignment horizontal="left" vertical="top" wrapText="1"/>
    </xf>
    <xf numFmtId="0" fontId="53" fillId="3" borderId="0" xfId="1" applyFont="1" applyFill="1" applyAlignment="1">
      <alignment horizontal="left" vertical="top" wrapText="1"/>
    </xf>
    <xf numFmtId="0" fontId="53" fillId="3" borderId="12" xfId="1" applyFont="1" applyFill="1" applyBorder="1" applyAlignment="1">
      <alignment horizontal="left" vertical="top" wrapText="1"/>
    </xf>
    <xf numFmtId="0" fontId="60" fillId="4" borderId="81" xfId="2" applyFont="1" applyFill="1" applyBorder="1" applyAlignment="1">
      <alignment horizontal="center" vertical="center" wrapText="1"/>
    </xf>
    <xf numFmtId="0" fontId="60" fillId="4" borderId="81" xfId="1" applyFont="1" applyFill="1" applyBorder="1" applyAlignment="1">
      <alignment horizontal="center" vertical="center"/>
    </xf>
    <xf numFmtId="0" fontId="60" fillId="4" borderId="94" xfId="1" applyFont="1" applyFill="1" applyBorder="1" applyAlignment="1">
      <alignment horizontal="center" vertical="center"/>
    </xf>
    <xf numFmtId="0" fontId="59" fillId="7" borderId="6" xfId="0" applyFont="1" applyFill="1" applyBorder="1" applyAlignment="1">
      <alignment horizontal="left" vertical="center" wrapText="1"/>
    </xf>
    <xf numFmtId="0" fontId="53" fillId="3" borderId="118" xfId="1" applyFont="1" applyFill="1" applyBorder="1" applyAlignment="1">
      <alignment horizontal="justify" vertical="center" wrapText="1"/>
    </xf>
    <xf numFmtId="0" fontId="53" fillId="3" borderId="114" xfId="1" applyFont="1" applyFill="1" applyBorder="1" applyAlignment="1">
      <alignment horizontal="justify" vertical="center" wrapText="1"/>
    </xf>
    <xf numFmtId="0" fontId="59" fillId="7" borderId="26" xfId="0" applyFont="1" applyFill="1" applyBorder="1" applyAlignment="1">
      <alignment horizontal="left" vertical="center" wrapText="1"/>
    </xf>
    <xf numFmtId="0" fontId="59" fillId="7" borderId="28" xfId="0" applyFont="1" applyFill="1" applyBorder="1" applyAlignment="1">
      <alignment horizontal="left" vertical="center" wrapText="1"/>
    </xf>
    <xf numFmtId="0" fontId="53" fillId="3" borderId="113" xfId="1" applyFont="1" applyFill="1" applyBorder="1" applyAlignment="1">
      <alignment horizontal="justify" vertical="center" wrapText="1"/>
    </xf>
    <xf numFmtId="0" fontId="59" fillId="3" borderId="115" xfId="0" applyFont="1" applyFill="1" applyBorder="1" applyAlignment="1">
      <alignment vertical="center" wrapText="1"/>
    </xf>
    <xf numFmtId="0" fontId="59" fillId="3" borderId="111" xfId="0" applyFont="1" applyFill="1" applyBorder="1" applyAlignment="1">
      <alignment vertical="center" wrapText="1"/>
    </xf>
    <xf numFmtId="0" fontId="59" fillId="3" borderId="116" xfId="0" applyFont="1" applyFill="1" applyBorder="1" applyAlignment="1">
      <alignment vertical="center" wrapText="1"/>
    </xf>
    <xf numFmtId="0" fontId="59" fillId="3" borderId="117" xfId="0" applyFont="1" applyFill="1" applyBorder="1" applyAlignment="1">
      <alignment vertical="center" wrapText="1"/>
    </xf>
    <xf numFmtId="0" fontId="59" fillId="3" borderId="112" xfId="0" applyFont="1" applyFill="1" applyBorder="1" applyAlignment="1">
      <alignment vertical="center" wrapText="1"/>
    </xf>
    <xf numFmtId="0" fontId="59" fillId="3" borderId="111" xfId="0" applyFont="1" applyFill="1" applyBorder="1" applyAlignment="1">
      <alignment horizontal="left" vertical="center" wrapText="1"/>
    </xf>
    <xf numFmtId="0" fontId="59" fillId="3" borderId="112" xfId="0" applyFont="1" applyFill="1" applyBorder="1" applyAlignment="1">
      <alignment horizontal="left" vertical="center" wrapText="1"/>
    </xf>
    <xf numFmtId="0" fontId="56" fillId="4" borderId="7" xfId="1" applyFont="1" applyFill="1" applyBorder="1" applyAlignment="1">
      <alignment horizontal="center" vertical="center" wrapText="1"/>
    </xf>
    <xf numFmtId="0" fontId="56" fillId="4" borderId="8" xfId="1" applyFont="1" applyFill="1" applyBorder="1" applyAlignment="1">
      <alignment horizontal="center" vertical="center" wrapText="1"/>
    </xf>
    <xf numFmtId="0" fontId="56" fillId="4" borderId="89" xfId="1" applyFont="1" applyFill="1" applyBorder="1" applyAlignment="1">
      <alignment horizontal="center" vertical="center" wrapText="1"/>
    </xf>
    <xf numFmtId="0" fontId="57" fillId="3" borderId="9"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8" fillId="3" borderId="90" xfId="1" quotePrefix="1" applyFont="1" applyFill="1" applyBorder="1" applyAlignment="1">
      <alignment horizontal="left" vertical="top" wrapText="1"/>
    </xf>
    <xf numFmtId="0" fontId="52" fillId="3" borderId="13" xfId="1" quotePrefix="1" applyFont="1" applyFill="1" applyBorder="1" applyAlignment="1">
      <alignment horizontal="justify" vertical="center" wrapText="1"/>
    </xf>
    <xf numFmtId="0" fontId="52" fillId="3" borderId="14" xfId="1" quotePrefix="1" applyFont="1" applyFill="1" applyBorder="1" applyAlignment="1">
      <alignment horizontal="justify" vertical="center" wrapText="1"/>
    </xf>
    <xf numFmtId="0" fontId="52" fillId="3" borderId="91" xfId="1" quotePrefix="1" applyFont="1" applyFill="1" applyBorder="1" applyAlignment="1">
      <alignment horizontal="justify" vertical="center" wrapText="1"/>
    </xf>
    <xf numFmtId="0" fontId="53" fillId="0" borderId="11" xfId="1" quotePrefix="1" applyFont="1" applyBorder="1" applyAlignment="1">
      <alignment horizontal="left" vertical="top" wrapText="1"/>
    </xf>
    <xf numFmtId="0" fontId="53" fillId="0" borderId="0" xfId="1" quotePrefix="1" applyFont="1" applyAlignment="1">
      <alignment horizontal="left" vertical="top" wrapText="1"/>
    </xf>
    <xf numFmtId="0" fontId="53" fillId="0" borderId="12" xfId="1" quotePrefix="1" applyFont="1" applyBorder="1" applyAlignment="1">
      <alignment horizontal="left" vertical="top" wrapText="1"/>
    </xf>
    <xf numFmtId="0" fontId="60" fillId="4" borderId="76" xfId="2" applyFont="1" applyFill="1" applyBorder="1" applyAlignment="1">
      <alignment horizontal="center" vertical="center" wrapText="1"/>
    </xf>
    <xf numFmtId="0" fontId="60" fillId="4" borderId="92" xfId="2" applyFont="1" applyFill="1" applyBorder="1" applyAlignment="1">
      <alignment horizontal="center" vertical="center" wrapText="1"/>
    </xf>
    <xf numFmtId="0" fontId="60" fillId="4" borderId="110" xfId="1" applyFont="1" applyFill="1" applyBorder="1" applyAlignment="1">
      <alignment horizontal="center" vertical="center"/>
    </xf>
    <xf numFmtId="0" fontId="60" fillId="4" borderId="89" xfId="1" applyFont="1" applyFill="1" applyBorder="1" applyAlignment="1">
      <alignment horizontal="center" vertical="center"/>
    </xf>
    <xf numFmtId="0" fontId="71" fillId="10" borderId="11" xfId="0" applyFont="1" applyFill="1" applyBorder="1" applyAlignment="1">
      <alignment horizontal="center" vertical="center" wrapText="1"/>
    </xf>
    <xf numFmtId="0" fontId="71" fillId="10" borderId="0" xfId="0" applyFont="1" applyFill="1" applyAlignment="1">
      <alignment horizontal="center" vertical="center" wrapText="1"/>
    </xf>
    <xf numFmtId="0" fontId="71" fillId="10" borderId="12"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119" xfId="0"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7" fillId="0" borderId="25" xfId="0" applyFont="1" applyBorder="1" applyAlignment="1">
      <alignment horizontal="center" vertical="center" wrapText="1"/>
    </xf>
    <xf numFmtId="0" fontId="27" fillId="0" borderId="43" xfId="0" applyFon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20"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32"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9" fontId="0" fillId="0" borderId="41" xfId="4" applyFont="1" applyBorder="1" applyAlignment="1">
      <alignment horizontal="center" vertical="center" wrapText="1"/>
    </xf>
    <xf numFmtId="0" fontId="27" fillId="0" borderId="41"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4" fillId="16" borderId="36" xfId="0" applyFont="1" applyFill="1" applyBorder="1" applyAlignment="1" applyProtection="1">
      <alignment horizontal="center" vertical="center" wrapText="1"/>
      <protection locked="0"/>
    </xf>
    <xf numFmtId="0" fontId="4" fillId="16" borderId="84" xfId="0" applyFont="1" applyFill="1" applyBorder="1" applyAlignment="1" applyProtection="1">
      <alignment horizontal="center" vertical="center" wrapText="1"/>
      <protection locked="0"/>
    </xf>
    <xf numFmtId="0" fontId="4" fillId="16"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27" fillId="0" borderId="32"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1" xfId="0" applyFont="1" applyBorder="1" applyAlignment="1">
      <alignment horizontal="center" vertical="center" wrapText="1"/>
    </xf>
    <xf numFmtId="0" fontId="0" fillId="0" borderId="134" xfId="0" applyBorder="1" applyAlignment="1">
      <alignment horizontal="center" vertical="center" wrapText="1"/>
    </xf>
    <xf numFmtId="0" fontId="0" fillId="3" borderId="135"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136" xfId="0" applyFill="1" applyBorder="1" applyAlignment="1">
      <alignment horizontal="center" vertical="center" wrapText="1"/>
    </xf>
    <xf numFmtId="0" fontId="27" fillId="0" borderId="20" xfId="0" applyFont="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9" xfId="0" applyFill="1"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9" fontId="0" fillId="0" borderId="20" xfId="4" applyFont="1" applyBorder="1" applyAlignment="1">
      <alignment horizontal="center" vertical="center" wrapText="1"/>
    </xf>
    <xf numFmtId="0" fontId="5" fillId="4" borderId="6" xfId="0" applyFont="1" applyFill="1" applyBorder="1" applyAlignment="1">
      <alignment horizontal="left" vertical="center"/>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0" xfId="0" applyFont="1" applyFill="1" applyAlignment="1">
      <alignment horizontal="center" vertical="center"/>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2" fillId="23" borderId="130" xfId="0" applyFont="1" applyFill="1" applyBorder="1" applyAlignment="1">
      <alignment horizontal="left" vertical="center"/>
    </xf>
    <xf numFmtId="0" fontId="2" fillId="23" borderId="131" xfId="0" applyFont="1" applyFill="1" applyBorder="1" applyAlignment="1">
      <alignment horizontal="left" vertical="center"/>
    </xf>
    <xf numFmtId="0" fontId="2" fillId="23" borderId="132" xfId="0" applyFont="1" applyFill="1" applyBorder="1" applyAlignment="1">
      <alignment horizontal="left" vertical="center"/>
    </xf>
    <xf numFmtId="0" fontId="4" fillId="16" borderId="48" xfId="0" applyFont="1" applyFill="1" applyBorder="1" applyAlignment="1" applyProtection="1">
      <alignment horizontal="center" vertical="center"/>
      <protection locked="0"/>
    </xf>
    <xf numFmtId="0" fontId="4" fillId="16" borderId="49" xfId="0" applyFont="1" applyFill="1" applyBorder="1" applyAlignment="1" applyProtection="1">
      <alignment horizontal="center" vertical="center"/>
      <protection locked="0"/>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0" borderId="138" xfId="0" applyBorder="1" applyAlignment="1">
      <alignment horizontal="center" vertical="center" wrapText="1"/>
    </xf>
    <xf numFmtId="0" fontId="0" fillId="0" borderId="29"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0" fillId="0" borderId="32" xfId="0" applyBorder="1" applyAlignment="1">
      <alignment horizontal="left" vertical="center" wrapText="1"/>
    </xf>
    <xf numFmtId="0" fontId="0" fillId="0" borderId="6" xfId="0" applyBorder="1" applyAlignment="1">
      <alignment horizontal="left" vertical="center" wrapText="1"/>
    </xf>
    <xf numFmtId="0" fontId="0" fillId="0" borderId="29" xfId="0" applyBorder="1" applyAlignment="1">
      <alignment horizontal="left" vertical="center" wrapText="1"/>
    </xf>
    <xf numFmtId="0" fontId="92" fillId="0" borderId="32"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9" xfId="0" applyFont="1" applyBorder="1" applyAlignment="1">
      <alignment horizontal="center" vertical="center" wrapText="1"/>
    </xf>
    <xf numFmtId="9" fontId="12" fillId="0" borderId="32"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29" xfId="4" applyFont="1" applyBorder="1" applyAlignment="1">
      <alignment horizontal="center" vertical="center" wrapText="1"/>
    </xf>
    <xf numFmtId="0" fontId="27" fillId="0" borderId="29" xfId="0" applyFont="1" applyBorder="1" applyAlignment="1">
      <alignment horizontal="center" vertical="center" wrapText="1"/>
    </xf>
    <xf numFmtId="0" fontId="2" fillId="23" borderId="130" xfId="0" applyFont="1" applyFill="1" applyBorder="1" applyAlignment="1">
      <alignment horizontal="left" vertical="center" wrapText="1"/>
    </xf>
    <xf numFmtId="0" fontId="52" fillId="0" borderId="131" xfId="0" applyFont="1" applyBorder="1"/>
    <xf numFmtId="0" fontId="52" fillId="0" borderId="132" xfId="0" applyFont="1" applyBorder="1"/>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87" fillId="19" borderId="86" xfId="0" applyFont="1" applyFill="1" applyBorder="1" applyAlignment="1">
      <alignment horizontal="center" vertical="center" wrapText="1"/>
    </xf>
    <xf numFmtId="0" fontId="87" fillId="19" borderId="87" xfId="0" applyFont="1" applyFill="1" applyBorder="1" applyAlignment="1">
      <alignment horizontal="center" vertical="center" wrapText="1"/>
    </xf>
    <xf numFmtId="0" fontId="87" fillId="19" borderId="88" xfId="0" applyFont="1" applyFill="1" applyBorder="1" applyAlignment="1">
      <alignment horizontal="center" vertical="center" wrapText="1"/>
    </xf>
    <xf numFmtId="0" fontId="72" fillId="0" borderId="42" xfId="0" applyFont="1" applyBorder="1" applyAlignment="1">
      <alignment horizontal="center" vertical="center" wrapText="1"/>
    </xf>
    <xf numFmtId="0" fontId="72" fillId="0" borderId="119" xfId="0" applyFont="1" applyBorder="1" applyAlignment="1">
      <alignment horizontal="center" vertical="center" wrapText="1"/>
    </xf>
    <xf numFmtId="0" fontId="72" fillId="0" borderId="25" xfId="0" applyFont="1" applyBorder="1" applyAlignment="1">
      <alignment horizontal="center" vertical="center" wrapText="1"/>
    </xf>
    <xf numFmtId="0" fontId="72" fillId="0" borderId="43" xfId="0" applyFont="1" applyBorder="1" applyAlignment="1">
      <alignment horizontal="center" vertical="center" wrapText="1"/>
    </xf>
    <xf numFmtId="0" fontId="12" fillId="3" borderId="42" xfId="0" applyFont="1" applyFill="1" applyBorder="1" applyAlignment="1">
      <alignment horizontal="center" vertical="center" wrapText="1"/>
    </xf>
    <xf numFmtId="0" fontId="12" fillId="3" borderId="119" xfId="0" applyFont="1" applyFill="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28" fillId="4" borderId="57" xfId="0" applyFont="1" applyFill="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28"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0" fillId="0" borderId="103"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7" fillId="0" borderId="108"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109" xfId="0" applyFont="1" applyBorder="1" applyAlignment="1">
      <alignment horizontal="center" vertical="center" wrapText="1"/>
    </xf>
    <xf numFmtId="0" fontId="0" fillId="11" borderId="7" xfId="0" applyFill="1" applyBorder="1" applyAlignment="1">
      <alignment horizontal="center" vertical="center" wrapText="1"/>
    </xf>
    <xf numFmtId="0" fontId="0" fillId="11" borderId="106" xfId="0" applyFill="1" applyBorder="1" applyAlignment="1">
      <alignment horizontal="center" vertical="center" wrapText="1"/>
    </xf>
    <xf numFmtId="0" fontId="0" fillId="11" borderId="107" xfId="0" applyFill="1" applyBorder="1" applyAlignment="1">
      <alignment horizontal="center" vertical="center" wrapText="1"/>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3" borderId="96" xfId="0" applyFill="1" applyBorder="1" applyAlignment="1">
      <alignment horizontal="center" vertical="center" wrapText="1"/>
    </xf>
    <xf numFmtId="0" fontId="0" fillId="0" borderId="96" xfId="0" applyBorder="1" applyAlignment="1">
      <alignment horizontal="center" vertical="center" wrapText="1"/>
    </xf>
    <xf numFmtId="0" fontId="0" fillId="0" borderId="6" xfId="0"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9" fontId="0" fillId="0" borderId="41" xfId="0" applyNumberFormat="1" applyBorder="1" applyAlignment="1">
      <alignment horizontal="center" vertical="center" wrapText="1"/>
    </xf>
    <xf numFmtId="0" fontId="0" fillId="0" borderId="21" xfId="0" applyBorder="1" applyAlignment="1">
      <alignment horizontal="center" vertical="center"/>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49" fillId="0" borderId="31" xfId="0" applyFont="1" applyBorder="1" applyAlignment="1">
      <alignment horizontal="left" vertical="top" wrapText="1"/>
    </xf>
    <xf numFmtId="0" fontId="49" fillId="0" borderId="0" xfId="0" applyFont="1" applyAlignment="1">
      <alignment horizontal="left" vertical="top" wrapText="1"/>
    </xf>
    <xf numFmtId="0" fontId="49" fillId="0" borderId="69" xfId="0" applyFont="1" applyBorder="1" applyAlignment="1">
      <alignment horizontal="left" vertical="top" wrapText="1"/>
    </xf>
    <xf numFmtId="0" fontId="49" fillId="0" borderId="31" xfId="0" applyFont="1" applyBorder="1" applyAlignment="1">
      <alignment horizontal="left" vertical="center" wrapText="1"/>
    </xf>
    <xf numFmtId="0" fontId="49" fillId="0" borderId="0" xfId="0" applyFont="1" applyAlignment="1">
      <alignment horizontal="left" vertical="center" wrapText="1"/>
    </xf>
    <xf numFmtId="0" fontId="49" fillId="0" borderId="69"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68" xfId="0" applyFont="1" applyBorder="1" applyAlignment="1">
      <alignment horizontal="center" vertical="center"/>
    </xf>
    <xf numFmtId="0" fontId="43" fillId="0" borderId="10" xfId="0" applyFont="1" applyBorder="1" applyAlignment="1">
      <alignment horizontal="center" vertical="center"/>
    </xf>
    <xf numFmtId="0" fontId="15" fillId="3" borderId="16" xfId="0" applyFont="1" applyFill="1" applyBorder="1" applyAlignment="1">
      <alignment horizontal="center"/>
    </xf>
    <xf numFmtId="0" fontId="15" fillId="3" borderId="17" xfId="0" applyFont="1" applyFill="1" applyBorder="1" applyAlignment="1">
      <alignment horizontal="center"/>
    </xf>
    <xf numFmtId="0" fontId="55" fillId="0" borderId="11" xfId="0" applyFont="1" applyBorder="1" applyAlignment="1">
      <alignment horizontal="center" vertical="center" wrapText="1"/>
    </xf>
    <xf numFmtId="0" fontId="55"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2" xfId="0" applyFont="1" applyFill="1" applyBorder="1" applyAlignment="1">
      <alignment horizontal="center" vertical="center" wrapText="1" readingOrder="1"/>
    </xf>
    <xf numFmtId="0" fontId="33" fillId="14" borderId="23" xfId="0" applyFont="1" applyFill="1" applyBorder="1" applyAlignment="1">
      <alignment horizontal="center" vertical="center" wrapText="1" readingOrder="1"/>
    </xf>
    <xf numFmtId="0" fontId="33"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2" xfId="0" applyFont="1" applyFill="1" applyBorder="1" applyAlignment="1">
      <alignment horizontal="center" vertical="center" wrapText="1" readingOrder="1"/>
    </xf>
    <xf numFmtId="0" fontId="33"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33" fillId="18" borderId="22" xfId="0" applyFont="1" applyFill="1" applyBorder="1" applyAlignment="1">
      <alignment horizontal="center" vertical="center" wrapText="1" readingOrder="1"/>
    </xf>
    <xf numFmtId="0" fontId="33" fillId="18" borderId="23" xfId="0" applyFont="1" applyFill="1" applyBorder="1" applyAlignment="1">
      <alignment horizontal="center" vertical="center" wrapText="1" readingOrder="1"/>
    </xf>
    <xf numFmtId="0" fontId="33" fillId="7" borderId="22" xfId="0" applyFont="1" applyFill="1" applyBorder="1" applyAlignment="1">
      <alignment horizontal="center" vertical="center" wrapText="1" readingOrder="1"/>
    </xf>
    <xf numFmtId="0" fontId="33" fillId="7" borderId="23" xfId="0" applyFont="1" applyFill="1" applyBorder="1" applyAlignment="1">
      <alignment horizontal="center" vertical="center" wrapText="1" readingOrder="1"/>
    </xf>
    <xf numFmtId="0" fontId="14" fillId="0" borderId="6" xfId="0" applyFont="1" applyBorder="1" applyAlignment="1">
      <alignment horizontal="center" vertical="center" wrapText="1"/>
    </xf>
    <xf numFmtId="1" fontId="35" fillId="0" borderId="86" xfId="0" applyNumberFormat="1" applyFont="1" applyBorder="1" applyAlignment="1" applyProtection="1">
      <alignment horizontal="center" vertical="center" wrapText="1"/>
      <protection locked="0"/>
    </xf>
    <xf numFmtId="1" fontId="35" fillId="0" borderId="87" xfId="0" applyNumberFormat="1" applyFont="1" applyBorder="1" applyAlignment="1" applyProtection="1">
      <alignment horizontal="center" vertical="center" wrapText="1"/>
      <protection locked="0"/>
    </xf>
    <xf numFmtId="1" fontId="35" fillId="0" borderId="88" xfId="0" applyNumberFormat="1" applyFont="1" applyBorder="1" applyAlignment="1" applyProtection="1">
      <alignment horizontal="center" vertical="center" wrapText="1"/>
      <protection locked="0"/>
    </xf>
    <xf numFmtId="1" fontId="35" fillId="0" borderId="32"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 fontId="35" fillId="0" borderId="21" xfId="0" applyNumberFormat="1" applyFont="1" applyBorder="1" applyAlignment="1" applyProtection="1">
      <alignment horizontal="center" vertical="center" wrapText="1"/>
      <protection locked="0"/>
    </xf>
    <xf numFmtId="1" fontId="24" fillId="0" borderId="32"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21" xfId="0" applyFont="1" applyBorder="1" applyAlignment="1">
      <alignment horizontal="center" vertical="center"/>
    </xf>
    <xf numFmtId="1" fontId="35" fillId="0" borderId="32" xfId="0" applyNumberFormat="1" applyFont="1" applyBorder="1" applyAlignment="1">
      <alignment horizontal="center" vertical="center"/>
    </xf>
    <xf numFmtId="0" fontId="35" fillId="0" borderId="6" xfId="0" applyFont="1" applyBorder="1" applyAlignment="1">
      <alignment horizontal="center" vertical="center"/>
    </xf>
    <xf numFmtId="0" fontId="35" fillId="0" borderId="21" xfId="0" applyFont="1" applyBorder="1" applyAlignment="1">
      <alignment horizontal="center" vertical="center"/>
    </xf>
    <xf numFmtId="14" fontId="13" fillId="0" borderId="32" xfId="0" applyNumberFormat="1" applyFont="1" applyBorder="1" applyAlignment="1">
      <alignment horizontal="center" vertical="center"/>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3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32" xfId="0"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4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3" xfId="0" applyFont="1" applyFill="1" applyBorder="1" applyAlignment="1">
      <alignment horizontal="center" vertical="center" wrapText="1"/>
    </xf>
    <xf numFmtId="0" fontId="30" fillId="17" borderId="44" xfId="0" applyFont="1" applyFill="1" applyBorder="1" applyAlignment="1">
      <alignment horizontal="center"/>
    </xf>
    <xf numFmtId="0" fontId="30" fillId="17" borderId="45" xfId="0" applyFont="1" applyFill="1" applyBorder="1" applyAlignment="1">
      <alignment horizontal="center"/>
    </xf>
    <xf numFmtId="0" fontId="13" fillId="0" borderId="103" xfId="0" applyFont="1" applyBorder="1" applyAlignment="1">
      <alignment horizontal="center" vertical="center" wrapText="1"/>
    </xf>
    <xf numFmtId="0" fontId="13" fillId="0" borderId="104"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20" xfId="0" applyFont="1" applyBorder="1" applyAlignment="1">
      <alignment horizontal="center" vertical="center"/>
    </xf>
    <xf numFmtId="0" fontId="13" fillId="0" borderId="134" xfId="0" applyFont="1" applyBorder="1" applyAlignment="1">
      <alignment horizontal="center" vertical="center" wrapText="1"/>
    </xf>
    <xf numFmtId="0" fontId="37" fillId="4" borderId="36" xfId="0" applyFont="1" applyFill="1" applyBorder="1" applyAlignment="1">
      <alignment horizontal="center" vertical="center" wrapText="1"/>
    </xf>
    <xf numFmtId="0" fontId="37" fillId="4" borderId="39" xfId="0" applyFont="1" applyFill="1" applyBorder="1" applyAlignment="1">
      <alignment horizontal="center" vertical="center" wrapText="1"/>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6" fillId="4" borderId="37" xfId="0" applyFont="1" applyFill="1" applyBorder="1" applyAlignment="1" applyProtection="1">
      <alignment horizontal="center" vertical="center" wrapText="1"/>
      <protection locked="0"/>
    </xf>
    <xf numFmtId="0" fontId="36" fillId="4" borderId="37" xfId="0" applyFont="1" applyFill="1" applyBorder="1" applyAlignment="1">
      <alignment horizontal="center" vertical="center"/>
    </xf>
    <xf numFmtId="0" fontId="36" fillId="4" borderId="46" xfId="0" applyFont="1" applyFill="1" applyBorder="1" applyAlignment="1">
      <alignment horizontal="center" vertical="center"/>
    </xf>
    <xf numFmtId="0" fontId="36" fillId="4" borderId="38" xfId="0" applyFont="1" applyFill="1" applyBorder="1" applyAlignment="1">
      <alignment horizontal="center" vertical="center"/>
    </xf>
    <xf numFmtId="0" fontId="36" fillId="16" borderId="35" xfId="0" applyFont="1" applyFill="1" applyBorder="1" applyAlignment="1" applyProtection="1">
      <alignment horizontal="center" vertical="center" wrapText="1"/>
      <protection locked="0"/>
    </xf>
    <xf numFmtId="0" fontId="36"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35" fillId="0" borderId="96" xfId="0" applyNumberFormat="1" applyFont="1" applyBorder="1" applyAlignment="1" applyProtection="1">
      <alignment horizontal="center" vertical="center" wrapText="1"/>
      <protection locked="0"/>
    </xf>
    <xf numFmtId="1" fontId="35" fillId="0" borderId="20" xfId="0" applyNumberFormat="1" applyFont="1" applyBorder="1" applyAlignment="1" applyProtection="1">
      <alignment horizontal="center" vertical="center" wrapText="1"/>
      <protection locked="0"/>
    </xf>
    <xf numFmtId="1" fontId="24" fillId="0" borderId="20" xfId="0" applyNumberFormat="1" applyFont="1" applyBorder="1" applyAlignment="1">
      <alignment horizontal="center" vertical="center"/>
    </xf>
    <xf numFmtId="1" fontId="35" fillId="0" borderId="20" xfId="0" applyNumberFormat="1" applyFont="1" applyBorder="1" applyAlignment="1">
      <alignment horizontal="center" vertical="center"/>
    </xf>
    <xf numFmtId="0" fontId="13" fillId="0" borderId="20" xfId="0" applyFont="1" applyBorder="1" applyAlignment="1" applyProtection="1">
      <alignment horizontal="center" vertical="center"/>
      <protection locked="0"/>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34">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ill>
        <patternFill>
          <bgColor rgb="FFFFC000"/>
        </patternFill>
      </fill>
    </dxf>
    <dxf>
      <font>
        <color theme="1"/>
      </font>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ill>
        <patternFill>
          <bgColor theme="9"/>
        </patternFill>
      </fill>
    </dxf>
    <dxf>
      <fill>
        <patternFill>
          <bgColor theme="9"/>
        </patternFill>
      </fill>
    </dxf>
    <dxf>
      <font>
        <color theme="1"/>
      </font>
    </dxf>
    <dxf>
      <fill>
        <patternFill>
          <bgColor rgb="FF92D050"/>
        </patternFill>
      </fill>
    </dxf>
    <dxf>
      <fill>
        <patternFill>
          <bgColor theme="9"/>
        </patternFill>
      </fill>
    </dxf>
    <dxf>
      <fill>
        <patternFill>
          <bgColor rgb="FF00B050"/>
        </patternFill>
      </fill>
    </dxf>
    <dxf>
      <font>
        <color rgb="FF9C0006"/>
      </font>
      <fill>
        <patternFill>
          <bgColor rgb="FFFFC7CE"/>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theme="1"/>
      </font>
      <fill>
        <patternFill>
          <bgColor rgb="FF00B050"/>
        </patternFill>
      </fill>
    </dxf>
    <dxf>
      <font>
        <color theme="1"/>
      </font>
      <fill>
        <patternFill>
          <bgColor rgb="FFFF0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theme="1"/>
      </font>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C7CE"/>
        </patternFill>
      </fill>
    </dxf>
    <dxf>
      <fill>
        <patternFill>
          <bgColor theme="9"/>
        </patternFill>
      </fill>
    </dxf>
    <dxf>
      <font>
        <color theme="1"/>
      </font>
      <fill>
        <patternFill>
          <bgColor rgb="FF92D050"/>
        </patternFill>
      </fill>
    </dxf>
    <dxf>
      <fill>
        <patternFill>
          <bgColor theme="9"/>
        </patternFill>
      </fill>
    </dxf>
    <dxf>
      <fill>
        <patternFill>
          <bgColor theme="9"/>
        </patternFill>
      </fill>
    </dxf>
    <dxf>
      <font>
        <color theme="1"/>
      </font>
    </dxf>
    <dxf>
      <fill>
        <patternFill>
          <bgColor theme="9"/>
        </patternFill>
      </fill>
    </dxf>
    <dxf>
      <font>
        <color theme="1"/>
      </font>
      <fill>
        <patternFill>
          <bgColor rgb="FF00B05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00B050"/>
        </patternFill>
      </fill>
    </dxf>
    <dxf>
      <fill>
        <patternFill>
          <bgColor rgb="FF92D050"/>
        </patternFill>
      </fill>
    </dxf>
    <dxf>
      <fill>
        <patternFill>
          <bgColor theme="7" tint="0.59996337778862885"/>
        </patternFill>
      </fill>
    </dxf>
    <dxf>
      <font>
        <color auto="1"/>
      </font>
    </dxf>
    <dxf>
      <font>
        <color rgb="FF9C0006"/>
      </font>
      <fill>
        <patternFill>
          <bgColor rgb="FFFFC7CE"/>
        </patternFill>
      </fill>
    </dxf>
    <dxf>
      <fill>
        <patternFill>
          <bgColor theme="7" tint="0.39994506668294322"/>
        </patternFill>
      </fill>
    </dxf>
    <dxf>
      <font>
        <color theme="1"/>
      </font>
      <fill>
        <patternFill>
          <bgColor rgb="FFFFC000"/>
        </patternFill>
      </fill>
    </dxf>
    <dxf>
      <font>
        <color theme="1"/>
      </font>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theme="1"/>
      </font>
      <fill>
        <patternFill>
          <bgColor rgb="FFFF0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9"/>
        </patternFill>
      </fill>
    </dxf>
    <dxf>
      <font>
        <color rgb="FF9C0006"/>
      </font>
      <fill>
        <patternFill>
          <bgColor rgb="FFFFC7CE"/>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rgb="FF9C0006"/>
      </font>
      <fill>
        <patternFill>
          <bgColor rgb="FFFFC7CE"/>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ill>
        <patternFill>
          <bgColor theme="9"/>
        </patternFill>
      </fill>
    </dxf>
    <dxf>
      <font>
        <color rgb="FF9C5700"/>
      </font>
      <fill>
        <patternFill>
          <bgColor rgb="FFFFEB9C"/>
        </patternFill>
      </fill>
    </dxf>
    <dxf>
      <fill>
        <patternFill>
          <bgColor theme="7" tint="0.39994506668294322"/>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ill>
        <patternFill>
          <bgColor rgb="FFFFC7CE"/>
        </patternFill>
      </fill>
    </dxf>
    <dxf>
      <fill>
        <patternFill>
          <bgColor theme="9"/>
        </patternFill>
      </fill>
    </dxf>
    <dxf>
      <fill>
        <patternFill>
          <bgColor theme="9"/>
        </patternFill>
      </fill>
    </dxf>
    <dxf>
      <font>
        <color theme="1"/>
      </font>
    </dxf>
    <dxf>
      <fill>
        <patternFill>
          <bgColor rgb="FF92D050"/>
        </patternFill>
      </fill>
    </dxf>
    <dxf>
      <font>
        <color theme="1"/>
      </font>
      <fill>
        <patternFill>
          <bgColor rgb="FFFFC00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ill>
        <patternFill>
          <bgColor theme="9"/>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patternFill>
      </fill>
    </dxf>
    <dxf>
      <fill>
        <patternFill>
          <bgColor theme="9"/>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9"/>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10557</xdr:colOff>
      <xdr:row>8</xdr:row>
      <xdr:rowOff>184308</xdr:rowOff>
    </xdr:from>
    <xdr:ext cx="1539240" cy="1508760"/>
    <xdr:sp macro="" textlink="">
      <xdr:nvSpPr>
        <xdr:cNvPr id="2" name="CuadroTexto 1">
          <a:extLst>
            <a:ext uri="{FF2B5EF4-FFF2-40B4-BE49-F238E27FC236}">
              <a16:creationId xmlns:a16="http://schemas.microsoft.com/office/drawing/2014/main" id="{BD7FE479-6126-475C-ACA6-391C03DDB684}"/>
            </a:ext>
          </a:extLst>
        </xdr:cNvPr>
        <xdr:cNvSpPr txBox="1"/>
      </xdr:nvSpPr>
      <xdr:spPr>
        <a:xfrm>
          <a:off x="14364732" y="5223033"/>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F31393E1-0952-4E7E-87DE-5FC47F015428}"/>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BB98DCC3-D35B-406C-8A0E-D612F12FF425}"/>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58545235-AA14-4EB3-9FB2-2259A3BB6FF3}"/>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CCA455BE-9A1B-454E-97A8-6C94DB516CC2}"/>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17FBBBE1-FACE-40DD-A1F6-0B5AF0F3DB3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3425D806-D265-41DA-A4CF-D3B32AF6E5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70225" cy="1066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378F3C89-D4EE-4C47-9F4E-BFFBF5FD8199}"/>
            </a:ext>
          </a:extLst>
        </xdr:cNvPr>
        <xdr:cNvPicPr>
          <a:picLocks noChangeAspect="1"/>
        </xdr:cNvPicPr>
      </xdr:nvPicPr>
      <xdr:blipFill>
        <a:blip xmlns:r="http://schemas.openxmlformats.org/officeDocument/2006/relationships" r:embed="rId2"/>
        <a:stretch>
          <a:fillRect/>
        </a:stretch>
      </xdr:blipFill>
      <xdr:spPr>
        <a:xfrm>
          <a:off x="16779875" y="304800"/>
          <a:ext cx="2218488"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Kguarinb/Downloads/SIGCMA_PLANES%20DE%20ACCI&#211;N_2024_V22_10F_V2_%20Tolima-%20Juzgados%20de%20Chaparr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2" zoomScale="115" zoomScaleNormal="115" workbookViewId="0">
      <selection activeCell="B9" sqref="B9:I9"/>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289"/>
      <c r="B1" s="289"/>
      <c r="C1" s="289"/>
      <c r="D1" s="289"/>
      <c r="E1" s="289"/>
      <c r="F1" s="289"/>
    </row>
    <row r="5" spans="1:9">
      <c r="D5" s="14"/>
      <c r="E5" s="14"/>
      <c r="F5" s="14"/>
      <c r="G5" s="14"/>
      <c r="H5" s="14"/>
    </row>
    <row r="6" spans="1:9" ht="16.7" customHeight="1">
      <c r="D6" s="14"/>
      <c r="E6" s="14"/>
      <c r="F6" s="14"/>
      <c r="G6" s="14"/>
      <c r="H6" s="14"/>
    </row>
    <row r="7" spans="1:9" ht="33.75">
      <c r="A7" s="290" t="s">
        <v>0</v>
      </c>
      <c r="B7" s="290"/>
      <c r="C7" s="290"/>
      <c r="D7" s="290"/>
      <c r="E7" s="290"/>
      <c r="F7" s="290"/>
      <c r="G7" s="290"/>
      <c r="H7" s="290"/>
      <c r="I7" s="290"/>
    </row>
    <row r="9" spans="1:9" s="7" customFormat="1" ht="63.75">
      <c r="A9" s="8" t="s">
        <v>1</v>
      </c>
      <c r="B9" s="287" t="s">
        <v>2</v>
      </c>
      <c r="C9" s="291"/>
      <c r="D9" s="291"/>
      <c r="E9" s="291"/>
      <c r="F9" s="291"/>
      <c r="G9" s="291"/>
      <c r="H9" s="291"/>
      <c r="I9" s="291"/>
    </row>
    <row r="10" spans="1:9" s="7" customFormat="1" ht="21" customHeight="1">
      <c r="A10" s="12"/>
      <c r="B10" s="13"/>
      <c r="C10" s="13"/>
      <c r="D10" s="12"/>
      <c r="E10" s="11"/>
    </row>
    <row r="11" spans="1:9" s="7" customFormat="1" ht="63.75">
      <c r="A11" s="8" t="s">
        <v>3</v>
      </c>
      <c r="B11" s="239"/>
      <c r="C11" s="287"/>
      <c r="D11" s="287"/>
      <c r="E11" s="287"/>
      <c r="F11" s="287"/>
      <c r="G11" s="287"/>
      <c r="H11" s="287"/>
      <c r="I11" s="287"/>
    </row>
    <row r="12" spans="1:9" ht="12.75" customHeight="1">
      <c r="A12" s="238" t="s">
        <v>3</v>
      </c>
      <c r="B12" s="239"/>
      <c r="C12" s="287"/>
      <c r="D12" s="287"/>
      <c r="E12" s="287"/>
      <c r="F12" s="287"/>
      <c r="G12" s="287"/>
      <c r="H12" s="287"/>
      <c r="I12" s="287"/>
    </row>
    <row r="13" spans="1:9" ht="12.75" customHeight="1">
      <c r="A13" s="9" t="s">
        <v>4</v>
      </c>
      <c r="B13" s="287"/>
      <c r="C13" s="287"/>
      <c r="D13" s="287"/>
      <c r="E13" s="287"/>
      <c r="F13" s="287"/>
      <c r="G13" s="287"/>
      <c r="H13" s="287"/>
      <c r="I13" s="287"/>
    </row>
    <row r="14" spans="1:9" s="7" customFormat="1" ht="25.5">
      <c r="A14" s="9" t="s">
        <v>5</v>
      </c>
      <c r="B14" s="287"/>
      <c r="C14" s="287"/>
      <c r="D14" s="287"/>
      <c r="E14" s="287"/>
      <c r="F14" s="287"/>
      <c r="G14" s="287"/>
      <c r="H14" s="287"/>
      <c r="I14" s="287"/>
    </row>
    <row r="15" spans="1:9" s="7" customFormat="1" ht="25.5">
      <c r="A15" s="9" t="s">
        <v>6</v>
      </c>
      <c r="B15" s="287"/>
      <c r="C15" s="287"/>
      <c r="D15" s="287"/>
      <c r="E15" s="287"/>
      <c r="F15" s="287"/>
      <c r="G15" s="287"/>
      <c r="H15" s="287"/>
      <c r="I15" s="287"/>
    </row>
    <row r="16" spans="1:9" s="7" customFormat="1" ht="25.5">
      <c r="A16" s="8" t="s">
        <v>7</v>
      </c>
      <c r="B16" s="288" t="s">
        <v>8</v>
      </c>
      <c r="C16" s="288"/>
      <c r="D16" s="288"/>
      <c r="E16" s="288"/>
      <c r="F16" s="288"/>
      <c r="G16" s="288"/>
      <c r="H16" s="288"/>
      <c r="I16" s="288"/>
    </row>
    <row r="18" spans="1:9" s="7" customFormat="1" ht="24.75" customHeight="1">
      <c r="A18" s="8" t="s">
        <v>9</v>
      </c>
      <c r="B18" s="286"/>
      <c r="C18" s="286"/>
      <c r="D18" s="286"/>
      <c r="E18" s="286"/>
      <c r="F18" s="286"/>
      <c r="G18" s="286"/>
      <c r="H18" s="286"/>
      <c r="I18" s="286"/>
    </row>
    <row r="20" spans="1:9" ht="15.75" thickBot="1"/>
    <row r="21" spans="1:9" ht="12.75" customHeight="1">
      <c r="B21" s="214" t="s">
        <v>10</v>
      </c>
      <c r="C21" s="215" t="s">
        <v>11</v>
      </c>
      <c r="D21" s="215" t="s">
        <v>12</v>
      </c>
      <c r="E21" s="215" t="s">
        <v>13</v>
      </c>
    </row>
    <row r="22" spans="1:9" ht="12.75" customHeight="1" thickBot="1">
      <c r="B22" s="216" t="s">
        <v>14</v>
      </c>
      <c r="C22" s="217" t="s">
        <v>15</v>
      </c>
      <c r="D22" s="217" t="s">
        <v>16</v>
      </c>
      <c r="E22" s="217" t="s">
        <v>17</v>
      </c>
    </row>
    <row r="23" spans="1:9" ht="12.75" customHeight="1">
      <c r="B23" s="218" t="s">
        <v>18</v>
      </c>
      <c r="C23" s="219" t="s">
        <v>9</v>
      </c>
      <c r="D23" s="219" t="s">
        <v>9</v>
      </c>
      <c r="E23" s="219" t="s">
        <v>9</v>
      </c>
    </row>
    <row r="24" spans="1:9" ht="12.75" customHeight="1" thickBot="1">
      <c r="B24" s="216">
        <v>1</v>
      </c>
      <c r="C24" s="220">
        <v>45243</v>
      </c>
      <c r="D24" s="220">
        <v>45272</v>
      </c>
      <c r="E24" s="220">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68"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22" sqref="B22:J30"/>
    </sheetView>
  </sheetViews>
  <sheetFormatPr baseColWidth="10" defaultColWidth="11.42578125" defaultRowHeight="15"/>
  <sheetData>
    <row r="2" spans="2:10" ht="18.75">
      <c r="B2" s="292" t="s">
        <v>19</v>
      </c>
      <c r="C2" s="292"/>
      <c r="D2" s="292"/>
      <c r="E2" s="292"/>
      <c r="F2" s="292"/>
      <c r="G2" s="292"/>
      <c r="H2" s="292"/>
      <c r="I2" s="292"/>
      <c r="J2" s="292"/>
    </row>
    <row r="3" spans="2:10" ht="15.75" thickBot="1"/>
    <row r="4" spans="2:10">
      <c r="B4" s="293" t="s">
        <v>20</v>
      </c>
      <c r="C4" s="294"/>
      <c r="D4" s="294"/>
      <c r="E4" s="294"/>
      <c r="F4" s="294"/>
      <c r="G4" s="294"/>
      <c r="H4" s="294"/>
      <c r="I4" s="294"/>
      <c r="J4" s="295"/>
    </row>
    <row r="5" spans="2:10">
      <c r="B5" s="296"/>
      <c r="C5" s="297"/>
      <c r="D5" s="297"/>
      <c r="E5" s="297"/>
      <c r="F5" s="297"/>
      <c r="G5" s="297"/>
      <c r="H5" s="297"/>
      <c r="I5" s="297"/>
      <c r="J5" s="298"/>
    </row>
    <row r="6" spans="2:10">
      <c r="B6" s="296"/>
      <c r="C6" s="297"/>
      <c r="D6" s="297"/>
      <c r="E6" s="297"/>
      <c r="F6" s="297"/>
      <c r="G6" s="297"/>
      <c r="H6" s="297"/>
      <c r="I6" s="297"/>
      <c r="J6" s="298"/>
    </row>
    <row r="7" spans="2:10" ht="15.75" thickBot="1">
      <c r="B7" s="299"/>
      <c r="C7" s="300"/>
      <c r="D7" s="300"/>
      <c r="E7" s="300"/>
      <c r="F7" s="300"/>
      <c r="G7" s="300"/>
      <c r="H7" s="300"/>
      <c r="I7" s="300"/>
      <c r="J7" s="301"/>
    </row>
    <row r="8" spans="2:10" ht="15.75" thickBot="1"/>
    <row r="9" spans="2:10">
      <c r="B9" s="293" t="s">
        <v>21</v>
      </c>
      <c r="C9" s="294"/>
      <c r="D9" s="294"/>
      <c r="E9" s="294"/>
      <c r="F9" s="294"/>
      <c r="G9" s="294"/>
      <c r="H9" s="294"/>
      <c r="I9" s="294"/>
      <c r="J9" s="295"/>
    </row>
    <row r="10" spans="2:10">
      <c r="B10" s="296"/>
      <c r="C10" s="297"/>
      <c r="D10" s="297"/>
      <c r="E10" s="297"/>
      <c r="F10" s="297"/>
      <c r="G10" s="297"/>
      <c r="H10" s="297"/>
      <c r="I10" s="297"/>
      <c r="J10" s="298"/>
    </row>
    <row r="11" spans="2:10">
      <c r="B11" s="296"/>
      <c r="C11" s="297"/>
      <c r="D11" s="297"/>
      <c r="E11" s="297"/>
      <c r="F11" s="297"/>
      <c r="G11" s="297"/>
      <c r="H11" s="297"/>
      <c r="I11" s="297"/>
      <c r="J11" s="298"/>
    </row>
    <row r="12" spans="2:10">
      <c r="B12" s="296"/>
      <c r="C12" s="297"/>
      <c r="D12" s="297"/>
      <c r="E12" s="297"/>
      <c r="F12" s="297"/>
      <c r="G12" s="297"/>
      <c r="H12" s="297"/>
      <c r="I12" s="297"/>
      <c r="J12" s="298"/>
    </row>
    <row r="13" spans="2:10">
      <c r="B13" s="296"/>
      <c r="C13" s="297"/>
      <c r="D13" s="297"/>
      <c r="E13" s="297"/>
      <c r="F13" s="297"/>
      <c r="G13" s="297"/>
      <c r="H13" s="297"/>
      <c r="I13" s="297"/>
      <c r="J13" s="298"/>
    </row>
    <row r="14" spans="2:10">
      <c r="B14" s="296"/>
      <c r="C14" s="297"/>
      <c r="D14" s="297"/>
      <c r="E14" s="297"/>
      <c r="F14" s="297"/>
      <c r="G14" s="297"/>
      <c r="H14" s="297"/>
      <c r="I14" s="297"/>
      <c r="J14" s="298"/>
    </row>
    <row r="15" spans="2:10" ht="15.75" thickBot="1">
      <c r="B15" s="299"/>
      <c r="C15" s="300"/>
      <c r="D15" s="300"/>
      <c r="E15" s="300"/>
      <c r="F15" s="300"/>
      <c r="G15" s="300"/>
      <c r="H15" s="300"/>
      <c r="I15" s="300"/>
      <c r="J15" s="301"/>
    </row>
    <row r="17" spans="2:10">
      <c r="B17" s="293" t="s">
        <v>22</v>
      </c>
      <c r="C17" s="294"/>
      <c r="D17" s="294"/>
      <c r="E17" s="294"/>
      <c r="F17" s="294"/>
      <c r="G17" s="294"/>
      <c r="H17" s="294"/>
      <c r="I17" s="294"/>
      <c r="J17" s="295"/>
    </row>
    <row r="18" spans="2:10">
      <c r="B18" s="296"/>
      <c r="C18" s="297"/>
      <c r="D18" s="297"/>
      <c r="E18" s="297"/>
      <c r="F18" s="297"/>
      <c r="G18" s="297"/>
      <c r="H18" s="297"/>
      <c r="I18" s="297"/>
      <c r="J18" s="298"/>
    </row>
    <row r="19" spans="2:10">
      <c r="B19" s="296"/>
      <c r="C19" s="297"/>
      <c r="D19" s="297"/>
      <c r="E19" s="297"/>
      <c r="F19" s="297"/>
      <c r="G19" s="297"/>
      <c r="H19" s="297"/>
      <c r="I19" s="297"/>
      <c r="J19" s="298"/>
    </row>
    <row r="20" spans="2:10" ht="15.75" thickBot="1">
      <c r="B20" s="299"/>
      <c r="C20" s="300"/>
      <c r="D20" s="300"/>
      <c r="E20" s="300"/>
      <c r="F20" s="300"/>
      <c r="G20" s="300"/>
      <c r="H20" s="300"/>
      <c r="I20" s="300"/>
      <c r="J20" s="301"/>
    </row>
    <row r="21" spans="2:10" ht="15.75" thickBot="1"/>
    <row r="22" spans="2:10">
      <c r="B22" s="293" t="s">
        <v>23</v>
      </c>
      <c r="C22" s="294"/>
      <c r="D22" s="294"/>
      <c r="E22" s="294"/>
      <c r="F22" s="294"/>
      <c r="G22" s="294"/>
      <c r="H22" s="294"/>
      <c r="I22" s="294"/>
      <c r="J22" s="295"/>
    </row>
    <row r="23" spans="2:10">
      <c r="B23" s="296"/>
      <c r="C23" s="297"/>
      <c r="D23" s="297"/>
      <c r="E23" s="297"/>
      <c r="F23" s="297"/>
      <c r="G23" s="297"/>
      <c r="H23" s="297"/>
      <c r="I23" s="297"/>
      <c r="J23" s="298"/>
    </row>
    <row r="24" spans="2:10">
      <c r="B24" s="296"/>
      <c r="C24" s="297"/>
      <c r="D24" s="297"/>
      <c r="E24" s="297"/>
      <c r="F24" s="297"/>
      <c r="G24" s="297"/>
      <c r="H24" s="297"/>
      <c r="I24" s="297"/>
      <c r="J24" s="298"/>
    </row>
    <row r="25" spans="2:10">
      <c r="B25" s="296"/>
      <c r="C25" s="297"/>
      <c r="D25" s="297"/>
      <c r="E25" s="297"/>
      <c r="F25" s="297"/>
      <c r="G25" s="297"/>
      <c r="H25" s="297"/>
      <c r="I25" s="297"/>
      <c r="J25" s="298"/>
    </row>
    <row r="26" spans="2:10">
      <c r="B26" s="296"/>
      <c r="C26" s="297"/>
      <c r="D26" s="297"/>
      <c r="E26" s="297"/>
      <c r="F26" s="297"/>
      <c r="G26" s="297"/>
      <c r="H26" s="297"/>
      <c r="I26" s="297"/>
      <c r="J26" s="298"/>
    </row>
    <row r="27" spans="2:10">
      <c r="B27" s="296"/>
      <c r="C27" s="297"/>
      <c r="D27" s="297"/>
      <c r="E27" s="297"/>
      <c r="F27" s="297"/>
      <c r="G27" s="297"/>
      <c r="H27" s="297"/>
      <c r="I27" s="297"/>
      <c r="J27" s="298"/>
    </row>
    <row r="28" spans="2:10">
      <c r="B28" s="296"/>
      <c r="C28" s="297"/>
      <c r="D28" s="297"/>
      <c r="E28" s="297"/>
      <c r="F28" s="297"/>
      <c r="G28" s="297"/>
      <c r="H28" s="297"/>
      <c r="I28" s="297"/>
      <c r="J28" s="298"/>
    </row>
    <row r="29" spans="2:10">
      <c r="B29" s="296"/>
      <c r="C29" s="297"/>
      <c r="D29" s="297"/>
      <c r="E29" s="297"/>
      <c r="F29" s="297"/>
      <c r="G29" s="297"/>
      <c r="H29" s="297"/>
      <c r="I29" s="297"/>
      <c r="J29" s="298"/>
    </row>
    <row r="30" spans="2:10" ht="15.75" thickBot="1">
      <c r="B30" s="299"/>
      <c r="C30" s="300"/>
      <c r="D30" s="300"/>
      <c r="E30" s="300"/>
      <c r="F30" s="300"/>
      <c r="G30" s="300"/>
      <c r="H30" s="300"/>
      <c r="I30" s="300"/>
      <c r="J30" s="301"/>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CFFB-D735-4034-8120-4621D5C230BD}">
  <sheetPr codeName="Sheet7"/>
  <dimension ref="A1:F81"/>
  <sheetViews>
    <sheetView showGridLines="0" view="pageBreakPreview" topLeftCell="A10" zoomScaleNormal="96" zoomScaleSheetLayoutView="100" workbookViewId="0">
      <selection activeCell="C13" sqref="C13"/>
    </sheetView>
  </sheetViews>
  <sheetFormatPr baseColWidth="10" defaultColWidth="10.42578125" defaultRowHeight="14.25"/>
  <cols>
    <col min="1" max="1" width="53.28515625" style="231" customWidth="1"/>
    <col min="2" max="2" width="15.42578125" style="232" customWidth="1"/>
    <col min="3" max="3" width="50.42578125" style="223" customWidth="1"/>
    <col min="4" max="4" width="35.5703125" style="232" customWidth="1"/>
    <col min="5" max="5" width="55.85546875" style="223" customWidth="1"/>
    <col min="6" max="6" width="4.7109375" style="223" customWidth="1"/>
    <col min="7" max="16384" width="10.42578125" style="223"/>
  </cols>
  <sheetData>
    <row r="1" spans="1:6" ht="80.099999999999994" customHeight="1">
      <c r="A1" s="221"/>
      <c r="B1" s="308" t="s">
        <v>24</v>
      </c>
      <c r="C1" s="308"/>
      <c r="D1" s="308"/>
      <c r="E1" s="221"/>
      <c r="F1" s="222"/>
    </row>
    <row r="2" spans="1:6" ht="54.75" customHeight="1">
      <c r="A2" s="224" t="s">
        <v>25</v>
      </c>
      <c r="B2" s="309" t="s">
        <v>26</v>
      </c>
      <c r="C2" s="310"/>
      <c r="D2" s="225" t="s">
        <v>27</v>
      </c>
      <c r="E2" s="244" t="s">
        <v>28</v>
      </c>
    </row>
    <row r="3" spans="1:6" ht="16.7" customHeight="1">
      <c r="A3" s="226"/>
      <c r="B3" s="227"/>
      <c r="C3" s="227"/>
      <c r="D3" s="228"/>
      <c r="E3" s="227"/>
    </row>
    <row r="4" spans="1:6" ht="54.75" customHeight="1">
      <c r="A4" s="224" t="s">
        <v>29</v>
      </c>
      <c r="B4" s="311" t="s">
        <v>30</v>
      </c>
      <c r="C4" s="312"/>
      <c r="D4" s="312"/>
      <c r="E4" s="312"/>
    </row>
    <row r="5" spans="1:6" ht="13.35" customHeight="1">
      <c r="A5" s="229"/>
      <c r="B5" s="230"/>
      <c r="D5" s="228"/>
      <c r="E5" s="228"/>
    </row>
    <row r="6" spans="1:6" ht="21" customHeight="1">
      <c r="A6" s="313" t="s">
        <v>31</v>
      </c>
      <c r="B6" s="314" t="s">
        <v>32</v>
      </c>
      <c r="C6" s="314"/>
      <c r="D6" s="314" t="s">
        <v>33</v>
      </c>
      <c r="E6" s="314"/>
    </row>
    <row r="7" spans="1:6" ht="136.5" customHeight="1">
      <c r="A7" s="313"/>
      <c r="B7" s="315"/>
      <c r="C7" s="316"/>
      <c r="D7" s="317" t="s">
        <v>34</v>
      </c>
      <c r="E7" s="317"/>
    </row>
    <row r="8" spans="1:6" ht="21" customHeight="1">
      <c r="A8" s="229"/>
      <c r="B8" s="230"/>
      <c r="D8" s="228"/>
      <c r="E8" s="228"/>
    </row>
    <row r="9" spans="1:6" ht="20.100000000000001" customHeight="1">
      <c r="A9" s="305" t="s">
        <v>35</v>
      </c>
      <c r="B9" s="305"/>
      <c r="C9" s="305"/>
      <c r="D9" s="305"/>
      <c r="E9" s="305"/>
    </row>
    <row r="10" spans="1:6" ht="20.100000000000001" customHeight="1">
      <c r="A10" s="245" t="s">
        <v>36</v>
      </c>
      <c r="B10" s="245" t="s">
        <v>37</v>
      </c>
      <c r="C10" s="245" t="s">
        <v>38</v>
      </c>
      <c r="D10" s="245" t="s">
        <v>39</v>
      </c>
      <c r="E10" s="245" t="s">
        <v>40</v>
      </c>
    </row>
    <row r="11" spans="1:6" ht="99.75">
      <c r="A11" s="306" t="s">
        <v>41</v>
      </c>
      <c r="B11" s="246">
        <v>1</v>
      </c>
      <c r="C11" s="247" t="s">
        <v>42</v>
      </c>
      <c r="D11" s="248">
        <v>1</v>
      </c>
      <c r="E11" s="247" t="s">
        <v>43</v>
      </c>
    </row>
    <row r="12" spans="1:6" ht="42.75">
      <c r="A12" s="306"/>
      <c r="B12" s="246">
        <v>2</v>
      </c>
      <c r="C12" s="247" t="s">
        <v>44</v>
      </c>
      <c r="D12" s="248"/>
      <c r="E12" s="247"/>
    </row>
    <row r="13" spans="1:6" ht="42.75">
      <c r="A13" s="307" t="s">
        <v>45</v>
      </c>
      <c r="B13" s="249">
        <v>3</v>
      </c>
      <c r="C13" s="250" t="s">
        <v>46</v>
      </c>
      <c r="D13" s="249">
        <v>2</v>
      </c>
      <c r="E13" s="250" t="s">
        <v>47</v>
      </c>
    </row>
    <row r="14" spans="1:6" ht="28.5">
      <c r="A14" s="307"/>
      <c r="B14" s="249">
        <v>4</v>
      </c>
      <c r="C14" s="250" t="s">
        <v>48</v>
      </c>
      <c r="D14" s="249"/>
      <c r="E14" s="250"/>
    </row>
    <row r="15" spans="1:6" ht="57">
      <c r="A15" s="307"/>
      <c r="B15" s="249">
        <v>5</v>
      </c>
      <c r="C15" s="250" t="s">
        <v>49</v>
      </c>
      <c r="D15" s="249"/>
      <c r="E15" s="250"/>
    </row>
    <row r="16" spans="1:6" ht="42.75">
      <c r="A16" s="304" t="s">
        <v>50</v>
      </c>
      <c r="B16" s="249">
        <v>6</v>
      </c>
      <c r="C16" s="250" t="s">
        <v>51</v>
      </c>
      <c r="D16" s="249">
        <v>3</v>
      </c>
      <c r="E16" s="247" t="s">
        <v>52</v>
      </c>
    </row>
    <row r="17" spans="1:5" ht="42.75">
      <c r="A17" s="304"/>
      <c r="B17" s="249">
        <v>7</v>
      </c>
      <c r="C17" s="250" t="s">
        <v>53</v>
      </c>
      <c r="D17" s="249">
        <v>4</v>
      </c>
      <c r="E17" s="247" t="s">
        <v>54</v>
      </c>
    </row>
    <row r="18" spans="1:5" ht="28.5">
      <c r="A18" s="304"/>
      <c r="B18" s="249">
        <v>8</v>
      </c>
      <c r="C18" s="250" t="s">
        <v>55</v>
      </c>
      <c r="D18" s="249"/>
      <c r="E18" s="251"/>
    </row>
    <row r="19" spans="1:5" ht="28.5">
      <c r="A19" s="304"/>
      <c r="B19" s="249">
        <v>9</v>
      </c>
      <c r="C19" s="250" t="s">
        <v>56</v>
      </c>
      <c r="D19" s="249"/>
      <c r="E19" s="250"/>
    </row>
    <row r="20" spans="1:5" ht="28.5">
      <c r="A20" s="304"/>
      <c r="B20" s="249">
        <v>10</v>
      </c>
      <c r="C20" s="250" t="s">
        <v>57</v>
      </c>
      <c r="D20" s="249"/>
      <c r="E20" s="247"/>
    </row>
    <row r="21" spans="1:5" ht="28.5">
      <c r="A21" s="304"/>
      <c r="B21" s="249">
        <v>11</v>
      </c>
      <c r="C21" s="250" t="s">
        <v>58</v>
      </c>
      <c r="D21" s="249"/>
      <c r="E21" s="250"/>
    </row>
    <row r="22" spans="1:5" ht="28.5">
      <c r="A22" s="304"/>
      <c r="B22" s="249">
        <v>12</v>
      </c>
      <c r="C22" s="250" t="s">
        <v>59</v>
      </c>
      <c r="D22" s="249"/>
      <c r="E22" s="250"/>
    </row>
    <row r="23" spans="1:5" ht="28.5">
      <c r="A23" s="304" t="s">
        <v>60</v>
      </c>
      <c r="B23" s="249">
        <v>13</v>
      </c>
      <c r="C23" s="247" t="s">
        <v>61</v>
      </c>
      <c r="D23" s="246">
        <v>5</v>
      </c>
      <c r="E23" s="247" t="s">
        <v>62</v>
      </c>
    </row>
    <row r="24" spans="1:5" ht="42.75">
      <c r="A24" s="304"/>
      <c r="B24" s="249">
        <v>14</v>
      </c>
      <c r="C24" s="247" t="s">
        <v>63</v>
      </c>
      <c r="D24" s="246">
        <v>6</v>
      </c>
      <c r="E24" s="247" t="s">
        <v>64</v>
      </c>
    </row>
    <row r="25" spans="1:5" ht="42.75">
      <c r="A25" s="304"/>
      <c r="B25" s="249">
        <v>15</v>
      </c>
      <c r="C25" s="247" t="s">
        <v>65</v>
      </c>
      <c r="D25" s="246">
        <v>7</v>
      </c>
      <c r="E25" s="247" t="s">
        <v>66</v>
      </c>
    </row>
    <row r="26" spans="1:5" ht="71.25">
      <c r="A26" s="304"/>
      <c r="B26" s="249">
        <v>16</v>
      </c>
      <c r="C26" s="247" t="s">
        <v>67</v>
      </c>
      <c r="D26" s="246"/>
      <c r="E26" s="247"/>
    </row>
    <row r="27" spans="1:5" ht="28.5">
      <c r="A27" s="252" t="s">
        <v>68</v>
      </c>
      <c r="B27" s="249">
        <v>17</v>
      </c>
      <c r="C27" s="247" t="s">
        <v>69</v>
      </c>
      <c r="D27" s="246">
        <v>8</v>
      </c>
      <c r="E27" s="247" t="s">
        <v>70</v>
      </c>
    </row>
    <row r="28" spans="1:5" ht="28.5">
      <c r="A28" s="304" t="s">
        <v>71</v>
      </c>
      <c r="B28" s="249">
        <v>18</v>
      </c>
      <c r="C28" s="253" t="s">
        <v>72</v>
      </c>
      <c r="D28" s="249"/>
      <c r="E28" s="250"/>
    </row>
    <row r="29" spans="1:5" ht="28.5">
      <c r="A29" s="304"/>
      <c r="B29" s="249">
        <v>19</v>
      </c>
      <c r="C29" s="253" t="s">
        <v>73</v>
      </c>
      <c r="D29" s="249"/>
      <c r="E29" s="250"/>
    </row>
    <row r="30" spans="1:5">
      <c r="A30" s="305" t="s">
        <v>74</v>
      </c>
      <c r="B30" s="305"/>
      <c r="C30" s="305"/>
      <c r="D30" s="305"/>
      <c r="E30" s="305"/>
    </row>
    <row r="31" spans="1:5">
      <c r="A31" s="245" t="s">
        <v>36</v>
      </c>
      <c r="B31" s="245" t="s">
        <v>37</v>
      </c>
      <c r="C31" s="245" t="s">
        <v>75</v>
      </c>
      <c r="D31" s="245" t="s">
        <v>39</v>
      </c>
      <c r="E31" s="245" t="s">
        <v>76</v>
      </c>
    </row>
    <row r="32" spans="1:5" ht="85.5">
      <c r="A32" s="304" t="s">
        <v>77</v>
      </c>
      <c r="B32" s="246">
        <v>1</v>
      </c>
      <c r="C32" s="247" t="s">
        <v>78</v>
      </c>
      <c r="D32" s="246">
        <v>1</v>
      </c>
      <c r="E32" s="247" t="s">
        <v>79</v>
      </c>
    </row>
    <row r="33" spans="1:5" ht="57">
      <c r="A33" s="304"/>
      <c r="B33" s="246">
        <v>2</v>
      </c>
      <c r="C33" s="247" t="s">
        <v>80</v>
      </c>
      <c r="D33" s="246">
        <v>2</v>
      </c>
      <c r="E33" s="247" t="s">
        <v>81</v>
      </c>
    </row>
    <row r="34" spans="1:5" ht="28.5">
      <c r="A34" s="304"/>
      <c r="B34" s="246"/>
      <c r="C34" s="247"/>
      <c r="D34" s="246">
        <v>3</v>
      </c>
      <c r="E34" s="247" t="s">
        <v>82</v>
      </c>
    </row>
    <row r="35" spans="1:5" ht="28.5">
      <c r="A35" s="304"/>
      <c r="B35" s="246"/>
      <c r="C35" s="247"/>
      <c r="D35" s="246">
        <v>4</v>
      </c>
      <c r="E35" s="247" t="s">
        <v>83</v>
      </c>
    </row>
    <row r="36" spans="1:5" ht="28.5">
      <c r="A36" s="304"/>
      <c r="B36" s="246"/>
      <c r="C36" s="254"/>
      <c r="D36" s="246">
        <v>5</v>
      </c>
      <c r="E36" s="247" t="s">
        <v>84</v>
      </c>
    </row>
    <row r="37" spans="1:5" ht="28.5">
      <c r="A37" s="304"/>
      <c r="B37" s="246"/>
      <c r="C37" s="253"/>
      <c r="D37" s="246">
        <v>6</v>
      </c>
      <c r="E37" s="247" t="s">
        <v>85</v>
      </c>
    </row>
    <row r="38" spans="1:5">
      <c r="A38" s="304"/>
      <c r="B38" s="246"/>
      <c r="C38" s="253"/>
      <c r="D38" s="246">
        <v>7</v>
      </c>
      <c r="E38" s="253" t="s">
        <v>86</v>
      </c>
    </row>
    <row r="39" spans="1:5" ht="28.5">
      <c r="A39" s="304" t="s">
        <v>87</v>
      </c>
      <c r="B39" s="246">
        <v>3</v>
      </c>
      <c r="C39" s="253" t="s">
        <v>88</v>
      </c>
      <c r="D39" s="246">
        <v>8</v>
      </c>
      <c r="E39" s="253" t="s">
        <v>89</v>
      </c>
    </row>
    <row r="40" spans="1:5" ht="42.75">
      <c r="A40" s="304"/>
      <c r="B40" s="246"/>
      <c r="C40" s="253"/>
      <c r="D40" s="246">
        <v>9</v>
      </c>
      <c r="E40" s="253" t="s">
        <v>90</v>
      </c>
    </row>
    <row r="41" spans="1:5" ht="28.5">
      <c r="A41" s="304"/>
      <c r="B41" s="246"/>
      <c r="C41" s="253"/>
      <c r="D41" s="246">
        <v>10</v>
      </c>
      <c r="E41" s="253" t="s">
        <v>91</v>
      </c>
    </row>
    <row r="42" spans="1:5">
      <c r="A42" s="304"/>
      <c r="B42" s="246"/>
      <c r="C42" s="255"/>
      <c r="D42" s="246">
        <v>11</v>
      </c>
      <c r="E42" s="253" t="s">
        <v>92</v>
      </c>
    </row>
    <row r="43" spans="1:5" ht="42.75">
      <c r="A43" s="304" t="s">
        <v>93</v>
      </c>
      <c r="B43" s="246">
        <v>4</v>
      </c>
      <c r="C43" s="247" t="s">
        <v>94</v>
      </c>
      <c r="D43" s="246">
        <v>12</v>
      </c>
      <c r="E43" s="256" t="s">
        <v>95</v>
      </c>
    </row>
    <row r="44" spans="1:5" ht="28.5">
      <c r="A44" s="304"/>
      <c r="B44" s="246">
        <v>5</v>
      </c>
      <c r="C44" s="247" t="s">
        <v>96</v>
      </c>
      <c r="D44" s="246"/>
      <c r="E44" s="247"/>
    </row>
    <row r="45" spans="1:5" ht="57">
      <c r="A45" s="304"/>
      <c r="B45" s="246">
        <v>6</v>
      </c>
      <c r="C45" s="247" t="s">
        <v>97</v>
      </c>
      <c r="D45" s="246">
        <v>13</v>
      </c>
      <c r="E45" s="247" t="s">
        <v>98</v>
      </c>
    </row>
    <row r="46" spans="1:5" ht="42.75">
      <c r="A46" s="304"/>
      <c r="B46" s="246">
        <v>7</v>
      </c>
      <c r="C46" s="247" t="s">
        <v>99</v>
      </c>
      <c r="D46" s="246">
        <v>14</v>
      </c>
      <c r="E46" s="247" t="s">
        <v>100</v>
      </c>
    </row>
    <row r="47" spans="1:5" ht="28.5">
      <c r="A47" s="304"/>
      <c r="B47" s="246">
        <v>8</v>
      </c>
      <c r="C47" s="256" t="s">
        <v>101</v>
      </c>
      <c r="D47" s="246">
        <v>15</v>
      </c>
      <c r="E47" s="247" t="s">
        <v>102</v>
      </c>
    </row>
    <row r="48" spans="1:5" ht="57">
      <c r="A48" s="304"/>
      <c r="B48" s="246">
        <v>9</v>
      </c>
      <c r="C48" s="247" t="s">
        <v>103</v>
      </c>
      <c r="D48" s="246">
        <v>16</v>
      </c>
      <c r="E48" s="247" t="s">
        <v>104</v>
      </c>
    </row>
    <row r="49" spans="1:5" ht="99.75">
      <c r="A49" s="304" t="s">
        <v>105</v>
      </c>
      <c r="B49" s="246">
        <v>10</v>
      </c>
      <c r="C49" s="247" t="s">
        <v>106</v>
      </c>
      <c r="D49" s="246">
        <v>17</v>
      </c>
      <c r="E49" s="247" t="s">
        <v>107</v>
      </c>
    </row>
    <row r="50" spans="1:5" ht="57">
      <c r="A50" s="304"/>
      <c r="B50" s="246">
        <v>11</v>
      </c>
      <c r="C50" s="247" t="s">
        <v>108</v>
      </c>
      <c r="D50" s="248">
        <v>18</v>
      </c>
      <c r="E50" s="247" t="s">
        <v>109</v>
      </c>
    </row>
    <row r="51" spans="1:5" ht="42.75">
      <c r="A51" s="304"/>
      <c r="B51" s="246">
        <v>12</v>
      </c>
      <c r="C51" s="247" t="s">
        <v>110</v>
      </c>
      <c r="D51" s="248">
        <v>19</v>
      </c>
      <c r="E51" s="247" t="s">
        <v>111</v>
      </c>
    </row>
    <row r="52" spans="1:5" ht="57">
      <c r="A52" s="304" t="s">
        <v>112</v>
      </c>
      <c r="B52" s="246">
        <v>13</v>
      </c>
      <c r="C52" s="247" t="s">
        <v>113</v>
      </c>
      <c r="D52" s="248">
        <v>20</v>
      </c>
      <c r="E52" s="256" t="s">
        <v>114</v>
      </c>
    </row>
    <row r="53" spans="1:5" ht="28.5">
      <c r="A53" s="304"/>
      <c r="B53" s="246">
        <v>14</v>
      </c>
      <c r="C53" s="247" t="s">
        <v>115</v>
      </c>
      <c r="D53" s="248">
        <v>21</v>
      </c>
      <c r="E53" s="256" t="s">
        <v>116</v>
      </c>
    </row>
    <row r="54" spans="1:5" ht="85.5">
      <c r="A54" s="304"/>
      <c r="B54" s="246">
        <v>15</v>
      </c>
      <c r="C54" s="247" t="s">
        <v>117</v>
      </c>
      <c r="D54" s="248"/>
      <c r="E54" s="256"/>
    </row>
    <row r="55" spans="1:5" ht="28.5">
      <c r="A55" s="304"/>
      <c r="B55" s="246">
        <v>16</v>
      </c>
      <c r="C55" s="247" t="s">
        <v>118</v>
      </c>
      <c r="D55" s="248"/>
      <c r="E55" s="256"/>
    </row>
    <row r="56" spans="1:5" ht="28.5">
      <c r="A56" s="304"/>
      <c r="B56" s="246">
        <v>17</v>
      </c>
      <c r="C56" s="247" t="s">
        <v>119</v>
      </c>
      <c r="D56" s="248"/>
      <c r="E56" s="256"/>
    </row>
    <row r="57" spans="1:5" ht="28.5">
      <c r="A57" s="304"/>
      <c r="B57" s="246">
        <v>18</v>
      </c>
      <c r="C57" s="247" t="s">
        <v>120</v>
      </c>
      <c r="D57" s="248"/>
      <c r="E57" s="256"/>
    </row>
    <row r="58" spans="1:5" ht="28.5">
      <c r="A58" s="304"/>
      <c r="B58" s="246">
        <v>19</v>
      </c>
      <c r="C58" s="247" t="s">
        <v>121</v>
      </c>
      <c r="D58" s="248"/>
      <c r="E58" s="256"/>
    </row>
    <row r="59" spans="1:5" ht="42.75">
      <c r="A59" s="304"/>
      <c r="B59" s="246">
        <v>20</v>
      </c>
      <c r="C59" s="247" t="s">
        <v>122</v>
      </c>
      <c r="D59" s="248"/>
      <c r="E59" s="256"/>
    </row>
    <row r="60" spans="1:5" ht="57">
      <c r="A60" s="304"/>
      <c r="B60" s="246">
        <v>21</v>
      </c>
      <c r="C60" s="247" t="s">
        <v>123</v>
      </c>
      <c r="D60" s="248"/>
      <c r="E60" s="256"/>
    </row>
    <row r="61" spans="1:5" ht="28.5">
      <c r="A61" s="304"/>
      <c r="B61" s="246">
        <v>22</v>
      </c>
      <c r="C61" s="247" t="s">
        <v>124</v>
      </c>
      <c r="D61" s="248"/>
      <c r="E61" s="257"/>
    </row>
    <row r="62" spans="1:5" ht="42.75">
      <c r="A62" s="304" t="s">
        <v>125</v>
      </c>
      <c r="B62" s="246">
        <v>23</v>
      </c>
      <c r="C62" s="247" t="s">
        <v>126</v>
      </c>
      <c r="D62" s="248">
        <v>22</v>
      </c>
      <c r="E62" s="256" t="s">
        <v>127</v>
      </c>
    </row>
    <row r="63" spans="1:5" ht="42.75">
      <c r="A63" s="304"/>
      <c r="B63" s="246">
        <v>24</v>
      </c>
      <c r="C63" s="247" t="s">
        <v>128</v>
      </c>
      <c r="D63" s="248">
        <v>23</v>
      </c>
      <c r="E63" s="247" t="s">
        <v>129</v>
      </c>
    </row>
    <row r="64" spans="1:5" ht="28.5">
      <c r="A64" s="304"/>
      <c r="B64" s="246">
        <v>25</v>
      </c>
      <c r="C64" s="247" t="s">
        <v>130</v>
      </c>
      <c r="D64" s="248"/>
      <c r="E64" s="256"/>
    </row>
    <row r="65" spans="1:6" ht="71.25">
      <c r="A65" s="302" t="s">
        <v>131</v>
      </c>
      <c r="B65" s="246">
        <v>26</v>
      </c>
      <c r="C65" s="247" t="s">
        <v>132</v>
      </c>
      <c r="D65" s="248">
        <v>24</v>
      </c>
      <c r="E65" s="256" t="s">
        <v>133</v>
      </c>
    </row>
    <row r="66" spans="1:6">
      <c r="A66" s="303"/>
      <c r="B66" s="246"/>
      <c r="C66" s="247"/>
      <c r="D66" s="248"/>
      <c r="E66" s="248"/>
    </row>
    <row r="67" spans="1:6" ht="28.5">
      <c r="A67" s="304" t="s">
        <v>134</v>
      </c>
      <c r="B67" s="246">
        <v>27</v>
      </c>
      <c r="C67" s="247" t="s">
        <v>135</v>
      </c>
      <c r="D67" s="248">
        <v>25</v>
      </c>
      <c r="E67" s="247" t="s">
        <v>136</v>
      </c>
    </row>
    <row r="68" spans="1:6" ht="28.5">
      <c r="A68" s="304"/>
      <c r="B68" s="246"/>
      <c r="C68" s="247"/>
      <c r="D68" s="248">
        <v>26</v>
      </c>
      <c r="E68" s="247" t="s">
        <v>137</v>
      </c>
    </row>
    <row r="69" spans="1:6" ht="42.75">
      <c r="A69" s="304" t="s">
        <v>138</v>
      </c>
      <c r="B69" s="246">
        <v>28</v>
      </c>
      <c r="C69" s="256" t="s">
        <v>139</v>
      </c>
      <c r="D69" s="248">
        <v>27</v>
      </c>
      <c r="E69" s="256" t="s">
        <v>140</v>
      </c>
    </row>
    <row r="70" spans="1:6" ht="42.75">
      <c r="A70" s="304"/>
      <c r="B70" s="246">
        <v>29</v>
      </c>
      <c r="C70" s="256" t="s">
        <v>141</v>
      </c>
      <c r="D70" s="248">
        <v>28</v>
      </c>
      <c r="E70" s="256" t="s">
        <v>142</v>
      </c>
    </row>
    <row r="71" spans="1:6" ht="28.5">
      <c r="A71" s="304"/>
      <c r="B71" s="246"/>
      <c r="C71" s="254"/>
      <c r="D71" s="248">
        <v>29</v>
      </c>
      <c r="E71" s="256" t="s">
        <v>143</v>
      </c>
    </row>
    <row r="72" spans="1:6" ht="28.5">
      <c r="A72" s="304"/>
      <c r="B72" s="246"/>
      <c r="C72" s="258"/>
      <c r="D72" s="248">
        <v>30</v>
      </c>
      <c r="E72" s="256" t="s">
        <v>144</v>
      </c>
    </row>
    <row r="73" spans="1:6">
      <c r="A73" s="304"/>
      <c r="B73" s="246"/>
      <c r="C73" s="256"/>
      <c r="D73" s="248">
        <v>31</v>
      </c>
      <c r="E73" s="256" t="s">
        <v>145</v>
      </c>
    </row>
    <row r="74" spans="1:6">
      <c r="A74" s="304"/>
      <c r="B74" s="246"/>
      <c r="C74" s="256"/>
      <c r="D74" s="248">
        <v>32</v>
      </c>
      <c r="E74" s="256" t="s">
        <v>146</v>
      </c>
    </row>
    <row r="75" spans="1:6">
      <c r="A75" s="304"/>
      <c r="B75" s="246"/>
      <c r="C75" s="256"/>
      <c r="D75" s="248">
        <v>33</v>
      </c>
      <c r="E75" s="258" t="s">
        <v>147</v>
      </c>
      <c r="F75" s="241"/>
    </row>
    <row r="76" spans="1:6" ht="28.5">
      <c r="A76" s="304"/>
      <c r="B76" s="246"/>
      <c r="C76" s="248"/>
      <c r="D76" s="248">
        <v>34</v>
      </c>
      <c r="E76" s="256" t="s">
        <v>148</v>
      </c>
      <c r="F76" s="241"/>
    </row>
    <row r="77" spans="1:6" ht="42.75">
      <c r="A77" s="304" t="s">
        <v>149</v>
      </c>
      <c r="B77" s="246">
        <v>30</v>
      </c>
      <c r="C77" s="247" t="s">
        <v>150</v>
      </c>
      <c r="D77" s="248">
        <v>35</v>
      </c>
      <c r="E77" s="247" t="s">
        <v>151</v>
      </c>
    </row>
    <row r="78" spans="1:6" ht="42.75">
      <c r="A78" s="304"/>
      <c r="B78" s="246">
        <v>31</v>
      </c>
      <c r="C78" s="247" t="s">
        <v>152</v>
      </c>
      <c r="D78" s="248">
        <v>36</v>
      </c>
      <c r="E78" s="247" t="s">
        <v>153</v>
      </c>
    </row>
    <row r="79" spans="1:6" ht="42.75">
      <c r="A79" s="304"/>
      <c r="B79" s="246">
        <v>32</v>
      </c>
      <c r="C79" s="247" t="s">
        <v>154</v>
      </c>
      <c r="D79" s="259">
        <v>37</v>
      </c>
      <c r="E79" s="247" t="s">
        <v>155</v>
      </c>
    </row>
    <row r="80" spans="1:6" ht="42.75">
      <c r="A80" s="304"/>
      <c r="B80" s="246">
        <v>33</v>
      </c>
      <c r="C80" s="247" t="s">
        <v>156</v>
      </c>
      <c r="D80" s="259">
        <v>38</v>
      </c>
      <c r="E80" s="247" t="s">
        <v>157</v>
      </c>
    </row>
    <row r="81" spans="1:5" ht="57">
      <c r="A81" s="304"/>
      <c r="B81" s="246">
        <v>34</v>
      </c>
      <c r="C81" s="247" t="s">
        <v>158</v>
      </c>
      <c r="D81" s="259">
        <v>39</v>
      </c>
      <c r="E81" s="247" t="s">
        <v>159</v>
      </c>
    </row>
  </sheetData>
  <mergeCells count="25">
    <mergeCell ref="A9:E9"/>
    <mergeCell ref="A23:A26"/>
    <mergeCell ref="A11:A12"/>
    <mergeCell ref="A13:A15"/>
    <mergeCell ref="B1:D1"/>
    <mergeCell ref="B2:C2"/>
    <mergeCell ref="B4:E4"/>
    <mergeCell ref="A6:A7"/>
    <mergeCell ref="B6:C6"/>
    <mergeCell ref="D6:E6"/>
    <mergeCell ref="B7:C7"/>
    <mergeCell ref="D7:E7"/>
    <mergeCell ref="A65:A66"/>
    <mergeCell ref="A67:A68"/>
    <mergeCell ref="A69:A76"/>
    <mergeCell ref="A77:A81"/>
    <mergeCell ref="A16:A22"/>
    <mergeCell ref="A28:A29"/>
    <mergeCell ref="A30:E30"/>
    <mergeCell ref="A32:A38"/>
    <mergeCell ref="A39:A42"/>
    <mergeCell ref="A43:A48"/>
    <mergeCell ref="A49:A51"/>
    <mergeCell ref="A52:A61"/>
    <mergeCell ref="A62:A64"/>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E067-151C-49B9-864C-AFFC4BD7CC8E}">
  <sheetPr codeName="Sheet5"/>
  <dimension ref="A1:F13"/>
  <sheetViews>
    <sheetView showGridLines="0" view="pageBreakPreview" zoomScaleNormal="90" workbookViewId="0">
      <selection activeCell="E12" sqref="E12"/>
    </sheetView>
  </sheetViews>
  <sheetFormatPr baseColWidth="10" defaultColWidth="10.42578125" defaultRowHeight="15"/>
  <cols>
    <col min="1" max="1" width="60.85546875" style="235" customWidth="1"/>
    <col min="2" max="2" width="15.85546875" style="236" customWidth="1"/>
    <col min="3" max="5" width="15.85546875" style="237" customWidth="1"/>
    <col min="6" max="6" width="40.85546875" style="235" customWidth="1"/>
    <col min="7" max="7" width="2.7109375" style="234" customWidth="1"/>
    <col min="8" max="16384" width="10.42578125" style="234"/>
  </cols>
  <sheetData>
    <row r="1" spans="1:6" ht="80.099999999999994" customHeight="1">
      <c r="A1" s="233"/>
      <c r="B1" s="318" t="s">
        <v>160</v>
      </c>
      <c r="C1" s="318"/>
      <c r="D1" s="318"/>
      <c r="E1" s="318"/>
      <c r="F1" s="233"/>
    </row>
    <row r="2" spans="1:6">
      <c r="A2" s="319" t="s">
        <v>161</v>
      </c>
      <c r="B2" s="319"/>
      <c r="C2" s="319"/>
      <c r="D2" s="319"/>
      <c r="E2" s="319"/>
      <c r="F2" s="319"/>
    </row>
    <row r="3" spans="1:6" ht="28.5" customHeight="1">
      <c r="A3" s="320" t="s">
        <v>162</v>
      </c>
      <c r="B3" s="322" t="s">
        <v>163</v>
      </c>
      <c r="C3" s="322"/>
      <c r="D3" s="322"/>
      <c r="E3" s="322"/>
      <c r="F3" s="240" t="s">
        <v>164</v>
      </c>
    </row>
    <row r="4" spans="1:6" ht="46.5" customHeight="1">
      <c r="A4" s="321"/>
      <c r="B4" s="242" t="s">
        <v>165</v>
      </c>
      <c r="C4" s="242" t="s">
        <v>166</v>
      </c>
      <c r="D4" s="242" t="s">
        <v>167</v>
      </c>
      <c r="E4" s="242" t="s">
        <v>168</v>
      </c>
      <c r="F4" s="243"/>
    </row>
    <row r="5" spans="1:6" ht="94.5" customHeight="1">
      <c r="A5" s="260" t="s">
        <v>169</v>
      </c>
      <c r="B5" s="261"/>
      <c r="C5" s="262"/>
      <c r="D5" s="262">
        <v>8.9</v>
      </c>
      <c r="E5" s="262">
        <v>13.16</v>
      </c>
      <c r="F5" s="263" t="s">
        <v>170</v>
      </c>
    </row>
    <row r="6" spans="1:6" ht="65.099999999999994" customHeight="1">
      <c r="A6" s="264" t="s">
        <v>171</v>
      </c>
      <c r="B6" s="261"/>
      <c r="C6" s="262"/>
      <c r="D6" s="262">
        <v>11</v>
      </c>
      <c r="E6" s="262" t="s">
        <v>172</v>
      </c>
      <c r="F6" s="263" t="s">
        <v>170</v>
      </c>
    </row>
    <row r="7" spans="1:6" ht="65.099999999999994" customHeight="1">
      <c r="A7" s="264" t="s">
        <v>173</v>
      </c>
      <c r="B7" s="265"/>
      <c r="C7" s="266"/>
      <c r="D7" s="266">
        <v>1</v>
      </c>
      <c r="E7" s="266" t="s">
        <v>174</v>
      </c>
      <c r="F7" s="263" t="s">
        <v>170</v>
      </c>
    </row>
    <row r="8" spans="1:6" ht="65.099999999999994" customHeight="1">
      <c r="A8" s="267" t="s">
        <v>175</v>
      </c>
      <c r="B8" s="265">
        <v>16</v>
      </c>
      <c r="C8" s="266">
        <v>3.4</v>
      </c>
      <c r="D8" s="266" t="s">
        <v>176</v>
      </c>
      <c r="E8" s="266" t="s">
        <v>177</v>
      </c>
      <c r="F8" s="263" t="s">
        <v>170</v>
      </c>
    </row>
    <row r="9" spans="1:6" ht="78.95" customHeight="1">
      <c r="A9" s="267" t="s">
        <v>178</v>
      </c>
      <c r="B9" s="265" t="s">
        <v>179</v>
      </c>
      <c r="C9" s="265">
        <v>7</v>
      </c>
      <c r="D9" s="262" t="s">
        <v>180</v>
      </c>
      <c r="E9" s="262" t="s">
        <v>181</v>
      </c>
      <c r="F9" s="263" t="s">
        <v>170</v>
      </c>
    </row>
    <row r="10" spans="1:6" ht="65.099999999999994" customHeight="1">
      <c r="A10" s="264" t="s">
        <v>182</v>
      </c>
      <c r="B10" s="261"/>
      <c r="C10" s="262"/>
      <c r="D10" s="262" t="s">
        <v>183</v>
      </c>
      <c r="E10" s="262">
        <v>28</v>
      </c>
      <c r="F10" s="263" t="s">
        <v>170</v>
      </c>
    </row>
    <row r="11" spans="1:6" ht="65.099999999999994" customHeight="1">
      <c r="A11" s="268" t="s">
        <v>184</v>
      </c>
      <c r="B11" s="265"/>
      <c r="C11" s="266"/>
      <c r="D11" s="266" t="s">
        <v>185</v>
      </c>
      <c r="E11" s="266">
        <v>20.21</v>
      </c>
      <c r="F11" s="269" t="s">
        <v>170</v>
      </c>
    </row>
    <row r="12" spans="1:6" ht="65.099999999999994" customHeight="1">
      <c r="A12" s="268" t="s">
        <v>186</v>
      </c>
      <c r="B12" s="265"/>
      <c r="C12" s="266"/>
      <c r="D12" s="262" t="s">
        <v>187</v>
      </c>
      <c r="E12" s="266" t="s">
        <v>188</v>
      </c>
      <c r="F12" s="269" t="s">
        <v>170</v>
      </c>
    </row>
    <row r="13" spans="1:6" ht="65.099999999999994" customHeight="1">
      <c r="A13" s="268" t="s">
        <v>189</v>
      </c>
      <c r="B13" s="265">
        <v>2.17</v>
      </c>
      <c r="C13" s="266">
        <v>8</v>
      </c>
      <c r="D13" s="266">
        <v>1</v>
      </c>
      <c r="E13" s="266" t="s">
        <v>190</v>
      </c>
      <c r="F13" s="269" t="s">
        <v>191</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878E88C6-0846-4515-A18B-3019D44119AF}"/>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72FC798D-0CF4-47F7-8972-1752B26B9698}"/>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2:I58"/>
  <sheetViews>
    <sheetView showGridLines="0" zoomScale="112" zoomScaleNormal="112" workbookViewId="0">
      <selection activeCell="H53" sqref="H53"/>
    </sheetView>
  </sheetViews>
  <sheetFormatPr baseColWidth="10" defaultColWidth="11.42578125" defaultRowHeight="14.25"/>
  <cols>
    <col min="1" max="1" width="2.7109375" style="15" customWidth="1"/>
    <col min="2" max="2" width="24.7109375" style="15" customWidth="1"/>
    <col min="3" max="3" width="11.28515625" style="44" customWidth="1"/>
    <col min="4" max="4" width="19.28515625" style="44"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2" spans="2:9" ht="18">
      <c r="B2" s="363" t="s">
        <v>192</v>
      </c>
      <c r="C2" s="364"/>
      <c r="D2" s="364"/>
      <c r="E2" s="364"/>
      <c r="F2" s="364"/>
      <c r="G2" s="365"/>
    </row>
    <row r="3" spans="2:9" ht="15">
      <c r="B3" s="366" t="s">
        <v>193</v>
      </c>
      <c r="C3" s="367"/>
      <c r="D3" s="368"/>
      <c r="E3" s="368"/>
      <c r="F3" s="368"/>
      <c r="G3" s="369"/>
    </row>
    <row r="4" spans="2:9" ht="88.5" customHeight="1">
      <c r="B4" s="370" t="s">
        <v>194</v>
      </c>
      <c r="C4" s="371"/>
      <c r="D4" s="371"/>
      <c r="E4" s="371"/>
      <c r="F4" s="371"/>
      <c r="G4" s="372"/>
    </row>
    <row r="5" spans="2:9" ht="15">
      <c r="B5" s="115"/>
      <c r="C5" s="124"/>
      <c r="D5" s="125"/>
      <c r="E5" s="126"/>
      <c r="F5" s="126"/>
      <c r="G5" s="126"/>
    </row>
    <row r="6" spans="2:9" ht="16.5" customHeight="1">
      <c r="B6" s="373" t="s">
        <v>195</v>
      </c>
      <c r="C6" s="374"/>
      <c r="D6" s="374"/>
      <c r="E6" s="374"/>
      <c r="F6" s="374"/>
      <c r="G6" s="375"/>
    </row>
    <row r="7" spans="2:9" ht="76.5" customHeight="1">
      <c r="B7" s="373"/>
      <c r="C7" s="374"/>
      <c r="D7" s="374"/>
      <c r="E7" s="374"/>
      <c r="F7" s="374"/>
      <c r="G7" s="375"/>
    </row>
    <row r="8" spans="2:9" ht="15" thickBot="1">
      <c r="B8" s="127"/>
      <c r="C8" s="128"/>
      <c r="D8" s="128"/>
      <c r="E8" s="129"/>
      <c r="F8" s="130"/>
      <c r="G8" s="130"/>
    </row>
    <row r="9" spans="2:9">
      <c r="B9" s="131"/>
      <c r="C9" s="194" t="s">
        <v>196</v>
      </c>
      <c r="D9" s="376" t="s">
        <v>197</v>
      </c>
      <c r="E9" s="377"/>
      <c r="F9" s="378" t="s">
        <v>198</v>
      </c>
      <c r="G9" s="379"/>
    </row>
    <row r="10" spans="2:9" ht="15" customHeight="1">
      <c r="B10" s="132"/>
      <c r="C10" s="117">
        <v>5</v>
      </c>
      <c r="D10" s="361" t="s">
        <v>199</v>
      </c>
      <c r="E10" s="362"/>
      <c r="F10" s="355" t="s">
        <v>200</v>
      </c>
      <c r="G10" s="352"/>
      <c r="H10" s="324"/>
      <c r="I10" s="324"/>
    </row>
    <row r="11" spans="2:9">
      <c r="B11" s="132"/>
      <c r="C11" s="117">
        <v>5</v>
      </c>
      <c r="D11" s="361" t="s">
        <v>201</v>
      </c>
      <c r="E11" s="362"/>
      <c r="F11" s="355" t="s">
        <v>202</v>
      </c>
      <c r="G11" s="352"/>
      <c r="H11" s="324"/>
      <c r="I11" s="324"/>
    </row>
    <row r="12" spans="2:9">
      <c r="B12" s="132"/>
      <c r="C12" s="117">
        <v>5</v>
      </c>
      <c r="D12" s="361" t="s">
        <v>203</v>
      </c>
      <c r="E12" s="362"/>
      <c r="F12" s="355" t="s">
        <v>204</v>
      </c>
      <c r="G12" s="352"/>
      <c r="H12" s="324"/>
      <c r="I12" s="324"/>
    </row>
    <row r="13" spans="2:9" ht="27.75" customHeight="1">
      <c r="B13" s="132"/>
      <c r="C13" s="117">
        <v>5</v>
      </c>
      <c r="D13" s="361" t="s">
        <v>205</v>
      </c>
      <c r="E13" s="362"/>
      <c r="F13" s="355" t="s">
        <v>206</v>
      </c>
      <c r="G13" s="352"/>
      <c r="H13" s="324"/>
      <c r="I13" s="324"/>
    </row>
    <row r="14" spans="2:9">
      <c r="B14" s="132"/>
      <c r="C14" s="117">
        <v>5</v>
      </c>
      <c r="D14" s="361" t="s">
        <v>207</v>
      </c>
      <c r="E14" s="362"/>
      <c r="F14" s="355" t="s">
        <v>208</v>
      </c>
      <c r="G14" s="352"/>
      <c r="H14" s="324"/>
      <c r="I14" s="324"/>
    </row>
    <row r="15" spans="2:9" ht="41.25" customHeight="1">
      <c r="B15" s="132"/>
      <c r="C15" s="117">
        <v>5</v>
      </c>
      <c r="D15" s="361" t="s">
        <v>209</v>
      </c>
      <c r="E15" s="362"/>
      <c r="F15" s="355" t="s">
        <v>210</v>
      </c>
      <c r="G15" s="352"/>
      <c r="H15" s="324"/>
      <c r="I15" s="324"/>
    </row>
    <row r="16" spans="2:9" ht="41.25" customHeight="1">
      <c r="B16" s="132"/>
      <c r="C16" s="117">
        <v>5</v>
      </c>
      <c r="D16" s="356" t="s">
        <v>211</v>
      </c>
      <c r="E16" s="357"/>
      <c r="F16" s="355" t="s">
        <v>212</v>
      </c>
      <c r="G16" s="352"/>
      <c r="H16" s="324"/>
      <c r="I16" s="324"/>
    </row>
    <row r="17" spans="2:9" ht="51.75" customHeight="1">
      <c r="B17" s="132"/>
      <c r="C17" s="117">
        <v>5</v>
      </c>
      <c r="D17" s="357" t="s">
        <v>213</v>
      </c>
      <c r="E17" s="360"/>
      <c r="F17" s="355" t="s">
        <v>214</v>
      </c>
      <c r="G17" s="352"/>
      <c r="H17" s="324"/>
      <c r="I17" s="324"/>
    </row>
    <row r="18" spans="2:9" ht="51.75" customHeight="1">
      <c r="B18" s="132"/>
      <c r="C18" s="117">
        <v>5</v>
      </c>
      <c r="D18" s="356" t="s">
        <v>215</v>
      </c>
      <c r="E18" s="357"/>
      <c r="F18" s="355" t="s">
        <v>216</v>
      </c>
      <c r="G18" s="352"/>
      <c r="H18" s="324"/>
      <c r="I18" s="324"/>
    </row>
    <row r="19" spans="2:9" ht="51.75" customHeight="1">
      <c r="B19" s="132"/>
      <c r="C19" s="117">
        <v>5</v>
      </c>
      <c r="D19" s="195" t="s">
        <v>217</v>
      </c>
      <c r="E19" s="196"/>
      <c r="F19" s="355" t="s">
        <v>218</v>
      </c>
      <c r="G19" s="352"/>
      <c r="H19" s="324"/>
      <c r="I19" s="324"/>
    </row>
    <row r="20" spans="2:9" ht="51.75" customHeight="1">
      <c r="B20" s="132"/>
      <c r="C20" s="117">
        <v>5</v>
      </c>
      <c r="D20" s="195" t="s">
        <v>219</v>
      </c>
      <c r="E20" s="196"/>
      <c r="F20" s="355" t="s">
        <v>220</v>
      </c>
      <c r="G20" s="352"/>
      <c r="H20" s="324"/>
      <c r="I20" s="324"/>
    </row>
    <row r="21" spans="2:9" ht="66.75" customHeight="1">
      <c r="B21" s="132"/>
      <c r="C21" s="117">
        <v>5</v>
      </c>
      <c r="D21" s="356" t="s">
        <v>221</v>
      </c>
      <c r="E21" s="357"/>
      <c r="F21" s="355" t="s">
        <v>222</v>
      </c>
      <c r="G21" s="352"/>
      <c r="H21" s="324"/>
      <c r="I21" s="324"/>
    </row>
    <row r="22" spans="2:9" ht="36" customHeight="1">
      <c r="B22" s="132"/>
      <c r="C22" s="117">
        <v>5</v>
      </c>
      <c r="D22" s="358" t="s">
        <v>223</v>
      </c>
      <c r="E22" s="359"/>
      <c r="F22" s="355" t="s">
        <v>224</v>
      </c>
      <c r="G22" s="352"/>
      <c r="H22" s="325"/>
      <c r="I22" s="325"/>
    </row>
    <row r="23" spans="2:9" ht="26.25" customHeight="1">
      <c r="B23" s="132"/>
      <c r="C23" s="117">
        <v>5</v>
      </c>
      <c r="D23" s="350" t="s">
        <v>225</v>
      </c>
      <c r="E23" s="350"/>
      <c r="F23" s="351" t="s">
        <v>226</v>
      </c>
      <c r="G23" s="352"/>
      <c r="H23" s="324"/>
      <c r="I23" s="324"/>
    </row>
    <row r="24" spans="2:9" ht="26.25" customHeight="1">
      <c r="B24" s="132"/>
      <c r="C24" s="117">
        <v>5</v>
      </c>
      <c r="D24" s="350" t="s">
        <v>227</v>
      </c>
      <c r="E24" s="350"/>
      <c r="F24" s="351" t="s">
        <v>228</v>
      </c>
      <c r="G24" s="352"/>
      <c r="H24" s="324"/>
      <c r="I24" s="324"/>
    </row>
    <row r="25" spans="2:9" ht="26.25" customHeight="1">
      <c r="B25" s="132"/>
      <c r="C25" s="117">
        <v>5</v>
      </c>
      <c r="D25" s="353" t="s">
        <v>229</v>
      </c>
      <c r="E25" s="354"/>
      <c r="F25" s="351" t="s">
        <v>230</v>
      </c>
      <c r="G25" s="352"/>
      <c r="H25" s="324"/>
      <c r="I25" s="324"/>
    </row>
    <row r="26" spans="2:9" ht="27" customHeight="1">
      <c r="B26" s="133"/>
      <c r="C26" s="341" t="s">
        <v>231</v>
      </c>
      <c r="D26" s="342"/>
      <c r="E26" s="342"/>
      <c r="F26" s="342"/>
      <c r="G26" s="343"/>
    </row>
    <row r="27" spans="2:9" ht="27" customHeight="1">
      <c r="B27" s="344" t="s">
        <v>232</v>
      </c>
      <c r="C27" s="345"/>
      <c r="D27" s="345"/>
      <c r="E27" s="345"/>
      <c r="F27" s="345"/>
      <c r="G27" s="346"/>
    </row>
    <row r="28" spans="2:9" ht="10.5" customHeight="1">
      <c r="B28" s="134"/>
      <c r="D28" s="135"/>
      <c r="E28" s="136"/>
      <c r="F28" s="137"/>
      <c r="G28" s="137"/>
    </row>
    <row r="29" spans="2:9">
      <c r="B29" s="134"/>
      <c r="C29" s="138"/>
      <c r="D29" s="347" t="s">
        <v>197</v>
      </c>
      <c r="E29" s="347"/>
      <c r="F29" s="348" t="s">
        <v>198</v>
      </c>
      <c r="G29" s="349"/>
    </row>
    <row r="30" spans="2:9">
      <c r="B30" s="134"/>
      <c r="D30" s="332" t="s">
        <v>199</v>
      </c>
      <c r="E30" s="332"/>
      <c r="F30" s="333" t="s">
        <v>233</v>
      </c>
      <c r="G30" s="334"/>
      <c r="H30" s="324"/>
      <c r="I30" s="324"/>
    </row>
    <row r="31" spans="2:9">
      <c r="B31" s="134"/>
      <c r="D31" s="332" t="s">
        <v>201</v>
      </c>
      <c r="E31" s="332"/>
      <c r="F31" s="333" t="s">
        <v>234</v>
      </c>
      <c r="G31" s="334"/>
      <c r="H31" s="324"/>
      <c r="I31" s="324"/>
    </row>
    <row r="32" spans="2:9">
      <c r="B32" s="134"/>
      <c r="D32" s="332" t="s">
        <v>203</v>
      </c>
      <c r="E32" s="332"/>
      <c r="F32" s="333" t="s">
        <v>235</v>
      </c>
      <c r="G32" s="334"/>
      <c r="H32" s="324"/>
      <c r="I32" s="324"/>
    </row>
    <row r="33" spans="4:9">
      <c r="D33" s="332" t="s">
        <v>205</v>
      </c>
      <c r="E33" s="332"/>
      <c r="F33" s="333" t="s">
        <v>236</v>
      </c>
      <c r="G33" s="334"/>
      <c r="H33" s="324"/>
      <c r="I33" s="324"/>
    </row>
    <row r="34" spans="4:9">
      <c r="D34" s="332" t="s">
        <v>207</v>
      </c>
      <c r="E34" s="332"/>
      <c r="F34" s="333" t="s">
        <v>237</v>
      </c>
      <c r="G34" s="334"/>
      <c r="H34" s="324"/>
      <c r="I34" s="324"/>
    </row>
    <row r="35" spans="4:9" ht="40.9" customHeight="1">
      <c r="D35" s="332" t="s">
        <v>238</v>
      </c>
      <c r="E35" s="332"/>
      <c r="F35" s="333" t="s">
        <v>239</v>
      </c>
      <c r="G35" s="334"/>
      <c r="H35" s="324"/>
      <c r="I35" s="324"/>
    </row>
    <row r="36" spans="4:9" ht="42" customHeight="1">
      <c r="D36" s="332" t="s">
        <v>240</v>
      </c>
      <c r="E36" s="332"/>
      <c r="F36" s="333" t="s">
        <v>241</v>
      </c>
      <c r="G36" s="334"/>
      <c r="H36" s="323"/>
      <c r="I36" s="323"/>
    </row>
    <row r="37" spans="4:9" ht="30.75" customHeight="1">
      <c r="D37" s="332" t="s">
        <v>242</v>
      </c>
      <c r="E37" s="332"/>
      <c r="F37" s="335" t="s">
        <v>243</v>
      </c>
      <c r="G37" s="336"/>
      <c r="H37" s="323"/>
      <c r="I37" s="323"/>
    </row>
    <row r="38" spans="4:9" ht="33" customHeight="1">
      <c r="D38" s="332" t="s">
        <v>244</v>
      </c>
      <c r="E38" s="332"/>
      <c r="F38" s="335" t="s">
        <v>243</v>
      </c>
      <c r="G38" s="336"/>
      <c r="H38" s="323"/>
      <c r="I38" s="323"/>
    </row>
    <row r="39" spans="4:9" ht="30" customHeight="1">
      <c r="D39" s="332" t="s">
        <v>245</v>
      </c>
      <c r="E39" s="332"/>
      <c r="F39" s="335" t="s">
        <v>243</v>
      </c>
      <c r="G39" s="336"/>
      <c r="H39" s="323"/>
      <c r="I39" s="323"/>
    </row>
    <row r="40" spans="4:9" ht="30" customHeight="1">
      <c r="D40" s="332" t="s">
        <v>246</v>
      </c>
      <c r="E40" s="332"/>
      <c r="F40" s="335" t="s">
        <v>243</v>
      </c>
      <c r="G40" s="336"/>
      <c r="H40" s="323"/>
      <c r="I40" s="323"/>
    </row>
    <row r="41" spans="4:9" ht="30" customHeight="1">
      <c r="D41" s="337" t="s">
        <v>247</v>
      </c>
      <c r="E41" s="338"/>
      <c r="F41" s="333" t="s">
        <v>248</v>
      </c>
      <c r="G41" s="334"/>
      <c r="H41" s="323"/>
      <c r="I41" s="323"/>
    </row>
    <row r="42" spans="4:9" ht="35.25" customHeight="1">
      <c r="D42" s="332" t="s">
        <v>249</v>
      </c>
      <c r="E42" s="332"/>
      <c r="F42" s="333" t="s">
        <v>250</v>
      </c>
      <c r="G42" s="334"/>
      <c r="H42" s="323"/>
      <c r="I42" s="323"/>
    </row>
    <row r="43" spans="4:9" ht="31.5" customHeight="1">
      <c r="D43" s="332" t="s">
        <v>242</v>
      </c>
      <c r="E43" s="332"/>
      <c r="F43" s="335" t="s">
        <v>243</v>
      </c>
      <c r="G43" s="336"/>
      <c r="H43" s="323"/>
      <c r="I43" s="323"/>
    </row>
    <row r="44" spans="4:9" ht="35.25" customHeight="1">
      <c r="D44" s="332" t="s">
        <v>251</v>
      </c>
      <c r="E44" s="332"/>
      <c r="F44" s="335" t="s">
        <v>243</v>
      </c>
      <c r="G44" s="336"/>
      <c r="H44" s="323"/>
      <c r="I44" s="323"/>
    </row>
    <row r="45" spans="4:9" ht="57" customHeight="1">
      <c r="D45" s="332" t="s">
        <v>246</v>
      </c>
      <c r="E45" s="332"/>
      <c r="F45" s="335" t="s">
        <v>243</v>
      </c>
      <c r="G45" s="336"/>
      <c r="H45" s="323"/>
      <c r="I45" s="323"/>
    </row>
    <row r="46" spans="4:9" ht="32.25" customHeight="1">
      <c r="D46" s="332" t="s">
        <v>244</v>
      </c>
      <c r="E46" s="332"/>
      <c r="F46" s="335" t="s">
        <v>243</v>
      </c>
      <c r="G46" s="336"/>
      <c r="H46" s="323"/>
      <c r="I46" s="323"/>
    </row>
    <row r="47" spans="4:9" ht="32.25" customHeight="1">
      <c r="D47" s="337" t="s">
        <v>252</v>
      </c>
      <c r="E47" s="338"/>
      <c r="F47" s="339" t="s">
        <v>253</v>
      </c>
      <c r="G47" s="340"/>
      <c r="H47" s="323"/>
      <c r="I47" s="323"/>
    </row>
    <row r="48" spans="4:9" ht="32.25" customHeight="1">
      <c r="D48" s="332" t="s">
        <v>254</v>
      </c>
      <c r="E48" s="332"/>
      <c r="F48" s="333" t="s">
        <v>255</v>
      </c>
      <c r="G48" s="334"/>
      <c r="H48" s="323"/>
      <c r="I48" s="323"/>
    </row>
    <row r="49" spans="2:9" ht="32.25" customHeight="1">
      <c r="B49" s="116"/>
      <c r="C49" s="139"/>
      <c r="D49" s="332" t="s">
        <v>256</v>
      </c>
      <c r="E49" s="332"/>
      <c r="F49" s="333" t="s">
        <v>257</v>
      </c>
      <c r="G49" s="334"/>
      <c r="H49" s="323"/>
      <c r="I49" s="323"/>
    </row>
    <row r="50" spans="2:9" ht="32.25" customHeight="1">
      <c r="B50" s="116"/>
      <c r="C50" s="139"/>
      <c r="D50" s="332" t="s">
        <v>258</v>
      </c>
      <c r="E50" s="332"/>
      <c r="F50" s="333" t="s">
        <v>259</v>
      </c>
      <c r="G50" s="334"/>
      <c r="H50" s="323"/>
      <c r="I50" s="323"/>
    </row>
    <row r="51" spans="2:9" ht="32.25" customHeight="1">
      <c r="B51" s="116"/>
      <c r="C51" s="139"/>
      <c r="D51" s="135"/>
      <c r="E51" s="135"/>
      <c r="F51" s="137"/>
      <c r="G51" s="137"/>
      <c r="H51" s="323"/>
      <c r="I51" s="323"/>
    </row>
    <row r="52" spans="2:9" ht="32.25" customHeight="1">
      <c r="B52" s="116"/>
      <c r="C52" s="139"/>
      <c r="D52" s="135"/>
      <c r="E52" s="135"/>
      <c r="F52" s="137"/>
      <c r="G52" s="137"/>
    </row>
    <row r="53" spans="2:9" ht="32.25" customHeight="1">
      <c r="B53" s="116"/>
      <c r="C53" s="139"/>
      <c r="D53" s="135"/>
      <c r="E53" s="135"/>
      <c r="F53" s="137"/>
      <c r="G53" s="137"/>
    </row>
    <row r="54" spans="2:9" ht="21.75" customHeight="1">
      <c r="B54" s="326" t="s">
        <v>260</v>
      </c>
      <c r="C54" s="327"/>
      <c r="D54" s="327"/>
      <c r="E54" s="327"/>
      <c r="F54" s="327"/>
      <c r="G54" s="328"/>
    </row>
    <row r="55" spans="2:9" ht="21.75" customHeight="1">
      <c r="B55" s="326" t="s">
        <v>261</v>
      </c>
      <c r="C55" s="327"/>
      <c r="D55" s="327"/>
      <c r="E55" s="327"/>
      <c r="F55" s="327"/>
      <c r="G55" s="328"/>
    </row>
    <row r="56" spans="2:9" ht="20.25" customHeight="1">
      <c r="B56" s="326" t="s">
        <v>262</v>
      </c>
      <c r="C56" s="327"/>
      <c r="D56" s="327"/>
      <c r="E56" s="327"/>
      <c r="F56" s="327"/>
      <c r="G56" s="328"/>
    </row>
    <row r="57" spans="2:9" ht="20.25" customHeight="1">
      <c r="B57" s="326" t="s">
        <v>263</v>
      </c>
      <c r="C57" s="327"/>
      <c r="D57" s="327"/>
      <c r="E57" s="327"/>
      <c r="F57" s="327"/>
      <c r="G57" s="328"/>
    </row>
    <row r="58" spans="2:9" ht="18" customHeight="1" thickBot="1">
      <c r="B58" s="329" t="s">
        <v>264</v>
      </c>
      <c r="C58" s="330"/>
      <c r="D58" s="330"/>
      <c r="E58" s="330"/>
      <c r="F58" s="330"/>
      <c r="G58" s="331"/>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opLeftCell="A42" zoomScale="55" zoomScaleNormal="55" zoomScalePageLayoutView="50" workbookViewId="0">
      <selection activeCell="I10" sqref="I10"/>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4.28515625" customWidth="1"/>
    <col min="10" max="10" width="33.28515625" customWidth="1"/>
    <col min="11" max="11" width="25.5703125" customWidth="1"/>
    <col min="12" max="12" width="19.140625" style="204" hidden="1" customWidth="1"/>
    <col min="13" max="13" width="25.5703125" customWidth="1"/>
    <col min="14" max="14" width="26.28515625" customWidth="1"/>
    <col min="15" max="15" width="15.140625" hidden="1" customWidth="1"/>
    <col min="16" max="257" width="11.42578125" style="16"/>
    <col min="258" max="16384" width="11.42578125" style="21"/>
  </cols>
  <sheetData>
    <row r="1" spans="1:17" s="18" customFormat="1" ht="27">
      <c r="A1" s="458"/>
      <c r="B1" s="459"/>
      <c r="C1" s="459"/>
      <c r="D1" s="37"/>
      <c r="E1" s="38"/>
      <c r="F1" s="38"/>
      <c r="G1" s="38"/>
      <c r="H1" s="38"/>
      <c r="I1" s="38"/>
      <c r="J1" s="38"/>
      <c r="K1" s="38"/>
      <c r="L1" s="203"/>
      <c r="M1" s="38"/>
      <c r="N1" s="39"/>
      <c r="O1" s="38"/>
      <c r="P1" s="17"/>
      <c r="Q1" s="17"/>
    </row>
    <row r="2" spans="1:17" s="18" customFormat="1" ht="27">
      <c r="A2" s="460"/>
      <c r="B2" s="461"/>
      <c r="C2" s="461"/>
      <c r="D2" s="32"/>
      <c r="E2" s="31"/>
      <c r="F2" s="31"/>
      <c r="G2" s="31"/>
      <c r="H2" s="31"/>
      <c r="I2" s="31"/>
      <c r="J2" s="31"/>
      <c r="K2" s="31"/>
      <c r="L2" s="193"/>
      <c r="M2" s="31"/>
      <c r="N2" s="40"/>
      <c r="O2" s="31"/>
      <c r="P2" s="17"/>
      <c r="Q2" s="17"/>
    </row>
    <row r="3" spans="1:17" s="18" customFormat="1" ht="27">
      <c r="A3" s="41"/>
      <c r="B3" s="1"/>
      <c r="C3" s="1"/>
      <c r="D3" s="32"/>
      <c r="E3" s="31"/>
      <c r="F3" s="31"/>
      <c r="G3" s="31"/>
      <c r="H3" s="31"/>
      <c r="I3" s="31"/>
      <c r="J3" s="31"/>
      <c r="K3" s="31"/>
      <c r="L3" s="193"/>
      <c r="M3" s="31"/>
      <c r="N3" s="40"/>
      <c r="O3" s="31"/>
      <c r="P3" s="17"/>
      <c r="Q3" s="17"/>
    </row>
    <row r="4" spans="1:17" s="18" customFormat="1" ht="18">
      <c r="A4" s="437" t="s">
        <v>265</v>
      </c>
      <c r="B4" s="437"/>
      <c r="C4" s="437"/>
      <c r="D4" s="475" t="s">
        <v>266</v>
      </c>
      <c r="E4" s="476"/>
      <c r="F4" s="476"/>
      <c r="G4" s="476"/>
      <c r="H4" s="476"/>
      <c r="I4" s="476"/>
      <c r="J4" s="476"/>
      <c r="K4" s="476"/>
      <c r="L4" s="476"/>
      <c r="M4" s="476"/>
      <c r="N4" s="477"/>
      <c r="O4" s="181"/>
      <c r="P4" s="17"/>
      <c r="Q4" s="17"/>
    </row>
    <row r="5" spans="1:17" s="18" customFormat="1" ht="56.45" customHeight="1">
      <c r="A5" s="437" t="s">
        <v>267</v>
      </c>
      <c r="B5" s="437"/>
      <c r="C5" s="437"/>
      <c r="D5" s="447" t="s">
        <v>268</v>
      </c>
      <c r="E5" s="448"/>
      <c r="F5" s="448"/>
      <c r="G5" s="448"/>
      <c r="H5" s="448"/>
      <c r="I5" s="448"/>
      <c r="J5" s="448"/>
      <c r="K5" s="448"/>
      <c r="L5" s="448"/>
      <c r="M5" s="448"/>
      <c r="N5" s="449"/>
      <c r="O5" s="182"/>
      <c r="P5" s="17"/>
      <c r="Q5" s="17"/>
    </row>
    <row r="6" spans="1:17" s="18" customFormat="1" ht="18">
      <c r="A6" s="437" t="s">
        <v>269</v>
      </c>
      <c r="B6" s="437"/>
      <c r="C6" s="437"/>
      <c r="D6" s="444" t="s">
        <v>270</v>
      </c>
      <c r="E6" s="445"/>
      <c r="F6" s="445"/>
      <c r="G6" s="445"/>
      <c r="H6" s="445"/>
      <c r="I6" s="445"/>
      <c r="J6" s="445"/>
      <c r="K6" s="445"/>
      <c r="L6" s="445"/>
      <c r="M6" s="445"/>
      <c r="N6" s="446"/>
      <c r="O6" s="140"/>
      <c r="P6" s="17"/>
      <c r="Q6" s="17"/>
    </row>
    <row r="7" spans="1:17" s="18" customFormat="1" ht="15.6" customHeight="1" thickBot="1">
      <c r="A7" s="141" t="s">
        <v>271</v>
      </c>
      <c r="B7" s="142"/>
      <c r="C7" s="142"/>
      <c r="D7" s="443" t="s">
        <v>272</v>
      </c>
      <c r="E7" s="440" t="s">
        <v>273</v>
      </c>
      <c r="F7" s="441"/>
      <c r="G7" s="441"/>
      <c r="H7" s="442"/>
      <c r="I7" s="453" t="s">
        <v>274</v>
      </c>
      <c r="J7" s="454"/>
      <c r="K7" s="454"/>
      <c r="L7" s="454"/>
      <c r="M7" s="455"/>
      <c r="N7" s="450" t="s">
        <v>275</v>
      </c>
      <c r="O7" s="451"/>
      <c r="P7" s="17"/>
      <c r="Q7" s="17"/>
    </row>
    <row r="8" spans="1:17" s="18" customFormat="1" ht="17.25" customHeight="1" thickTop="1">
      <c r="A8" s="462" t="s">
        <v>276</v>
      </c>
      <c r="B8" s="464" t="s">
        <v>277</v>
      </c>
      <c r="C8" s="121" t="s">
        <v>278</v>
      </c>
      <c r="D8" s="443"/>
      <c r="E8" s="438" t="s">
        <v>213</v>
      </c>
      <c r="F8" s="438" t="s">
        <v>279</v>
      </c>
      <c r="G8" s="438" t="s">
        <v>280</v>
      </c>
      <c r="H8" s="438" t="s">
        <v>219</v>
      </c>
      <c r="I8" s="452" t="s">
        <v>281</v>
      </c>
      <c r="J8" s="118" t="s">
        <v>282</v>
      </c>
      <c r="K8" s="452" t="s">
        <v>274</v>
      </c>
      <c r="L8" s="452" t="s">
        <v>283</v>
      </c>
      <c r="M8" s="452" t="s">
        <v>284</v>
      </c>
      <c r="N8" s="412" t="s">
        <v>285</v>
      </c>
      <c r="O8" s="412" t="s">
        <v>286</v>
      </c>
      <c r="P8" s="17"/>
      <c r="Q8" s="17"/>
    </row>
    <row r="9" spans="1:17" s="20" customFormat="1" ht="66" customHeight="1" thickBot="1">
      <c r="A9" s="463"/>
      <c r="B9" s="443"/>
      <c r="C9" s="93" t="s">
        <v>287</v>
      </c>
      <c r="D9" s="443"/>
      <c r="E9" s="439"/>
      <c r="F9" s="439"/>
      <c r="G9" s="439"/>
      <c r="H9" s="439"/>
      <c r="I9" s="439"/>
      <c r="J9" s="122" t="s">
        <v>288</v>
      </c>
      <c r="K9" s="439" t="s">
        <v>289</v>
      </c>
      <c r="L9" s="439"/>
      <c r="M9" s="439" t="s">
        <v>289</v>
      </c>
      <c r="N9" s="414"/>
      <c r="O9" s="413"/>
      <c r="P9" s="17"/>
      <c r="Q9" s="19" t="s">
        <v>290</v>
      </c>
    </row>
    <row r="10" spans="1:17" ht="46.5" customHeight="1" thickBot="1">
      <c r="A10" s="400">
        <v>1</v>
      </c>
      <c r="B10" s="403" t="s">
        <v>291</v>
      </c>
      <c r="C10" s="465" t="s">
        <v>292</v>
      </c>
      <c r="D10" s="154" t="s">
        <v>293</v>
      </c>
      <c r="E10" s="468">
        <v>3500</v>
      </c>
      <c r="F10" s="468">
        <v>1</v>
      </c>
      <c r="G10" s="471">
        <f>+F10/E10</f>
        <v>2.8571428571428574E-4</v>
      </c>
      <c r="H10" s="419"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47" t="s">
        <v>294</v>
      </c>
      <c r="J10" s="158" t="s">
        <v>295</v>
      </c>
      <c r="K10" s="147" t="str">
        <f>IFERROR(CONCATENATE(INDEX('8- Políticas de Administración '!$B$16:$F$53,MATCH('5- Identificación de Riesgos'!J10,'8- Políticas de Administración '!$C$16:$C$54,0),1)," - ",L10),"")</f>
        <v>Menor - 2</v>
      </c>
      <c r="L10" s="178">
        <f>IFERROR(VLOOKUP(INDEX('8- Políticas de Administración '!$B$16:$F$63,MATCH('5- Identificación de Riesgos'!J10,'8- Políticas de Administración '!$C$16:$C$64,0),1),'8- Políticas de Administración '!$B$16:$F$64,5,FALSE),"")</f>
        <v>2</v>
      </c>
      <c r="M10" s="396" t="str">
        <f>IFERROR(CONCATENATE(INDEX('8- Políticas de Administración '!$B$16:$F$53,MATCH(ROUND(AVERAGE(L10:L19),0),'8- Políticas de Administración '!$F$16:$F$53,0),1)," - ",ROUND(AVERAGE(L10:L19),0)),"")</f>
        <v>Menor - 2</v>
      </c>
      <c r="N10" s="409" t="str">
        <f>IFERROR(CONCATENATE(VLOOKUP((LEFT(H10,LEN(H10)-4)&amp;LEFT(M10,LEN(M10)-4)),'9- Matriz de Calor '!$D$18:$E$42,2,0)," - ",RIGHT(H10,1)*RIGHT(M10,1)),"")</f>
        <v>Bajo - 2</v>
      </c>
      <c r="O10" s="418">
        <f>RIGHT(H10,1)*RIGHT(M10,1)</f>
        <v>2</v>
      </c>
      <c r="P10" s="17"/>
    </row>
    <row r="11" spans="1:17" ht="60.75" customHeight="1">
      <c r="A11" s="401"/>
      <c r="B11" s="404"/>
      <c r="C11" s="466"/>
      <c r="D11" s="155" t="s">
        <v>296</v>
      </c>
      <c r="E11" s="469"/>
      <c r="F11" s="469"/>
      <c r="G11" s="472"/>
      <c r="H11" s="420"/>
      <c r="I11" s="148" t="s">
        <v>297</v>
      </c>
      <c r="J11" s="92" t="s">
        <v>298</v>
      </c>
      <c r="K11" s="147" t="str">
        <f>IFERROR(CONCATENATE(INDEX('8- Políticas de Administración '!$B$16:$F$53,MATCH('5- Identificación de Riesgos'!J10,'8- Políticas de Administración '!$C$16:$C$54,0),1)," - ",L11),"")</f>
        <v>Menor - 2</v>
      </c>
      <c r="L11" s="179">
        <f>IFERROR(VLOOKUP(INDEX('8- Políticas de Administración '!$B$16:$F$63,MATCH('5- Identificación de Riesgos'!J11,'8- Políticas de Administración '!$C$16:$C$64,0),1),'8- Políticas de Administración '!$B$16:$F$64,5,FALSE),"")</f>
        <v>2</v>
      </c>
      <c r="M11" s="394"/>
      <c r="N11" s="410"/>
      <c r="O11" s="418"/>
      <c r="P11" s="17"/>
    </row>
    <row r="12" spans="1:17" ht="46.5" customHeight="1" thickBot="1">
      <c r="A12" s="401"/>
      <c r="B12" s="404"/>
      <c r="C12" s="466"/>
      <c r="D12" s="156" t="s">
        <v>299</v>
      </c>
      <c r="E12" s="469"/>
      <c r="F12" s="469"/>
      <c r="G12" s="472"/>
      <c r="H12" s="420"/>
      <c r="I12" s="148"/>
      <c r="J12" s="92"/>
      <c r="K12" s="148" t="str">
        <f>IFERROR(CONCATENATE(INDEX('8- Políticas de Administración '!$B$16:$F$53,MATCH('5- Identificación de Riesgos'!J12,'8- Políticas de Administración '!$C$16:$C$54,0),1)," - ",L12),"")</f>
        <v/>
      </c>
      <c r="L12" s="179" t="str">
        <f>IFERROR(VLOOKUP(INDEX('8- Políticas de Administración '!$B$16:$F$63,MATCH('5- Identificación de Riesgos'!J12,'8- Políticas de Administración '!$C$16:$C$64,0),1),'8- Políticas de Administración '!$B$16:$F$64,5,FALSE),"")</f>
        <v/>
      </c>
      <c r="M12" s="394"/>
      <c r="N12" s="410"/>
      <c r="O12" s="418"/>
      <c r="P12" s="17"/>
    </row>
    <row r="13" spans="1:17" ht="46.5" customHeight="1" thickBot="1">
      <c r="A13" s="401"/>
      <c r="B13" s="404"/>
      <c r="C13" s="466"/>
      <c r="D13" s="156" t="s">
        <v>300</v>
      </c>
      <c r="E13" s="469"/>
      <c r="F13" s="469"/>
      <c r="G13" s="472"/>
      <c r="H13" s="420"/>
      <c r="I13" s="148"/>
      <c r="J13" s="92"/>
      <c r="K13" s="147" t="str">
        <f>IFERROR(CONCATENATE(INDEX('8- Políticas de Administración '!$B$16:$F$53,MATCH('5- Identificación de Riesgos'!J13,'8- Políticas de Administración '!$C$16:$C$54,0),1)," - ",L13),"")</f>
        <v/>
      </c>
      <c r="L13" s="179" t="str">
        <f>IFERROR(VLOOKUP(INDEX('8- Políticas de Administración '!$B$16:$F$63,MATCH('5- Identificación de Riesgos'!J13,'8- Políticas de Administración '!$C$16:$C$64,0),1),'8- Políticas de Administración '!$B$16:$F$64,5,FALSE),"")</f>
        <v/>
      </c>
      <c r="M13" s="394"/>
      <c r="N13" s="410"/>
      <c r="O13" s="418"/>
      <c r="P13" s="17"/>
    </row>
    <row r="14" spans="1:17" ht="46.5" customHeight="1" thickBot="1">
      <c r="A14" s="401"/>
      <c r="B14" s="404"/>
      <c r="C14" s="466"/>
      <c r="D14" s="155" t="s">
        <v>301</v>
      </c>
      <c r="E14" s="469"/>
      <c r="F14" s="469"/>
      <c r="G14" s="472"/>
      <c r="H14" s="420"/>
      <c r="I14" s="148"/>
      <c r="J14" s="92"/>
      <c r="K14" s="147" t="str">
        <f>IFERROR(CONCATENATE(INDEX('8- Políticas de Administración '!$B$16:$F$53,MATCH('5- Identificación de Riesgos'!J14,'8- Políticas de Administración '!$C$16:$C$54,0),1)," - ",L14),"")</f>
        <v/>
      </c>
      <c r="L14" s="179" t="str">
        <f>IFERROR(VLOOKUP(INDEX('8- Políticas de Administración '!$B$16:$F$63,MATCH('5- Identificación de Riesgos'!J14,'8- Políticas de Administración '!$C$16:$C$64,0),1),'8- Políticas de Administración '!$B$16:$F$64,5,FALSE),"")</f>
        <v/>
      </c>
      <c r="M14" s="394"/>
      <c r="N14" s="410"/>
      <c r="O14" s="418"/>
      <c r="P14" s="17"/>
    </row>
    <row r="15" spans="1:17" ht="27.75" customHeight="1" thickBot="1">
      <c r="A15" s="401"/>
      <c r="B15" s="404"/>
      <c r="C15" s="466"/>
      <c r="D15" s="155"/>
      <c r="E15" s="469"/>
      <c r="F15" s="469"/>
      <c r="G15" s="472"/>
      <c r="H15" s="420"/>
      <c r="I15" s="148"/>
      <c r="J15" s="92"/>
      <c r="K15" s="147" t="str">
        <f>IFERROR(CONCATENATE(INDEX('8- Políticas de Administración '!$B$16:$F$53,MATCH('5- Identificación de Riesgos'!J15,'8- Políticas de Administración '!$C$16:$C$54,0),1)," - ",L15),"")</f>
        <v/>
      </c>
      <c r="L15" s="179" t="str">
        <f>IFERROR(VLOOKUP(INDEX('8- Políticas de Administración '!$B$16:$F$63,MATCH('5- Identificación de Riesgos'!J15,'8- Políticas de Administración '!$C$16:$C$64,0),1),'8- Políticas de Administración '!$B$16:$F$64,5,FALSE),"")</f>
        <v/>
      </c>
      <c r="M15" s="394"/>
      <c r="N15" s="410"/>
      <c r="O15" s="418"/>
      <c r="P15" s="17"/>
    </row>
    <row r="16" spans="1:17" ht="27.75" customHeight="1" thickBot="1">
      <c r="A16" s="401"/>
      <c r="B16" s="404"/>
      <c r="C16" s="466"/>
      <c r="D16" s="155"/>
      <c r="E16" s="469"/>
      <c r="F16" s="469"/>
      <c r="G16" s="472"/>
      <c r="H16" s="420"/>
      <c r="I16" s="148"/>
      <c r="J16" s="92"/>
      <c r="K16" s="147" t="str">
        <f>IFERROR(CONCATENATE(INDEX('8- Políticas de Administración '!$B$16:$F$53,MATCH('5- Identificación de Riesgos'!J16,'8- Políticas de Administración '!$C$16:$C$54,0),1)," - ",L16),"")</f>
        <v/>
      </c>
      <c r="L16" s="179" t="str">
        <f>IFERROR(VLOOKUP(INDEX('8- Políticas de Administración '!$B$16:$F$63,MATCH('5- Identificación de Riesgos'!J16,'8- Políticas de Administración '!$C$16:$C$64,0),1),'8- Políticas de Administración '!$B$16:$F$64,5,FALSE),"")</f>
        <v/>
      </c>
      <c r="M16" s="394"/>
      <c r="N16" s="410"/>
      <c r="O16" s="418"/>
      <c r="P16" s="17"/>
    </row>
    <row r="17" spans="1:15" ht="27.75" customHeight="1" thickBot="1">
      <c r="A17" s="401"/>
      <c r="B17" s="404"/>
      <c r="C17" s="466"/>
      <c r="D17" s="155"/>
      <c r="E17" s="469"/>
      <c r="F17" s="469"/>
      <c r="G17" s="472"/>
      <c r="H17" s="420"/>
      <c r="I17" s="148"/>
      <c r="J17" s="92"/>
      <c r="K17" s="147" t="str">
        <f>IFERROR(CONCATENATE(INDEX('8- Políticas de Administración '!$B$16:$F$53,MATCH('5- Identificación de Riesgos'!J17,'8- Políticas de Administración '!$C$16:$C$54,0),1)," - ",L17),"")</f>
        <v/>
      </c>
      <c r="L17" s="179" t="str">
        <f>IFERROR(VLOOKUP(INDEX('8- Políticas de Administración '!$B$16:$F$63,MATCH('5- Identificación de Riesgos'!J17,'8- Políticas de Administración '!$C$16:$C$64,0),1),'8- Políticas de Administración '!$B$16:$F$64,5,FALSE),"")</f>
        <v/>
      </c>
      <c r="M17" s="394"/>
      <c r="N17" s="410"/>
      <c r="O17" s="418"/>
    </row>
    <row r="18" spans="1:15" ht="27.75" customHeight="1">
      <c r="A18" s="401"/>
      <c r="B18" s="404"/>
      <c r="C18" s="466"/>
      <c r="D18" s="155"/>
      <c r="E18" s="469"/>
      <c r="F18" s="469"/>
      <c r="G18" s="472"/>
      <c r="H18" s="420"/>
      <c r="I18" s="148"/>
      <c r="J18" s="92"/>
      <c r="K18" s="147" t="str">
        <f>IFERROR(CONCATENATE(INDEX('8- Políticas de Administración '!$B$16:$F$53,MATCH('5- Identificación de Riesgos'!J18,'8- Políticas de Administración '!$C$16:$C$54,0),1)," - ",L18),"")</f>
        <v/>
      </c>
      <c r="L18" s="179" t="str">
        <f>IFERROR(VLOOKUP(INDEX('8- Políticas de Administración '!$B$16:$F$63,MATCH('5- Identificación de Riesgos'!J18,'8- Políticas de Administración '!$C$16:$C$64,0),1),'8- Políticas de Administración '!$B$16:$F$64,5,FALSE),"")</f>
        <v/>
      </c>
      <c r="M18" s="394"/>
      <c r="N18" s="410"/>
      <c r="O18" s="418"/>
    </row>
    <row r="19" spans="1:15" ht="27.75" customHeight="1" thickBot="1">
      <c r="A19" s="402"/>
      <c r="B19" s="404"/>
      <c r="C19" s="467"/>
      <c r="D19" s="284"/>
      <c r="E19" s="470"/>
      <c r="F19" s="470"/>
      <c r="G19" s="473"/>
      <c r="H19" s="474"/>
      <c r="I19" s="187"/>
      <c r="J19" s="200"/>
      <c r="K19" s="187" t="str">
        <f>IFERROR(CONCATENATE(INDEX('8- Políticas de Administración '!$B$16:$F$53,MATCH('5- Identificación de Riesgos'!J19,'8- Políticas de Administración '!$C$16:$C$54,0),1)," - ",L19),"")</f>
        <v/>
      </c>
      <c r="L19" s="201" t="str">
        <f>IFERROR(VLOOKUP(INDEX('8- Políticas de Administración '!$B$16:$F$63,MATCH('5- Identificación de Riesgos'!J19,'8- Políticas de Administración '!$C$16:$C$64,0),1),'8- Políticas de Administración '!$B$16:$F$64,5,FALSE),"")</f>
        <v/>
      </c>
      <c r="M19" s="457"/>
      <c r="N19" s="456"/>
      <c r="O19" s="418"/>
    </row>
    <row r="20" spans="1:15" ht="45">
      <c r="A20" s="433">
        <v>2</v>
      </c>
      <c r="B20" s="427" t="s">
        <v>302</v>
      </c>
      <c r="C20" s="430" t="s">
        <v>303</v>
      </c>
      <c r="D20" s="154" t="s">
        <v>304</v>
      </c>
      <c r="E20" s="396">
        <v>2300</v>
      </c>
      <c r="F20" s="396">
        <v>200</v>
      </c>
      <c r="G20" s="397">
        <f t="shared" ref="G20" si="0">F20/E20</f>
        <v>8.6956521739130432E-2</v>
      </c>
      <c r="H20" s="419"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147" t="s">
        <v>294</v>
      </c>
      <c r="J20" s="158" t="s">
        <v>295</v>
      </c>
      <c r="K20" s="147" t="str">
        <f>IFERROR(CONCATENATE(INDEX('8- Políticas de Administración '!$B$16:$F$53,MATCH('5- Identificación de Riesgos'!J20,'8- Políticas de Administración '!$C$16:$C$54,0),1)," - ",L20),"")</f>
        <v>Menor - 2</v>
      </c>
      <c r="L20" s="178">
        <f>IFERROR(VLOOKUP(INDEX('8- Políticas de Administración '!$B$16:$F$63,MATCH('5- Identificación de Riesgos'!J20,'8- Políticas de Administración '!$C$16:$C$64,0),1),'8- Políticas de Administración '!$B$16:$F$64,5,FALSE),"")</f>
        <v>2</v>
      </c>
      <c r="M20" s="396" t="str">
        <f>IFERROR(CONCATENATE(INDEX('8- Políticas de Administración '!$B$16:$F$53,MATCH(ROUND(AVERAGE(L20:L29),0),'8- Políticas de Administración '!$F$16:$F$53,0),1)," - ",ROUND(AVERAGE(L20:L29),0)),"")</f>
        <v>Menor - 2</v>
      </c>
      <c r="N20" s="409" t="str">
        <f>IFERROR(CONCATENATE(VLOOKUP((LEFT(H20,LEN(H20)-4)&amp;LEFT(M20,LEN(M20)-4)),'9- Matriz de Calor '!$D$18:$E$42,2,0)," - ",RIGHT(H20,1)*RIGHT(M20,1)),"")</f>
        <v>Moderado - 4</v>
      </c>
      <c r="O20" s="418">
        <f>RIGHT(H20,1)*RIGHT(M20,1)</f>
        <v>4</v>
      </c>
    </row>
    <row r="21" spans="1:15" ht="30">
      <c r="A21" s="434"/>
      <c r="B21" s="428"/>
      <c r="C21" s="431"/>
      <c r="D21" s="155" t="s">
        <v>305</v>
      </c>
      <c r="E21" s="394"/>
      <c r="F21" s="394"/>
      <c r="G21" s="398"/>
      <c r="H21" s="420"/>
      <c r="I21" s="148" t="s">
        <v>297</v>
      </c>
      <c r="J21" s="92" t="s">
        <v>306</v>
      </c>
      <c r="K21" s="148" t="str">
        <f>IFERROR(CONCATENATE(INDEX('8- Políticas de Administración '!$B$16:$F$53,MATCH('5- Identificación de Riesgos'!J21,'8- Políticas de Administración '!$C$16:$C$54,0),1)," - ",L21),"")</f>
        <v>Leve - 1</v>
      </c>
      <c r="L21" s="179">
        <f>IFERROR(VLOOKUP(INDEX('8- Políticas de Administración '!$B$16:$F$63,MATCH('5- Identificación de Riesgos'!J21,'8- Políticas de Administración '!$C$16:$C$64,0),1),'8- Políticas de Administración '!$B$16:$F$64,5,FALSE),"")</f>
        <v>1</v>
      </c>
      <c r="M21" s="394"/>
      <c r="N21" s="410"/>
      <c r="O21" s="418"/>
    </row>
    <row r="22" spans="1:15" ht="30">
      <c r="A22" s="434"/>
      <c r="B22" s="428"/>
      <c r="C22" s="431"/>
      <c r="D22" s="155" t="s">
        <v>307</v>
      </c>
      <c r="E22" s="394"/>
      <c r="F22" s="394"/>
      <c r="G22" s="398"/>
      <c r="H22" s="420"/>
      <c r="I22" s="148" t="s">
        <v>308</v>
      </c>
      <c r="J22" s="92" t="s">
        <v>309</v>
      </c>
      <c r="K22" s="148" t="str">
        <f>IFERROR(CONCATENATE(INDEX('8- Políticas de Administración '!$B$16:$F$53,MATCH('5- Identificación de Riesgos'!J22,'8- Políticas de Administración '!$C$16:$C$54,0),1)," - ",L22),"")</f>
        <v/>
      </c>
      <c r="L22" s="179" t="str">
        <f>IFERROR(VLOOKUP(INDEX('8- Políticas de Administración '!$B$16:$F$63,MATCH('5- Identificación de Riesgos'!J22,'8- Políticas de Administración '!$C$16:$C$64,0),1),'8- Políticas de Administración '!$B$16:$F$64,5,FALSE),"")</f>
        <v/>
      </c>
      <c r="M22" s="394"/>
      <c r="N22" s="410"/>
      <c r="O22" s="418"/>
    </row>
    <row r="23" spans="1:15" ht="69" customHeight="1">
      <c r="A23" s="434"/>
      <c r="B23" s="428"/>
      <c r="C23" s="431"/>
      <c r="D23" s="156" t="s">
        <v>310</v>
      </c>
      <c r="E23" s="394"/>
      <c r="F23" s="394"/>
      <c r="G23" s="398"/>
      <c r="H23" s="420"/>
      <c r="I23" s="148"/>
      <c r="J23" s="92"/>
      <c r="K23" s="148" t="str">
        <f>IFERROR(CONCATENATE(INDEX('8- Políticas de Administración '!$B$16:$F$53,MATCH('5- Identificación de Riesgos'!J23,'8- Políticas de Administración '!$C$16:$C$54,0),1)," - ",L23),"")</f>
        <v/>
      </c>
      <c r="L23" s="179" t="str">
        <f>IFERROR(VLOOKUP(INDEX('8- Políticas de Administración '!$B$16:$F$63,MATCH('5- Identificación de Riesgos'!J23,'8- Políticas de Administración '!$C$16:$C$64,0),1),'8- Políticas de Administración '!$B$16:$F$64,5,FALSE),"")</f>
        <v/>
      </c>
      <c r="M23" s="394"/>
      <c r="N23" s="410"/>
      <c r="O23" s="418"/>
    </row>
    <row r="24" spans="1:15" ht="45" customHeight="1">
      <c r="A24" s="434"/>
      <c r="B24" s="428"/>
      <c r="C24" s="431"/>
      <c r="D24" s="155" t="s">
        <v>311</v>
      </c>
      <c r="E24" s="394"/>
      <c r="F24" s="394"/>
      <c r="G24" s="398"/>
      <c r="H24" s="420"/>
      <c r="I24" s="148"/>
      <c r="J24" s="92"/>
      <c r="K24" s="148" t="str">
        <f>IFERROR(CONCATENATE(INDEX('8- Políticas de Administración '!$B$16:$F$53,MATCH('5- Identificación de Riesgos'!J24,'8- Políticas de Administración '!$C$16:$C$54,0),1)," - ",L24),"")</f>
        <v/>
      </c>
      <c r="L24" s="179" t="str">
        <f>IFERROR(VLOOKUP(INDEX('8- Políticas de Administración '!$B$16:$F$63,MATCH('5- Identificación de Riesgos'!J24,'8- Políticas de Administración '!$C$16:$C$64,0),1),'8- Políticas de Administración '!$B$16:$F$64,5,FALSE),"")</f>
        <v/>
      </c>
      <c r="M24" s="394"/>
      <c r="N24" s="410"/>
      <c r="O24" s="418"/>
    </row>
    <row r="25" spans="1:15">
      <c r="A25" s="434"/>
      <c r="B25" s="428"/>
      <c r="C25" s="431"/>
      <c r="D25" s="155"/>
      <c r="E25" s="394"/>
      <c r="F25" s="394"/>
      <c r="G25" s="398"/>
      <c r="H25" s="420"/>
      <c r="I25" s="148"/>
      <c r="J25" s="92"/>
      <c r="K25" s="148" t="str">
        <f>IFERROR(CONCATENATE(INDEX('8- Políticas de Administración '!$B$16:$F$53,MATCH('5- Identificación de Riesgos'!J25,'8- Políticas de Administración '!$C$16:$C$54,0),1)," - ",L25),"")</f>
        <v/>
      </c>
      <c r="L25" s="179" t="str">
        <f>IFERROR(VLOOKUP(INDEX('8- Políticas de Administración '!$B$16:$F$63,MATCH('5- Identificación de Riesgos'!J25,'8- Políticas de Administración '!$C$16:$C$64,0),1),'8- Políticas de Administración '!$B$16:$F$64,5,FALSE),"")</f>
        <v/>
      </c>
      <c r="M25" s="394"/>
      <c r="N25" s="410"/>
      <c r="O25" s="418"/>
    </row>
    <row r="26" spans="1:15">
      <c r="A26" s="434"/>
      <c r="B26" s="428"/>
      <c r="C26" s="431"/>
      <c r="D26" s="285"/>
      <c r="E26" s="394"/>
      <c r="F26" s="394"/>
      <c r="G26" s="398"/>
      <c r="H26" s="420"/>
      <c r="I26" s="148"/>
      <c r="J26" s="92"/>
      <c r="K26" s="148" t="str">
        <f>IFERROR(CONCATENATE(INDEX('8- Políticas de Administración '!$B$16:$F$53,MATCH('5- Identificación de Riesgos'!J26,'8- Políticas de Administración '!$C$16:$C$54,0),1)," - ",L26),"")</f>
        <v/>
      </c>
      <c r="L26" s="179" t="str">
        <f>IFERROR(VLOOKUP(INDEX('8- Políticas de Administración '!$B$16:$F$63,MATCH('5- Identificación de Riesgos'!J26,'8- Políticas de Administración '!$C$16:$C$64,0),1),'8- Políticas de Administración '!$B$16:$F$64,5,FALSE),"")</f>
        <v/>
      </c>
      <c r="M26" s="394"/>
      <c r="N26" s="410"/>
      <c r="O26" s="418"/>
    </row>
    <row r="27" spans="1:15">
      <c r="A27" s="434"/>
      <c r="B27" s="428"/>
      <c r="C27" s="431"/>
      <c r="D27" s="155"/>
      <c r="E27" s="394"/>
      <c r="F27" s="394"/>
      <c r="G27" s="398"/>
      <c r="H27" s="420"/>
      <c r="I27" s="148"/>
      <c r="J27" s="92"/>
      <c r="K27" s="148" t="str">
        <f>IFERROR(CONCATENATE(INDEX('8- Políticas de Administración '!$B$16:$F$53,MATCH('5- Identificación de Riesgos'!J27,'8- Políticas de Administración '!$C$16:$C$54,0),1)," - ",L27),"")</f>
        <v/>
      </c>
      <c r="L27" s="179" t="str">
        <f>IFERROR(VLOOKUP(INDEX('8- Políticas de Administración '!$B$16:$F$63,MATCH('5- Identificación de Riesgos'!J27,'8- Políticas de Administración '!$C$16:$C$64,0),1),'8- Políticas de Administración '!$B$16:$F$64,5,FALSE),"")</f>
        <v/>
      </c>
      <c r="M27" s="394"/>
      <c r="N27" s="410"/>
      <c r="O27" s="418"/>
    </row>
    <row r="28" spans="1:15">
      <c r="A28" s="434"/>
      <c r="B28" s="428"/>
      <c r="C28" s="431"/>
      <c r="D28" s="285"/>
      <c r="E28" s="394"/>
      <c r="F28" s="394"/>
      <c r="G28" s="398"/>
      <c r="H28" s="420"/>
      <c r="I28" s="148"/>
      <c r="J28" s="92"/>
      <c r="K28" s="148" t="str">
        <f>IFERROR(CONCATENATE(INDEX('8- Políticas de Administración '!$B$16:$F$53,MATCH('5- Identificación de Riesgos'!J28,'8- Políticas de Administración '!$C$16:$C$54,0),1)," - ",L28),"")</f>
        <v/>
      </c>
      <c r="L28" s="179" t="str">
        <f>IFERROR(VLOOKUP(INDEX('8- Políticas de Administración '!$B$16:$F$63,MATCH('5- Identificación de Riesgos'!J28,'8- Políticas de Administración '!$C$16:$C$64,0),1),'8- Políticas de Administración '!$B$16:$F$64,5,FALSE),"")</f>
        <v/>
      </c>
      <c r="M28" s="394"/>
      <c r="N28" s="410"/>
      <c r="O28" s="418"/>
    </row>
    <row r="29" spans="1:15" ht="15.75" thickBot="1">
      <c r="A29" s="435"/>
      <c r="B29" s="429"/>
      <c r="C29" s="432"/>
      <c r="D29" s="157"/>
      <c r="E29" s="395"/>
      <c r="F29" s="395"/>
      <c r="G29" s="399"/>
      <c r="H29" s="421"/>
      <c r="I29" s="149"/>
      <c r="J29" s="159"/>
      <c r="K29" s="149" t="str">
        <f>IFERROR(CONCATENATE(INDEX('8- Políticas de Administración '!$B$16:$F$53,MATCH('5- Identificación de Riesgos'!J29,'8- Políticas de Administración '!$C$16:$C$54,0),1)," - ",L29),"")</f>
        <v/>
      </c>
      <c r="L29" s="180" t="str">
        <f>IFERROR(VLOOKUP(INDEX('8- Políticas de Administración '!$B$16:$F$63,MATCH('5- Identificación de Riesgos'!J29,'8- Políticas de Administración '!$C$16:$C$64,0),1),'8- Políticas de Administración '!$B$16:$F$64,5,FALSE),"")</f>
        <v/>
      </c>
      <c r="M29" s="395"/>
      <c r="N29" s="411"/>
      <c r="O29" s="418"/>
    </row>
    <row r="30" spans="1:15" ht="45">
      <c r="A30" s="400">
        <v>3</v>
      </c>
      <c r="B30" s="389" t="s">
        <v>312</v>
      </c>
      <c r="C30" s="389" t="s">
        <v>313</v>
      </c>
      <c r="D30" s="274" t="s">
        <v>314</v>
      </c>
      <c r="E30" s="393">
        <v>352</v>
      </c>
      <c r="F30" s="393">
        <v>79</v>
      </c>
      <c r="G30" s="436">
        <f t="shared" ref="G30" si="1">F30/E30</f>
        <v>0.22443181818181818</v>
      </c>
      <c r="H30" s="426"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Media - 3</v>
      </c>
      <c r="I30" s="150" t="s">
        <v>294</v>
      </c>
      <c r="J30" s="213" t="s">
        <v>295</v>
      </c>
      <c r="K30" s="150" t="str">
        <f>IFERROR(CONCATENATE(INDEX('8- Políticas de Administración '!$B$16:$F$53,MATCH('5- Identificación de Riesgos'!J30,'8- Políticas de Administración '!$C$16:$C$54,0),1)," - ",L30),"")</f>
        <v>Menor - 2</v>
      </c>
      <c r="L30" s="192">
        <f>IFERROR(VLOOKUP(INDEX('8- Políticas de Administración '!$B$16:$F$63,MATCH('5- Identificación de Riesgos'!J30,'8- Políticas de Administración '!$C$16:$C$64,0),1),'8- Políticas de Administración '!$B$16:$F$64,5,FALSE),"")</f>
        <v>2</v>
      </c>
      <c r="M30" s="393" t="str">
        <f>IFERROR(CONCATENATE(INDEX('8- Políticas de Administración '!$B$16:$F$53,MATCH(ROUND(AVERAGE(L30:L39),0),'8- Políticas de Administración '!$F$16:$F$53,0),1)," - ",ROUND(AVERAGE(L30:L39),0)),"")</f>
        <v>Menor - 2</v>
      </c>
      <c r="N30" s="422" t="str">
        <f>IFERROR(CONCATENATE(VLOOKUP((LEFT(H30,LEN(H30)-4)&amp;LEFT(M30,LEN(M30)-4)),'9- Matriz de Calor '!$D$18:$E$42,2,0)," - ",RIGHT(H30,1)*RIGHT(M30,1)),"")</f>
        <v>Moderado - 6</v>
      </c>
      <c r="O30" s="418">
        <f>RIGHT(H30,1)*RIGHT(M30,1)</f>
        <v>6</v>
      </c>
    </row>
    <row r="31" spans="1:15" ht="30">
      <c r="A31" s="401"/>
      <c r="B31" s="389"/>
      <c r="C31" s="389"/>
      <c r="D31" s="274" t="s">
        <v>315</v>
      </c>
      <c r="E31" s="394"/>
      <c r="F31" s="394"/>
      <c r="G31" s="398"/>
      <c r="H31" s="420"/>
      <c r="I31" s="148" t="s">
        <v>297</v>
      </c>
      <c r="J31" s="92" t="s">
        <v>306</v>
      </c>
      <c r="K31" s="148" t="str">
        <f>IFERROR(CONCATENATE(INDEX('8- Políticas de Administración '!$B$16:$F$53,MATCH('5- Identificación de Riesgos'!J31,'8- Políticas de Administración '!$C$16:$C$54,0),1)," - ",L31),"")</f>
        <v>Leve - 1</v>
      </c>
      <c r="L31" s="179">
        <f>IFERROR(VLOOKUP(INDEX('8- Políticas de Administración '!$B$16:$F$63,MATCH('5- Identificación de Riesgos'!J31,'8- Políticas de Administración '!$C$16:$C$64,0),1),'8- Políticas de Administración '!$B$16:$F$64,5,FALSE),"")</f>
        <v>1</v>
      </c>
      <c r="M31" s="394"/>
      <c r="N31" s="410"/>
      <c r="O31" s="418"/>
    </row>
    <row r="32" spans="1:15" ht="30">
      <c r="A32" s="401"/>
      <c r="B32" s="389"/>
      <c r="C32" s="389"/>
      <c r="D32" s="274" t="s">
        <v>316</v>
      </c>
      <c r="E32" s="394"/>
      <c r="F32" s="394"/>
      <c r="G32" s="398"/>
      <c r="H32" s="420"/>
      <c r="I32" s="148"/>
      <c r="J32" s="92"/>
      <c r="K32" s="148" t="str">
        <f>IFERROR(CONCATENATE(INDEX('8- Políticas de Administración '!$B$16:$F$53,MATCH('5- Identificación de Riesgos'!J32,'8- Políticas de Administración '!$C$16:$C$54,0),1)," - ",L32),"")</f>
        <v/>
      </c>
      <c r="L32" s="179" t="str">
        <f>IFERROR(VLOOKUP(INDEX('8- Políticas de Administración '!$B$16:$F$63,MATCH('5- Identificación de Riesgos'!J32,'8- Políticas de Administración '!$C$16:$C$64,0),1),'8- Políticas de Administración '!$B$16:$F$64,5,FALSE),"")</f>
        <v/>
      </c>
      <c r="M32" s="394"/>
      <c r="N32" s="410"/>
      <c r="O32" s="418"/>
    </row>
    <row r="33" spans="1:15" ht="45">
      <c r="A33" s="401"/>
      <c r="B33" s="389"/>
      <c r="C33" s="389"/>
      <c r="D33" s="274" t="s">
        <v>317</v>
      </c>
      <c r="E33" s="394"/>
      <c r="F33" s="394"/>
      <c r="G33" s="398"/>
      <c r="H33" s="420"/>
      <c r="I33" s="148"/>
      <c r="J33" s="92"/>
      <c r="K33" s="148" t="str">
        <f>IFERROR(CONCATENATE(INDEX('8- Políticas de Administración '!$B$16:$F$53,MATCH('5- Identificación de Riesgos'!J33,'8- Políticas de Administración '!$C$16:$C$54,0),1)," - ",L33),"")</f>
        <v/>
      </c>
      <c r="L33" s="179" t="str">
        <f>IFERROR(VLOOKUP(INDEX('8- Políticas de Administración '!$B$16:$F$63,MATCH('5- Identificación de Riesgos'!J33,'8- Políticas de Administración '!$C$16:$C$64,0),1),'8- Políticas de Administración '!$B$16:$F$64,5,FALSE),"")</f>
        <v/>
      </c>
      <c r="M33" s="394"/>
      <c r="N33" s="410"/>
      <c r="O33" s="418"/>
    </row>
    <row r="34" spans="1:15">
      <c r="A34" s="401"/>
      <c r="B34" s="389"/>
      <c r="C34" s="389"/>
      <c r="D34" s="274"/>
      <c r="E34" s="394"/>
      <c r="F34" s="394"/>
      <c r="G34" s="398"/>
      <c r="H34" s="420"/>
      <c r="I34" s="148"/>
      <c r="J34" s="92"/>
      <c r="K34" s="148" t="str">
        <f>IFERROR(CONCATENATE(INDEX('8- Políticas de Administración '!$B$16:$F$53,MATCH('5- Identificación de Riesgos'!J34,'8- Políticas de Administración '!$C$16:$C$54,0),1)," - ",L34),"")</f>
        <v/>
      </c>
      <c r="L34" s="179" t="str">
        <f>IFERROR(VLOOKUP(INDEX('8- Políticas de Administración '!$B$16:$F$63,MATCH('5- Identificación de Riesgos'!J34,'8- Políticas de Administración '!$C$16:$C$64,0),1),'8- Políticas de Administración '!$B$16:$F$64,5,FALSE),"")</f>
        <v/>
      </c>
      <c r="M34" s="394"/>
      <c r="N34" s="410"/>
      <c r="O34" s="418"/>
    </row>
    <row r="35" spans="1:15">
      <c r="A35" s="401"/>
      <c r="B35" s="389"/>
      <c r="C35" s="389"/>
      <c r="D35" s="274"/>
      <c r="E35" s="394"/>
      <c r="F35" s="394"/>
      <c r="G35" s="398"/>
      <c r="H35" s="420"/>
      <c r="I35" s="148"/>
      <c r="J35" s="92"/>
      <c r="K35" s="148" t="str">
        <f>IFERROR(CONCATENATE(INDEX('8- Políticas de Administración '!$B$16:$F$53,MATCH('5- Identificación de Riesgos'!J35,'8- Políticas de Administración '!$C$16:$C$54,0),1)," - ",L35),"")</f>
        <v/>
      </c>
      <c r="L35" s="179" t="str">
        <f>IFERROR(VLOOKUP(INDEX('8- Políticas de Administración '!$B$16:$F$63,MATCH('5- Identificación de Riesgos'!J35,'8- Políticas de Administración '!$C$16:$C$64,0),1),'8- Políticas de Administración '!$B$16:$F$64,5,FALSE),"")</f>
        <v/>
      </c>
      <c r="M35" s="394"/>
      <c r="N35" s="410"/>
      <c r="O35" s="418"/>
    </row>
    <row r="36" spans="1:15">
      <c r="A36" s="401"/>
      <c r="B36" s="389"/>
      <c r="C36" s="389"/>
      <c r="D36" s="150"/>
      <c r="E36" s="394"/>
      <c r="F36" s="394"/>
      <c r="G36" s="398"/>
      <c r="H36" s="420"/>
      <c r="I36" s="148"/>
      <c r="J36" s="92"/>
      <c r="K36" s="148" t="str">
        <f>IFERROR(CONCATENATE(INDEX('8- Políticas de Administración '!$B$16:$F$53,MATCH('5- Identificación de Riesgos'!J36,'8- Políticas de Administración '!$C$16:$C$54,0),1)," - ",L36),"")</f>
        <v/>
      </c>
      <c r="L36" s="179" t="str">
        <f>IFERROR(VLOOKUP(INDEX('8- Políticas de Administración '!$B$16:$F$63,MATCH('5- Identificación de Riesgos'!J36,'8- Políticas de Administración '!$C$16:$C$64,0),1),'8- Políticas de Administración '!$B$16:$F$64,5,FALSE),"")</f>
        <v/>
      </c>
      <c r="M36" s="394"/>
      <c r="N36" s="410"/>
      <c r="O36" s="418"/>
    </row>
    <row r="37" spans="1:15">
      <c r="A37" s="401"/>
      <c r="B37" s="389"/>
      <c r="C37" s="389"/>
      <c r="D37" s="150"/>
      <c r="E37" s="394"/>
      <c r="F37" s="394"/>
      <c r="G37" s="398"/>
      <c r="H37" s="420"/>
      <c r="I37" s="148"/>
      <c r="J37" s="92"/>
      <c r="K37" s="148" t="str">
        <f>IFERROR(CONCATENATE(INDEX('8- Políticas de Administración '!$B$16:$F$53,MATCH('5- Identificación de Riesgos'!J37,'8- Políticas de Administración '!$C$16:$C$54,0),1)," - ",L37),"")</f>
        <v/>
      </c>
      <c r="L37" s="179" t="str">
        <f>IFERROR(VLOOKUP(INDEX('8- Políticas de Administración '!$B$16:$F$63,MATCH('5- Identificación de Riesgos'!J37,'8- Políticas de Administración '!$C$16:$C$64,0),1),'8- Políticas de Administración '!$B$16:$F$64,5,FALSE),"")</f>
        <v/>
      </c>
      <c r="M37" s="394"/>
      <c r="N37" s="410"/>
      <c r="O37" s="418"/>
    </row>
    <row r="38" spans="1:15">
      <c r="A38" s="401"/>
      <c r="B38" s="389"/>
      <c r="C38" s="389"/>
      <c r="D38" s="276"/>
      <c r="E38" s="394"/>
      <c r="F38" s="394"/>
      <c r="G38" s="398"/>
      <c r="H38" s="420"/>
      <c r="I38" s="148"/>
      <c r="J38" s="92"/>
      <c r="K38" s="148" t="str">
        <f>IFERROR(CONCATENATE(INDEX('8- Políticas de Administración '!$B$16:$F$53,MATCH('5- Identificación de Riesgos'!J38,'8- Políticas de Administración '!$C$16:$C$54,0),1)," - ",L38),"")</f>
        <v/>
      </c>
      <c r="L38" s="179" t="str">
        <f>IFERROR(VLOOKUP(INDEX('8- Políticas de Administración '!$B$16:$F$63,MATCH('5- Identificación de Riesgos'!J38,'8- Políticas de Administración '!$C$16:$C$64,0),1),'8- Políticas de Administración '!$B$16:$F$64,5,FALSE),"")</f>
        <v/>
      </c>
      <c r="M38" s="394"/>
      <c r="N38" s="410"/>
      <c r="O38" s="418"/>
    </row>
    <row r="39" spans="1:15" ht="15.75" thickBot="1">
      <c r="A39" s="402"/>
      <c r="B39" s="390"/>
      <c r="C39" s="390"/>
      <c r="D39" s="277"/>
      <c r="E39" s="395"/>
      <c r="F39" s="395"/>
      <c r="G39" s="399"/>
      <c r="H39" s="421"/>
      <c r="I39" s="149"/>
      <c r="J39" s="159"/>
      <c r="K39" s="149" t="str">
        <f>IFERROR(CONCATENATE(INDEX('8- Políticas de Administración '!$B$16:$F$53,MATCH('5- Identificación de Riesgos'!J39,'8- Políticas de Administración '!$C$16:$C$54,0),1)," - ",L39),"")</f>
        <v/>
      </c>
      <c r="L39" s="180" t="str">
        <f>IFERROR(VLOOKUP(INDEX('8- Políticas de Administración '!$B$16:$F$63,MATCH('5- Identificación de Riesgos'!J39,'8- Políticas de Administración '!$C$16:$C$64,0),1),'8- Políticas de Administración '!$B$16:$F$64,5,FALSE),"")</f>
        <v/>
      </c>
      <c r="M39" s="395"/>
      <c r="N39" s="411"/>
      <c r="O39" s="418"/>
    </row>
    <row r="40" spans="1:15" ht="45">
      <c r="A40" s="400">
        <v>4</v>
      </c>
      <c r="B40" s="403" t="s">
        <v>318</v>
      </c>
      <c r="C40" s="406" t="s">
        <v>319</v>
      </c>
      <c r="D40" s="184" t="s">
        <v>320</v>
      </c>
      <c r="E40" s="396">
        <v>11000</v>
      </c>
      <c r="F40" s="396">
        <v>50</v>
      </c>
      <c r="G40" s="397">
        <f t="shared" ref="G40" si="2">F40/E40</f>
        <v>4.5454545454545452E-3</v>
      </c>
      <c r="H40" s="419" t="s">
        <v>321</v>
      </c>
      <c r="I40" s="147" t="s">
        <v>294</v>
      </c>
      <c r="J40" s="158" t="s">
        <v>295</v>
      </c>
      <c r="K40" s="147" t="str">
        <f>IFERROR(CONCATENATE(INDEX('8- Políticas de Administración '!$B$16:$F$53,MATCH('5- Identificación de Riesgos'!J40,'8- Políticas de Administración '!$C$16:$C$54,0),1)," - ",L40),"")</f>
        <v>Menor - 2</v>
      </c>
      <c r="L40" s="178">
        <f>IFERROR(VLOOKUP(INDEX('8- Políticas de Administración '!$B$16:$F$63,MATCH('5- Identificación de Riesgos'!J40,'8- Políticas de Administración '!$C$16:$C$64,0),1),'8- Políticas de Administración '!$B$16:$F$64,5,FALSE),"")</f>
        <v>2</v>
      </c>
      <c r="M40" s="396" t="str">
        <f>IFERROR(CONCATENATE(INDEX('8- Políticas de Administración '!$B$16:$F$53,MATCH(ROUND(AVERAGE(L40:L49),0),'8- Políticas de Administración '!$F$16:$F$53,0),1)," - ",ROUND(AVERAGE(L40:L49),0)),"")</f>
        <v>Menor - 2</v>
      </c>
      <c r="N40" s="409" t="str">
        <f>IFERROR(CONCATENATE(VLOOKUP((LEFT(H40,LEN(H40)-4)&amp;LEFT(M40,LEN(M40)-4)),'9- Matriz de Calor '!$D$18:$E$42,2,0)," - ",RIGHT(H40,1)*RIGHT(M40,1)),"")</f>
        <v>Bajo - 2</v>
      </c>
      <c r="O40" s="418">
        <f>RIGHT(H40,1)*RIGHT(M40,1)</f>
        <v>2</v>
      </c>
    </row>
    <row r="41" spans="1:15" ht="77.25" customHeight="1">
      <c r="A41" s="401"/>
      <c r="B41" s="404"/>
      <c r="C41" s="389"/>
      <c r="D41" s="274" t="s">
        <v>322</v>
      </c>
      <c r="E41" s="394"/>
      <c r="F41" s="394"/>
      <c r="G41" s="398"/>
      <c r="H41" s="420"/>
      <c r="I41" s="148" t="s">
        <v>297</v>
      </c>
      <c r="J41" s="92" t="s">
        <v>306</v>
      </c>
      <c r="K41" s="148" t="str">
        <f>IFERROR(CONCATENATE(INDEX('8- Políticas de Administración '!$B$16:$F$53,MATCH('5- Identificación de Riesgos'!J41,'8- Políticas de Administración '!$C$16:$C$54,0),1)," - ",L41),"")</f>
        <v>Leve - 1</v>
      </c>
      <c r="L41" s="179">
        <f>IFERROR(VLOOKUP(INDEX('8- Políticas de Administración '!$B$16:$F$63,MATCH('5- Identificación de Riesgos'!J41,'8- Políticas de Administración '!$C$16:$C$64,0),1),'8- Políticas de Administración '!$B$16:$F$64,5,FALSE),"")</f>
        <v>1</v>
      </c>
      <c r="M41" s="394"/>
      <c r="N41" s="410"/>
      <c r="O41" s="418"/>
    </row>
    <row r="42" spans="1:15" ht="66" customHeight="1">
      <c r="A42" s="401"/>
      <c r="B42" s="404"/>
      <c r="C42" s="389"/>
      <c r="D42" s="274" t="s">
        <v>323</v>
      </c>
      <c r="E42" s="394"/>
      <c r="F42" s="394"/>
      <c r="G42" s="398"/>
      <c r="H42" s="420"/>
      <c r="I42" s="148"/>
      <c r="J42" s="92"/>
      <c r="K42" s="148" t="str">
        <f>IFERROR(CONCATENATE(INDEX('8- Políticas de Administración '!$B$16:$F$53,MATCH('5- Identificación de Riesgos'!J42,'8- Políticas de Administración '!$C$16:$C$54,0),1)," - ",L42),"")</f>
        <v/>
      </c>
      <c r="L42" s="179" t="str">
        <f>IFERROR(VLOOKUP(INDEX('8- Políticas de Administración '!$B$16:$F$63,MATCH('5- Identificación de Riesgos'!J42,'8- Políticas de Administración '!$C$16:$C$64,0),1),'8- Políticas de Administración '!$B$16:$F$64,5,FALSE),"")</f>
        <v/>
      </c>
      <c r="M42" s="394"/>
      <c r="N42" s="410"/>
      <c r="O42" s="418"/>
    </row>
    <row r="43" spans="1:15" ht="45">
      <c r="A43" s="401"/>
      <c r="B43" s="404"/>
      <c r="C43" s="389"/>
      <c r="D43" s="274" t="s">
        <v>324</v>
      </c>
      <c r="E43" s="394"/>
      <c r="F43" s="394"/>
      <c r="G43" s="398"/>
      <c r="H43" s="420"/>
      <c r="I43" s="148"/>
      <c r="J43" s="92"/>
      <c r="K43" s="148" t="str">
        <f>IFERROR(CONCATENATE(INDEX('8- Políticas de Administración '!$B$16:$F$53,MATCH('5- Identificación de Riesgos'!J43,'8- Políticas de Administración '!$C$16:$C$54,0),1)," - ",L43),"")</f>
        <v/>
      </c>
      <c r="L43" s="179" t="str">
        <f>IFERROR(VLOOKUP(INDEX('8- Políticas de Administración '!$B$16:$F$63,MATCH('5- Identificación de Riesgos'!J43,'8- Políticas de Administración '!$C$16:$C$64,0),1),'8- Políticas de Administración '!$B$16:$F$64,5,FALSE),"")</f>
        <v/>
      </c>
      <c r="M43" s="394"/>
      <c r="N43" s="410"/>
      <c r="O43" s="418"/>
    </row>
    <row r="44" spans="1:15" ht="30">
      <c r="A44" s="401"/>
      <c r="B44" s="404"/>
      <c r="C44" s="389"/>
      <c r="D44" s="274" t="s">
        <v>325</v>
      </c>
      <c r="E44" s="394"/>
      <c r="F44" s="394"/>
      <c r="G44" s="398"/>
      <c r="H44" s="420"/>
      <c r="I44" s="148"/>
      <c r="J44" s="92"/>
      <c r="K44" s="148" t="str">
        <f>IFERROR(CONCATENATE(INDEX('8- Políticas de Administración '!$B$16:$F$53,MATCH('5- Identificación de Riesgos'!J44,'8- Políticas de Administración '!$C$16:$C$54,0),1)," - ",L44),"")</f>
        <v/>
      </c>
      <c r="L44" s="179" t="str">
        <f>IFERROR(VLOOKUP(INDEX('8- Políticas de Administración '!$B$16:$F$63,MATCH('5- Identificación de Riesgos'!J44,'8- Políticas de Administración '!$C$16:$C$64,0),1),'8- Políticas de Administración '!$B$16:$F$64,5,FALSE),"")</f>
        <v/>
      </c>
      <c r="M44" s="394"/>
      <c r="N44" s="410"/>
      <c r="O44" s="418"/>
    </row>
    <row r="45" spans="1:15">
      <c r="A45" s="401"/>
      <c r="B45" s="404"/>
      <c r="C45" s="389"/>
      <c r="D45" s="150"/>
      <c r="E45" s="394"/>
      <c r="F45" s="394"/>
      <c r="G45" s="398"/>
      <c r="H45" s="420"/>
      <c r="I45" s="148"/>
      <c r="J45" s="92"/>
      <c r="K45" s="148" t="str">
        <f>IFERROR(CONCATENATE(INDEX('8- Políticas de Administración '!$B$16:$F$53,MATCH('5- Identificación de Riesgos'!J45,'8- Políticas de Administración '!$C$16:$C$54,0),1)," - ",L45),"")</f>
        <v/>
      </c>
      <c r="L45" s="179" t="str">
        <f>IFERROR(VLOOKUP(INDEX('8- Políticas de Administración '!$B$16:$F$63,MATCH('5- Identificación de Riesgos'!J45,'8- Políticas de Administración '!$C$16:$C$64,0),1),'8- Políticas de Administración '!$B$16:$F$64,5,FALSE),"")</f>
        <v/>
      </c>
      <c r="M45" s="394"/>
      <c r="N45" s="410"/>
      <c r="O45" s="418"/>
    </row>
    <row r="46" spans="1:15">
      <c r="A46" s="401"/>
      <c r="B46" s="404"/>
      <c r="C46" s="389"/>
      <c r="D46" s="150"/>
      <c r="E46" s="394"/>
      <c r="F46" s="394"/>
      <c r="G46" s="398"/>
      <c r="H46" s="420"/>
      <c r="I46" s="148"/>
      <c r="J46" s="92"/>
      <c r="K46" s="148" t="str">
        <f>IFERROR(CONCATENATE(INDEX('8- Políticas de Administración '!$B$16:$F$53,MATCH('5- Identificación de Riesgos'!J46,'8- Políticas de Administración '!$C$16:$C$54,0),1)," - ",L46),"")</f>
        <v/>
      </c>
      <c r="L46" s="179" t="str">
        <f>IFERROR(VLOOKUP(INDEX('8- Políticas de Administración '!$B$16:$F$63,MATCH('5- Identificación de Riesgos'!J46,'8- Políticas de Administración '!$C$16:$C$64,0),1),'8- Políticas de Administración '!$B$16:$F$64,5,FALSE),"")</f>
        <v/>
      </c>
      <c r="M46" s="394"/>
      <c r="N46" s="410"/>
      <c r="O46" s="418"/>
    </row>
    <row r="47" spans="1:15">
      <c r="A47" s="401"/>
      <c r="B47" s="404"/>
      <c r="C47" s="389"/>
      <c r="D47" s="150"/>
      <c r="E47" s="394"/>
      <c r="F47" s="394"/>
      <c r="G47" s="398"/>
      <c r="H47" s="420"/>
      <c r="I47" s="148"/>
      <c r="J47" s="92"/>
      <c r="K47" s="148" t="str">
        <f>IFERROR(CONCATENATE(INDEX('8- Políticas de Administración '!$B$16:$F$53,MATCH('5- Identificación de Riesgos'!J47,'8- Políticas de Administración '!$C$16:$C$54,0),1)," - ",L47),"")</f>
        <v/>
      </c>
      <c r="L47" s="179" t="str">
        <f>IFERROR(VLOOKUP(INDEX('8- Políticas de Administración '!$B$16:$F$63,MATCH('5- Identificación de Riesgos'!J47,'8- Políticas de Administración '!$C$16:$C$64,0),1),'8- Políticas de Administración '!$B$16:$F$64,5,FALSE),"")</f>
        <v/>
      </c>
      <c r="M47" s="394"/>
      <c r="N47" s="410"/>
      <c r="O47" s="418"/>
    </row>
    <row r="48" spans="1:15">
      <c r="A48" s="401"/>
      <c r="B48" s="404"/>
      <c r="C48" s="389"/>
      <c r="D48" s="150"/>
      <c r="E48" s="394"/>
      <c r="F48" s="394"/>
      <c r="G48" s="398"/>
      <c r="H48" s="420"/>
      <c r="I48" s="148"/>
      <c r="J48" s="92"/>
      <c r="K48" s="148" t="str">
        <f>IFERROR(CONCATENATE(INDEX('8- Políticas de Administración '!$B$16:$F$53,MATCH('5- Identificación de Riesgos'!J48,'8- Políticas de Administración '!$C$16:$C$54,0),1)," - ",L48),"")</f>
        <v/>
      </c>
      <c r="L48" s="179" t="str">
        <f>IFERROR(VLOOKUP(INDEX('8- Políticas de Administración '!$B$16:$F$63,MATCH('5- Identificación de Riesgos'!J48,'8- Políticas de Administración '!$C$16:$C$64,0),1),'8- Políticas de Administración '!$B$16:$F$64,5,FALSE),"")</f>
        <v/>
      </c>
      <c r="M48" s="394"/>
      <c r="N48" s="410"/>
      <c r="O48" s="418"/>
    </row>
    <row r="49" spans="1:25" ht="15.75" thickBot="1">
      <c r="A49" s="402"/>
      <c r="B49" s="405"/>
      <c r="C49" s="390"/>
      <c r="D49" s="277"/>
      <c r="E49" s="395"/>
      <c r="F49" s="395"/>
      <c r="G49" s="399"/>
      <c r="H49" s="421"/>
      <c r="I49" s="149"/>
      <c r="J49" s="159"/>
      <c r="K49" s="149" t="str">
        <f>IFERROR(CONCATENATE(INDEX('8- Políticas de Administración '!$B$16:$F$53,MATCH('5- Identificación de Riesgos'!J49,'8- Políticas de Administración '!$C$16:$C$54,0),1)," - ",L49),"")</f>
        <v/>
      </c>
      <c r="L49" s="180" t="str">
        <f>IFERROR(VLOOKUP(INDEX('8- Políticas de Administración '!$B$16:$F$63,MATCH('5- Identificación de Riesgos'!J49,'8- Políticas de Administración '!$C$16:$C$64,0),1),'8- Políticas de Administración '!$B$16:$F$64,5,FALSE),"")</f>
        <v/>
      </c>
      <c r="M49" s="395"/>
      <c r="N49" s="411"/>
      <c r="O49" s="418"/>
    </row>
    <row r="50" spans="1:25" ht="45">
      <c r="A50" s="400">
        <v>5</v>
      </c>
      <c r="B50" s="423" t="s">
        <v>326</v>
      </c>
      <c r="C50" s="406" t="s">
        <v>327</v>
      </c>
      <c r="D50" s="278" t="s">
        <v>328</v>
      </c>
      <c r="E50" s="406">
        <v>15000</v>
      </c>
      <c r="F50" s="406">
        <v>5</v>
      </c>
      <c r="G50" s="407">
        <f>F50/E50</f>
        <v>3.3333333333333332E-4</v>
      </c>
      <c r="H50" s="40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47" t="s">
        <v>294</v>
      </c>
      <c r="J50" s="158" t="s">
        <v>295</v>
      </c>
      <c r="K50" s="147" t="str">
        <f>IFERROR(CONCATENATE(INDEX('8- Políticas de Administración '!$B$16:$F$53,MATCH('5- Identificación de Riesgos'!J50,'8- Políticas de Administración '!$C$16:$C$54,0),1)," - ",L50),"")</f>
        <v>Menor - 2</v>
      </c>
      <c r="L50" s="178">
        <f>IFERROR(VLOOKUP(INDEX('8- Políticas de Administración '!$B$16:$F$63,MATCH('5- Identificación de Riesgos'!J50,'8- Políticas de Administración '!$C$16:$C$64,0),1),'8- Políticas de Administración '!$B$16:$F$64,5,FALSE),"")</f>
        <v>2</v>
      </c>
      <c r="M50" s="396" t="str">
        <f>IFERROR(CONCATENATE(INDEX('8- Políticas de Administración '!$B$16:$F$53,MATCH(ROUND(AVERAGE(L50:L59),0),'8- Políticas de Administración '!$F$16:$F$53,0),1)," - ",ROUND(AVERAGE(L50:L59),0)),"")</f>
        <v>Menor - 2</v>
      </c>
      <c r="N50" s="409" t="str">
        <f>IFERROR(CONCATENATE(VLOOKUP((LEFT(H50,LEN(H50)-4)&amp;LEFT(M50,LEN(M50)-4)),'9- Matriz de Calor '!$D$18:$E$42,2,0)," - ",RIGHT(H50,1)*RIGHT(M50,1)),"")</f>
        <v>Bajo - 2</v>
      </c>
      <c r="O50" s="415">
        <f>RIGHT(H50,1)*RIGHT(M50,1)</f>
        <v>2</v>
      </c>
    </row>
    <row r="51" spans="1:25" ht="45">
      <c r="A51" s="401"/>
      <c r="B51" s="424"/>
      <c r="C51" s="389"/>
      <c r="D51" s="88" t="s">
        <v>329</v>
      </c>
      <c r="E51" s="389"/>
      <c r="F51" s="389"/>
      <c r="G51" s="385"/>
      <c r="H51" s="387"/>
      <c r="I51" s="148" t="s">
        <v>297</v>
      </c>
      <c r="J51" s="92" t="s">
        <v>306</v>
      </c>
      <c r="K51" s="148" t="str">
        <f>IFERROR(CONCATENATE(INDEX('8- Políticas de Administración '!$B$16:$F$53,MATCH('5- Identificación de Riesgos'!J51,'8- Políticas de Administración '!$C$16:$C$54,0),1)," - ",L51),"")</f>
        <v>Leve - 1</v>
      </c>
      <c r="L51" s="179">
        <f>IFERROR(VLOOKUP(INDEX('8- Políticas de Administración '!$B$16:$F$63,MATCH('5- Identificación de Riesgos'!J51,'8- Políticas de Administración '!$C$16:$C$64,0),1),'8- Políticas de Administración '!$B$16:$F$64,5,FALSE),"")</f>
        <v>1</v>
      </c>
      <c r="M51" s="394"/>
      <c r="N51" s="410"/>
      <c r="O51" s="416"/>
    </row>
    <row r="52" spans="1:25" ht="30">
      <c r="A52" s="401"/>
      <c r="B52" s="424"/>
      <c r="C52" s="389"/>
      <c r="D52" s="88" t="s">
        <v>330</v>
      </c>
      <c r="E52" s="389"/>
      <c r="F52" s="389"/>
      <c r="G52" s="385"/>
      <c r="H52" s="387"/>
      <c r="I52" s="148" t="s">
        <v>308</v>
      </c>
      <c r="J52" s="92" t="s">
        <v>309</v>
      </c>
      <c r="K52" s="148" t="str">
        <f>IFERROR(CONCATENATE(INDEX('8- Políticas de Administración '!$B$16:$F$53,MATCH('5- Identificación de Riesgos'!J52,'8- Políticas de Administración '!$C$16:$C$54,0),1)," - ",L52),"")</f>
        <v/>
      </c>
      <c r="L52" s="179" t="str">
        <f>IFERROR(VLOOKUP(INDEX('8- Políticas de Administración '!$B$16:$F$63,MATCH('5- Identificación de Riesgos'!J52,'8- Políticas de Administración '!$C$16:$C$64,0),1),'8- Políticas de Administración '!$B$16:$F$64,5,FALSE),"")</f>
        <v/>
      </c>
      <c r="M52" s="394"/>
      <c r="N52" s="410"/>
      <c r="O52" s="416"/>
    </row>
    <row r="53" spans="1:25" ht="45">
      <c r="A53" s="401"/>
      <c r="B53" s="424"/>
      <c r="C53" s="389"/>
      <c r="D53" s="88" t="s">
        <v>331</v>
      </c>
      <c r="E53" s="389"/>
      <c r="F53" s="389"/>
      <c r="G53" s="385"/>
      <c r="H53" s="387"/>
      <c r="I53" s="148"/>
      <c r="J53" s="92"/>
      <c r="K53" s="148" t="str">
        <f>IFERROR(CONCATENATE(INDEX('8- Políticas de Administración '!$B$16:$F$53,MATCH('5- Identificación de Riesgos'!J53,'8- Políticas de Administración '!$C$16:$C$54,0),1)," - ",L53),"")</f>
        <v/>
      </c>
      <c r="L53" s="179" t="str">
        <f>IFERROR(VLOOKUP(INDEX('8- Políticas de Administración '!$B$16:$F$63,MATCH('5- Identificación de Riesgos'!J53,'8- Políticas de Administración '!$C$16:$C$64,0),1),'8- Políticas de Administración '!$B$16:$F$64,5,FALSE),"")</f>
        <v/>
      </c>
      <c r="M53" s="394"/>
      <c r="N53" s="410"/>
      <c r="O53" s="416"/>
    </row>
    <row r="54" spans="1:25">
      <c r="A54" s="401"/>
      <c r="B54" s="424"/>
      <c r="C54" s="389"/>
      <c r="D54" s="88"/>
      <c r="E54" s="389"/>
      <c r="F54" s="389"/>
      <c r="G54" s="385"/>
      <c r="H54" s="387"/>
      <c r="I54" s="148"/>
      <c r="J54" s="92"/>
      <c r="K54" s="148" t="str">
        <f>IFERROR(CONCATENATE(INDEX('8- Políticas de Administración '!$B$16:$F$53,MATCH('5- Identificación de Riesgos'!J54,'8- Políticas de Administración '!$C$16:$C$54,0),1)," - ",L54),"")</f>
        <v/>
      </c>
      <c r="L54" s="179" t="str">
        <f>IFERROR(VLOOKUP(INDEX('8- Políticas de Administración '!$B$16:$F$63,MATCH('5- Identificación de Riesgos'!J54,'8- Políticas de Administración '!$C$16:$C$64,0),1),'8- Políticas de Administración '!$B$16:$F$64,5,FALSE),"")</f>
        <v/>
      </c>
      <c r="M54" s="394"/>
      <c r="N54" s="410"/>
      <c r="O54" s="416"/>
    </row>
    <row r="55" spans="1:25">
      <c r="A55" s="401"/>
      <c r="B55" s="424"/>
      <c r="C55" s="389"/>
      <c r="D55" s="88"/>
      <c r="E55" s="389"/>
      <c r="F55" s="389"/>
      <c r="G55" s="385"/>
      <c r="H55" s="387"/>
      <c r="I55" s="148"/>
      <c r="J55" s="92"/>
      <c r="K55" s="148" t="str">
        <f>IFERROR(CONCATENATE(INDEX('8- Políticas de Administración '!$B$16:$F$53,MATCH('5- Identificación de Riesgos'!J55,'8- Políticas de Administración '!$C$16:$C$54,0),1)," - ",L55),"")</f>
        <v/>
      </c>
      <c r="L55" s="179" t="str">
        <f>IFERROR(VLOOKUP(INDEX('8- Políticas de Administración '!$B$16:$F$63,MATCH('5- Identificación de Riesgos'!J55,'8- Políticas de Administración '!$C$16:$C$64,0),1),'8- Políticas de Administración '!$B$16:$F$64,5,FALSE),"")</f>
        <v/>
      </c>
      <c r="M55" s="394"/>
      <c r="N55" s="410"/>
      <c r="O55" s="416"/>
    </row>
    <row r="56" spans="1:25">
      <c r="A56" s="401"/>
      <c r="B56" s="424"/>
      <c r="C56" s="389"/>
      <c r="D56" s="185"/>
      <c r="E56" s="389"/>
      <c r="F56" s="389"/>
      <c r="G56" s="385"/>
      <c r="H56" s="387"/>
      <c r="I56" s="148"/>
      <c r="J56" s="92"/>
      <c r="K56" s="148" t="str">
        <f>IFERROR(CONCATENATE(INDEX('8- Políticas de Administración '!$B$16:$F$53,MATCH('5- Identificación de Riesgos'!J56,'8- Políticas de Administración '!$C$16:$C$54,0),1)," - ",L56),"")</f>
        <v/>
      </c>
      <c r="L56" s="179" t="str">
        <f>IFERROR(VLOOKUP(INDEX('8- Políticas de Administración '!$B$16:$F$63,MATCH('5- Identificación de Riesgos'!J56,'8- Políticas de Administración '!$C$16:$C$64,0),1),'8- Políticas de Administración '!$B$16:$F$64,5,FALSE),"")</f>
        <v/>
      </c>
      <c r="M56" s="394"/>
      <c r="N56" s="410"/>
      <c r="O56" s="416"/>
    </row>
    <row r="57" spans="1:25">
      <c r="A57" s="401"/>
      <c r="B57" s="424"/>
      <c r="C57" s="389"/>
      <c r="D57" s="185"/>
      <c r="E57" s="389"/>
      <c r="F57" s="389"/>
      <c r="G57" s="385"/>
      <c r="H57" s="387"/>
      <c r="I57" s="148"/>
      <c r="J57" s="92"/>
      <c r="K57" s="148" t="str">
        <f>IFERROR(CONCATENATE(INDEX('8- Políticas de Administración '!$B$16:$F$53,MATCH('5- Identificación de Riesgos'!J57,'8- Políticas de Administración '!$C$16:$C$54,0),1)," - ",L57),"")</f>
        <v/>
      </c>
      <c r="L57" s="179" t="str">
        <f>IFERROR(VLOOKUP(INDEX('8- Políticas de Administración '!$B$16:$F$63,MATCH('5- Identificación de Riesgos'!J57,'8- Políticas de Administración '!$C$16:$C$64,0),1),'8- Políticas de Administración '!$B$16:$F$64,5,FALSE),"")</f>
        <v/>
      </c>
      <c r="M57" s="394"/>
      <c r="N57" s="410"/>
      <c r="O57" s="416"/>
    </row>
    <row r="58" spans="1:25">
      <c r="A58" s="401"/>
      <c r="B58" s="424"/>
      <c r="C58" s="389"/>
      <c r="D58" s="185"/>
      <c r="E58" s="389"/>
      <c r="F58" s="389"/>
      <c r="G58" s="385"/>
      <c r="H58" s="387"/>
      <c r="I58" s="148"/>
      <c r="J58" s="92"/>
      <c r="K58" s="148" t="str">
        <f>IFERROR(CONCATENATE(INDEX('8- Políticas de Administración '!$B$16:$F$53,MATCH('5- Identificación de Riesgos'!J58,'8- Políticas de Administración '!$C$16:$C$54,0),1)," - ",L58),"")</f>
        <v/>
      </c>
      <c r="L58" s="179" t="str">
        <f>IFERROR(VLOOKUP(INDEX('8- Políticas de Administración '!$B$16:$F$63,MATCH('5- Identificación de Riesgos'!J58,'8- Políticas de Administración '!$C$16:$C$64,0),1),'8- Políticas de Administración '!$B$16:$F$64,5,FALSE),"")</f>
        <v/>
      </c>
      <c r="M58" s="394"/>
      <c r="N58" s="410"/>
      <c r="O58" s="416"/>
    </row>
    <row r="59" spans="1:25" ht="15.75" thickBot="1">
      <c r="A59" s="402"/>
      <c r="B59" s="425"/>
      <c r="C59" s="390"/>
      <c r="D59" s="277"/>
      <c r="E59" s="390"/>
      <c r="F59" s="390"/>
      <c r="G59" s="386"/>
      <c r="H59" s="388"/>
      <c r="I59" s="149"/>
      <c r="J59" s="159"/>
      <c r="K59" s="149" t="str">
        <f>IFERROR(CONCATENATE(INDEX('8- Políticas de Administración '!$B$16:$F$53,MATCH('5- Identificación de Riesgos'!J59,'8- Políticas de Administración '!$C$16:$C$54,0),1)," - ",L59),"")</f>
        <v/>
      </c>
      <c r="L59" s="180" t="str">
        <f>IFERROR(VLOOKUP(INDEX('8- Políticas de Administración '!$B$16:$F$63,MATCH('5- Identificación de Riesgos'!J59,'8- Políticas de Administración '!$C$16:$C$64,0),1),'8- Políticas de Administración '!$B$16:$F$64,5,FALSE),"")</f>
        <v/>
      </c>
      <c r="M59" s="395"/>
      <c r="N59" s="411"/>
      <c r="O59" s="417"/>
    </row>
    <row r="60" spans="1:25" ht="45" hidden="1" customHeight="1">
      <c r="A60" s="478">
        <v>6</v>
      </c>
      <c r="B60" s="488" t="s">
        <v>332</v>
      </c>
      <c r="C60" s="389" t="s">
        <v>333</v>
      </c>
      <c r="D60" s="146" t="s">
        <v>334</v>
      </c>
      <c r="E60" s="391">
        <v>200</v>
      </c>
      <c r="F60" s="383">
        <v>1</v>
      </c>
      <c r="G60" s="385">
        <f t="shared" ref="G60" si="3">F60/E60</f>
        <v>5.0000000000000001E-3</v>
      </c>
      <c r="H60" s="387"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50" t="s">
        <v>294</v>
      </c>
      <c r="J60" s="213" t="s">
        <v>335</v>
      </c>
      <c r="K60" s="150" t="str">
        <f>IFERROR(CONCATENATE(INDEX('8- Políticas de Administración '!$B$16:$F$53,MATCH('5- Identificación de Riesgos'!J60,'8- Políticas de Administración '!$C$16:$C$54,0),1)," - ",L60),"")</f>
        <v>Catastrófico - 5</v>
      </c>
      <c r="L60" s="192">
        <f>IFERROR(VLOOKUP(INDEX('8- Políticas de Administración '!$B$16:$F$63,MATCH('5- Identificación de Riesgos'!J60,'8- Políticas de Administración '!$C$16:$C$64,0),1),'8- Políticas de Administración '!$B$16:$F$64,5,FALSE),"")</f>
        <v>5</v>
      </c>
      <c r="M60" s="393" t="str">
        <f>IFERROR(CONCATENATE(INDEX('8- Políticas de Administración '!$B$16:$F$53,MATCH(ROUND(AVERAGE(L60:L69),0),'8- Políticas de Administración '!$F$16:$F$53,0),1)," - ",ROUND(AVERAGE(L60:L69),0)),"")</f>
        <v>Mayor - 4</v>
      </c>
      <c r="N60" s="422" t="str">
        <f>IFERROR(CONCATENATE(VLOOKUP((LEFT(H60,LEN(H60)-4)&amp;LEFT(M60,LEN(M60)-4)),'9- Matriz de Calor '!$D$18:$E$42,2,0)," - ",RIGHT(H60,1)*RIGHT(M60,1)),"")</f>
        <v>Alto  - 4</v>
      </c>
      <c r="Q60" s="380"/>
      <c r="R60" s="381"/>
      <c r="S60" s="381"/>
      <c r="T60" s="381"/>
      <c r="U60" s="381"/>
      <c r="V60" s="381"/>
      <c r="W60" s="381"/>
      <c r="X60" s="381"/>
      <c r="Y60" s="382"/>
    </row>
    <row r="61" spans="1:25" ht="59.25" hidden="1" customHeight="1">
      <c r="A61" s="479"/>
      <c r="B61" s="488"/>
      <c r="C61" s="389"/>
      <c r="D61" s="186" t="s">
        <v>336</v>
      </c>
      <c r="E61" s="391"/>
      <c r="F61" s="383"/>
      <c r="G61" s="385"/>
      <c r="H61" s="387"/>
      <c r="I61" s="148" t="s">
        <v>337</v>
      </c>
      <c r="J61" s="92" t="s">
        <v>338</v>
      </c>
      <c r="K61" s="148" t="str">
        <f>IFERROR(CONCATENATE(INDEX('8- Políticas de Administración '!$B$16:$F$53,MATCH('5- Identificación de Riesgos'!J61,'8- Políticas de Administración '!$C$16:$C$54,0),1)," - ",L61),"")</f>
        <v>Moderado - 3</v>
      </c>
      <c r="L61" s="179">
        <f>IFERROR(VLOOKUP(INDEX('8- Políticas de Administración '!$B$16:$F$63,MATCH('5- Identificación de Riesgos'!J61,'8- Políticas de Administración '!$C$16:$C$64,0),1),'8- Políticas de Administración '!$B$16:$F$64,5,FALSE),"")</f>
        <v>3</v>
      </c>
      <c r="M61" s="394"/>
      <c r="N61" s="410"/>
      <c r="Q61" s="380"/>
      <c r="R61" s="381"/>
      <c r="S61" s="381"/>
      <c r="T61" s="381"/>
      <c r="U61" s="381"/>
      <c r="V61" s="381"/>
      <c r="W61" s="381"/>
      <c r="X61" s="381"/>
      <c r="Y61" s="382"/>
    </row>
    <row r="62" spans="1:25" ht="15" hidden="1" customHeight="1">
      <c r="A62" s="479"/>
      <c r="B62" s="488"/>
      <c r="C62" s="389"/>
      <c r="D62" s="186"/>
      <c r="E62" s="391"/>
      <c r="F62" s="383"/>
      <c r="G62" s="385"/>
      <c r="H62" s="387"/>
      <c r="I62" s="148"/>
      <c r="J62" s="92"/>
      <c r="K62" s="148" t="str">
        <f>IFERROR(CONCATENATE(INDEX('8- Políticas de Administración '!$B$16:$F$53,MATCH('5- Identificación de Riesgos'!J62,'8- Políticas de Administración '!$C$16:$C$54,0),1)," - ",L62),"")</f>
        <v/>
      </c>
      <c r="L62" s="179" t="str">
        <f>IFERROR(VLOOKUP(INDEX('8- Políticas de Administración '!$B$16:$F$63,MATCH('5- Identificación de Riesgos'!J62,'8- Políticas de Administración '!$C$16:$C$64,0),1),'8- Políticas de Administración '!$B$16:$F$64,5,FALSE),"")</f>
        <v/>
      </c>
      <c r="M62" s="394"/>
      <c r="N62" s="410"/>
      <c r="Q62" s="380"/>
      <c r="R62" s="381"/>
      <c r="S62" s="381"/>
      <c r="T62" s="381"/>
      <c r="U62" s="381"/>
      <c r="V62" s="381"/>
      <c r="W62" s="381"/>
      <c r="X62" s="381"/>
      <c r="Y62" s="382"/>
    </row>
    <row r="63" spans="1:25" ht="15" hidden="1" customHeight="1">
      <c r="A63" s="479"/>
      <c r="B63" s="488"/>
      <c r="C63" s="389"/>
      <c r="D63" s="155"/>
      <c r="E63" s="391"/>
      <c r="F63" s="383"/>
      <c r="G63" s="385"/>
      <c r="H63" s="387"/>
      <c r="I63" s="148"/>
      <c r="J63" s="92"/>
      <c r="K63" s="148" t="str">
        <f>IFERROR(CONCATENATE(INDEX('8- Políticas de Administración '!$B$16:$F$53,MATCH('5- Identificación de Riesgos'!J63,'8- Políticas de Administración '!$C$16:$C$54,0),1)," - ",L63),"")</f>
        <v/>
      </c>
      <c r="L63" s="179" t="str">
        <f>IFERROR(VLOOKUP(INDEX('8- Políticas de Administración '!$B$16:$F$63,MATCH('5- Identificación de Riesgos'!J63,'8- Políticas de Administración '!$C$16:$C$64,0),1),'8- Políticas de Administración '!$B$16:$F$64,5,FALSE),"")</f>
        <v/>
      </c>
      <c r="M63" s="394"/>
      <c r="N63" s="410"/>
      <c r="Q63" s="380"/>
      <c r="R63" s="381"/>
      <c r="S63" s="381"/>
      <c r="T63" s="381"/>
      <c r="U63" s="381"/>
      <c r="V63" s="381"/>
      <c r="W63" s="381"/>
      <c r="X63" s="381"/>
      <c r="Y63" s="382"/>
    </row>
    <row r="64" spans="1:25" ht="15" hidden="1" customHeight="1">
      <c r="A64" s="479"/>
      <c r="B64" s="488"/>
      <c r="C64" s="389"/>
      <c r="D64" s="155"/>
      <c r="E64" s="391"/>
      <c r="F64" s="383"/>
      <c r="G64" s="385"/>
      <c r="H64" s="387"/>
      <c r="I64" s="148"/>
      <c r="J64" s="92"/>
      <c r="K64" s="148" t="str">
        <f>IFERROR(CONCATENATE(INDEX('8- Políticas de Administración '!$B$16:$F$53,MATCH('5- Identificación de Riesgos'!J64,'8- Políticas de Administración '!$C$16:$C$54,0),1)," - ",L64),"")</f>
        <v/>
      </c>
      <c r="L64" s="179" t="str">
        <f>IFERROR(VLOOKUP(INDEX('8- Políticas de Administración '!$B$16:$F$63,MATCH('5- Identificación de Riesgos'!J64,'8- Políticas de Administración '!$C$16:$C$64,0),1),'8- Políticas de Administración '!$B$16:$F$64,5,FALSE),"")</f>
        <v/>
      </c>
      <c r="M64" s="394"/>
      <c r="N64" s="410"/>
      <c r="Q64" s="380"/>
      <c r="R64" s="381"/>
      <c r="S64" s="381"/>
      <c r="T64" s="381"/>
      <c r="U64" s="381"/>
      <c r="V64" s="381"/>
      <c r="W64" s="381"/>
      <c r="X64" s="381"/>
      <c r="Y64" s="382"/>
    </row>
    <row r="65" spans="1:25" ht="15" hidden="1" customHeight="1">
      <c r="A65" s="479"/>
      <c r="B65" s="488"/>
      <c r="C65" s="389"/>
      <c r="D65" s="155"/>
      <c r="E65" s="391"/>
      <c r="F65" s="383"/>
      <c r="G65" s="385"/>
      <c r="H65" s="387"/>
      <c r="I65" s="148"/>
      <c r="J65" s="92"/>
      <c r="K65" s="148" t="str">
        <f>IFERROR(CONCATENATE(INDEX('8- Políticas de Administración '!$B$16:$F$53,MATCH('5- Identificación de Riesgos'!J65,'8- Políticas de Administración '!$C$16:$C$54,0),1)," - ",L65),"")</f>
        <v/>
      </c>
      <c r="L65" s="179" t="str">
        <f>IFERROR(VLOOKUP(INDEX('8- Políticas de Administración '!$B$16:$F$63,MATCH('5- Identificación de Riesgos'!J65,'8- Políticas de Administración '!$C$16:$C$64,0),1),'8- Políticas de Administración '!$B$16:$F$64,5,FALSE),"")</f>
        <v/>
      </c>
      <c r="M65" s="394"/>
      <c r="N65" s="410"/>
      <c r="Q65" s="380"/>
      <c r="R65" s="381"/>
      <c r="S65" s="381"/>
      <c r="T65" s="381"/>
      <c r="U65" s="381"/>
      <c r="V65" s="381"/>
      <c r="W65" s="381"/>
      <c r="X65" s="381"/>
      <c r="Y65" s="382"/>
    </row>
    <row r="66" spans="1:25" ht="15" hidden="1" customHeight="1">
      <c r="A66" s="479"/>
      <c r="B66" s="488"/>
      <c r="C66" s="389"/>
      <c r="D66" s="155"/>
      <c r="E66" s="391"/>
      <c r="F66" s="383"/>
      <c r="G66" s="385"/>
      <c r="H66" s="387"/>
      <c r="I66" s="148"/>
      <c r="J66" s="92"/>
      <c r="K66" s="148" t="str">
        <f>IFERROR(CONCATENATE(INDEX('8- Políticas de Administración '!$B$16:$F$53,MATCH('5- Identificación de Riesgos'!J66,'8- Políticas de Administración '!$C$16:$C$54,0),1)," - ",L66),"")</f>
        <v/>
      </c>
      <c r="L66" s="179" t="str">
        <f>IFERROR(VLOOKUP(INDEX('8- Políticas de Administración '!$B$16:$F$63,MATCH('5- Identificación de Riesgos'!J66,'8- Políticas de Administración '!$C$16:$C$64,0),1),'8- Políticas de Administración '!$B$16:$F$64,5,FALSE),"")</f>
        <v/>
      </c>
      <c r="M66" s="394"/>
      <c r="N66" s="410"/>
      <c r="Q66" s="380"/>
      <c r="R66" s="381"/>
      <c r="S66" s="381"/>
      <c r="T66" s="381"/>
      <c r="U66" s="381"/>
      <c r="V66" s="381"/>
      <c r="W66" s="381"/>
      <c r="X66" s="381"/>
      <c r="Y66" s="382"/>
    </row>
    <row r="67" spans="1:25" ht="15.75" hidden="1" customHeight="1" thickBot="1">
      <c r="A67" s="479"/>
      <c r="B67" s="488"/>
      <c r="C67" s="389"/>
      <c r="D67" s="155"/>
      <c r="E67" s="391"/>
      <c r="F67" s="383"/>
      <c r="G67" s="385"/>
      <c r="H67" s="387"/>
      <c r="I67" s="148"/>
      <c r="J67" s="92"/>
      <c r="K67" s="148" t="str">
        <f>IFERROR(CONCATENATE(INDEX('8- Políticas de Administración '!$B$16:$F$53,MATCH('5- Identificación de Riesgos'!J67,'8- Políticas de Administración '!$C$16:$C$54,0),1)," - ",L67),"")</f>
        <v/>
      </c>
      <c r="L67" s="180" t="str">
        <f>IFERROR(VLOOKUP(INDEX('8- Políticas de Administración '!$B$16:$F$63,MATCH('5- Identificación de Riesgos'!J67,'8- Políticas de Administración '!$C$16:$C$64,0),1),'8- Políticas de Administración '!$B$16:$F$64,5,FALSE),"")</f>
        <v/>
      </c>
      <c r="M67" s="394"/>
      <c r="N67" s="410"/>
      <c r="Q67" s="380"/>
      <c r="R67" s="381"/>
      <c r="S67" s="381"/>
      <c r="T67" s="381"/>
      <c r="U67" s="381"/>
      <c r="V67" s="381"/>
      <c r="W67" s="381"/>
      <c r="X67" s="381"/>
      <c r="Y67" s="382"/>
    </row>
    <row r="68" spans="1:25" ht="23.25" hidden="1" customHeight="1">
      <c r="A68" s="479"/>
      <c r="B68" s="488"/>
      <c r="C68" s="389"/>
      <c r="D68" s="155"/>
      <c r="E68" s="391"/>
      <c r="F68" s="383"/>
      <c r="G68" s="385"/>
      <c r="H68" s="387"/>
      <c r="I68" s="148"/>
      <c r="J68" s="92"/>
      <c r="K68" s="148" t="str">
        <f>IFERROR(CONCATENATE(INDEX('8- Políticas de Administración '!$B$16:$F$53,MATCH('5- Identificación de Riesgos'!J68,'8- Políticas de Administración '!$C$16:$C$54,0),1)," - ",L68),"")</f>
        <v/>
      </c>
      <c r="L68" s="192" t="str">
        <f>IFERROR(VLOOKUP(INDEX('8- Políticas de Administración '!$B$16:$F$63,MATCH('5- Identificación de Riesgos'!J68,'8- Políticas de Administración '!$C$16:$C$64,0),1),'8- Políticas de Administración '!$B$16:$F$64,5,FALSE),"")</f>
        <v/>
      </c>
      <c r="M68" s="394"/>
      <c r="N68" s="410"/>
      <c r="Q68" s="380"/>
      <c r="R68" s="381"/>
      <c r="S68" s="381"/>
      <c r="T68" s="381"/>
      <c r="U68" s="381"/>
      <c r="V68" s="381"/>
      <c r="W68" s="381"/>
      <c r="X68" s="381"/>
      <c r="Y68" s="382"/>
    </row>
    <row r="69" spans="1:25" ht="15" hidden="1" customHeight="1" thickBot="1">
      <c r="A69" s="480"/>
      <c r="B69" s="489"/>
      <c r="C69" s="390"/>
      <c r="D69" s="202"/>
      <c r="E69" s="392"/>
      <c r="F69" s="384"/>
      <c r="G69" s="386"/>
      <c r="H69" s="388"/>
      <c r="I69" s="149"/>
      <c r="J69" s="159"/>
      <c r="K69" s="149" t="str">
        <f>IFERROR(CONCATENATE(INDEX('8- Políticas de Administración '!$B$16:$F$53,MATCH('5- Identificación de Riesgos'!J69,'8- Políticas de Administración '!$C$16:$C$54,0),1)," - ",L69),"")</f>
        <v/>
      </c>
      <c r="L69" s="180" t="str">
        <f>IFERROR(VLOOKUP(INDEX('8- Políticas de Administración '!$B$16:$F$63,MATCH('5- Identificación de Riesgos'!J69,'8- Políticas de Administración '!$C$16:$C$64,0),1),'8- Políticas de Administración '!$B$16:$F$64,5,FALSE),"")</f>
        <v/>
      </c>
      <c r="M69" s="395"/>
      <c r="N69" s="411"/>
    </row>
    <row r="70" spans="1:25" ht="45" hidden="1" customHeight="1">
      <c r="A70" s="481">
        <v>7</v>
      </c>
      <c r="B70" s="484" t="s">
        <v>339</v>
      </c>
      <c r="C70" s="486" t="s">
        <v>340</v>
      </c>
      <c r="D70" s="146" t="s">
        <v>334</v>
      </c>
      <c r="E70" s="391">
        <v>200</v>
      </c>
      <c r="F70" s="383">
        <v>1</v>
      </c>
      <c r="G70" s="385">
        <f t="shared" ref="G70" si="4">F70/E70</f>
        <v>5.0000000000000001E-3</v>
      </c>
      <c r="H70" s="387"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50" t="s">
        <v>294</v>
      </c>
      <c r="J70" s="213" t="s">
        <v>335</v>
      </c>
      <c r="K70" s="150" t="str">
        <f>IFERROR(CONCATENATE(INDEX('8- Políticas de Administración '!$B$16:$F$53,MATCH('5- Identificación de Riesgos'!J70,'8- Políticas de Administración '!$C$16:$C$54,0),1)," - ",L70),"")</f>
        <v>Catastrófico - 5</v>
      </c>
      <c r="L70" s="192">
        <f>IFERROR(VLOOKUP(INDEX('8- Políticas de Administración '!$B$16:$F$63,MATCH('5- Identificación de Riesgos'!J70,'8- Políticas de Administración '!$C$16:$C$64,0),1),'8- Políticas de Administración '!$B$16:$F$64,5,FALSE),"")</f>
        <v>5</v>
      </c>
      <c r="M70" s="396" t="str">
        <f>IFERROR(CONCATENATE(INDEX('8- Políticas de Administración '!$B$16:$F$53,MATCH(ROUND(AVERAGE(L70:L79),0),'8- Políticas de Administración '!$F$16:$F$53,0),1)," - ",ROUND(AVERAGE(L70:L79),0)),"")</f>
        <v>Mayor - 4</v>
      </c>
      <c r="N70" s="409" t="str">
        <f>IFERROR(CONCATENATE(VLOOKUP((LEFT(H70,LEN(H70)-4)&amp;LEFT(M70,LEN(M70)-4)),'9- Matriz de Calor '!$D$18:$E$42,2,0)," - ",RIGHT(H70,1)*RIGHT(M70,1)),"")</f>
        <v>Alto  - 4</v>
      </c>
    </row>
    <row r="71" spans="1:25" ht="15" hidden="1" customHeight="1">
      <c r="A71" s="482"/>
      <c r="B71" s="484"/>
      <c r="C71" s="486"/>
      <c r="D71" s="208" t="s">
        <v>341</v>
      </c>
      <c r="E71" s="391"/>
      <c r="F71" s="383"/>
      <c r="G71" s="385"/>
      <c r="H71" s="387"/>
      <c r="I71" s="148" t="s">
        <v>337</v>
      </c>
      <c r="J71" s="92" t="s">
        <v>338</v>
      </c>
      <c r="K71" s="148" t="str">
        <f>IFERROR(CONCATENATE(INDEX('8- Políticas de Administración '!$B$16:$F$53,MATCH('5- Identificación de Riesgos'!J71,'8- Políticas de Administración '!$C$16:$C$54,0),1)," - ",L71),"")</f>
        <v>Moderado - 3</v>
      </c>
      <c r="L71" s="179">
        <f>IFERROR(VLOOKUP(INDEX('8- Políticas de Administración '!$B$16:$F$63,MATCH('5- Identificación de Riesgos'!J71,'8- Políticas de Administración '!$C$16:$C$64,0),1),'8- Políticas de Administración '!$B$16:$F$64,5,FALSE),"")</f>
        <v>3</v>
      </c>
      <c r="M71" s="394"/>
      <c r="N71" s="410"/>
    </row>
    <row r="72" spans="1:25" ht="15" hidden="1" customHeight="1">
      <c r="A72" s="482"/>
      <c r="B72" s="484"/>
      <c r="C72" s="486"/>
      <c r="D72" s="209"/>
      <c r="E72" s="391"/>
      <c r="F72" s="383"/>
      <c r="G72" s="385"/>
      <c r="H72" s="387"/>
      <c r="I72" s="148"/>
      <c r="J72" s="92"/>
      <c r="K72" s="148" t="str">
        <f>IFERROR(CONCATENATE(INDEX('8- Políticas de Administración '!$B$16:$F$53,MATCH('5- Identificación de Riesgos'!J72,'8- Políticas de Administración '!$C$16:$C$54,0),1)," - ",L72),"")</f>
        <v/>
      </c>
      <c r="L72" s="179" t="str">
        <f>IFERROR(VLOOKUP(INDEX('8- Políticas de Administración '!$B$16:$F$63,MATCH('5- Identificación de Riesgos'!J72,'8- Políticas de Administración '!$C$16:$C$64,0),1),'8- Políticas de Administración '!$B$16:$F$64,5,FALSE),"")</f>
        <v/>
      </c>
      <c r="M72" s="394"/>
      <c r="N72" s="410"/>
    </row>
    <row r="73" spans="1:25" ht="15" hidden="1" customHeight="1">
      <c r="A73" s="482"/>
      <c r="B73" s="484"/>
      <c r="C73" s="486"/>
      <c r="D73" s="209"/>
      <c r="E73" s="391"/>
      <c r="F73" s="383"/>
      <c r="G73" s="385"/>
      <c r="H73" s="387"/>
      <c r="I73" s="148"/>
      <c r="J73" s="92"/>
      <c r="K73" s="148" t="str">
        <f>IFERROR(CONCATENATE(INDEX('8- Políticas de Administración '!$B$16:$F$53,MATCH('5- Identificación de Riesgos'!J73,'8- Políticas de Administración '!$C$16:$C$54,0),1)," - ",L73),"")</f>
        <v/>
      </c>
      <c r="L73" s="179" t="str">
        <f>IFERROR(VLOOKUP(INDEX('8- Políticas de Administración '!$B$16:$F$63,MATCH('5- Identificación de Riesgos'!J73,'8- Políticas de Administración '!$C$16:$C$64,0),1),'8- Políticas de Administración '!$B$16:$F$64,5,FALSE),"")</f>
        <v/>
      </c>
      <c r="M73" s="394"/>
      <c r="N73" s="410"/>
    </row>
    <row r="74" spans="1:25" ht="15" hidden="1" customHeight="1">
      <c r="A74" s="482"/>
      <c r="B74" s="484"/>
      <c r="C74" s="486"/>
      <c r="D74" s="210"/>
      <c r="E74" s="391"/>
      <c r="F74" s="383"/>
      <c r="G74" s="385"/>
      <c r="H74" s="387"/>
      <c r="I74" s="148"/>
      <c r="J74" s="92"/>
      <c r="K74" s="148" t="str">
        <f>IFERROR(CONCATENATE(INDEX('8- Políticas de Administración '!$B$16:$F$53,MATCH('5- Identificación de Riesgos'!J74,'8- Políticas de Administración '!$C$16:$C$54,0),1)," - ",L74),"")</f>
        <v/>
      </c>
      <c r="L74" s="179" t="str">
        <f>IFERROR(VLOOKUP(INDEX('8- Políticas de Administración '!$B$16:$F$63,MATCH('5- Identificación de Riesgos'!J74,'8- Políticas de Administración '!$C$16:$C$64,0),1),'8- Políticas de Administración '!$B$16:$F$64,5,FALSE),"")</f>
        <v/>
      </c>
      <c r="M74" s="394"/>
      <c r="N74" s="410"/>
    </row>
    <row r="75" spans="1:25" ht="15" hidden="1" customHeight="1">
      <c r="A75" s="482"/>
      <c r="B75" s="484"/>
      <c r="C75" s="486"/>
      <c r="D75" s="208"/>
      <c r="E75" s="391"/>
      <c r="F75" s="383"/>
      <c r="G75" s="385"/>
      <c r="H75" s="387"/>
      <c r="I75" s="148"/>
      <c r="J75" s="92"/>
      <c r="K75" s="148" t="str">
        <f>IFERROR(CONCATENATE(INDEX('8- Políticas de Administración '!$B$16:$F$53,MATCH('5- Identificación de Riesgos'!J75,'8- Políticas de Administración '!$C$16:$C$54,0),1)," - ",L75),"")</f>
        <v/>
      </c>
      <c r="L75" s="179" t="str">
        <f>IFERROR(VLOOKUP(INDEX('8- Políticas de Administración '!$B$16:$F$63,MATCH('5- Identificación de Riesgos'!J75,'8- Políticas de Administración '!$C$16:$C$64,0),1),'8- Políticas de Administración '!$B$16:$F$64,5,FALSE),"")</f>
        <v/>
      </c>
      <c r="M75" s="394"/>
      <c r="N75" s="410"/>
    </row>
    <row r="76" spans="1:25" ht="15" hidden="1" customHeight="1">
      <c r="A76" s="482"/>
      <c r="B76" s="484"/>
      <c r="C76" s="486"/>
      <c r="D76" s="208"/>
      <c r="E76" s="391"/>
      <c r="F76" s="383"/>
      <c r="G76" s="385"/>
      <c r="H76" s="387"/>
      <c r="I76" s="148"/>
      <c r="J76" s="92"/>
      <c r="K76" s="148" t="str">
        <f>IFERROR(CONCATENATE(INDEX('8- Políticas de Administración '!$B$16:$F$53,MATCH('5- Identificación de Riesgos'!J76,'8- Políticas de Administración '!$C$16:$C$54,0),1)," - ",L76),"")</f>
        <v/>
      </c>
      <c r="L76" s="179" t="str">
        <f>IFERROR(VLOOKUP(INDEX('8- Políticas de Administración '!$B$16:$F$63,MATCH('5- Identificación de Riesgos'!J76,'8- Políticas de Administración '!$C$16:$C$64,0),1),'8- Políticas de Administración '!$B$16:$F$64,5,FALSE),"")</f>
        <v/>
      </c>
      <c r="M76" s="394"/>
      <c r="N76" s="410"/>
    </row>
    <row r="77" spans="1:25" ht="15.75" hidden="1" customHeight="1" thickBot="1">
      <c r="A77" s="482"/>
      <c r="B77" s="484"/>
      <c r="C77" s="486"/>
      <c r="D77" s="208"/>
      <c r="E77" s="391"/>
      <c r="F77" s="383"/>
      <c r="G77" s="385"/>
      <c r="H77" s="387"/>
      <c r="I77" s="148"/>
      <c r="J77" s="92"/>
      <c r="K77" s="148" t="str">
        <f>IFERROR(CONCATENATE(INDEX('8- Políticas de Administración '!$B$16:$F$53,MATCH('5- Identificación de Riesgos'!J77,'8- Políticas de Administración '!$C$16:$C$54,0),1)," - ",L77),"")</f>
        <v/>
      </c>
      <c r="L77" s="180" t="str">
        <f>IFERROR(VLOOKUP(INDEX('8- Políticas de Administración '!$B$16:$F$63,MATCH('5- Identificación de Riesgos'!J77,'8- Políticas de Administración '!$C$16:$C$64,0),1),'8- Políticas de Administración '!$B$16:$F$64,5,FALSE),"")</f>
        <v/>
      </c>
      <c r="M77" s="394"/>
      <c r="N77" s="410"/>
    </row>
    <row r="78" spans="1:25" ht="23.25" hidden="1" customHeight="1">
      <c r="A78" s="482"/>
      <c r="B78" s="484"/>
      <c r="C78" s="486"/>
      <c r="D78" s="208"/>
      <c r="E78" s="391"/>
      <c r="F78" s="383"/>
      <c r="G78" s="385"/>
      <c r="H78" s="387"/>
      <c r="I78" s="148"/>
      <c r="J78" s="92"/>
      <c r="K78" s="148" t="str">
        <f>IFERROR(CONCATENATE(INDEX('8- Políticas de Administración '!$B$16:$F$53,MATCH('5- Identificación de Riesgos'!J78,'8- Políticas de Administración '!$C$16:$C$54,0),1)," - ",L78),"")</f>
        <v/>
      </c>
      <c r="L78" s="192" t="str">
        <f>IFERROR(VLOOKUP(INDEX('8- Políticas de Administración '!$B$16:$F$63,MATCH('5- Identificación de Riesgos'!J78,'8- Políticas de Administración '!$C$16:$C$64,0),1),'8- Políticas de Administración '!$B$16:$F$64,5,FALSE),"")</f>
        <v/>
      </c>
      <c r="M78" s="394"/>
      <c r="N78" s="410"/>
    </row>
    <row r="79" spans="1:25" ht="15" hidden="1" customHeight="1" thickBot="1">
      <c r="A79" s="483"/>
      <c r="B79" s="485"/>
      <c r="C79" s="487"/>
      <c r="D79" s="211"/>
      <c r="E79" s="391"/>
      <c r="F79" s="383"/>
      <c r="G79" s="385"/>
      <c r="H79" s="387"/>
      <c r="I79" s="187"/>
      <c r="J79" s="200"/>
      <c r="K79" s="187" t="str">
        <f>IFERROR(CONCATENATE(INDEX('8- Políticas de Administración '!$B$16:$F$53,MATCH('5- Identificación de Riesgos'!J79,'8- Políticas de Administración '!$C$16:$C$54,0),1)," - ",L79),"")</f>
        <v/>
      </c>
      <c r="L79" s="201" t="str">
        <f>IFERROR(VLOOKUP(INDEX('8- Políticas de Administración '!$B$16:$F$63,MATCH('5- Identificación de Riesgos'!J79,'8- Políticas de Administración '!$C$16:$C$64,0),1),'8- Políticas de Administración '!$B$16:$F$64,5,FALSE),"")</f>
        <v/>
      </c>
      <c r="M79" s="395"/>
      <c r="N79" s="411"/>
    </row>
  </sheetData>
  <mergeCells count="92">
    <mergeCell ref="A60:A69"/>
    <mergeCell ref="A70:A79"/>
    <mergeCell ref="N60:N69"/>
    <mergeCell ref="H70:H79"/>
    <mergeCell ref="M70:M79"/>
    <mergeCell ref="N70:N79"/>
    <mergeCell ref="B70:B79"/>
    <mergeCell ref="C70:C79"/>
    <mergeCell ref="E70:E79"/>
    <mergeCell ref="F70:F79"/>
    <mergeCell ref="G70:G79"/>
    <mergeCell ref="B60:B69"/>
    <mergeCell ref="N10:N19"/>
    <mergeCell ref="M10:M19"/>
    <mergeCell ref="A1:C2"/>
    <mergeCell ref="A4:C4"/>
    <mergeCell ref="A8:A9"/>
    <mergeCell ref="B8:B9"/>
    <mergeCell ref="C10:C19"/>
    <mergeCell ref="B10:B19"/>
    <mergeCell ref="A10:A19"/>
    <mergeCell ref="E10:E19"/>
    <mergeCell ref="E8:E9"/>
    <mergeCell ref="G10:G19"/>
    <mergeCell ref="H10:H19"/>
    <mergeCell ref="F10:F19"/>
    <mergeCell ref="D4:N4"/>
    <mergeCell ref="F8:F9"/>
    <mergeCell ref="A5:C5"/>
    <mergeCell ref="A6:C6"/>
    <mergeCell ref="G8:G9"/>
    <mergeCell ref="H8:H9"/>
    <mergeCell ref="E7:H7"/>
    <mergeCell ref="D7:D9"/>
    <mergeCell ref="D6:N6"/>
    <mergeCell ref="D5:N5"/>
    <mergeCell ref="N7:O7"/>
    <mergeCell ref="K8:K9"/>
    <mergeCell ref="M8:M9"/>
    <mergeCell ref="I7:M7"/>
    <mergeCell ref="I8:I9"/>
    <mergeCell ref="L8:L9"/>
    <mergeCell ref="M20:M29"/>
    <mergeCell ref="N20:N29"/>
    <mergeCell ref="A30:A39"/>
    <mergeCell ref="E20:E29"/>
    <mergeCell ref="B30:B39"/>
    <mergeCell ref="C30:C39"/>
    <mergeCell ref="E30:E39"/>
    <mergeCell ref="H30:H39"/>
    <mergeCell ref="G20:G29"/>
    <mergeCell ref="H20:H29"/>
    <mergeCell ref="F20:F29"/>
    <mergeCell ref="F30:F39"/>
    <mergeCell ref="B20:B29"/>
    <mergeCell ref="C20:C29"/>
    <mergeCell ref="A20:A29"/>
    <mergeCell ref="G30:G39"/>
    <mergeCell ref="A50:A59"/>
    <mergeCell ref="B50:B59"/>
    <mergeCell ref="C50:C59"/>
    <mergeCell ref="E50:E59"/>
    <mergeCell ref="F50:F59"/>
    <mergeCell ref="G50:G59"/>
    <mergeCell ref="H50:H59"/>
    <mergeCell ref="M50:M59"/>
    <mergeCell ref="N50:N59"/>
    <mergeCell ref="O8:O9"/>
    <mergeCell ref="N8:N9"/>
    <mergeCell ref="O50:O59"/>
    <mergeCell ref="O40:O49"/>
    <mergeCell ref="O10:O19"/>
    <mergeCell ref="O20:O29"/>
    <mergeCell ref="O30:O39"/>
    <mergeCell ref="H40:H49"/>
    <mergeCell ref="M40:M49"/>
    <mergeCell ref="N40:N49"/>
    <mergeCell ref="M30:M39"/>
    <mergeCell ref="N30:N39"/>
    <mergeCell ref="F40:F49"/>
    <mergeCell ref="G40:G49"/>
    <mergeCell ref="A40:A49"/>
    <mergeCell ref="B40:B49"/>
    <mergeCell ref="C40:C49"/>
    <mergeCell ref="E40:E49"/>
    <mergeCell ref="Q60:Y68"/>
    <mergeCell ref="F60:F69"/>
    <mergeCell ref="G60:G69"/>
    <mergeCell ref="H60:H69"/>
    <mergeCell ref="C60:C69"/>
    <mergeCell ref="E60:E69"/>
    <mergeCell ref="M60:M69"/>
  </mergeCells>
  <conditionalFormatting sqref="H10 H20">
    <cfRule type="containsText" dxfId="533" priority="737" operator="containsText" text="Muy Baja">
      <formula>NOT(ISERROR(SEARCH("Muy Baja",H10)))</formula>
    </cfRule>
    <cfRule type="containsText" dxfId="532" priority="736" operator="containsText" text="Muy Baja">
      <formula>NOT(ISERROR(SEARCH("Muy Baja",H10)))</formula>
    </cfRule>
    <cfRule type="containsText" dxfId="531" priority="735" operator="containsText" text="Baja">
      <formula>NOT(ISERROR(SEARCH("Baja",H10)))</formula>
    </cfRule>
    <cfRule type="containsText" dxfId="530" priority="734" operator="containsText" text="Muy Baja">
      <formula>NOT(ISERROR(SEARCH("Muy Baja",H10)))</formula>
    </cfRule>
    <cfRule type="containsText" dxfId="529" priority="733" operator="containsText" text="Media">
      <formula>NOT(ISERROR(SEARCH("Media",H10)))</formula>
    </cfRule>
    <cfRule type="containsText" dxfId="528" priority="732" operator="containsText" text="Media">
      <formula>NOT(ISERROR(SEARCH("Media",H10)))</formula>
    </cfRule>
    <cfRule type="containsText" dxfId="527" priority="731" operator="containsText" text="Media">
      <formula>NOT(ISERROR(SEARCH("Media",H10)))</formula>
    </cfRule>
    <cfRule type="containsText" dxfId="526" priority="730" operator="containsText" text="Alta">
      <formula>NOT(ISERROR(SEARCH("Alta",H10)))</formula>
    </cfRule>
    <cfRule type="containsText" dxfId="525" priority="727" operator="containsText" text="Baja">
      <formula>NOT(ISERROR(SEARCH("Baja",H10)))</formula>
    </cfRule>
    <cfRule type="containsText" dxfId="524" priority="726" operator="containsText" text="Muy Baja">
      <formula>NOT(ISERROR(SEARCH("Muy Baja",H10)))</formula>
    </cfRule>
    <cfRule type="containsText" dxfId="523" priority="728" operator="containsText" text="Muy Alta">
      <formula>NOT(ISERROR(SEARCH("Muy Alta",H10)))</formula>
    </cfRule>
    <cfRule type="containsText" dxfId="522" priority="738" operator="containsText" text="Muy Baja">
      <formula>NOT(ISERROR(SEARCH("Muy Baja",H10)))</formula>
    </cfRule>
    <cfRule type="containsText" dxfId="521" priority="743" operator="containsText" text="Baja">
      <formula>NOT(ISERROR(SEARCH("Baja",H10)))</formula>
    </cfRule>
    <cfRule type="cellIs" dxfId="520" priority="747" operator="between">
      <formula>1</formula>
      <formula>2</formula>
    </cfRule>
    <cfRule type="containsText" dxfId="517" priority="744" operator="containsText" text="Muy baja">
      <formula>NOT(ISERROR(SEARCH("Muy baja",H10)))</formula>
    </cfRule>
    <cfRule type="containsText" dxfId="516" priority="742" operator="containsText" text="Media">
      <formula>NOT(ISERROR(SEARCH("Media",H10)))</formula>
    </cfRule>
    <cfRule type="containsText" dxfId="515" priority="741" operator="containsText" text="Alta">
      <formula>NOT(ISERROR(SEARCH("Alta",H10)))</formula>
    </cfRule>
    <cfRule type="cellIs" dxfId="514" priority="748" operator="between">
      <formula>0</formula>
      <formula>2</formula>
    </cfRule>
    <cfRule type="containsText" dxfId="513" priority="740" operator="containsText" text="Muy bajo">
      <formula>NOT(ISERROR(SEARCH("Muy bajo",H10)))</formula>
    </cfRule>
    <cfRule type="containsText" dxfId="512" priority="739" operator="containsText" text="Muy Baja'Tabla probabilidad'!">
      <formula>NOT(ISERROR(SEARCH("Muy Baja'Tabla probabilidad'!",H10)))</formula>
    </cfRule>
  </conditionalFormatting>
  <conditionalFormatting sqref="H30">
    <cfRule type="cellIs" dxfId="511" priority="355" operator="between">
      <formula>0</formula>
      <formula>2</formula>
    </cfRule>
    <cfRule type="cellIs" dxfId="510" priority="354" operator="between">
      <formula>1</formula>
      <formula>2</formula>
    </cfRule>
    <cfRule type="containsText" dxfId="508" priority="349" operator="containsText" text="Media">
      <formula>NOT(ISERROR(SEARCH("Media",H30)))</formula>
    </cfRule>
    <cfRule type="containsText" dxfId="506" priority="351" operator="containsText" text="Muy baja">
      <formula>NOT(ISERROR(SEARCH("Muy baja",H30)))</formula>
    </cfRule>
    <cfRule type="containsText" dxfId="505" priority="350" operator="containsText" text="Baja">
      <formula>NOT(ISERROR(SEARCH("Baja",H30)))</formula>
    </cfRule>
    <cfRule type="containsText" dxfId="504" priority="333" operator="containsText" text="Muy Baja">
      <formula>NOT(ISERROR(SEARCH("Muy Baja",H30)))</formula>
    </cfRule>
    <cfRule type="containsText" dxfId="503" priority="334" operator="containsText" text="Baja">
      <formula>NOT(ISERROR(SEARCH("Baja",H30)))</formula>
    </cfRule>
    <cfRule type="containsText" dxfId="502" priority="335" operator="containsText" text="Muy Alta">
      <formula>NOT(ISERROR(SEARCH("Muy Alta",H30)))</formula>
    </cfRule>
    <cfRule type="containsText" dxfId="501" priority="347" operator="containsText" text="Muy bajo">
      <formula>NOT(ISERROR(SEARCH("Muy bajo",H30)))</formula>
    </cfRule>
    <cfRule type="containsText" dxfId="500" priority="338" operator="containsText" text="Media">
      <formula>NOT(ISERROR(SEARCH("Media",H30)))</formula>
    </cfRule>
    <cfRule type="containsText" dxfId="499" priority="339" operator="containsText" text="Media">
      <formula>NOT(ISERROR(SEARCH("Media",H30)))</formula>
    </cfRule>
    <cfRule type="containsText" dxfId="498" priority="340" operator="containsText" text="Media">
      <formula>NOT(ISERROR(SEARCH("Media",H30)))</formula>
    </cfRule>
    <cfRule type="containsText" dxfId="497" priority="341" operator="containsText" text="Muy Baja">
      <formula>NOT(ISERROR(SEARCH("Muy Baja",H30)))</formula>
    </cfRule>
    <cfRule type="containsText" dxfId="496" priority="342" operator="containsText" text="Baja">
      <formula>NOT(ISERROR(SEARCH("Baja",H30)))</formula>
    </cfRule>
    <cfRule type="containsText" dxfId="495" priority="337" operator="containsText" text="Alta">
      <formula>NOT(ISERROR(SEARCH("Alta",H30)))</formula>
    </cfRule>
    <cfRule type="containsText" dxfId="494" priority="343" operator="containsText" text="Muy Baja">
      <formula>NOT(ISERROR(SEARCH("Muy Baja",H30)))</formula>
    </cfRule>
    <cfRule type="containsText" dxfId="493" priority="344" operator="containsText" text="Muy Baja">
      <formula>NOT(ISERROR(SEARCH("Muy Baja",H30)))</formula>
    </cfRule>
    <cfRule type="containsText" dxfId="492" priority="345" operator="containsText" text="Muy Baja">
      <formula>NOT(ISERROR(SEARCH("Muy Baja",H30)))</formula>
    </cfRule>
    <cfRule type="containsText" dxfId="491" priority="346" operator="containsText" text="Muy Baja'Tabla probabilidad'!">
      <formula>NOT(ISERROR(SEARCH("Muy Baja'Tabla probabilidad'!",H30)))</formula>
    </cfRule>
    <cfRule type="containsText" dxfId="490" priority="348" operator="containsText" text="Alta">
      <formula>NOT(ISERROR(SEARCH("Alta",H30)))</formula>
    </cfRule>
  </conditionalFormatting>
  <conditionalFormatting sqref="H40">
    <cfRule type="containsText" dxfId="489" priority="410" operator="containsText" text="Media">
      <formula>NOT(ISERROR(SEARCH("Media",H40)))</formula>
    </cfRule>
    <cfRule type="containsText" dxfId="488" priority="411" operator="containsText" text="Muy Baja">
      <formula>NOT(ISERROR(SEARCH("Muy Baja",H40)))</formula>
    </cfRule>
    <cfRule type="containsText" dxfId="487" priority="412" operator="containsText" text="Baja">
      <formula>NOT(ISERROR(SEARCH("Baja",H40)))</formula>
    </cfRule>
    <cfRule type="containsText" dxfId="486" priority="413" operator="containsText" text="Muy Baja">
      <formula>NOT(ISERROR(SEARCH("Muy Baja",H40)))</formula>
    </cfRule>
    <cfRule type="containsText" dxfId="485" priority="414" operator="containsText" text="Muy Baja">
      <formula>NOT(ISERROR(SEARCH("Muy Baja",H40)))</formula>
    </cfRule>
    <cfRule type="containsText" dxfId="484" priority="416" operator="containsText" text="Muy Baja'Tabla probabilidad'!">
      <formula>NOT(ISERROR(SEARCH("Muy Baja'Tabla probabilidad'!",H40)))</formula>
    </cfRule>
    <cfRule type="containsText" dxfId="483" priority="417" operator="containsText" text="Muy bajo">
      <formula>NOT(ISERROR(SEARCH("Muy bajo",H40)))</formula>
    </cfRule>
    <cfRule type="containsText" dxfId="482" priority="418" operator="containsText" text="Alta">
      <formula>NOT(ISERROR(SEARCH("Alta",H40)))</formula>
    </cfRule>
    <cfRule type="containsText" dxfId="481" priority="419" operator="containsText" text="Media">
      <formula>NOT(ISERROR(SEARCH("Media",H40)))</formula>
    </cfRule>
    <cfRule type="containsText" dxfId="480" priority="420" operator="containsText" text="Baja">
      <formula>NOT(ISERROR(SEARCH("Baja",H40)))</formula>
    </cfRule>
    <cfRule type="containsText" dxfId="479" priority="421" operator="containsText" text="Muy baja">
      <formula>NOT(ISERROR(SEARCH("Muy baja",H40)))</formula>
    </cfRule>
    <cfRule type="cellIs" dxfId="478" priority="422" operator="between">
      <formula>1</formula>
      <formula>2</formula>
    </cfRule>
    <cfRule type="cellIs" dxfId="477" priority="423" operator="between">
      <formula>0</formula>
      <formula>2</formula>
    </cfRule>
    <cfRule type="containsText" dxfId="476" priority="415" operator="containsText" text="Muy Baja">
      <formula>NOT(ISERROR(SEARCH("Muy Baja",H40)))</formula>
    </cfRule>
    <cfRule type="containsText" dxfId="475" priority="403" operator="containsText" text="Muy Baja">
      <formula>NOT(ISERROR(SEARCH("Muy Baja",H40)))</formula>
    </cfRule>
    <cfRule type="containsText" dxfId="474" priority="404" operator="containsText" text="Baja">
      <formula>NOT(ISERROR(SEARCH("Baja",H40)))</formula>
    </cfRule>
    <cfRule type="containsText" dxfId="473" priority="405" operator="containsText" text="Muy Alta">
      <formula>NOT(ISERROR(SEARCH("Muy Alta",H40)))</formula>
    </cfRule>
    <cfRule type="containsText" dxfId="472" priority="407" operator="containsText" text="Alta">
      <formula>NOT(ISERROR(SEARCH("Alta",H40)))</formula>
    </cfRule>
    <cfRule type="containsText" dxfId="471" priority="408" operator="containsText" text="Media">
      <formula>NOT(ISERROR(SEARCH("Media",H40)))</formula>
    </cfRule>
    <cfRule type="containsText" dxfId="470" priority="409" operator="containsText" text="Media">
      <formula>NOT(ISERROR(SEARCH("Media",H40)))</formula>
    </cfRule>
  </conditionalFormatting>
  <conditionalFormatting sqref="H50">
    <cfRule type="containsText" dxfId="469" priority="520" operator="containsText" text="Muy bajo">
      <formula>NOT(ISERROR(SEARCH("Muy bajo",H50)))</formula>
    </cfRule>
    <cfRule type="containsText" dxfId="468" priority="517" operator="containsText" text="Muy Baja">
      <formula>NOT(ISERROR(SEARCH("Muy Baja",H50)))</formula>
    </cfRule>
    <cfRule type="containsText" dxfId="467" priority="516" operator="containsText" text="Muy Baja">
      <formula>NOT(ISERROR(SEARCH("Muy Baja",H50)))</formula>
    </cfRule>
    <cfRule type="containsText" dxfId="466" priority="515" operator="containsText" text="Baja">
      <formula>NOT(ISERROR(SEARCH("Baja",H50)))</formula>
    </cfRule>
    <cfRule type="containsText" dxfId="465" priority="514" operator="containsText" text="Muy Baja">
      <formula>NOT(ISERROR(SEARCH("Muy Baja",H50)))</formula>
    </cfRule>
    <cfRule type="containsText" dxfId="464" priority="513" operator="containsText" text="Media">
      <formula>NOT(ISERROR(SEARCH("Media",H50)))</formula>
    </cfRule>
    <cfRule type="containsText" dxfId="463" priority="512" operator="containsText" text="Media">
      <formula>NOT(ISERROR(SEARCH("Media",H50)))</formula>
    </cfRule>
    <cfRule type="containsText" dxfId="462" priority="506" operator="containsText" text="Muy Baja">
      <formula>NOT(ISERROR(SEARCH("Muy Baja",H50)))</formula>
    </cfRule>
    <cfRule type="containsText" dxfId="461" priority="507" operator="containsText" text="Baja">
      <formula>NOT(ISERROR(SEARCH("Baja",H50)))</formula>
    </cfRule>
    <cfRule type="containsText" dxfId="460" priority="508" operator="containsText" text="Muy Alta">
      <formula>NOT(ISERROR(SEARCH("Muy Alta",H50)))</formula>
    </cfRule>
    <cfRule type="containsText" dxfId="459" priority="510" operator="containsText" text="Alta">
      <formula>NOT(ISERROR(SEARCH("Alta",H50)))</formula>
    </cfRule>
    <cfRule type="containsText" dxfId="458" priority="522" operator="containsText" text="Media">
      <formula>NOT(ISERROR(SEARCH("Media",H50)))</formula>
    </cfRule>
    <cfRule type="containsText" dxfId="457" priority="519" operator="containsText" text="Muy Baja'Tabla probabilidad'!">
      <formula>NOT(ISERROR(SEARCH("Muy Baja'Tabla probabilidad'!",H50)))</formula>
    </cfRule>
    <cfRule type="containsText" dxfId="456" priority="518" operator="containsText" text="Muy Baja">
      <formula>NOT(ISERROR(SEARCH("Muy Baja",H50)))</formula>
    </cfRule>
    <cfRule type="cellIs" dxfId="455" priority="528" operator="between">
      <formula>0</formula>
      <formula>2</formula>
    </cfRule>
    <cfRule type="cellIs" dxfId="454" priority="527" operator="between">
      <formula>1</formula>
      <formula>2</formula>
    </cfRule>
    <cfRule type="containsText" dxfId="451" priority="524" operator="containsText" text="Muy baja">
      <formula>NOT(ISERROR(SEARCH("Muy baja",H50)))</formula>
    </cfRule>
    <cfRule type="containsText" dxfId="450" priority="523" operator="containsText" text="Baja">
      <formula>NOT(ISERROR(SEARCH("Baja",H50)))</formula>
    </cfRule>
    <cfRule type="containsText" dxfId="449" priority="521" operator="containsText" text="Alta">
      <formula>NOT(ISERROR(SEARCH("Alta",H50)))</formula>
    </cfRule>
    <cfRule type="containsText" dxfId="448" priority="511" operator="containsText" text="Media">
      <formula>NOT(ISERROR(SEARCH("Media",H50)))</formula>
    </cfRule>
  </conditionalFormatting>
  <conditionalFormatting sqref="H60">
    <cfRule type="containsText" dxfId="447" priority="203" operator="containsText" text="Baja">
      <formula>NOT(ISERROR(SEARCH("Baja",H60)))</formula>
    </cfRule>
    <cfRule type="containsText" dxfId="446" priority="198" operator="containsText" text="Muy Baja">
      <formula>NOT(ISERROR(SEARCH("Muy Baja",H60)))</formula>
    </cfRule>
    <cfRule type="containsText" dxfId="445" priority="188" operator="containsText" text="Baja">
      <formula>NOT(ISERROR(SEARCH("Baja",H60)))</formula>
    </cfRule>
    <cfRule type="cellIs" dxfId="444" priority="208" operator="between">
      <formula>0</formula>
      <formula>2</formula>
    </cfRule>
    <cfRule type="cellIs" dxfId="443" priority="207" operator="between">
      <formula>1</formula>
      <formula>2</formula>
    </cfRule>
    <cfRule type="containsText" dxfId="440" priority="204" operator="containsText" text="Muy baja">
      <formula>NOT(ISERROR(SEARCH("Muy baja",H60)))</formula>
    </cfRule>
    <cfRule type="containsText" dxfId="439" priority="202" operator="containsText" text="Media">
      <formula>NOT(ISERROR(SEARCH("Media",H60)))</formula>
    </cfRule>
    <cfRule type="containsText" dxfId="438" priority="201" operator="containsText" text="Alta">
      <formula>NOT(ISERROR(SEARCH("Alta",H60)))</formula>
    </cfRule>
    <cfRule type="containsText" dxfId="437" priority="200" operator="containsText" text="Muy bajo">
      <formula>NOT(ISERROR(SEARCH("Muy bajo",H60)))</formula>
    </cfRule>
    <cfRule type="containsText" dxfId="436" priority="199" operator="containsText" text="Muy Baja'Tabla probabilidad'!">
      <formula>NOT(ISERROR(SEARCH("Muy Baja'Tabla probabilidad'!",H60)))</formula>
    </cfRule>
    <cfRule type="containsText" dxfId="435" priority="187" operator="containsText" text="Muy Baja">
      <formula>NOT(ISERROR(SEARCH("Muy Baja",H60)))</formula>
    </cfRule>
    <cfRule type="containsText" dxfId="434" priority="189" operator="containsText" text="Muy Alta">
      <formula>NOT(ISERROR(SEARCH("Muy Alta",H60)))</formula>
    </cfRule>
    <cfRule type="containsText" dxfId="433" priority="190" operator="containsText" text="Alta">
      <formula>NOT(ISERROR(SEARCH("Alta",H60)))</formula>
    </cfRule>
    <cfRule type="containsText" dxfId="432" priority="191" operator="containsText" text="Media">
      <formula>NOT(ISERROR(SEARCH("Media",H60)))</formula>
    </cfRule>
    <cfRule type="containsText" dxfId="431" priority="192" operator="containsText" text="Media">
      <formula>NOT(ISERROR(SEARCH("Media",H60)))</formula>
    </cfRule>
    <cfRule type="containsText" dxfId="430" priority="193" operator="containsText" text="Media">
      <formula>NOT(ISERROR(SEARCH("Media",H60)))</formula>
    </cfRule>
    <cfRule type="containsText" dxfId="429" priority="194" operator="containsText" text="Muy Baja">
      <formula>NOT(ISERROR(SEARCH("Muy Baja",H60)))</formula>
    </cfRule>
    <cfRule type="containsText" dxfId="428" priority="195" operator="containsText" text="Baja">
      <formula>NOT(ISERROR(SEARCH("Baja",H60)))</formula>
    </cfRule>
    <cfRule type="containsText" dxfId="427" priority="196" operator="containsText" text="Muy Baja">
      <formula>NOT(ISERROR(SEARCH("Muy Baja",H60)))</formula>
    </cfRule>
    <cfRule type="containsText" dxfId="426" priority="197" operator="containsText" text="Muy Baja">
      <formula>NOT(ISERROR(SEARCH("Muy Baja",H60)))</formula>
    </cfRule>
  </conditionalFormatting>
  <conditionalFormatting sqref="H70">
    <cfRule type="containsText" dxfId="425" priority="12" operator="containsText" text="Baja">
      <formula>NOT(ISERROR(SEARCH("Baja",H70)))</formula>
    </cfRule>
    <cfRule type="containsText" dxfId="424" priority="13" operator="containsText" text="Muy Alta">
      <formula>NOT(ISERROR(SEARCH("Muy Alta",H70)))</formula>
    </cfRule>
    <cfRule type="containsText" dxfId="423" priority="14" operator="containsText" text="Alta">
      <formula>NOT(ISERROR(SEARCH("Alta",H70)))</formula>
    </cfRule>
    <cfRule type="containsText" dxfId="422" priority="15" operator="containsText" text="Media">
      <formula>NOT(ISERROR(SEARCH("Media",H70)))</formula>
    </cfRule>
    <cfRule type="containsText" dxfId="421" priority="16" operator="containsText" text="Media">
      <formula>NOT(ISERROR(SEARCH("Media",H70)))</formula>
    </cfRule>
    <cfRule type="containsText" dxfId="420" priority="17" operator="containsText" text="Media">
      <formula>NOT(ISERROR(SEARCH("Media",H70)))</formula>
    </cfRule>
    <cfRule type="containsText" dxfId="419" priority="18" operator="containsText" text="Muy Baja">
      <formula>NOT(ISERROR(SEARCH("Muy Baja",H70)))</formula>
    </cfRule>
    <cfRule type="containsText" dxfId="418" priority="19" operator="containsText" text="Baja">
      <formula>NOT(ISERROR(SEARCH("Baja",H70)))</formula>
    </cfRule>
    <cfRule type="containsText" dxfId="417" priority="20" operator="containsText" text="Muy Baja">
      <formula>NOT(ISERROR(SEARCH("Muy Baja",H70)))</formula>
    </cfRule>
    <cfRule type="containsText" dxfId="416" priority="21" operator="containsText" text="Muy Baja">
      <formula>NOT(ISERROR(SEARCH("Muy Baja",H70)))</formula>
    </cfRule>
    <cfRule type="containsText" dxfId="415" priority="23" operator="containsText" text="Muy Baja'Tabla probabilidad'!">
      <formula>NOT(ISERROR(SEARCH("Muy Baja'Tabla probabilidad'!",H70)))</formula>
    </cfRule>
    <cfRule type="cellIs" dxfId="414" priority="32" operator="between">
      <formula>0</formula>
      <formula>2</formula>
    </cfRule>
    <cfRule type="containsText" dxfId="413" priority="11" operator="containsText" text="Muy Baja">
      <formula>NOT(ISERROR(SEARCH("Muy Baja",H70)))</formula>
    </cfRule>
    <cfRule type="cellIs" dxfId="412" priority="31" operator="between">
      <formula>1</formula>
      <formula>2</formula>
    </cfRule>
    <cfRule type="containsText" dxfId="410" priority="28" operator="containsText" text="Muy baja">
      <formula>NOT(ISERROR(SEARCH("Muy baja",H70)))</formula>
    </cfRule>
    <cfRule type="containsText" dxfId="409" priority="27" operator="containsText" text="Baja">
      <formula>NOT(ISERROR(SEARCH("Baja",H70)))</formula>
    </cfRule>
    <cfRule type="containsText" dxfId="408" priority="26" operator="containsText" text="Media">
      <formula>NOT(ISERROR(SEARCH("Media",H70)))</formula>
    </cfRule>
    <cfRule type="containsText" dxfId="407" priority="25" operator="containsText" text="Alta">
      <formula>NOT(ISERROR(SEARCH("Alta",H70)))</formula>
    </cfRule>
    <cfRule type="containsText" dxfId="406" priority="24" operator="containsText" text="Muy bajo">
      <formula>NOT(ISERROR(SEARCH("Muy bajo",H70)))</formula>
    </cfRule>
    <cfRule type="containsText" dxfId="404" priority="22" operator="containsText" text="Muy Baja">
      <formula>NOT(ISERROR(SEARCH("Muy Baja",H70)))</formula>
    </cfRule>
  </conditionalFormatting>
  <conditionalFormatting sqref="M10 K10:K79 M20 M30 M40 M50 M60 M70">
    <cfRule type="containsText" dxfId="403" priority="722" operator="containsText" text="Alta">
      <formula>NOT(ISERROR(SEARCH("Alta",K10)))</formula>
    </cfRule>
    <cfRule type="containsText" dxfId="402" priority="724" operator="containsText" text="Menor">
      <formula>NOT(ISERROR(SEARCH("Menor",K10)))</formula>
    </cfRule>
    <cfRule type="containsText" dxfId="401" priority="725" operator="containsText" text="Leve">
      <formula>NOT(ISERROR(SEARCH("Leve",K10)))</formula>
    </cfRule>
    <cfRule type="containsText" dxfId="400" priority="720" operator="containsText" text="Catastrófico">
      <formula>NOT(ISERROR(SEARCH("Catastrófico",K10)))</formula>
    </cfRule>
    <cfRule type="containsText" dxfId="399" priority="721" operator="containsText" text="Mayor">
      <formula>NOT(ISERROR(SEARCH("Mayor",K10)))</formula>
    </cfRule>
  </conditionalFormatting>
  <conditionalFormatting sqref="M10:N10 K10:K79 M20:O20 M30:N30 M40:N40 M50:N50 M60:N60 M70:N70">
    <cfRule type="containsText" dxfId="398" priority="723" operator="containsText" text="Moderado">
      <formula>NOT(ISERROR(SEARCH("Moderado",K10)))</formula>
    </cfRule>
  </conditionalFormatting>
  <conditionalFormatting sqref="N8:O8">
    <cfRule type="containsText" dxfId="397" priority="286" operator="containsText" text="6- Moderado">
      <formula>NOT(ISERROR(SEARCH("6- Moderado",N8)))</formula>
    </cfRule>
    <cfRule type="containsText" dxfId="396" priority="288" operator="containsText" text="3- Bajo">
      <formula>NOT(ISERROR(SEARCH("3- Bajo",N8)))</formula>
    </cfRule>
    <cfRule type="containsText" dxfId="395" priority="289" operator="containsText" text="4- Bajo">
      <formula>NOT(ISERROR(SEARCH("4- Bajo",N8)))</formula>
    </cfRule>
    <cfRule type="containsText" dxfId="394" priority="290" operator="containsText" text="1- Bajo">
      <formula>NOT(ISERROR(SEARCH("1- Bajo",N8)))</formula>
    </cfRule>
    <cfRule type="containsText" dxfId="393" priority="287" operator="containsText" text="4- Moderado">
      <formula>NOT(ISERROR(SEARCH("4- Moderado",N8)))</formula>
    </cfRule>
    <cfRule type="containsText" dxfId="392" priority="285" operator="containsText" text="3- Moderado">
      <formula>NOT(ISERROR(SEARCH("3- Moderado",N8)))</formula>
    </cfRule>
  </conditionalFormatting>
  <conditionalFormatting sqref="N10:O10 N20:O20 N30:O30 N60 N70">
    <cfRule type="containsText" dxfId="391" priority="282" operator="containsText" text="Alto">
      <formula>NOT(ISERROR(SEARCH("Alto",N10)))</formula>
    </cfRule>
    <cfRule type="containsText" dxfId="390" priority="283" operator="containsText" text="Bajo">
      <formula>NOT(ISERROR(SEARCH("Bajo",N10)))</formula>
    </cfRule>
    <cfRule type="containsText" dxfId="389" priority="281" operator="containsText" text="Extremo">
      <formula>NOT(ISERROR(SEARCH("Extremo",N10)))</formula>
    </cfRule>
  </conditionalFormatting>
  <conditionalFormatting sqref="N40:O40">
    <cfRule type="containsText" dxfId="388" priority="247" operator="containsText" text="Bajo">
      <formula>NOT(ISERROR(SEARCH("Bajo",N40)))</formula>
    </cfRule>
    <cfRule type="containsText" dxfId="387" priority="246" operator="containsText" text="Alto">
      <formula>NOT(ISERROR(SEARCH("Alto",N40)))</formula>
    </cfRule>
    <cfRule type="containsText" dxfId="386" priority="245" operator="containsText" text="Extremo">
      <formula>NOT(ISERROR(SEARCH("Extremo",N40)))</formula>
    </cfRule>
  </conditionalFormatting>
  <conditionalFormatting sqref="N50:O50">
    <cfRule type="containsText" dxfId="385" priority="237" operator="containsText" text="Bajo">
      <formula>NOT(ISERROR(SEARCH("Bajo",N50)))</formula>
    </cfRule>
    <cfRule type="containsText" dxfId="384" priority="236" operator="containsText" text="Alto">
      <formula>NOT(ISERROR(SEARCH("Alto",N50)))</formula>
    </cfRule>
    <cfRule type="containsText" dxfId="383" priority="235" operator="containsText" text="Extremo">
      <formula>NOT(ISERROR(SEARCH("Extremo",N50)))</formula>
    </cfRule>
  </conditionalFormatting>
  <conditionalFormatting sqref="O10">
    <cfRule type="containsText" dxfId="382" priority="284" operator="containsText" text="Moderado">
      <formula>NOT(ISERROR(SEARCH("Moderado",O10)))</formula>
    </cfRule>
  </conditionalFormatting>
  <conditionalFormatting sqref="O30">
    <cfRule type="containsText" dxfId="381" priority="359" operator="containsText" text="Moderado">
      <formula>NOT(ISERROR(SEARCH("Moderado",O30)))</formula>
    </cfRule>
  </conditionalFormatting>
  <conditionalFormatting sqref="O40">
    <cfRule type="containsText" dxfId="380" priority="248" operator="containsText" text="Moderado">
      <formula>NOT(ISERROR(SEARCH("Moderado",O40)))</formula>
    </cfRule>
  </conditionalFormatting>
  <conditionalFormatting sqref="O50">
    <cfRule type="containsText" dxfId="379" priority="238" operator="containsText" text="Moderado">
      <formula>NOT(ISERROR(SEARCH("Moderado",O50)))</formula>
    </cfRule>
  </conditionalFormatting>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46"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45"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53" operator="containsText" id="{8CF4FB2E-11BC-4916-A399-FE71E647041B}">
            <xm:f>NOT(ISERROR(SEARCH('8- Políticas de Administración '!$B$5,H30)))</xm:f>
            <xm:f>'8- Políticas de Administración '!$B$5</xm:f>
            <x14:dxf>
              <font>
                <color rgb="FF9C0006"/>
              </font>
              <fill>
                <patternFill>
                  <bgColor rgb="FFFFC7CE"/>
                </patternFill>
              </fill>
            </x14:dxf>
          </x14:cfRule>
          <x14:cfRule type="containsText" priority="352" operator="containsText" id="{BF3A1CEA-520B-48AC-B25F-7C6CDFF3DB8D}">
            <xm:f>NOT(ISERROR(SEARCH('8- Políticas de Administración '!$B$5,H30)))</xm:f>
            <xm:f>'8- Políticas de Administración '!$B$5</xm:f>
            <x14:dxf>
              <font>
                <color rgb="FF006100"/>
              </font>
              <fill>
                <patternFill>
                  <bgColor rgb="FFC6EFCE"/>
                </patternFill>
              </fill>
            </x14:dxf>
          </x14:cfRule>
          <xm:sqref>H30</xm:sqref>
        </x14:conditionalFormatting>
        <x14:conditionalFormatting xmlns:xm="http://schemas.microsoft.com/office/excel/2006/main">
          <x14:cfRule type="containsText" priority="526" operator="containsText" id="{DE7D4B69-6DFB-425D-B1B8-D35A87E1A13E}">
            <xm:f>NOT(ISERROR(SEARCH('8- Políticas de Administración '!$B$5,H50)))</xm:f>
            <xm:f>'8- Políticas de Administración '!$B$5</xm:f>
            <x14:dxf>
              <font>
                <color rgb="FF9C0006"/>
              </font>
              <fill>
                <patternFill>
                  <bgColor rgb="FFFFC7CE"/>
                </patternFill>
              </fill>
            </x14:dxf>
          </x14:cfRule>
          <x14:cfRule type="containsText" priority="525" operator="containsText" id="{954E1B25-D051-41D0-989E-8AD2D1BE75BA}">
            <xm:f>NOT(ISERROR(SEARCH('8- Políticas de Administración '!$B$5,H50)))</xm:f>
            <xm:f>'8- Políticas de Administración '!$B$5</xm:f>
            <x14:dxf>
              <font>
                <color rgb="FF006100"/>
              </font>
              <fill>
                <patternFill>
                  <bgColor rgb="FFC6EFCE"/>
                </patternFill>
              </fill>
            </x14:dxf>
          </x14:cfRule>
          <xm:sqref>H50</xm:sqref>
        </x14:conditionalFormatting>
        <x14:conditionalFormatting xmlns:xm="http://schemas.microsoft.com/office/excel/2006/main">
          <x14:cfRule type="containsText" priority="206" operator="containsText" id="{5ED9F1F3-8983-442B-B76F-C783C6960D9C}">
            <xm:f>NOT(ISERROR(SEARCH('8- Políticas de Administración '!$B$5,H60)))</xm:f>
            <xm:f>'8- Políticas de Administración '!$B$5</xm:f>
            <x14:dxf>
              <font>
                <color rgb="FF9C0006"/>
              </font>
              <fill>
                <patternFill>
                  <bgColor rgb="FFFFC7CE"/>
                </patternFill>
              </fill>
            </x14:dxf>
          </x14:cfRule>
          <x14:cfRule type="containsText" priority="205" operator="containsText" id="{707A634C-B82F-4D42-BC9F-8E261ACE94B9}">
            <xm:f>NOT(ISERROR(SEARCH('8- Políticas de Administración '!$B$5,H60)))</xm:f>
            <xm:f>'8- Políticas de Administración '!$B$5</xm:f>
            <x14:dxf>
              <font>
                <color rgb="FF006100"/>
              </font>
              <fill>
                <patternFill>
                  <bgColor rgb="FFC6EFCE"/>
                </patternFill>
              </fill>
            </x14:dxf>
          </x14:cfRule>
          <xm:sqref>H60</xm:sqref>
        </x14:conditionalFormatting>
        <x14:conditionalFormatting xmlns:xm="http://schemas.microsoft.com/office/excel/2006/main">
          <x14:cfRule type="containsText" priority="29"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30"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zoomScale="85" zoomScaleNormal="85" zoomScalePageLayoutView="70" workbookViewId="0">
      <selection activeCell="E10" sqref="E10:E19"/>
    </sheetView>
  </sheetViews>
  <sheetFormatPr baseColWidth="10" defaultColWidth="11.42578125" defaultRowHeight="15"/>
  <cols>
    <col min="1" max="1" width="7" customWidth="1"/>
    <col min="2" max="2" width="35.85546875" customWidth="1"/>
    <col min="3" max="3" width="52.5703125" style="49" customWidth="1"/>
    <col min="4" max="4" width="5" hidden="1" customWidth="1"/>
    <col min="5" max="5" width="50" customWidth="1"/>
    <col min="7" max="7" width="12.28515625" bestFit="1" customWidth="1"/>
    <col min="8" max="8" width="14.7109375" bestFit="1" customWidth="1"/>
    <col min="9" max="9" width="13.5703125" customWidth="1"/>
    <col min="10" max="10" width="10.140625"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4" customWidth="1"/>
    <col min="21" max="21" width="18.5703125" style="33" customWidth="1"/>
    <col min="22" max="22" width="22.5703125" style="35" customWidth="1"/>
    <col min="23" max="278" width="11.42578125" style="16"/>
    <col min="279" max="16384" width="11.42578125" style="21"/>
  </cols>
  <sheetData>
    <row r="1" spans="1:22" s="18" customFormat="1" ht="27.75" thickTop="1">
      <c r="A1" s="500"/>
      <c r="B1" s="501"/>
      <c r="C1" s="502"/>
      <c r="D1" s="42"/>
      <c r="E1" s="496" t="s">
        <v>342</v>
      </c>
      <c r="F1" s="497"/>
      <c r="G1" s="497"/>
      <c r="H1" s="497"/>
      <c r="I1" s="497"/>
      <c r="J1" s="497"/>
      <c r="K1" s="497"/>
      <c r="L1" s="497"/>
      <c r="M1" s="497"/>
      <c r="N1" s="497"/>
      <c r="O1" s="497"/>
      <c r="P1" s="497"/>
      <c r="Q1" s="497"/>
      <c r="R1" s="497"/>
      <c r="S1" s="497"/>
      <c r="T1" s="497"/>
      <c r="U1" s="497"/>
      <c r="V1" s="497"/>
    </row>
    <row r="2" spans="1:22" s="18" customFormat="1" ht="27">
      <c r="A2" s="503"/>
      <c r="B2" s="461"/>
      <c r="C2" s="504"/>
      <c r="D2" s="42"/>
      <c r="E2" s="498"/>
      <c r="F2" s="499"/>
      <c r="G2" s="499"/>
      <c r="H2" s="499"/>
      <c r="I2" s="499"/>
      <c r="J2" s="499"/>
      <c r="K2" s="499"/>
      <c r="L2" s="499"/>
      <c r="M2" s="499"/>
      <c r="N2" s="499"/>
      <c r="O2" s="499"/>
      <c r="P2" s="499"/>
      <c r="Q2" s="499"/>
      <c r="R2" s="499"/>
      <c r="S2" s="499"/>
      <c r="T2" s="499"/>
      <c r="U2" s="499"/>
      <c r="V2" s="499"/>
    </row>
    <row r="3" spans="1:22" s="18" customFormat="1" ht="27">
      <c r="A3" s="503"/>
      <c r="B3" s="461"/>
      <c r="C3" s="504"/>
      <c r="D3" s="143"/>
      <c r="E3" s="498"/>
      <c r="F3" s="499"/>
      <c r="G3" s="499"/>
      <c r="H3" s="499"/>
      <c r="I3" s="499"/>
      <c r="J3" s="499"/>
      <c r="K3" s="499"/>
      <c r="L3" s="499"/>
      <c r="M3" s="499"/>
      <c r="N3" s="499"/>
      <c r="O3" s="499"/>
      <c r="P3" s="499"/>
      <c r="Q3" s="499"/>
      <c r="R3" s="499"/>
      <c r="S3" s="499"/>
      <c r="T3" s="499"/>
      <c r="U3" s="499"/>
      <c r="V3" s="499"/>
    </row>
    <row r="4" spans="1:22" s="18" customFormat="1" ht="18">
      <c r="A4" s="437" t="s">
        <v>265</v>
      </c>
      <c r="B4" s="437"/>
      <c r="C4" s="518" t="s">
        <v>343</v>
      </c>
      <c r="D4" s="518"/>
      <c r="E4" s="518"/>
      <c r="F4" s="518"/>
      <c r="G4" s="518"/>
      <c r="H4" s="518"/>
      <c r="I4" s="518"/>
      <c r="J4" s="518"/>
      <c r="K4" s="518"/>
      <c r="L4" s="518"/>
      <c r="M4" s="518"/>
      <c r="N4" s="518"/>
      <c r="O4" s="518"/>
      <c r="P4" s="518"/>
      <c r="Q4" s="518"/>
      <c r="R4" s="518"/>
      <c r="S4" s="518"/>
      <c r="T4" s="518"/>
      <c r="U4" s="518"/>
      <c r="V4" s="518"/>
    </row>
    <row r="5" spans="1:22" s="18" customFormat="1" ht="56.45" customHeight="1">
      <c r="A5" s="437" t="s">
        <v>267</v>
      </c>
      <c r="B5" s="437"/>
      <c r="C5" s="523" t="s">
        <v>268</v>
      </c>
      <c r="D5" s="523"/>
      <c r="E5" s="523"/>
      <c r="F5" s="523"/>
      <c r="G5" s="523"/>
      <c r="H5" s="523"/>
      <c r="I5" s="523"/>
      <c r="J5" s="523"/>
      <c r="K5" s="523"/>
      <c r="L5" s="523"/>
      <c r="M5" s="523"/>
      <c r="N5" s="523"/>
      <c r="O5" s="523"/>
      <c r="P5" s="523"/>
      <c r="Q5" s="523"/>
      <c r="R5" s="523"/>
      <c r="S5" s="523"/>
      <c r="T5" s="523"/>
      <c r="U5" s="523"/>
      <c r="V5" s="523"/>
    </row>
    <row r="6" spans="1:22" s="18" customFormat="1" ht="18">
      <c r="A6" s="437" t="s">
        <v>269</v>
      </c>
      <c r="B6" s="437"/>
      <c r="C6" s="518" t="s">
        <v>270</v>
      </c>
      <c r="D6" s="518"/>
      <c r="E6" s="518"/>
      <c r="F6" s="518"/>
      <c r="G6" s="518"/>
      <c r="H6" s="518"/>
      <c r="I6" s="518"/>
      <c r="J6" s="518"/>
      <c r="K6" s="518"/>
      <c r="L6" s="518"/>
      <c r="M6" s="518"/>
      <c r="N6" s="518"/>
      <c r="O6" s="518"/>
      <c r="P6" s="518"/>
      <c r="Q6" s="518"/>
      <c r="R6" s="518"/>
      <c r="S6" s="518"/>
      <c r="T6" s="518"/>
      <c r="U6" s="518"/>
      <c r="V6" s="518"/>
    </row>
    <row r="7" spans="1:22" s="18" customFormat="1" ht="17.25" thickBot="1">
      <c r="A7" s="505" t="s">
        <v>271</v>
      </c>
      <c r="B7" s="505"/>
      <c r="C7" s="505"/>
      <c r="D7" s="506" t="s">
        <v>344</v>
      </c>
      <c r="E7" s="454"/>
      <c r="F7" s="454"/>
      <c r="G7" s="454"/>
      <c r="H7" s="454"/>
      <c r="I7" s="454"/>
      <c r="J7" s="454"/>
      <c r="K7" s="454"/>
      <c r="L7" s="454"/>
      <c r="M7" s="454"/>
      <c r="N7" s="454"/>
      <c r="O7" s="454"/>
      <c r="P7" s="454"/>
      <c r="Q7" s="454"/>
      <c r="R7" s="455"/>
      <c r="S7" s="120"/>
      <c r="T7" s="505" t="s">
        <v>345</v>
      </c>
      <c r="U7" s="505"/>
      <c r="V7" s="505"/>
    </row>
    <row r="8" spans="1:22" s="18" customFormat="1" ht="30" customHeight="1" thickTop="1" thickBot="1">
      <c r="A8" s="507" t="s">
        <v>276</v>
      </c>
      <c r="B8" s="508" t="s">
        <v>346</v>
      </c>
      <c r="C8" s="510" t="s">
        <v>272</v>
      </c>
      <c r="D8" s="512" t="s">
        <v>347</v>
      </c>
      <c r="E8" s="514" t="s">
        <v>240</v>
      </c>
      <c r="F8" s="515" t="s">
        <v>348</v>
      </c>
      <c r="G8" s="516"/>
      <c r="H8" s="516"/>
      <c r="I8" s="516"/>
      <c r="J8" s="516"/>
      <c r="K8" s="517"/>
      <c r="L8" s="515" t="s">
        <v>349</v>
      </c>
      <c r="M8" s="516"/>
      <c r="N8" s="516"/>
      <c r="O8" s="516"/>
      <c r="P8" s="516"/>
      <c r="Q8" s="516"/>
      <c r="R8" s="516"/>
      <c r="S8" s="517"/>
      <c r="T8" s="56"/>
      <c r="U8" s="57"/>
      <c r="V8" s="84" t="s">
        <v>350</v>
      </c>
    </row>
    <row r="9" spans="1:22" s="20" customFormat="1" ht="96" customHeight="1" thickTop="1" thickBot="1">
      <c r="A9" s="462"/>
      <c r="B9" s="509"/>
      <c r="C9" s="511"/>
      <c r="D9" s="513"/>
      <c r="E9" s="452"/>
      <c r="F9" s="47" t="s">
        <v>242</v>
      </c>
      <c r="G9" s="47" t="s">
        <v>244</v>
      </c>
      <c r="H9" s="47" t="s">
        <v>351</v>
      </c>
      <c r="I9" s="47" t="s">
        <v>246</v>
      </c>
      <c r="J9" s="270" t="s">
        <v>352</v>
      </c>
      <c r="K9" s="47" t="s">
        <v>252</v>
      </c>
      <c r="L9" s="47" t="s">
        <v>353</v>
      </c>
      <c r="M9" s="118" t="s">
        <v>249</v>
      </c>
      <c r="N9" s="47" t="s">
        <v>354</v>
      </c>
      <c r="O9" s="47" t="s">
        <v>355</v>
      </c>
      <c r="P9" s="47" t="s">
        <v>356</v>
      </c>
      <c r="Q9" s="47" t="s">
        <v>357</v>
      </c>
      <c r="R9" s="123" t="s">
        <v>352</v>
      </c>
      <c r="S9" s="47" t="s">
        <v>358</v>
      </c>
      <c r="T9" s="50" t="s">
        <v>254</v>
      </c>
      <c r="U9" s="50" t="s">
        <v>256</v>
      </c>
      <c r="V9" s="51" t="s">
        <v>359</v>
      </c>
    </row>
    <row r="10" spans="1:22" ht="114.75">
      <c r="A10" s="433">
        <f>'5- Identificación de Riesgos'!A10</f>
        <v>1</v>
      </c>
      <c r="B10" s="520" t="str">
        <f>'5- Identificación de Riesgos'!B10</f>
        <v>Vencimiento de Términos en virtud de acciones constitucionales y habeas corpus</v>
      </c>
      <c r="C10" s="160" t="str">
        <f>'5- Identificación de Riesgos'!D10</f>
        <v>1. Mayor demanda de justicia.</v>
      </c>
      <c r="D10" s="154"/>
      <c r="E10" s="161" t="s">
        <v>360</v>
      </c>
      <c r="F10" s="147" t="s">
        <v>361</v>
      </c>
      <c r="G10" s="147" t="s">
        <v>361</v>
      </c>
      <c r="H10" s="147" t="s">
        <v>361</v>
      </c>
      <c r="I10" s="147" t="s">
        <v>361</v>
      </c>
      <c r="J10" s="153">
        <f>COUNTIF(F10:I10,"SI")/4</f>
        <v>1</v>
      </c>
      <c r="K10" s="490">
        <f>AVERAGE(J10:J14)</f>
        <v>0.75</v>
      </c>
      <c r="L10" s="147" t="str">
        <f>'5- Identificación de Riesgos'!I10</f>
        <v>Afectación de reputacion,imagén,  credibilidad, satisfacción de usuarios y PI</v>
      </c>
      <c r="M10" s="188"/>
      <c r="N10" s="147"/>
      <c r="O10" s="147"/>
      <c r="P10" s="147"/>
      <c r="Q10" s="147"/>
      <c r="R10" s="153">
        <f>SUM(COUNTIF(N10,"SI")*25%,COUNTIF(O10,"SI")*40%,COUNTIF(P10,"SI")*25%,COUNTIF(Q10,"SI")*10%)</f>
        <v>0</v>
      </c>
      <c r="S10" s="493">
        <f>AVERAGE(R10:R19)</f>
        <v>0</v>
      </c>
      <c r="T10" s="524"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396"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409" t="str">
        <f>CONCATENATE(VLOOKUP((LEFT(T10,LEN(T10)-4)&amp;LEFT(U10,LEN(U10)-4)),'9- Matriz de Calor '!$D$18:$E$42,2,0)," - ",RIGHT(T10,1)*RIGHT(U10,1))</f>
        <v>Bajo - 2</v>
      </c>
    </row>
    <row r="11" spans="1:22" ht="144.75" customHeight="1">
      <c r="A11" s="434"/>
      <c r="B11" s="521"/>
      <c r="C11" s="162" t="str">
        <f>'5- Identificación de Riesgos'!D11</f>
        <v>2. Insuficiencia de  personal  para atender la función misional y la atención a las partes interesadas en los despachos judiciales y centro de servicios</v>
      </c>
      <c r="D11" s="155"/>
      <c r="E11" s="163" t="s">
        <v>362</v>
      </c>
      <c r="F11" s="148" t="s">
        <v>361</v>
      </c>
      <c r="G11" s="148" t="s">
        <v>361</v>
      </c>
      <c r="H11" s="148" t="s">
        <v>361</v>
      </c>
      <c r="I11" s="148" t="s">
        <v>361</v>
      </c>
      <c r="J11" s="151">
        <f t="shared" ref="J11:J24" si="0">COUNTIF(F11:I11,"SI")/4</f>
        <v>1</v>
      </c>
      <c r="K11" s="491"/>
      <c r="L11" s="148" t="str">
        <f>'5- Identificación de Riesgos'!I11</f>
        <v>Incumplimiento de las metas establecidas</v>
      </c>
      <c r="M11" s="191"/>
      <c r="N11" s="148"/>
      <c r="O11" s="148"/>
      <c r="P11" s="148"/>
      <c r="Q11" s="148"/>
      <c r="R11" s="151">
        <f t="shared" ref="R11:R29" si="1">SUM(COUNTIF(N11,"SI")*25%,COUNTIF(O11,"SI")*40%,COUNTIF(P11,"SI")*25%,COUNTIF(Q11,"SI")*10%)</f>
        <v>0</v>
      </c>
      <c r="S11" s="494"/>
      <c r="T11" s="525"/>
      <c r="U11" s="394"/>
      <c r="V11" s="410"/>
    </row>
    <row r="12" spans="1:22" ht="45">
      <c r="A12" s="434"/>
      <c r="B12" s="521"/>
      <c r="C12" s="162" t="str">
        <f>'5- Identificación de Riesgos'!D12</f>
        <v>3. Complejidad de acciones constitucionales y solicitudes, lo cual incrementa los tiempos para su resolución.</v>
      </c>
      <c r="D12" s="155"/>
      <c r="E12" s="163"/>
      <c r="F12" s="148"/>
      <c r="G12" s="148"/>
      <c r="H12" s="148"/>
      <c r="I12" s="148"/>
      <c r="J12" s="151"/>
      <c r="K12" s="491"/>
      <c r="L12" s="148">
        <f>'5- Identificación de Riesgos'!I12</f>
        <v>0</v>
      </c>
      <c r="M12" s="191"/>
      <c r="N12" s="148"/>
      <c r="O12" s="148"/>
      <c r="P12" s="148"/>
      <c r="Q12" s="148"/>
      <c r="R12" s="151">
        <f t="shared" si="1"/>
        <v>0</v>
      </c>
      <c r="S12" s="494"/>
      <c r="T12" s="525"/>
      <c r="U12" s="394"/>
      <c r="V12" s="410"/>
    </row>
    <row r="13" spans="1:22" ht="222" customHeight="1">
      <c r="A13" s="434"/>
      <c r="B13" s="521"/>
      <c r="C13" s="162" t="str">
        <f>'5- Identificación de Riesgos'!D13</f>
        <v>4.Fallas en la planeación  para el desarrollo de las tareas propias del despacho.</v>
      </c>
      <c r="D13" s="155"/>
      <c r="E13" s="271" t="s">
        <v>363</v>
      </c>
      <c r="F13" s="148" t="s">
        <v>364</v>
      </c>
      <c r="G13" s="148" t="s">
        <v>361</v>
      </c>
      <c r="H13" s="148" t="s">
        <v>361</v>
      </c>
      <c r="I13" s="148" t="s">
        <v>364</v>
      </c>
      <c r="J13" s="151">
        <f t="shared" si="0"/>
        <v>0.5</v>
      </c>
      <c r="K13" s="491"/>
      <c r="L13" s="148">
        <f>'5- Identificación de Riesgos'!I13</f>
        <v>0</v>
      </c>
      <c r="M13" s="191"/>
      <c r="N13" s="148"/>
      <c r="O13" s="148"/>
      <c r="P13" s="148"/>
      <c r="Q13" s="148"/>
      <c r="R13" s="151">
        <f t="shared" si="1"/>
        <v>0</v>
      </c>
      <c r="S13" s="494"/>
      <c r="T13" s="525"/>
      <c r="U13" s="394"/>
      <c r="V13" s="410"/>
    </row>
    <row r="14" spans="1:22" ht="165.75">
      <c r="A14" s="434"/>
      <c r="B14" s="521"/>
      <c r="C14" s="162" t="str">
        <f>'5- Identificación de Riesgos'!D14</f>
        <v>5.  Fallas e insuficiencia de las herramientas tecnológicas.</v>
      </c>
      <c r="D14" s="155"/>
      <c r="E14" s="163" t="s">
        <v>365</v>
      </c>
      <c r="F14" s="148" t="s">
        <v>364</v>
      </c>
      <c r="G14" s="148" t="s">
        <v>361</v>
      </c>
      <c r="H14" s="148" t="s">
        <v>364</v>
      </c>
      <c r="I14" s="148" t="s">
        <v>361</v>
      </c>
      <c r="J14" s="151">
        <f t="shared" si="0"/>
        <v>0.5</v>
      </c>
      <c r="K14" s="491"/>
      <c r="L14" s="148">
        <f>'5- Identificación de Riesgos'!I14</f>
        <v>0</v>
      </c>
      <c r="M14" s="191"/>
      <c r="N14" s="148"/>
      <c r="O14" s="148"/>
      <c r="P14" s="148"/>
      <c r="Q14" s="148"/>
      <c r="R14" s="151">
        <f t="shared" si="1"/>
        <v>0</v>
      </c>
      <c r="S14" s="494"/>
      <c r="T14" s="525"/>
      <c r="U14" s="394"/>
      <c r="V14" s="410"/>
    </row>
    <row r="15" spans="1:22">
      <c r="A15" s="434"/>
      <c r="B15" s="521"/>
      <c r="C15" s="162"/>
      <c r="D15" s="155"/>
      <c r="E15" s="163"/>
      <c r="F15" s="148"/>
      <c r="G15" s="148"/>
      <c r="H15" s="148"/>
      <c r="I15" s="148"/>
      <c r="J15" s="151">
        <f t="shared" si="0"/>
        <v>0</v>
      </c>
      <c r="K15" s="491"/>
      <c r="L15" s="148">
        <f>'5- Identificación de Riesgos'!I15</f>
        <v>0</v>
      </c>
      <c r="M15" s="167"/>
      <c r="N15" s="148"/>
      <c r="O15" s="148"/>
      <c r="P15" s="148"/>
      <c r="Q15" s="148"/>
      <c r="R15" s="151">
        <f t="shared" si="1"/>
        <v>0</v>
      </c>
      <c r="S15" s="494"/>
      <c r="T15" s="525"/>
      <c r="U15" s="394"/>
      <c r="V15" s="410"/>
    </row>
    <row r="16" spans="1:22">
      <c r="A16" s="434"/>
      <c r="B16" s="521"/>
      <c r="C16" s="162"/>
      <c r="D16" s="155"/>
      <c r="E16" s="163"/>
      <c r="F16" s="148"/>
      <c r="G16" s="148"/>
      <c r="H16" s="148"/>
      <c r="I16" s="148"/>
      <c r="J16" s="151">
        <f t="shared" si="0"/>
        <v>0</v>
      </c>
      <c r="K16" s="491"/>
      <c r="L16" s="148">
        <f>'5- Identificación de Riesgos'!I16</f>
        <v>0</v>
      </c>
      <c r="M16" s="167"/>
      <c r="N16" s="148"/>
      <c r="O16" s="148"/>
      <c r="P16" s="148"/>
      <c r="Q16" s="148"/>
      <c r="R16" s="151">
        <f t="shared" si="1"/>
        <v>0</v>
      </c>
      <c r="S16" s="494"/>
      <c r="T16" s="525"/>
      <c r="U16" s="394"/>
      <c r="V16" s="410"/>
    </row>
    <row r="17" spans="1:22">
      <c r="A17" s="434"/>
      <c r="B17" s="521"/>
      <c r="C17" s="162"/>
      <c r="D17" s="155"/>
      <c r="E17" s="163"/>
      <c r="F17" s="148"/>
      <c r="G17" s="148"/>
      <c r="H17" s="148"/>
      <c r="I17" s="148"/>
      <c r="J17" s="151">
        <f t="shared" si="0"/>
        <v>0</v>
      </c>
      <c r="K17" s="491"/>
      <c r="L17" s="148">
        <f>'5- Identificación de Riesgos'!I17</f>
        <v>0</v>
      </c>
      <c r="M17" s="167"/>
      <c r="N17" s="148"/>
      <c r="O17" s="148"/>
      <c r="P17" s="148"/>
      <c r="Q17" s="148"/>
      <c r="R17" s="151">
        <f t="shared" si="1"/>
        <v>0</v>
      </c>
      <c r="S17" s="494"/>
      <c r="T17" s="525"/>
      <c r="U17" s="394"/>
      <c r="V17" s="410"/>
    </row>
    <row r="18" spans="1:22">
      <c r="A18" s="434"/>
      <c r="B18" s="521"/>
      <c r="C18" s="162"/>
      <c r="D18" s="155"/>
      <c r="E18" s="163"/>
      <c r="F18" s="148"/>
      <c r="G18" s="148"/>
      <c r="H18" s="148"/>
      <c r="I18" s="148"/>
      <c r="J18" s="151">
        <f t="shared" si="0"/>
        <v>0</v>
      </c>
      <c r="K18" s="491"/>
      <c r="L18" s="148">
        <f>'5- Identificación de Riesgos'!I18</f>
        <v>0</v>
      </c>
      <c r="M18" s="167"/>
      <c r="N18" s="148"/>
      <c r="O18" s="148"/>
      <c r="P18" s="148"/>
      <c r="Q18" s="148"/>
      <c r="R18" s="151">
        <f t="shared" si="1"/>
        <v>0</v>
      </c>
      <c r="S18" s="494"/>
      <c r="T18" s="525"/>
      <c r="U18" s="394"/>
      <c r="V18" s="410"/>
    </row>
    <row r="19" spans="1:22" ht="15.75" thickBot="1">
      <c r="A19" s="435"/>
      <c r="B19" s="522"/>
      <c r="C19" s="164"/>
      <c r="D19" s="157"/>
      <c r="E19" s="165"/>
      <c r="F19" s="149"/>
      <c r="G19" s="149"/>
      <c r="H19" s="149"/>
      <c r="I19" s="149"/>
      <c r="J19" s="152">
        <f t="shared" si="0"/>
        <v>0</v>
      </c>
      <c r="K19" s="492"/>
      <c r="L19" s="149">
        <f>'5- Identificación de Riesgos'!I19</f>
        <v>0</v>
      </c>
      <c r="M19" s="168"/>
      <c r="N19" s="149"/>
      <c r="O19" s="149"/>
      <c r="P19" s="149"/>
      <c r="Q19" s="149"/>
      <c r="R19" s="152">
        <f t="shared" si="1"/>
        <v>0</v>
      </c>
      <c r="S19" s="495"/>
      <c r="T19" s="526"/>
      <c r="U19" s="395"/>
      <c r="V19" s="411"/>
    </row>
    <row r="20" spans="1:22" ht="177" customHeight="1">
      <c r="A20" s="433">
        <f>'5- Identificación de Riesgos'!A20</f>
        <v>2</v>
      </c>
      <c r="B20" s="396" t="str">
        <f>'5- Identificación de Riesgos'!B20</f>
        <v xml:space="preserve">Incumplimientos en la realización de audiencias </v>
      </c>
      <c r="C20" s="160" t="str">
        <f>'5- Identificación de Riesgos'!D20</f>
        <v xml:space="preserve">1. Inasistencia del Juez </v>
      </c>
      <c r="D20" s="154"/>
      <c r="E20" s="161" t="s">
        <v>366</v>
      </c>
      <c r="F20" s="147" t="s">
        <v>364</v>
      </c>
      <c r="G20" s="147" t="s">
        <v>361</v>
      </c>
      <c r="H20" s="147" t="s">
        <v>361</v>
      </c>
      <c r="I20" s="147" t="s">
        <v>364</v>
      </c>
      <c r="J20" s="153">
        <f t="shared" si="0"/>
        <v>0.5</v>
      </c>
      <c r="K20" s="490">
        <f>AVERAGE(J20,J24)</f>
        <v>0.5</v>
      </c>
      <c r="L20" s="147" t="str">
        <f>'5- Identificación de Riesgos'!I20</f>
        <v>Afectación de reputacion,imagén,  credibilidad, satisfacción de usuarios y PI</v>
      </c>
      <c r="M20" s="188"/>
      <c r="N20" s="147"/>
      <c r="O20" s="147"/>
      <c r="P20" s="147"/>
      <c r="Q20" s="147"/>
      <c r="R20" s="153">
        <f t="shared" si="1"/>
        <v>0</v>
      </c>
      <c r="S20" s="490">
        <f t="shared" ref="S20" si="2">AVERAGE(R20:R29)</f>
        <v>0</v>
      </c>
      <c r="T20" s="419"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Baja - 2</v>
      </c>
      <c r="U20" s="396"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409" t="str">
        <f>CONCATENATE(VLOOKUP((LEFT(T20,LEN(T20)-4)&amp;LEFT(U20,LEN(U20)-4)),'9- Matriz de Calor '!$D$18:$E$42,2,0)," - ",RIGHT(T20,1)*RIGHT(U20,1))</f>
        <v>Moderado - 4</v>
      </c>
    </row>
    <row r="21" spans="1:22" ht="30">
      <c r="A21" s="434"/>
      <c r="B21" s="394"/>
      <c r="C21" s="162" t="str">
        <f>'5- Identificación de Riesgos'!D21</f>
        <v xml:space="preserve">2. Falta de tiempo para  la realización.
</v>
      </c>
      <c r="D21" s="155"/>
      <c r="E21" s="163"/>
      <c r="F21" s="148"/>
      <c r="G21" s="148"/>
      <c r="H21" s="148"/>
      <c r="I21" s="148"/>
      <c r="J21" s="151"/>
      <c r="K21" s="491"/>
      <c r="L21" s="148" t="str">
        <f>'5- Identificación de Riesgos'!I21</f>
        <v>Incumplimiento de las metas establecidas</v>
      </c>
      <c r="M21" s="191"/>
      <c r="N21" s="148"/>
      <c r="O21" s="148"/>
      <c r="P21" s="148"/>
      <c r="Q21" s="148"/>
      <c r="R21" s="151">
        <f t="shared" si="1"/>
        <v>0</v>
      </c>
      <c r="S21" s="491"/>
      <c r="T21" s="420"/>
      <c r="U21" s="394"/>
      <c r="V21" s="410"/>
    </row>
    <row r="22" spans="1:22" ht="60">
      <c r="A22" s="434"/>
      <c r="B22" s="394"/>
      <c r="C22" s="162" t="str">
        <f>'5- Identificación de Riesgos'!D22</f>
        <v>3. Programación de audiencias sin tener en cuenta tiempos de duración para su realización.</v>
      </c>
      <c r="D22" s="155"/>
      <c r="E22" s="163"/>
      <c r="F22" s="148"/>
      <c r="G22" s="148"/>
      <c r="H22" s="148"/>
      <c r="I22" s="148"/>
      <c r="J22" s="151"/>
      <c r="K22" s="491"/>
      <c r="L22" s="148" t="str">
        <f>'5- Identificación de Riesgos'!I22</f>
        <v>Interrupción o afectación en la prestación del servicio judicial</v>
      </c>
      <c r="M22" s="191"/>
      <c r="N22" s="148"/>
      <c r="O22" s="148"/>
      <c r="P22" s="148"/>
      <c r="Q22" s="148"/>
      <c r="R22" s="151">
        <f t="shared" si="1"/>
        <v>0</v>
      </c>
      <c r="S22" s="491"/>
      <c r="T22" s="420"/>
      <c r="U22" s="394"/>
      <c r="V22" s="410"/>
    </row>
    <row r="23" spans="1:22">
      <c r="A23" s="434"/>
      <c r="B23" s="394"/>
      <c r="C23" s="162" t="str">
        <f>'5- Identificación de Riesgos'!D23</f>
        <v>4 .Notificaciones judiciales erradas o inoportunas</v>
      </c>
      <c r="D23" s="155"/>
      <c r="E23" s="163"/>
      <c r="F23" s="148"/>
      <c r="G23" s="148"/>
      <c r="H23" s="148"/>
      <c r="I23" s="148"/>
      <c r="J23" s="151">
        <f t="shared" si="0"/>
        <v>0</v>
      </c>
      <c r="K23" s="491"/>
      <c r="L23" s="187">
        <f>'5- Identificación de Riesgos'!I23</f>
        <v>0</v>
      </c>
      <c r="M23" s="191"/>
      <c r="N23" s="148"/>
      <c r="O23" s="148"/>
      <c r="P23" s="148"/>
      <c r="Q23" s="148"/>
      <c r="R23" s="151">
        <f t="shared" si="1"/>
        <v>0</v>
      </c>
      <c r="S23" s="491"/>
      <c r="T23" s="420"/>
      <c r="U23" s="394"/>
      <c r="V23" s="410"/>
    </row>
    <row r="24" spans="1:22" ht="165.75">
      <c r="A24" s="434"/>
      <c r="B24" s="394"/>
      <c r="C24" s="162" t="str">
        <f>'5- Identificación de Riesgos'!D24</f>
        <v>5.Fallas en el servicio de internet,  conectividad  irregular.</v>
      </c>
      <c r="D24" s="155"/>
      <c r="E24" s="163" t="s">
        <v>365</v>
      </c>
      <c r="F24" s="148" t="s">
        <v>364</v>
      </c>
      <c r="G24" s="148" t="s">
        <v>361</v>
      </c>
      <c r="H24" s="148" t="s">
        <v>364</v>
      </c>
      <c r="I24" s="148" t="s">
        <v>361</v>
      </c>
      <c r="J24" s="151">
        <f t="shared" si="0"/>
        <v>0.5</v>
      </c>
      <c r="K24" s="491"/>
      <c r="L24" s="187">
        <f>'5- Identificación de Riesgos'!I24</f>
        <v>0</v>
      </c>
      <c r="M24" s="191"/>
      <c r="N24" s="148"/>
      <c r="O24" s="148"/>
      <c r="P24" s="148"/>
      <c r="Q24" s="148"/>
      <c r="R24" s="151">
        <f t="shared" si="1"/>
        <v>0</v>
      </c>
      <c r="S24" s="491"/>
      <c r="T24" s="420"/>
      <c r="U24" s="394"/>
      <c r="V24" s="410"/>
    </row>
    <row r="25" spans="1:22" ht="57.75" customHeight="1">
      <c r="A25" s="434"/>
      <c r="B25" s="394"/>
      <c r="C25" s="162">
        <f>'5- Identificación de Riesgos'!D25</f>
        <v>0</v>
      </c>
      <c r="D25" s="155"/>
      <c r="E25" s="163"/>
      <c r="F25" s="148"/>
      <c r="G25" s="148"/>
      <c r="H25" s="148"/>
      <c r="I25" s="148"/>
      <c r="J25" s="151"/>
      <c r="K25" s="491"/>
      <c r="L25" s="187">
        <f>'5- Identificación de Riesgos'!I25</f>
        <v>0</v>
      </c>
      <c r="M25" s="167"/>
      <c r="N25" s="148"/>
      <c r="O25" s="148"/>
      <c r="P25" s="148"/>
      <c r="Q25" s="148"/>
      <c r="R25" s="151">
        <f t="shared" si="1"/>
        <v>0</v>
      </c>
      <c r="S25" s="491"/>
      <c r="T25" s="420"/>
      <c r="U25" s="394"/>
      <c r="V25" s="410"/>
    </row>
    <row r="26" spans="1:22">
      <c r="A26" s="434"/>
      <c r="B26" s="394"/>
      <c r="C26" s="162">
        <f>'5- Identificación de Riesgos'!D26</f>
        <v>0</v>
      </c>
      <c r="D26" s="155"/>
      <c r="E26" s="163"/>
      <c r="F26" s="148"/>
      <c r="G26" s="148"/>
      <c r="H26" s="148"/>
      <c r="I26" s="148"/>
      <c r="J26" s="151"/>
      <c r="K26" s="491"/>
      <c r="L26" s="187">
        <f>'5- Identificación de Riesgos'!I26</f>
        <v>0</v>
      </c>
      <c r="M26" s="167"/>
      <c r="N26" s="148"/>
      <c r="O26" s="148"/>
      <c r="P26" s="148"/>
      <c r="Q26" s="148"/>
      <c r="R26" s="151">
        <f t="shared" si="1"/>
        <v>0</v>
      </c>
      <c r="S26" s="491"/>
      <c r="T26" s="420"/>
      <c r="U26" s="394"/>
      <c r="V26" s="410"/>
    </row>
    <row r="27" spans="1:22">
      <c r="A27" s="434"/>
      <c r="B27" s="394"/>
      <c r="C27" s="162">
        <f>'5- Identificación de Riesgos'!D27</f>
        <v>0</v>
      </c>
      <c r="D27" s="155"/>
      <c r="E27" s="163"/>
      <c r="F27" s="148"/>
      <c r="G27" s="148"/>
      <c r="H27" s="148"/>
      <c r="I27" s="148"/>
      <c r="J27" s="151"/>
      <c r="K27" s="491"/>
      <c r="L27" s="187">
        <f>'5- Identificación de Riesgos'!I27</f>
        <v>0</v>
      </c>
      <c r="M27" s="167"/>
      <c r="N27" s="148"/>
      <c r="O27" s="148"/>
      <c r="P27" s="148"/>
      <c r="Q27" s="148"/>
      <c r="R27" s="151">
        <f t="shared" si="1"/>
        <v>0</v>
      </c>
      <c r="S27" s="491"/>
      <c r="T27" s="420"/>
      <c r="U27" s="394"/>
      <c r="V27" s="410"/>
    </row>
    <row r="28" spans="1:22">
      <c r="A28" s="434"/>
      <c r="B28" s="394"/>
      <c r="C28" s="162">
        <f>'5- Identificación de Riesgos'!D28</f>
        <v>0</v>
      </c>
      <c r="D28" s="155"/>
      <c r="E28" s="163"/>
      <c r="F28" s="148"/>
      <c r="G28" s="148"/>
      <c r="H28" s="148"/>
      <c r="I28" s="148"/>
      <c r="J28" s="151"/>
      <c r="K28" s="491"/>
      <c r="L28" s="187">
        <f>'5- Identificación de Riesgos'!I28</f>
        <v>0</v>
      </c>
      <c r="M28" s="167"/>
      <c r="N28" s="148"/>
      <c r="O28" s="148"/>
      <c r="P28" s="148"/>
      <c r="Q28" s="148"/>
      <c r="R28" s="151">
        <f t="shared" si="1"/>
        <v>0</v>
      </c>
      <c r="S28" s="491"/>
      <c r="T28" s="420"/>
      <c r="U28" s="394"/>
      <c r="V28" s="410"/>
    </row>
    <row r="29" spans="1:22" ht="15.75" thickBot="1">
      <c r="A29" s="435"/>
      <c r="B29" s="395"/>
      <c r="C29" s="164">
        <f>'5- Identificación de Riesgos'!D29</f>
        <v>0</v>
      </c>
      <c r="D29" s="157"/>
      <c r="E29" s="166"/>
      <c r="F29" s="149"/>
      <c r="G29" s="149"/>
      <c r="H29" s="149"/>
      <c r="I29" s="149"/>
      <c r="J29" s="152"/>
      <c r="K29" s="492"/>
      <c r="L29" s="149">
        <f>'5- Identificación de Riesgos'!I29</f>
        <v>0</v>
      </c>
      <c r="M29" s="168"/>
      <c r="N29" s="149"/>
      <c r="O29" s="149"/>
      <c r="P29" s="149"/>
      <c r="Q29" s="149"/>
      <c r="R29" s="152">
        <f t="shared" si="1"/>
        <v>0</v>
      </c>
      <c r="S29" s="492"/>
      <c r="T29" s="421"/>
      <c r="U29" s="395"/>
      <c r="V29" s="411"/>
    </row>
    <row r="30" spans="1:22" ht="174" customHeight="1">
      <c r="A30" s="433">
        <f>'5- Identificación de Riesgos'!A30</f>
        <v>3</v>
      </c>
      <c r="B30" s="396" t="str">
        <f>'5- Identificación de Riesgos'!B30</f>
        <v>No cumplir con  las visitas de estudios socio familiares de manera oportuna</v>
      </c>
      <c r="C30" s="160" t="str">
        <f>'5- Identificación de Riesgos'!D30</f>
        <v>1. Fallas  en la comunicación entre el juzgado, el personal de apoyo y el proceso de asistencia social</v>
      </c>
      <c r="D30" s="154"/>
      <c r="E30" s="161" t="s">
        <v>367</v>
      </c>
      <c r="F30" s="147" t="s">
        <v>364</v>
      </c>
      <c r="G30" s="147" t="s">
        <v>361</v>
      </c>
      <c r="H30" s="147" t="s">
        <v>364</v>
      </c>
      <c r="I30" s="147" t="s">
        <v>361</v>
      </c>
      <c r="J30" s="153">
        <f t="shared" ref="J30:J59" si="3">COUNTIF(F30:I30,"SI")/4</f>
        <v>0.5</v>
      </c>
      <c r="K30" s="490">
        <f>AVERAGE(J30:J33)</f>
        <v>0.5625</v>
      </c>
      <c r="L30" s="275" t="str">
        <f>'5- Identificación de Riesgos'!I30</f>
        <v>Afectación de reputacion,imagén,  credibilidad, satisfacción de usuarios y PI</v>
      </c>
      <c r="M30" s="188"/>
      <c r="N30" s="147"/>
      <c r="O30" s="147"/>
      <c r="P30" s="147"/>
      <c r="Q30" s="147"/>
      <c r="R30" s="153">
        <f t="shared" ref="R30:R59" si="4">SUM(COUNTIF(N30,"SI")*25%,COUNTIF(O30,"SI")*40%,COUNTIF(P30,"SI")*25%,COUNTIF(Q30,"SI")*10%)</f>
        <v>0</v>
      </c>
      <c r="S30" s="493">
        <f t="shared" ref="S30" si="5">AVERAGE(R30:R39)</f>
        <v>0</v>
      </c>
      <c r="T30" s="524"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396"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09" t="str">
        <f>CONCATENATE(VLOOKUP((LEFT(T30,LEN(T30)-4)&amp;LEFT(U30,LEN(U30)-4)),'9- Matriz de Calor '!$D$18:$E$42,2,0)," - ",RIGHT(T30,1)*RIGHT(U30,1))</f>
        <v>Moderado - 4</v>
      </c>
    </row>
    <row r="31" spans="1:22" ht="141" customHeight="1">
      <c r="A31" s="434"/>
      <c r="B31" s="394"/>
      <c r="C31" s="162" t="str">
        <f>'5- Identificación de Riesgos'!D31</f>
        <v>2. Dificultades o inconsistencias  en la programación de las diligencias</v>
      </c>
      <c r="D31" s="155"/>
      <c r="E31" s="163" t="s">
        <v>368</v>
      </c>
      <c r="F31" s="148" t="s">
        <v>364</v>
      </c>
      <c r="G31" s="148" t="s">
        <v>361</v>
      </c>
      <c r="H31" s="148" t="s">
        <v>364</v>
      </c>
      <c r="I31" s="148" t="s">
        <v>364</v>
      </c>
      <c r="J31" s="151">
        <f t="shared" si="3"/>
        <v>0.25</v>
      </c>
      <c r="K31" s="491"/>
      <c r="L31" s="187" t="str">
        <f>'5- Identificación de Riesgos'!I31</f>
        <v>Incumplimiento de las metas establecidas</v>
      </c>
      <c r="M31" s="191"/>
      <c r="N31" s="148"/>
      <c r="O31" s="148"/>
      <c r="P31" s="148"/>
      <c r="Q31" s="148"/>
      <c r="R31" s="151">
        <f t="shared" si="4"/>
        <v>0</v>
      </c>
      <c r="S31" s="494"/>
      <c r="T31" s="525"/>
      <c r="U31" s="394"/>
      <c r="V31" s="410"/>
    </row>
    <row r="32" spans="1:22" ht="195.75" customHeight="1">
      <c r="A32" s="434"/>
      <c r="B32" s="394"/>
      <c r="C32" s="162" t="str">
        <f>'5- Identificación de Riesgos'!D32</f>
        <v>3. Datos insuficientes o con errores los cuales son  necesarios para la realización de la visita</v>
      </c>
      <c r="D32" s="155"/>
      <c r="E32" s="163" t="s">
        <v>369</v>
      </c>
      <c r="F32" s="148" t="s">
        <v>361</v>
      </c>
      <c r="G32" s="148" t="s">
        <v>361</v>
      </c>
      <c r="H32" s="148" t="s">
        <v>361</v>
      </c>
      <c r="I32" s="148" t="s">
        <v>361</v>
      </c>
      <c r="J32" s="151">
        <f t="shared" si="3"/>
        <v>1</v>
      </c>
      <c r="K32" s="491"/>
      <c r="L32" s="187">
        <f>'5- Identificación de Riesgos'!I32</f>
        <v>0</v>
      </c>
      <c r="M32" s="191"/>
      <c r="N32" s="148"/>
      <c r="O32" s="148"/>
      <c r="P32" s="148"/>
      <c r="Q32" s="148"/>
      <c r="R32" s="151">
        <f t="shared" si="4"/>
        <v>0</v>
      </c>
      <c r="S32" s="494"/>
      <c r="T32" s="525"/>
      <c r="U32" s="394"/>
      <c r="V32" s="410"/>
    </row>
    <row r="33" spans="1:22" ht="51">
      <c r="A33" s="434"/>
      <c r="B33" s="394"/>
      <c r="C33" s="162" t="str">
        <f>'5- Identificación de Riesgos'!D33</f>
        <v>4. Ocurrencia de contingencia (brote- pandemia o  de orden publico etc.) que impida la realización oportuna de las visitas</v>
      </c>
      <c r="D33" s="155"/>
      <c r="E33" s="163" t="s">
        <v>370</v>
      </c>
      <c r="F33" s="148" t="s">
        <v>364</v>
      </c>
      <c r="G33" s="148" t="s">
        <v>361</v>
      </c>
      <c r="H33" s="148" t="s">
        <v>364</v>
      </c>
      <c r="I33" s="148" t="s">
        <v>361</v>
      </c>
      <c r="J33" s="151">
        <f t="shared" si="3"/>
        <v>0.5</v>
      </c>
      <c r="K33" s="491"/>
      <c r="L33" s="187">
        <f>'5- Identificación de Riesgos'!I33</f>
        <v>0</v>
      </c>
      <c r="M33" s="167"/>
      <c r="N33" s="148"/>
      <c r="O33" s="148"/>
      <c r="P33" s="148"/>
      <c r="Q33" s="148"/>
      <c r="R33" s="151">
        <f t="shared" si="4"/>
        <v>0</v>
      </c>
      <c r="S33" s="494"/>
      <c r="T33" s="525"/>
      <c r="U33" s="394"/>
      <c r="V33" s="410"/>
    </row>
    <row r="34" spans="1:22">
      <c r="A34" s="434"/>
      <c r="B34" s="394"/>
      <c r="C34" s="162">
        <f>'5- Identificación de Riesgos'!D34</f>
        <v>0</v>
      </c>
      <c r="D34" s="155"/>
      <c r="E34" s="163"/>
      <c r="F34" s="148"/>
      <c r="G34" s="148"/>
      <c r="H34" s="148"/>
      <c r="I34" s="148"/>
      <c r="J34" s="151"/>
      <c r="K34" s="491"/>
      <c r="L34" s="187">
        <f>'5- Identificación de Riesgos'!I34</f>
        <v>0</v>
      </c>
      <c r="M34" s="167"/>
      <c r="N34" s="148"/>
      <c r="O34" s="148"/>
      <c r="P34" s="148"/>
      <c r="Q34" s="148"/>
      <c r="R34" s="151">
        <f t="shared" si="4"/>
        <v>0</v>
      </c>
      <c r="S34" s="494"/>
      <c r="T34" s="525"/>
      <c r="U34" s="394"/>
      <c r="V34" s="410"/>
    </row>
    <row r="35" spans="1:22">
      <c r="A35" s="434"/>
      <c r="B35" s="394"/>
      <c r="C35" s="162">
        <f>'5- Identificación de Riesgos'!D35</f>
        <v>0</v>
      </c>
      <c r="D35" s="155"/>
      <c r="E35" s="163"/>
      <c r="F35" s="148"/>
      <c r="G35" s="148"/>
      <c r="H35" s="148"/>
      <c r="I35" s="148"/>
      <c r="J35" s="151"/>
      <c r="K35" s="491"/>
      <c r="L35" s="187">
        <f>'5- Identificación de Riesgos'!I35</f>
        <v>0</v>
      </c>
      <c r="M35" s="167"/>
      <c r="N35" s="148"/>
      <c r="O35" s="148"/>
      <c r="P35" s="148"/>
      <c r="Q35" s="148"/>
      <c r="R35" s="151">
        <f t="shared" si="4"/>
        <v>0</v>
      </c>
      <c r="S35" s="494"/>
      <c r="T35" s="525"/>
      <c r="U35" s="394"/>
      <c r="V35" s="410"/>
    </row>
    <row r="36" spans="1:22">
      <c r="A36" s="434"/>
      <c r="B36" s="394"/>
      <c r="C36" s="162">
        <f>'5- Identificación de Riesgos'!D36</f>
        <v>0</v>
      </c>
      <c r="D36" s="155"/>
      <c r="E36" s="163"/>
      <c r="F36" s="148"/>
      <c r="G36" s="148"/>
      <c r="H36" s="148"/>
      <c r="I36" s="148"/>
      <c r="J36" s="151"/>
      <c r="K36" s="491"/>
      <c r="L36" s="187">
        <f>'5- Identificación de Riesgos'!I36</f>
        <v>0</v>
      </c>
      <c r="M36" s="167"/>
      <c r="N36" s="148"/>
      <c r="O36" s="148"/>
      <c r="P36" s="148"/>
      <c r="Q36" s="148"/>
      <c r="R36" s="151">
        <f t="shared" si="4"/>
        <v>0</v>
      </c>
      <c r="S36" s="494"/>
      <c r="T36" s="525"/>
      <c r="U36" s="394"/>
      <c r="V36" s="410"/>
    </row>
    <row r="37" spans="1:22">
      <c r="A37" s="434"/>
      <c r="B37" s="394"/>
      <c r="C37" s="162">
        <f>'5- Identificación de Riesgos'!D37</f>
        <v>0</v>
      </c>
      <c r="D37" s="155"/>
      <c r="E37" s="163"/>
      <c r="F37" s="148"/>
      <c r="G37" s="148"/>
      <c r="H37" s="148"/>
      <c r="I37" s="148"/>
      <c r="J37" s="151"/>
      <c r="K37" s="491"/>
      <c r="L37" s="187">
        <f>'5- Identificación de Riesgos'!I37</f>
        <v>0</v>
      </c>
      <c r="M37" s="167"/>
      <c r="N37" s="148"/>
      <c r="O37" s="148"/>
      <c r="P37" s="148"/>
      <c r="Q37" s="148"/>
      <c r="R37" s="151">
        <f t="shared" si="4"/>
        <v>0</v>
      </c>
      <c r="S37" s="494"/>
      <c r="T37" s="525"/>
      <c r="U37" s="394"/>
      <c r="V37" s="410"/>
    </row>
    <row r="38" spans="1:22">
      <c r="A38" s="434"/>
      <c r="B38" s="394"/>
      <c r="C38" s="162">
        <f>'5- Identificación de Riesgos'!D38</f>
        <v>0</v>
      </c>
      <c r="D38" s="155"/>
      <c r="E38" s="163"/>
      <c r="F38" s="148"/>
      <c r="G38" s="148"/>
      <c r="H38" s="148"/>
      <c r="I38" s="148"/>
      <c r="J38" s="151"/>
      <c r="K38" s="491"/>
      <c r="L38" s="187">
        <f>'5- Identificación de Riesgos'!I38</f>
        <v>0</v>
      </c>
      <c r="M38" s="167"/>
      <c r="N38" s="148"/>
      <c r="O38" s="148"/>
      <c r="P38" s="148"/>
      <c r="Q38" s="148"/>
      <c r="R38" s="151">
        <f t="shared" si="4"/>
        <v>0</v>
      </c>
      <c r="S38" s="494"/>
      <c r="T38" s="525"/>
      <c r="U38" s="394"/>
      <c r="V38" s="410"/>
    </row>
    <row r="39" spans="1:22" ht="15.75" thickBot="1">
      <c r="A39" s="435"/>
      <c r="B39" s="395"/>
      <c r="C39" s="164">
        <f>'5- Identificación de Riesgos'!D39</f>
        <v>0</v>
      </c>
      <c r="D39" s="157"/>
      <c r="E39" s="166"/>
      <c r="F39" s="149"/>
      <c r="G39" s="149"/>
      <c r="H39" s="149"/>
      <c r="I39" s="149"/>
      <c r="J39" s="152"/>
      <c r="K39" s="492"/>
      <c r="L39" s="149">
        <f>'5- Identificación de Riesgos'!I39</f>
        <v>0</v>
      </c>
      <c r="M39" s="168"/>
      <c r="N39" s="149"/>
      <c r="O39" s="149"/>
      <c r="P39" s="149"/>
      <c r="Q39" s="149"/>
      <c r="R39" s="152">
        <f t="shared" si="4"/>
        <v>0</v>
      </c>
      <c r="S39" s="495"/>
      <c r="T39" s="526"/>
      <c r="U39" s="395"/>
      <c r="V39" s="411"/>
    </row>
    <row r="40" spans="1:22" s="197" customFormat="1" ht="89.25">
      <c r="A40" s="433">
        <f>'5- Identificación de Riesgos'!A40</f>
        <v>4</v>
      </c>
      <c r="B40" s="396" t="str">
        <f>'5- Identificación de Riesgos'!B40</f>
        <v>Efectuar el reparto judicial incumpliendo requisitos</v>
      </c>
      <c r="C40" s="160" t="str">
        <f>'5- Identificación de Riesgos'!D40</f>
        <v>1. Fallas en el Sistema Automatizado de Reparto Judicial</v>
      </c>
      <c r="D40" s="154"/>
      <c r="E40" s="161" t="s">
        <v>371</v>
      </c>
      <c r="F40" s="147" t="s">
        <v>364</v>
      </c>
      <c r="G40" s="147" t="s">
        <v>361</v>
      </c>
      <c r="H40" s="147" t="s">
        <v>364</v>
      </c>
      <c r="I40" s="147" t="s">
        <v>361</v>
      </c>
      <c r="J40" s="153">
        <f t="shared" si="3"/>
        <v>0.5</v>
      </c>
      <c r="K40" s="490">
        <f>AVERAGE(J40:J41,J43:J44)</f>
        <v>0.625</v>
      </c>
      <c r="L40" s="275" t="str">
        <f>'5- Identificación de Riesgos'!I40</f>
        <v>Afectación de reputacion,imagén,  credibilidad, satisfacción de usuarios y PI</v>
      </c>
      <c r="M40" s="189"/>
      <c r="N40" s="147"/>
      <c r="O40" s="147"/>
      <c r="P40" s="147"/>
      <c r="Q40" s="147"/>
      <c r="R40" s="153">
        <f t="shared" si="4"/>
        <v>0</v>
      </c>
      <c r="S40" s="490">
        <f t="shared" ref="S40" si="6">AVERAGE(R40:R49)</f>
        <v>0</v>
      </c>
      <c r="T40" s="419"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396"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409" t="str">
        <f>CONCATENATE(VLOOKUP((LEFT(T40,LEN(T40)-4)&amp;LEFT(U40,LEN(U40)-4)),'9- Matriz de Calor '!$D$18:$E$42,2,0)," - ",RIGHT(T40,1)*RIGHT(U40,1))</f>
        <v>Bajo - 2</v>
      </c>
    </row>
    <row r="41" spans="1:22" ht="51">
      <c r="A41" s="434"/>
      <c r="B41" s="394"/>
      <c r="C41" s="162" t="str">
        <f>'5- Identificación de Riesgos'!D41</f>
        <v>2. Falta de organización y/o descuido al revisar el correo electrónico o medio donde se presenta la demanda, por parte de las personas encargadas de realizar el reparto.</v>
      </c>
      <c r="D41" s="155"/>
      <c r="E41" s="163" t="s">
        <v>372</v>
      </c>
      <c r="F41" s="148" t="s">
        <v>364</v>
      </c>
      <c r="G41" s="148" t="s">
        <v>361</v>
      </c>
      <c r="H41" s="148" t="s">
        <v>364</v>
      </c>
      <c r="I41" s="148" t="s">
        <v>361</v>
      </c>
      <c r="J41" s="151">
        <f t="shared" si="3"/>
        <v>0.5</v>
      </c>
      <c r="K41" s="491"/>
      <c r="L41" s="187" t="str">
        <f>'5- Identificación de Riesgos'!I41</f>
        <v>Incumplimiento de las metas establecidas</v>
      </c>
      <c r="M41" s="190"/>
      <c r="N41" s="148"/>
      <c r="O41" s="148"/>
      <c r="P41" s="148"/>
      <c r="Q41" s="148"/>
      <c r="R41" s="151">
        <f t="shared" si="4"/>
        <v>0</v>
      </c>
      <c r="S41" s="491"/>
      <c r="T41" s="420"/>
      <c r="U41" s="394"/>
      <c r="V41" s="410"/>
    </row>
    <row r="42" spans="1:22" ht="75.75" customHeight="1">
      <c r="A42" s="434"/>
      <c r="B42" s="394"/>
      <c r="C42" s="162" t="s">
        <v>373</v>
      </c>
      <c r="D42" s="155"/>
      <c r="E42" s="273"/>
      <c r="F42" s="148"/>
      <c r="G42" s="148"/>
      <c r="H42" s="148"/>
      <c r="I42" s="148"/>
      <c r="J42" s="151">
        <f t="shared" si="3"/>
        <v>0</v>
      </c>
      <c r="K42" s="491"/>
      <c r="L42" s="187">
        <f>'5- Identificación de Riesgos'!I42</f>
        <v>0</v>
      </c>
      <c r="M42" s="190"/>
      <c r="N42" s="148"/>
      <c r="O42" s="148"/>
      <c r="P42" s="148"/>
      <c r="Q42" s="148"/>
      <c r="R42" s="151">
        <f t="shared" si="4"/>
        <v>0</v>
      </c>
      <c r="S42" s="491"/>
      <c r="T42" s="420"/>
      <c r="U42" s="394"/>
      <c r="V42" s="410"/>
    </row>
    <row r="43" spans="1:22" ht="90">
      <c r="A43" s="434"/>
      <c r="B43" s="394"/>
      <c r="C43" s="162" t="str">
        <f>'5- Identificación de Riesgos'!D43</f>
        <v>4. Falta de capacidad instalada para atender el alto volumen de trabajo debido a la cantidad de expedientes que se recepcionan</v>
      </c>
      <c r="D43" s="155"/>
      <c r="E43" s="272" t="s">
        <v>374</v>
      </c>
      <c r="F43" s="148" t="s">
        <v>364</v>
      </c>
      <c r="G43" s="148" t="s">
        <v>361</v>
      </c>
      <c r="H43" s="148" t="s">
        <v>364</v>
      </c>
      <c r="I43" s="148" t="s">
        <v>361</v>
      </c>
      <c r="J43" s="151">
        <f t="shared" si="3"/>
        <v>0.5</v>
      </c>
      <c r="K43" s="491"/>
      <c r="L43" s="187">
        <f>'5- Identificación de Riesgos'!I43</f>
        <v>0</v>
      </c>
      <c r="M43" s="167"/>
      <c r="N43" s="148"/>
      <c r="O43" s="148"/>
      <c r="P43" s="148"/>
      <c r="Q43" s="148"/>
      <c r="R43" s="151">
        <f t="shared" si="4"/>
        <v>0</v>
      </c>
      <c r="S43" s="491"/>
      <c r="T43" s="420"/>
      <c r="U43" s="394"/>
      <c r="V43" s="410"/>
    </row>
    <row r="44" spans="1:22" ht="120">
      <c r="A44" s="434"/>
      <c r="B44" s="394"/>
      <c r="C44" s="162" t="str">
        <f>'5- Identificación de Riesgos'!D44</f>
        <v>5. Errores en el diligenciamiento de la información en el aplicativo de reparto.</v>
      </c>
      <c r="D44" s="155"/>
      <c r="E44" s="272" t="s">
        <v>375</v>
      </c>
      <c r="F44" s="148" t="s">
        <v>361</v>
      </c>
      <c r="G44" s="148" t="s">
        <v>361</v>
      </c>
      <c r="H44" s="148" t="s">
        <v>361</v>
      </c>
      <c r="I44" s="148" t="s">
        <v>361</v>
      </c>
      <c r="J44" s="151">
        <f t="shared" si="3"/>
        <v>1</v>
      </c>
      <c r="K44" s="491"/>
      <c r="L44" s="187">
        <f>'5- Identificación de Riesgos'!I44</f>
        <v>0</v>
      </c>
      <c r="M44" s="167"/>
      <c r="N44" s="148"/>
      <c r="O44" s="148"/>
      <c r="P44" s="148"/>
      <c r="Q44" s="148"/>
      <c r="R44" s="151">
        <f t="shared" si="4"/>
        <v>0</v>
      </c>
      <c r="S44" s="491"/>
      <c r="T44" s="420"/>
      <c r="U44" s="394"/>
      <c r="V44" s="410"/>
    </row>
    <row r="45" spans="1:22">
      <c r="A45" s="434"/>
      <c r="B45" s="394"/>
      <c r="C45" s="162">
        <f>'5- Identificación de Riesgos'!D45</f>
        <v>0</v>
      </c>
      <c r="D45" s="155"/>
      <c r="E45" s="163"/>
      <c r="F45" s="148"/>
      <c r="G45" s="148"/>
      <c r="H45" s="148"/>
      <c r="I45" s="148"/>
      <c r="J45" s="151">
        <f t="shared" si="3"/>
        <v>0</v>
      </c>
      <c r="K45" s="491"/>
      <c r="L45" s="187">
        <f>'5- Identificación de Riesgos'!I45</f>
        <v>0</v>
      </c>
      <c r="M45" s="167"/>
      <c r="N45" s="148"/>
      <c r="O45" s="148"/>
      <c r="P45" s="148"/>
      <c r="Q45" s="148"/>
      <c r="R45" s="151">
        <f t="shared" si="4"/>
        <v>0</v>
      </c>
      <c r="S45" s="491"/>
      <c r="T45" s="420"/>
      <c r="U45" s="394"/>
      <c r="V45" s="410"/>
    </row>
    <row r="46" spans="1:22">
      <c r="A46" s="434"/>
      <c r="B46" s="394"/>
      <c r="C46" s="162">
        <f>'5- Identificación de Riesgos'!D46</f>
        <v>0</v>
      </c>
      <c r="D46" s="155"/>
      <c r="E46" s="163"/>
      <c r="F46" s="148"/>
      <c r="G46" s="148"/>
      <c r="H46" s="148"/>
      <c r="I46" s="148"/>
      <c r="J46" s="151">
        <f t="shared" si="3"/>
        <v>0</v>
      </c>
      <c r="K46" s="491"/>
      <c r="L46" s="187">
        <f>'5- Identificación de Riesgos'!I46</f>
        <v>0</v>
      </c>
      <c r="M46" s="167"/>
      <c r="N46" s="148"/>
      <c r="O46" s="148"/>
      <c r="P46" s="148"/>
      <c r="Q46" s="148"/>
      <c r="R46" s="151">
        <f t="shared" si="4"/>
        <v>0</v>
      </c>
      <c r="S46" s="491"/>
      <c r="T46" s="420"/>
      <c r="U46" s="394"/>
      <c r="V46" s="410"/>
    </row>
    <row r="47" spans="1:22">
      <c r="A47" s="434"/>
      <c r="B47" s="394"/>
      <c r="C47" s="162">
        <f>'5- Identificación de Riesgos'!D47</f>
        <v>0</v>
      </c>
      <c r="D47" s="155"/>
      <c r="E47" s="163"/>
      <c r="F47" s="148"/>
      <c r="G47" s="148"/>
      <c r="H47" s="148"/>
      <c r="I47" s="148"/>
      <c r="J47" s="151">
        <f t="shared" si="3"/>
        <v>0</v>
      </c>
      <c r="K47" s="491"/>
      <c r="L47" s="187">
        <f>'5- Identificación de Riesgos'!I47</f>
        <v>0</v>
      </c>
      <c r="M47" s="167"/>
      <c r="N47" s="148"/>
      <c r="O47" s="148"/>
      <c r="P47" s="148"/>
      <c r="Q47" s="148"/>
      <c r="R47" s="151">
        <f t="shared" si="4"/>
        <v>0</v>
      </c>
      <c r="S47" s="491"/>
      <c r="T47" s="420"/>
      <c r="U47" s="394"/>
      <c r="V47" s="410"/>
    </row>
    <row r="48" spans="1:22">
      <c r="A48" s="434"/>
      <c r="B48" s="394"/>
      <c r="C48" s="162">
        <f>'5- Identificación de Riesgos'!D48</f>
        <v>0</v>
      </c>
      <c r="D48" s="155"/>
      <c r="E48" s="163"/>
      <c r="F48" s="148"/>
      <c r="G48" s="148"/>
      <c r="H48" s="148"/>
      <c r="I48" s="148"/>
      <c r="J48" s="151">
        <f t="shared" si="3"/>
        <v>0</v>
      </c>
      <c r="K48" s="491"/>
      <c r="L48" s="187">
        <f>'5- Identificación de Riesgos'!I48</f>
        <v>0</v>
      </c>
      <c r="M48" s="167"/>
      <c r="N48" s="148"/>
      <c r="O48" s="148"/>
      <c r="P48" s="148"/>
      <c r="Q48" s="148"/>
      <c r="R48" s="151">
        <f t="shared" si="4"/>
        <v>0</v>
      </c>
      <c r="S48" s="491"/>
      <c r="T48" s="420"/>
      <c r="U48" s="394"/>
      <c r="V48" s="410"/>
    </row>
    <row r="49" spans="1:22" s="198" customFormat="1" ht="15.75" thickBot="1">
      <c r="A49" s="435"/>
      <c r="B49" s="395"/>
      <c r="C49" s="164">
        <f>'5- Identificación de Riesgos'!D49</f>
        <v>0</v>
      </c>
      <c r="D49" s="157"/>
      <c r="E49" s="165"/>
      <c r="F49" s="149"/>
      <c r="G49" s="149"/>
      <c r="H49" s="149"/>
      <c r="I49" s="149"/>
      <c r="J49" s="152">
        <f t="shared" si="3"/>
        <v>0</v>
      </c>
      <c r="K49" s="492"/>
      <c r="L49" s="149">
        <f>'5- Identificación de Riesgos'!I49</f>
        <v>0</v>
      </c>
      <c r="M49" s="168"/>
      <c r="N49" s="149"/>
      <c r="O49" s="149"/>
      <c r="P49" s="149"/>
      <c r="Q49" s="149"/>
      <c r="R49" s="152">
        <f t="shared" si="4"/>
        <v>0</v>
      </c>
      <c r="S49" s="492"/>
      <c r="T49" s="421"/>
      <c r="U49" s="395"/>
      <c r="V49" s="411"/>
    </row>
    <row r="50" spans="1:22" ht="120.75" customHeight="1">
      <c r="A50" s="433">
        <v>5</v>
      </c>
      <c r="B50" s="396" t="str">
        <f>'5- Identificación de Riesgos'!B50</f>
        <v>Pérdida de documentos</v>
      </c>
      <c r="C50" s="279" t="str">
        <f>'5- Identificación de Riesgos'!D50</f>
        <v xml:space="preserve">1. Falta de implementación del expediente electrónico en todas las dependencias y juzgados.
</v>
      </c>
      <c r="D50" s="280"/>
      <c r="E50" s="281" t="s">
        <v>376</v>
      </c>
      <c r="F50" s="275" t="s">
        <v>364</v>
      </c>
      <c r="G50" s="275" t="s">
        <v>361</v>
      </c>
      <c r="H50" s="275" t="s">
        <v>364</v>
      </c>
      <c r="I50" s="275" t="s">
        <v>364</v>
      </c>
      <c r="J50" s="153">
        <f t="shared" si="3"/>
        <v>0.25</v>
      </c>
      <c r="K50" s="490">
        <f>AVERAGE(J50:J51,J53)</f>
        <v>0.41666666666666669</v>
      </c>
      <c r="L50" s="275" t="str">
        <f>'5- Identificación de Riesgos'!I50</f>
        <v>Afectación de reputacion,imagén,  credibilidad, satisfacción de usuarios y PI</v>
      </c>
      <c r="M50" s="189"/>
      <c r="N50" s="147"/>
      <c r="O50" s="147"/>
      <c r="P50" s="147"/>
      <c r="Q50" s="147"/>
      <c r="R50" s="153">
        <f t="shared" si="4"/>
        <v>0</v>
      </c>
      <c r="S50" s="490">
        <f t="shared" ref="S50" si="7">AVERAGE(R50:R59)</f>
        <v>0</v>
      </c>
      <c r="T50" s="419"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96"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Menor - 2</v>
      </c>
      <c r="V50" s="409" t="str">
        <f>CONCATENATE(VLOOKUP((LEFT(T50,LEN(T50)-4)&amp;LEFT(U50,LEN(U50)-4)),'9- Matriz de Calor '!$D$18:$E$42,2,0)," - ",RIGHT(T50,1)*RIGHT(U50,1))</f>
        <v>Bajo - 2</v>
      </c>
    </row>
    <row r="51" spans="1:22" ht="135">
      <c r="A51" s="434"/>
      <c r="B51" s="394"/>
      <c r="C51" s="162" t="str">
        <f>'5- Identificación de Riesgos'!D51</f>
        <v>2.Falta de software institucional estandarizado para la especialidad para el control del archivo de documentos tanto físicos como virtuales.</v>
      </c>
      <c r="D51" s="155"/>
      <c r="E51" s="282" t="s">
        <v>377</v>
      </c>
      <c r="F51" s="148" t="s">
        <v>364</v>
      </c>
      <c r="G51" s="148" t="s">
        <v>361</v>
      </c>
      <c r="H51" s="148" t="s">
        <v>364</v>
      </c>
      <c r="I51" s="148" t="s">
        <v>361</v>
      </c>
      <c r="J51" s="151">
        <f t="shared" si="3"/>
        <v>0.5</v>
      </c>
      <c r="K51" s="491"/>
      <c r="L51" s="187" t="str">
        <f>'5- Identificación de Riesgos'!I51</f>
        <v>Incumplimiento de las metas establecidas</v>
      </c>
      <c r="M51" s="190"/>
      <c r="N51" s="148"/>
      <c r="O51" s="148"/>
      <c r="P51" s="148"/>
      <c r="Q51" s="148"/>
      <c r="R51" s="151">
        <f t="shared" si="4"/>
        <v>0</v>
      </c>
      <c r="S51" s="491"/>
      <c r="T51" s="420"/>
      <c r="U51" s="394"/>
      <c r="V51" s="410"/>
    </row>
    <row r="52" spans="1:22" ht="60">
      <c r="A52" s="434"/>
      <c r="B52" s="394"/>
      <c r="C52" s="162" t="str">
        <f>'5- Identificación de Riesgos'!D52</f>
        <v>3.Desconocimiento e inaplicabilidad de las Tablas de Retención Documental (TRD)</v>
      </c>
      <c r="D52" s="155"/>
      <c r="E52" s="283"/>
      <c r="F52" s="148"/>
      <c r="G52" s="148"/>
      <c r="H52" s="148"/>
      <c r="I52" s="148"/>
      <c r="J52" s="151">
        <f t="shared" si="3"/>
        <v>0</v>
      </c>
      <c r="K52" s="491"/>
      <c r="L52" s="187" t="str">
        <f>'5- Identificación de Riesgos'!I52</f>
        <v>Interrupción o afectación en la prestación del servicio judicial</v>
      </c>
      <c r="M52" s="167"/>
      <c r="N52" s="148"/>
      <c r="O52" s="148"/>
      <c r="P52" s="148"/>
      <c r="Q52" s="148"/>
      <c r="R52" s="151">
        <f t="shared" si="4"/>
        <v>0</v>
      </c>
      <c r="S52" s="491"/>
      <c r="T52" s="420"/>
      <c r="U52" s="394"/>
      <c r="V52" s="410"/>
    </row>
    <row r="53" spans="1:22" ht="90">
      <c r="A53" s="434"/>
      <c r="B53" s="394"/>
      <c r="C53" s="162" t="str">
        <f>'5- Identificación de Riesgos'!D53</f>
        <v>4.Volumen excesivo de ingreso de expedientes para el personal asignado,  generando demoras en la organización de los expedientes.</v>
      </c>
      <c r="D53" s="155"/>
      <c r="E53" s="282" t="s">
        <v>378</v>
      </c>
      <c r="F53" s="148" t="s">
        <v>364</v>
      </c>
      <c r="G53" s="148" t="s">
        <v>361</v>
      </c>
      <c r="H53" s="148" t="s">
        <v>364</v>
      </c>
      <c r="I53" s="148" t="s">
        <v>361</v>
      </c>
      <c r="J53" s="151">
        <f t="shared" si="3"/>
        <v>0.5</v>
      </c>
      <c r="K53" s="491"/>
      <c r="L53" s="187">
        <f>'5- Identificación de Riesgos'!I53</f>
        <v>0</v>
      </c>
      <c r="M53" s="167"/>
      <c r="N53" s="148"/>
      <c r="O53" s="148"/>
      <c r="P53" s="148"/>
      <c r="Q53" s="148"/>
      <c r="R53" s="151">
        <f t="shared" si="4"/>
        <v>0</v>
      </c>
      <c r="S53" s="491"/>
      <c r="T53" s="420"/>
      <c r="U53" s="394"/>
      <c r="V53" s="410"/>
    </row>
    <row r="54" spans="1:22">
      <c r="A54" s="434"/>
      <c r="B54" s="394"/>
      <c r="C54" s="162">
        <f>'5- Identificación de Riesgos'!D54</f>
        <v>0</v>
      </c>
      <c r="D54" s="155"/>
      <c r="E54" s="155"/>
      <c r="F54" s="148"/>
      <c r="G54" s="148"/>
      <c r="H54" s="148"/>
      <c r="I54" s="148"/>
      <c r="J54" s="151">
        <f t="shared" si="3"/>
        <v>0</v>
      </c>
      <c r="K54" s="491"/>
      <c r="L54" s="187">
        <f>'5- Identificación de Riesgos'!I54</f>
        <v>0</v>
      </c>
      <c r="M54" s="167"/>
      <c r="N54" s="148"/>
      <c r="O54" s="148"/>
      <c r="P54" s="148"/>
      <c r="Q54" s="148"/>
      <c r="R54" s="151">
        <f t="shared" si="4"/>
        <v>0</v>
      </c>
      <c r="S54" s="491"/>
      <c r="T54" s="420"/>
      <c r="U54" s="394"/>
      <c r="V54" s="410"/>
    </row>
    <row r="55" spans="1:22">
      <c r="A55" s="434"/>
      <c r="B55" s="394"/>
      <c r="C55" s="162">
        <f>'5- Identificación de Riesgos'!D55</f>
        <v>0</v>
      </c>
      <c r="D55" s="155"/>
      <c r="E55" s="163"/>
      <c r="F55" s="148"/>
      <c r="G55" s="148"/>
      <c r="H55" s="148"/>
      <c r="I55" s="148"/>
      <c r="J55" s="151">
        <f t="shared" si="3"/>
        <v>0</v>
      </c>
      <c r="K55" s="491"/>
      <c r="L55" s="187">
        <f>'5- Identificación de Riesgos'!I55</f>
        <v>0</v>
      </c>
      <c r="M55" s="167"/>
      <c r="N55" s="148"/>
      <c r="O55" s="148"/>
      <c r="P55" s="148"/>
      <c r="Q55" s="148"/>
      <c r="R55" s="151">
        <f t="shared" si="4"/>
        <v>0</v>
      </c>
      <c r="S55" s="491"/>
      <c r="T55" s="420"/>
      <c r="U55" s="394"/>
      <c r="V55" s="410"/>
    </row>
    <row r="56" spans="1:22">
      <c r="A56" s="434"/>
      <c r="B56" s="394"/>
      <c r="C56" s="162">
        <f>'5- Identificación de Riesgos'!D56</f>
        <v>0</v>
      </c>
      <c r="D56" s="155"/>
      <c r="E56" s="163"/>
      <c r="F56" s="148"/>
      <c r="G56" s="148"/>
      <c r="H56" s="148"/>
      <c r="I56" s="148"/>
      <c r="J56" s="151">
        <f t="shared" si="3"/>
        <v>0</v>
      </c>
      <c r="K56" s="491"/>
      <c r="L56" s="187">
        <f>'5- Identificación de Riesgos'!I56</f>
        <v>0</v>
      </c>
      <c r="M56" s="167"/>
      <c r="N56" s="148"/>
      <c r="O56" s="148"/>
      <c r="P56" s="148"/>
      <c r="Q56" s="148"/>
      <c r="R56" s="151">
        <f t="shared" si="4"/>
        <v>0</v>
      </c>
      <c r="S56" s="491"/>
      <c r="T56" s="420"/>
      <c r="U56" s="394"/>
      <c r="V56" s="410"/>
    </row>
    <row r="57" spans="1:22">
      <c r="A57" s="434"/>
      <c r="B57" s="394"/>
      <c r="C57" s="162">
        <f>'5- Identificación de Riesgos'!D57</f>
        <v>0</v>
      </c>
      <c r="D57" s="155"/>
      <c r="E57" s="163"/>
      <c r="F57" s="148"/>
      <c r="G57" s="148"/>
      <c r="H57" s="148"/>
      <c r="I57" s="148"/>
      <c r="J57" s="151">
        <f t="shared" si="3"/>
        <v>0</v>
      </c>
      <c r="K57" s="491"/>
      <c r="L57" s="187">
        <f>'5- Identificación de Riesgos'!I57</f>
        <v>0</v>
      </c>
      <c r="M57" s="167"/>
      <c r="N57" s="148"/>
      <c r="O57" s="148"/>
      <c r="P57" s="148"/>
      <c r="Q57" s="148"/>
      <c r="R57" s="151">
        <f t="shared" si="4"/>
        <v>0</v>
      </c>
      <c r="S57" s="491"/>
      <c r="T57" s="420"/>
      <c r="U57" s="394"/>
      <c r="V57" s="410"/>
    </row>
    <row r="58" spans="1:22">
      <c r="A58" s="434"/>
      <c r="B58" s="394"/>
      <c r="C58" s="162">
        <f>'5- Identificación de Riesgos'!D58</f>
        <v>0</v>
      </c>
      <c r="D58" s="155"/>
      <c r="E58" s="163"/>
      <c r="F58" s="148"/>
      <c r="G58" s="148"/>
      <c r="H58" s="148"/>
      <c r="I58" s="148"/>
      <c r="J58" s="151">
        <f t="shared" si="3"/>
        <v>0</v>
      </c>
      <c r="K58" s="491"/>
      <c r="L58" s="187">
        <f>'5- Identificación de Riesgos'!I58</f>
        <v>0</v>
      </c>
      <c r="M58" s="167"/>
      <c r="N58" s="148"/>
      <c r="O58" s="148"/>
      <c r="P58" s="148"/>
      <c r="Q58" s="148"/>
      <c r="R58" s="151">
        <f t="shared" si="4"/>
        <v>0</v>
      </c>
      <c r="S58" s="491"/>
      <c r="T58" s="420"/>
      <c r="U58" s="394"/>
      <c r="V58" s="410"/>
    </row>
    <row r="59" spans="1:22" ht="15.75" thickBot="1">
      <c r="A59" s="435"/>
      <c r="B59" s="395"/>
      <c r="C59" s="164">
        <f>'5- Identificación de Riesgos'!D59</f>
        <v>0</v>
      </c>
      <c r="D59" s="157"/>
      <c r="E59" s="166"/>
      <c r="F59" s="149"/>
      <c r="G59" s="149"/>
      <c r="H59" s="149"/>
      <c r="I59" s="149"/>
      <c r="J59" s="152">
        <f t="shared" si="3"/>
        <v>0</v>
      </c>
      <c r="K59" s="492"/>
      <c r="L59" s="149">
        <f>'5- Identificación de Riesgos'!I59</f>
        <v>0</v>
      </c>
      <c r="M59" s="168"/>
      <c r="N59" s="149"/>
      <c r="O59" s="149"/>
      <c r="P59" s="149"/>
      <c r="Q59" s="149"/>
      <c r="R59" s="152">
        <f t="shared" si="4"/>
        <v>0</v>
      </c>
      <c r="S59" s="492"/>
      <c r="T59" s="421"/>
      <c r="U59" s="395"/>
      <c r="V59" s="411"/>
    </row>
    <row r="60" spans="1:22" ht="147.75" hidden="1" customHeight="1">
      <c r="A60" s="527">
        <v>6</v>
      </c>
      <c r="B60" s="396" t="str">
        <f>'5- Identificación de Riesgos'!B60</f>
        <v xml:space="preserve">Recibir , ofrecer, prometer , entregar o aceptar dádivas o beneficios a nombre propio o de terceros para  expedir, alterar,retener , extraviar o entregar  documentos  sin el lleno de requisitos legales </v>
      </c>
      <c r="C60" s="160" t="str">
        <f>'5- Identificación de Riesgos'!D60</f>
        <v xml:space="preserve">2.Falta de ética  de los servidores judiciales 
</v>
      </c>
      <c r="D60" s="154"/>
      <c r="E60" s="161" t="s">
        <v>379</v>
      </c>
      <c r="F60" s="147" t="s">
        <v>364</v>
      </c>
      <c r="G60" s="147" t="s">
        <v>361</v>
      </c>
      <c r="H60" s="147" t="s">
        <v>364</v>
      </c>
      <c r="I60" s="147" t="s">
        <v>364</v>
      </c>
      <c r="J60" s="153">
        <f t="shared" ref="J60:J67" si="8">COUNTIF(F60:I60,"SI")/4</f>
        <v>0.25</v>
      </c>
      <c r="K60" s="490">
        <f>AVERAGE(J60:J67)</f>
        <v>0.15625</v>
      </c>
      <c r="L60" s="147" t="str">
        <f>'5- Identificación de Riesgos'!I60</f>
        <v>Afectación de reputacion,imagén,  credibilidad, satisfacción de usuarios y PI</v>
      </c>
      <c r="M60" s="189" t="s">
        <v>380</v>
      </c>
      <c r="N60" s="147" t="s">
        <v>361</v>
      </c>
      <c r="O60" s="147" t="s">
        <v>361</v>
      </c>
      <c r="P60" s="147" t="s">
        <v>361</v>
      </c>
      <c r="Q60" s="147" t="s">
        <v>361</v>
      </c>
      <c r="R60" s="153">
        <f t="shared" ref="R60:R67" si="9">SUM(COUNTIF(N60,"SI")*25%,COUNTIF(O60,"SI")*40%,COUNTIF(P60,"SI")*25%,COUNTIF(Q60,"SI")*10%)</f>
        <v>1</v>
      </c>
      <c r="S60" s="490">
        <f>AVERAGE(R60:R67)</f>
        <v>0.125</v>
      </c>
      <c r="T60" s="408"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06"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Mayor - 4</v>
      </c>
      <c r="V60" s="519" t="str">
        <f>CONCATENATE(VLOOKUP((LEFT(T60,LEN(T60)-4)&amp;LEFT(U60,LEN(U60)-4)),'9- Matriz de Calor '!$D$18:$E$42,2,0)," - ",RIGHT(T60,1)*RIGHT(U60,1))</f>
        <v>Alto  - 4</v>
      </c>
    </row>
    <row r="61" spans="1:22" ht="93" hidden="1" customHeight="1">
      <c r="A61" s="528"/>
      <c r="B61" s="394"/>
      <c r="C61" s="162" t="str">
        <f>'5- Identificación de Riesgos'!D61</f>
        <v xml:space="preserve">3 Fallas en los controles de los procesos </v>
      </c>
      <c r="D61" s="155"/>
      <c r="E61" s="163"/>
      <c r="F61" s="148" t="s">
        <v>364</v>
      </c>
      <c r="G61" s="148" t="s">
        <v>364</v>
      </c>
      <c r="H61" s="148" t="s">
        <v>364</v>
      </c>
      <c r="I61" s="148" t="s">
        <v>364</v>
      </c>
      <c r="J61" s="151">
        <f t="shared" si="8"/>
        <v>0</v>
      </c>
      <c r="K61" s="491"/>
      <c r="L61" s="148" t="str">
        <f>'5- Identificación de Riesgos'!I61</f>
        <v>Afectación Económica</v>
      </c>
      <c r="M61" s="212" t="s">
        <v>381</v>
      </c>
      <c r="N61" s="148"/>
      <c r="O61" s="148"/>
      <c r="P61" s="148"/>
      <c r="Q61" s="148"/>
      <c r="R61" s="151">
        <f t="shared" si="9"/>
        <v>0</v>
      </c>
      <c r="S61" s="491"/>
      <c r="T61" s="387"/>
      <c r="U61" s="389"/>
      <c r="V61" s="391"/>
    </row>
    <row r="62" spans="1:22" ht="45" hidden="1" customHeight="1">
      <c r="A62" s="528"/>
      <c r="B62" s="394"/>
      <c r="C62" s="162">
        <f>'5- Identificación de Riesgos'!D62</f>
        <v>0</v>
      </c>
      <c r="D62" s="155"/>
      <c r="E62" s="163"/>
      <c r="F62" s="148" t="s">
        <v>361</v>
      </c>
      <c r="G62" s="148" t="s">
        <v>361</v>
      </c>
      <c r="H62" s="148" t="s">
        <v>361</v>
      </c>
      <c r="I62" s="148" t="s">
        <v>361</v>
      </c>
      <c r="J62" s="151">
        <f t="shared" si="8"/>
        <v>1</v>
      </c>
      <c r="K62" s="491"/>
      <c r="L62" s="148">
        <f>'5- Identificación de Riesgos'!I62</f>
        <v>0</v>
      </c>
      <c r="M62" s="190"/>
      <c r="N62" s="148"/>
      <c r="O62" s="148"/>
      <c r="P62" s="148"/>
      <c r="Q62" s="148"/>
      <c r="R62" s="151">
        <f t="shared" si="9"/>
        <v>0</v>
      </c>
      <c r="S62" s="491"/>
      <c r="T62" s="387"/>
      <c r="U62" s="389"/>
      <c r="V62" s="391"/>
    </row>
    <row r="63" spans="1:22" ht="45" hidden="1" customHeight="1">
      <c r="A63" s="528"/>
      <c r="B63" s="394"/>
      <c r="C63" s="162"/>
      <c r="D63" s="155"/>
      <c r="E63" s="163"/>
      <c r="F63" s="148"/>
      <c r="G63" s="148"/>
      <c r="H63" s="148"/>
      <c r="I63" s="148"/>
      <c r="J63" s="151">
        <f t="shared" si="8"/>
        <v>0</v>
      </c>
      <c r="K63" s="491"/>
      <c r="L63" s="148">
        <f>'5- Identificación de Riesgos'!I63</f>
        <v>0</v>
      </c>
      <c r="M63" s="190"/>
      <c r="N63" s="148"/>
      <c r="O63" s="148"/>
      <c r="P63" s="148"/>
      <c r="Q63" s="148"/>
      <c r="R63" s="151">
        <f t="shared" si="9"/>
        <v>0</v>
      </c>
      <c r="S63" s="491"/>
      <c r="T63" s="387"/>
      <c r="U63" s="389"/>
      <c r="V63" s="391"/>
    </row>
    <row r="64" spans="1:22" hidden="1">
      <c r="A64" s="528"/>
      <c r="B64" s="394"/>
      <c r="C64" s="162"/>
      <c r="D64" s="155"/>
      <c r="E64" s="155"/>
      <c r="F64" s="148"/>
      <c r="G64" s="148"/>
      <c r="H64" s="148"/>
      <c r="I64" s="148"/>
      <c r="J64" s="151">
        <f t="shared" si="8"/>
        <v>0</v>
      </c>
      <c r="K64" s="491"/>
      <c r="L64" s="148">
        <f>'5- Identificación de Riesgos'!I64</f>
        <v>0</v>
      </c>
      <c r="M64" s="190"/>
      <c r="N64" s="148"/>
      <c r="O64" s="148"/>
      <c r="P64" s="148"/>
      <c r="Q64" s="148"/>
      <c r="R64" s="151">
        <f t="shared" si="9"/>
        <v>0</v>
      </c>
      <c r="S64" s="491"/>
      <c r="T64" s="387"/>
      <c r="U64" s="389"/>
      <c r="V64" s="391"/>
    </row>
    <row r="65" spans="1:22" hidden="1">
      <c r="A65" s="528"/>
      <c r="B65" s="394"/>
      <c r="C65" s="162"/>
      <c r="D65" s="155"/>
      <c r="E65" s="163"/>
      <c r="F65" s="148"/>
      <c r="G65" s="148"/>
      <c r="H65" s="148"/>
      <c r="I65" s="148"/>
      <c r="J65" s="151">
        <f t="shared" si="8"/>
        <v>0</v>
      </c>
      <c r="K65" s="491"/>
      <c r="L65" s="148">
        <f>'5- Identificación de Riesgos'!I65</f>
        <v>0</v>
      </c>
      <c r="M65" s="190"/>
      <c r="N65" s="148"/>
      <c r="O65" s="148"/>
      <c r="P65" s="148"/>
      <c r="Q65" s="148"/>
      <c r="R65" s="151">
        <f t="shared" si="9"/>
        <v>0</v>
      </c>
      <c r="S65" s="491"/>
      <c r="T65" s="387"/>
      <c r="U65" s="389"/>
      <c r="V65" s="391"/>
    </row>
    <row r="66" spans="1:22" hidden="1">
      <c r="A66" s="528"/>
      <c r="B66" s="394"/>
      <c r="C66" s="162"/>
      <c r="D66" s="155"/>
      <c r="E66" s="163"/>
      <c r="F66" s="148"/>
      <c r="G66" s="148"/>
      <c r="H66" s="148"/>
      <c r="I66" s="148"/>
      <c r="J66" s="151">
        <f t="shared" si="8"/>
        <v>0</v>
      </c>
      <c r="K66" s="491"/>
      <c r="L66" s="148">
        <f>'5- Identificación de Riesgos'!I66</f>
        <v>0</v>
      </c>
      <c r="M66" s="190"/>
      <c r="N66" s="148"/>
      <c r="O66" s="148"/>
      <c r="P66" s="148"/>
      <c r="Q66" s="148"/>
      <c r="R66" s="151">
        <f t="shared" si="9"/>
        <v>0</v>
      </c>
      <c r="S66" s="491"/>
      <c r="T66" s="387"/>
      <c r="U66" s="389"/>
      <c r="V66" s="391"/>
    </row>
    <row r="67" spans="1:22" hidden="1">
      <c r="A67" s="528"/>
      <c r="B67" s="394"/>
      <c r="C67" s="162"/>
      <c r="D67" s="155"/>
      <c r="E67" s="163"/>
      <c r="F67" s="148"/>
      <c r="G67" s="148"/>
      <c r="H67" s="148"/>
      <c r="I67" s="148"/>
      <c r="J67" s="151">
        <f t="shared" si="8"/>
        <v>0</v>
      </c>
      <c r="K67" s="491"/>
      <c r="L67" s="148">
        <f>'5- Identificación de Riesgos'!I67</f>
        <v>0</v>
      </c>
      <c r="M67" s="190"/>
      <c r="N67" s="148"/>
      <c r="O67" s="148"/>
      <c r="P67" s="148"/>
      <c r="Q67" s="148"/>
      <c r="R67" s="151">
        <f t="shared" si="9"/>
        <v>0</v>
      </c>
      <c r="S67" s="491"/>
      <c r="T67" s="387"/>
      <c r="U67" s="389"/>
      <c r="V67" s="391"/>
    </row>
    <row r="68" spans="1:22" ht="31.5" hidden="1" customHeight="1">
      <c r="A68" s="528"/>
      <c r="B68" s="394"/>
      <c r="C68" s="162">
        <f>'5- Identificación de Riesgos'!D68</f>
        <v>0</v>
      </c>
      <c r="D68" s="155"/>
      <c r="E68" s="163"/>
      <c r="F68" s="148"/>
      <c r="G68" s="148"/>
      <c r="H68" s="148"/>
      <c r="I68" s="148"/>
      <c r="J68" s="151"/>
      <c r="K68" s="205"/>
      <c r="L68" s="148">
        <f>'5- Identificación de Riesgos'!I68</f>
        <v>0</v>
      </c>
      <c r="M68" s="190"/>
      <c r="N68" s="148" t="s">
        <v>361</v>
      </c>
      <c r="O68" s="148" t="s">
        <v>361</v>
      </c>
      <c r="P68" s="148" t="s">
        <v>361</v>
      </c>
      <c r="Q68" s="148" t="s">
        <v>361</v>
      </c>
      <c r="R68" s="151">
        <f t="shared" ref="R68:R77" si="10">SUM(COUNTIF(N68,"SI")*25%,COUNTIF(O68,"SI")*40%,COUNTIF(P68,"SI")*25%,COUNTIF(Q68,"SI")*10%)</f>
        <v>1</v>
      </c>
      <c r="S68" s="205">
        <f>AVERAGE(R68:R79)</f>
        <v>0.25</v>
      </c>
      <c r="T68" s="387"/>
      <c r="U68" s="389"/>
      <c r="V68" s="391"/>
    </row>
    <row r="69" spans="1:22" ht="27" hidden="1" customHeight="1" thickBot="1">
      <c r="A69" s="529"/>
      <c r="B69" s="395"/>
      <c r="C69" s="164">
        <f>'5- Identificación de Riesgos'!D69</f>
        <v>0</v>
      </c>
      <c r="D69" s="157"/>
      <c r="E69" s="165"/>
      <c r="F69" s="149"/>
      <c r="G69" s="149"/>
      <c r="H69" s="149"/>
      <c r="I69" s="149"/>
      <c r="J69" s="152"/>
      <c r="K69" s="206"/>
      <c r="L69" s="149">
        <f>'5- Identificación de Riesgos'!I69</f>
        <v>0</v>
      </c>
      <c r="M69" s="199"/>
      <c r="N69" s="149"/>
      <c r="O69" s="149"/>
      <c r="P69" s="149"/>
      <c r="Q69" s="149"/>
      <c r="R69" s="152">
        <f t="shared" si="10"/>
        <v>0</v>
      </c>
      <c r="S69" s="206"/>
      <c r="T69" s="388"/>
      <c r="U69" s="390"/>
      <c r="V69" s="392"/>
    </row>
    <row r="70" spans="1:22" ht="118.5" hidden="1" customHeight="1" thickBot="1">
      <c r="A70" s="527">
        <v>7</v>
      </c>
      <c r="B70" s="396" t="str">
        <f>'5- Identificación de Riesgos'!B70</f>
        <v xml:space="preserve">Recibir, ofrecer, prometer, entregar o aceptar dadivas  o beneficios a nombre propio o de terceros para  demorar, retener, alterar o direccionar fallos judiciales </v>
      </c>
      <c r="C70" s="160" t="str">
        <f>'5- Identificación de Riesgos'!D70</f>
        <v xml:space="preserve">2.Falta de ética  de los servidores judiciales 
</v>
      </c>
      <c r="D70" s="154"/>
      <c r="E70" s="161" t="s">
        <v>379</v>
      </c>
      <c r="F70" s="147" t="s">
        <v>364</v>
      </c>
      <c r="G70" s="147" t="s">
        <v>361</v>
      </c>
      <c r="H70" s="147" t="s">
        <v>364</v>
      </c>
      <c r="I70" s="147" t="s">
        <v>364</v>
      </c>
      <c r="J70" s="153">
        <f t="shared" ref="J70:J77" si="11">COUNTIF(F70:I70,"SI")/4</f>
        <v>0.25</v>
      </c>
      <c r="K70" s="490">
        <f>AVERAGE(J70:J77)</f>
        <v>0.15625</v>
      </c>
      <c r="L70" s="147" t="str">
        <f>'5- Identificación de Riesgos'!I70</f>
        <v>Afectación de reputacion,imagén,  credibilidad, satisfacción de usuarios y PI</v>
      </c>
      <c r="M70" s="189" t="s">
        <v>382</v>
      </c>
      <c r="N70" s="147" t="s">
        <v>361</v>
      </c>
      <c r="O70" s="147" t="s">
        <v>361</v>
      </c>
      <c r="P70" s="147" t="s">
        <v>361</v>
      </c>
      <c r="Q70" s="147" t="s">
        <v>361</v>
      </c>
      <c r="R70" s="153">
        <f t="shared" si="10"/>
        <v>1</v>
      </c>
      <c r="S70" s="490">
        <f>AVERAGE(R70:R77)</f>
        <v>0.125</v>
      </c>
      <c r="T70" s="408"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06"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Mayor - 4</v>
      </c>
      <c r="V70" s="519" t="str">
        <f>CONCATENATE(VLOOKUP((LEFT(T70,LEN(T70)-4)&amp;LEFT(U70,LEN(U70)-4)),'9- Matriz de Calor '!$D$18:$E$42,2,0)," - ",RIGHT(T70,1)*RIGHT(U70,1))</f>
        <v>Alto  - 4</v>
      </c>
    </row>
    <row r="71" spans="1:22" ht="96" hidden="1" customHeight="1">
      <c r="A71" s="528"/>
      <c r="B71" s="394"/>
      <c r="C71" s="162" t="str">
        <f>'5- Identificación de Riesgos'!D71</f>
        <v xml:space="preserve">2. Desconocimiento del Código de Ética y Buen Gobierno.   </v>
      </c>
      <c r="D71" s="155"/>
      <c r="E71" s="163"/>
      <c r="F71" s="148" t="s">
        <v>364</v>
      </c>
      <c r="G71" s="148" t="s">
        <v>364</v>
      </c>
      <c r="H71" s="148" t="s">
        <v>364</v>
      </c>
      <c r="I71" s="148" t="s">
        <v>364</v>
      </c>
      <c r="J71" s="151">
        <f t="shared" si="11"/>
        <v>0</v>
      </c>
      <c r="K71" s="491"/>
      <c r="L71" s="148" t="str">
        <f>'5- Identificación de Riesgos'!I71</f>
        <v>Afectación Económica</v>
      </c>
      <c r="M71" s="189" t="s">
        <v>383</v>
      </c>
      <c r="N71" s="148"/>
      <c r="O71" s="148"/>
      <c r="P71" s="148"/>
      <c r="Q71" s="148"/>
      <c r="R71" s="151">
        <f t="shared" si="10"/>
        <v>0</v>
      </c>
      <c r="S71" s="491"/>
      <c r="T71" s="387"/>
      <c r="U71" s="389"/>
      <c r="V71" s="391"/>
    </row>
    <row r="72" spans="1:22" ht="123" hidden="1" customHeight="1">
      <c r="A72" s="528"/>
      <c r="B72" s="394"/>
      <c r="C72" s="162">
        <f>'5- Identificación de Riesgos'!D72</f>
        <v>0</v>
      </c>
      <c r="D72" s="155"/>
      <c r="E72" s="163"/>
      <c r="F72" s="148" t="s">
        <v>361</v>
      </c>
      <c r="G72" s="148" t="s">
        <v>361</v>
      </c>
      <c r="H72" s="148" t="s">
        <v>361</v>
      </c>
      <c r="I72" s="148" t="s">
        <v>361</v>
      </c>
      <c r="J72" s="151">
        <f t="shared" si="11"/>
        <v>1</v>
      </c>
      <c r="K72" s="491"/>
      <c r="L72" s="148"/>
      <c r="M72" s="191"/>
      <c r="N72" s="148"/>
      <c r="O72" s="148"/>
      <c r="P72" s="148"/>
      <c r="Q72" s="148"/>
      <c r="R72" s="151">
        <f t="shared" si="10"/>
        <v>0</v>
      </c>
      <c r="S72" s="491"/>
      <c r="T72" s="387"/>
      <c r="U72" s="389"/>
      <c r="V72" s="391"/>
    </row>
    <row r="73" spans="1:22" ht="45" hidden="1" customHeight="1">
      <c r="A73" s="528"/>
      <c r="B73" s="394"/>
      <c r="C73" s="162"/>
      <c r="D73" s="155"/>
      <c r="E73" s="163"/>
      <c r="F73" s="148"/>
      <c r="G73" s="148"/>
      <c r="H73" s="148"/>
      <c r="I73" s="148"/>
      <c r="J73" s="151">
        <f t="shared" si="11"/>
        <v>0</v>
      </c>
      <c r="K73" s="491"/>
      <c r="L73" s="148">
        <f>'5- Identificación de Riesgos'!I73</f>
        <v>0</v>
      </c>
      <c r="M73" s="190"/>
      <c r="N73" s="148"/>
      <c r="O73" s="148"/>
      <c r="P73" s="148"/>
      <c r="Q73" s="148"/>
      <c r="R73" s="151">
        <f t="shared" si="10"/>
        <v>0</v>
      </c>
      <c r="S73" s="491"/>
      <c r="T73" s="387"/>
      <c r="U73" s="389"/>
      <c r="V73" s="391"/>
    </row>
    <row r="74" spans="1:22" hidden="1">
      <c r="A74" s="528"/>
      <c r="B74" s="394"/>
      <c r="C74" s="162"/>
      <c r="D74" s="155"/>
      <c r="E74" s="155"/>
      <c r="F74" s="148"/>
      <c r="G74" s="148"/>
      <c r="H74" s="148"/>
      <c r="I74" s="148"/>
      <c r="J74" s="151">
        <f t="shared" si="11"/>
        <v>0</v>
      </c>
      <c r="K74" s="491"/>
      <c r="L74" s="148">
        <f>'5- Identificación de Riesgos'!I74</f>
        <v>0</v>
      </c>
      <c r="M74" s="190"/>
      <c r="N74" s="148"/>
      <c r="O74" s="148"/>
      <c r="P74" s="148"/>
      <c r="Q74" s="148"/>
      <c r="R74" s="151">
        <f t="shared" si="10"/>
        <v>0</v>
      </c>
      <c r="S74" s="491"/>
      <c r="T74" s="387"/>
      <c r="U74" s="389"/>
      <c r="V74" s="391"/>
    </row>
    <row r="75" spans="1:22" hidden="1">
      <c r="A75" s="528"/>
      <c r="B75" s="394"/>
      <c r="C75" s="162"/>
      <c r="D75" s="155"/>
      <c r="E75" s="163"/>
      <c r="F75" s="148"/>
      <c r="G75" s="148"/>
      <c r="H75" s="148"/>
      <c r="I75" s="148"/>
      <c r="J75" s="151">
        <f t="shared" si="11"/>
        <v>0</v>
      </c>
      <c r="K75" s="491"/>
      <c r="L75" s="148">
        <f>'5- Identificación de Riesgos'!I75</f>
        <v>0</v>
      </c>
      <c r="M75" s="190"/>
      <c r="N75" s="148"/>
      <c r="O75" s="148"/>
      <c r="P75" s="148"/>
      <c r="Q75" s="148"/>
      <c r="R75" s="151">
        <f t="shared" si="10"/>
        <v>0</v>
      </c>
      <c r="S75" s="491"/>
      <c r="T75" s="387"/>
      <c r="U75" s="389"/>
      <c r="V75" s="391"/>
    </row>
    <row r="76" spans="1:22" hidden="1">
      <c r="A76" s="528"/>
      <c r="B76" s="394"/>
      <c r="C76" s="162"/>
      <c r="D76" s="155"/>
      <c r="E76" s="163"/>
      <c r="F76" s="148"/>
      <c r="G76" s="148"/>
      <c r="H76" s="148"/>
      <c r="I76" s="148"/>
      <c r="J76" s="151">
        <f t="shared" si="11"/>
        <v>0</v>
      </c>
      <c r="K76" s="491"/>
      <c r="L76" s="148">
        <f>'5- Identificación de Riesgos'!I76</f>
        <v>0</v>
      </c>
      <c r="M76" s="190"/>
      <c r="N76" s="148"/>
      <c r="O76" s="148"/>
      <c r="P76" s="148"/>
      <c r="Q76" s="148"/>
      <c r="R76" s="151">
        <f t="shared" si="10"/>
        <v>0</v>
      </c>
      <c r="S76" s="491"/>
      <c r="T76" s="387"/>
      <c r="U76" s="389"/>
      <c r="V76" s="391"/>
    </row>
    <row r="77" spans="1:22" hidden="1">
      <c r="A77" s="528"/>
      <c r="B77" s="394"/>
      <c r="C77" s="162"/>
      <c r="D77" s="155"/>
      <c r="E77" s="163"/>
      <c r="F77" s="148"/>
      <c r="G77" s="148"/>
      <c r="H77" s="148"/>
      <c r="I77" s="148"/>
      <c r="J77" s="151">
        <f t="shared" si="11"/>
        <v>0</v>
      </c>
      <c r="K77" s="491"/>
      <c r="L77" s="148">
        <f>'5- Identificación de Riesgos'!I77</f>
        <v>0</v>
      </c>
      <c r="M77" s="190"/>
      <c r="N77" s="148"/>
      <c r="O77" s="148"/>
      <c r="P77" s="148"/>
      <c r="Q77" s="148"/>
      <c r="R77" s="151">
        <f t="shared" si="10"/>
        <v>0</v>
      </c>
      <c r="S77" s="491"/>
      <c r="T77" s="387"/>
      <c r="U77" s="389"/>
      <c r="V77" s="391"/>
    </row>
    <row r="78" spans="1:22" ht="31.5" hidden="1" customHeight="1">
      <c r="A78" s="528"/>
      <c r="B78" s="394"/>
      <c r="C78" s="162">
        <f>'5- Identificación de Riesgos'!D78</f>
        <v>0</v>
      </c>
      <c r="D78" s="155"/>
      <c r="E78" s="163"/>
      <c r="F78" s="148"/>
      <c r="G78" s="148"/>
      <c r="H78" s="148"/>
      <c r="I78" s="148"/>
      <c r="J78" s="151"/>
      <c r="K78" s="205"/>
      <c r="L78" s="148">
        <f>'5- Identificación de Riesgos'!I78</f>
        <v>0</v>
      </c>
      <c r="M78" s="190"/>
      <c r="N78" s="148" t="s">
        <v>361</v>
      </c>
      <c r="O78" s="148" t="s">
        <v>361</v>
      </c>
      <c r="P78" s="148" t="s">
        <v>361</v>
      </c>
      <c r="Q78" s="148" t="s">
        <v>361</v>
      </c>
      <c r="R78" s="151">
        <f t="shared" ref="R78:R79" si="12">SUM(COUNTIF(N78,"SI")*25%,COUNTIF(O78,"SI")*40%,COUNTIF(P78,"SI")*25%,COUNTIF(Q78,"SI")*10%)</f>
        <v>1</v>
      </c>
      <c r="S78" s="205">
        <f t="shared" ref="S78" si="13">AVERAGE(R78:R86)</f>
        <v>0.5</v>
      </c>
      <c r="T78" s="387"/>
      <c r="U78" s="389"/>
      <c r="V78" s="391"/>
    </row>
    <row r="79" spans="1:22" ht="27" hidden="1" customHeight="1" thickBot="1">
      <c r="A79" s="529"/>
      <c r="B79" s="395"/>
      <c r="C79" s="164">
        <f>'5- Identificación de Riesgos'!D79</f>
        <v>0</v>
      </c>
      <c r="D79" s="157"/>
      <c r="E79" s="165"/>
      <c r="F79" s="149"/>
      <c r="G79" s="149"/>
      <c r="H79" s="149"/>
      <c r="I79" s="149"/>
      <c r="J79" s="152"/>
      <c r="K79" s="206"/>
      <c r="L79" s="149">
        <f>'5- Identificación de Riesgos'!I79</f>
        <v>0</v>
      </c>
      <c r="M79" s="199"/>
      <c r="N79" s="149"/>
      <c r="O79" s="149"/>
      <c r="P79" s="149"/>
      <c r="Q79" s="149"/>
      <c r="R79" s="152">
        <f t="shared" si="12"/>
        <v>0</v>
      </c>
      <c r="S79" s="206"/>
      <c r="T79" s="388"/>
      <c r="U79" s="390"/>
      <c r="V79" s="392"/>
    </row>
  </sheetData>
  <mergeCells count="67">
    <mergeCell ref="T60:T69"/>
    <mergeCell ref="U60:U69"/>
    <mergeCell ref="A70:A79"/>
    <mergeCell ref="B70:B79"/>
    <mergeCell ref="B60:B69"/>
    <mergeCell ref="A60:A69"/>
    <mergeCell ref="K60:K67"/>
    <mergeCell ref="S60:S67"/>
    <mergeCell ref="K70:K77"/>
    <mergeCell ref="S70:S77"/>
    <mergeCell ref="T70:T79"/>
    <mergeCell ref="U70:U79"/>
    <mergeCell ref="V70:V79"/>
    <mergeCell ref="V60:V69"/>
    <mergeCell ref="A10:A19"/>
    <mergeCell ref="B10:B19"/>
    <mergeCell ref="C5:V5"/>
    <mergeCell ref="C6:V6"/>
    <mergeCell ref="S10:S19"/>
    <mergeCell ref="T10:T19"/>
    <mergeCell ref="U10:U19"/>
    <mergeCell ref="V10:V19"/>
    <mergeCell ref="K10:K19"/>
    <mergeCell ref="A20:A29"/>
    <mergeCell ref="T30:T39"/>
    <mergeCell ref="U30:U39"/>
    <mergeCell ref="V30:V39"/>
    <mergeCell ref="A30:A3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K30:K39"/>
    <mergeCell ref="S30:S39"/>
    <mergeCell ref="B20:B29"/>
    <mergeCell ref="K20:K29"/>
    <mergeCell ref="V20:V29"/>
    <mergeCell ref="T20:T29"/>
    <mergeCell ref="U20:U29"/>
    <mergeCell ref="S20:S29"/>
    <mergeCell ref="B30:B39"/>
    <mergeCell ref="T40:T49"/>
    <mergeCell ref="U40:U49"/>
    <mergeCell ref="V40:V49"/>
    <mergeCell ref="A40:A49"/>
    <mergeCell ref="B40:B49"/>
    <mergeCell ref="K40:K49"/>
    <mergeCell ref="S40:S49"/>
    <mergeCell ref="T50:T59"/>
    <mergeCell ref="U50:U59"/>
    <mergeCell ref="V50:V59"/>
    <mergeCell ref="A50:A59"/>
    <mergeCell ref="B50:B59"/>
    <mergeCell ref="K50:K59"/>
    <mergeCell ref="S50:S59"/>
  </mergeCells>
  <conditionalFormatting sqref="T10 T20 T30 T40">
    <cfRule type="containsText" dxfId="378" priority="468" operator="containsText" text="Muy Alta">
      <formula>NOT(ISERROR(SEARCH("Muy Alta",T10)))</formula>
    </cfRule>
    <cfRule type="containsText" dxfId="377" priority="473" operator="containsText" text="Media">
      <formula>NOT(ISERROR(SEARCH("Media",T10)))</formula>
    </cfRule>
    <cfRule type="containsText" dxfId="376" priority="472" operator="containsText" text="Media">
      <formula>NOT(ISERROR(SEARCH("Media",T10)))</formula>
    </cfRule>
    <cfRule type="containsText" dxfId="375" priority="471" operator="containsText" text="Media">
      <formula>NOT(ISERROR(SEARCH("Media",T10)))</formula>
    </cfRule>
    <cfRule type="containsText" dxfId="374" priority="470" operator="containsText" text="Alta">
      <formula>NOT(ISERROR(SEARCH("Alta",T10)))</formula>
    </cfRule>
    <cfRule type="containsText" dxfId="373" priority="482" operator="containsText" text="Media">
      <formula>NOT(ISERROR(SEARCH("Media",T10)))</formula>
    </cfRule>
    <cfRule type="containsText" dxfId="372" priority="467" operator="containsText" text="Baja">
      <formula>NOT(ISERROR(SEARCH("Baja",T10)))</formula>
    </cfRule>
    <cfRule type="containsText" dxfId="371" priority="466" operator="containsText" text="Muy Baja">
      <formula>NOT(ISERROR(SEARCH("Muy Baja",T10)))</formula>
    </cfRule>
    <cfRule type="containsText" dxfId="370" priority="475" operator="containsText" text="Baja">
      <formula>NOT(ISERROR(SEARCH("Baja",T10)))</formula>
    </cfRule>
    <cfRule type="cellIs" dxfId="369" priority="488" operator="between">
      <formula>0</formula>
      <formula>2</formula>
    </cfRule>
    <cfRule type="containsText" dxfId="368" priority="474" operator="containsText" text="Muy Baja">
      <formula>NOT(ISERROR(SEARCH("Muy Baja",T10)))</formula>
    </cfRule>
    <cfRule type="containsText" dxfId="367" priority="476" operator="containsText" text="Muy Baja">
      <formula>NOT(ISERROR(SEARCH("Muy Baja",T10)))</formula>
    </cfRule>
    <cfRule type="containsText" dxfId="366" priority="477" operator="containsText" text="Muy Baja">
      <formula>NOT(ISERROR(SEARCH("Muy Baja",T10)))</formula>
    </cfRule>
    <cfRule type="containsText" dxfId="365" priority="478" operator="containsText" text="Muy Baja">
      <formula>NOT(ISERROR(SEARCH("Muy Baja",T10)))</formula>
    </cfRule>
    <cfRule type="containsText" dxfId="364" priority="479" operator="containsText" text="Muy Baja'Tabla probabilidad'!">
      <formula>NOT(ISERROR(SEARCH("Muy Baja'Tabla probabilidad'!",T10)))</formula>
    </cfRule>
    <cfRule type="containsText" dxfId="363" priority="480" operator="containsText" text="Muy bajo">
      <formula>NOT(ISERROR(SEARCH("Muy bajo",T10)))</formula>
    </cfRule>
    <cfRule type="containsText" dxfId="362" priority="481" operator="containsText" text="Alta">
      <formula>NOT(ISERROR(SEARCH("Alta",T10)))</formula>
    </cfRule>
    <cfRule type="containsText" dxfId="361" priority="483" operator="containsText" text="Baja">
      <formula>NOT(ISERROR(SEARCH("Baja",T10)))</formula>
    </cfRule>
    <cfRule type="containsText" dxfId="360" priority="484" operator="containsText" text="Muy baja">
      <formula>NOT(ISERROR(SEARCH("Muy baja",T10)))</formula>
    </cfRule>
    <cfRule type="cellIs" dxfId="357" priority="487" operator="between">
      <formula>1</formula>
      <formula>2</formula>
    </cfRule>
  </conditionalFormatting>
  <conditionalFormatting sqref="T50 T60">
    <cfRule type="containsText" dxfId="356" priority="246" operator="containsText" text="Muy Baja">
      <formula>NOT(ISERROR(SEARCH("Muy Baja",T50)))</formula>
    </cfRule>
    <cfRule type="containsText" dxfId="355" priority="238" operator="containsText" text="Muy Alta">
      <formula>NOT(ISERROR(SEARCH("Muy Alta",T50)))</formula>
    </cfRule>
    <cfRule type="containsText" dxfId="354" priority="240" operator="containsText" text="Alta">
      <formula>NOT(ISERROR(SEARCH("Alta",T50)))</formula>
    </cfRule>
    <cfRule type="containsText" dxfId="353" priority="241" operator="containsText" text="Media">
      <formula>NOT(ISERROR(SEARCH("Media",T50)))</formula>
    </cfRule>
    <cfRule type="cellIs" dxfId="352" priority="257" operator="between">
      <formula>1</formula>
      <formula>2</formula>
    </cfRule>
    <cfRule type="containsText" dxfId="351" priority="242" operator="containsText" text="Media">
      <formula>NOT(ISERROR(SEARCH("Media",T50)))</formula>
    </cfRule>
    <cfRule type="containsText" dxfId="350" priority="243" operator="containsText" text="Media">
      <formula>NOT(ISERROR(SEARCH("Media",T50)))</formula>
    </cfRule>
    <cfRule type="containsText" dxfId="349" priority="244" operator="containsText" text="Muy Baja">
      <formula>NOT(ISERROR(SEARCH("Muy Baja",T50)))</formula>
    </cfRule>
    <cfRule type="containsText" dxfId="348" priority="245" operator="containsText" text="Baja">
      <formula>NOT(ISERROR(SEARCH("Baja",T50)))</formula>
    </cfRule>
    <cfRule type="cellIs" dxfId="347" priority="258" operator="between">
      <formula>0</formula>
      <formula>2</formula>
    </cfRule>
    <cfRule type="containsText" dxfId="344" priority="254" operator="containsText" text="Muy baja">
      <formula>NOT(ISERROR(SEARCH("Muy baja",T50)))</formula>
    </cfRule>
    <cfRule type="containsText" dxfId="343" priority="253" operator="containsText" text="Baja">
      <formula>NOT(ISERROR(SEARCH("Baja",T50)))</formula>
    </cfRule>
    <cfRule type="containsText" dxfId="342" priority="252" operator="containsText" text="Media">
      <formula>NOT(ISERROR(SEARCH("Media",T50)))</formula>
    </cfRule>
    <cfRule type="containsText" dxfId="341" priority="251" operator="containsText" text="Alta">
      <formula>NOT(ISERROR(SEARCH("Alta",T50)))</formula>
    </cfRule>
    <cfRule type="containsText" dxfId="340" priority="237" operator="containsText" text="Baja">
      <formula>NOT(ISERROR(SEARCH("Baja",T50)))</formula>
    </cfRule>
    <cfRule type="containsText" dxfId="339" priority="250" operator="containsText" text="Muy bajo">
      <formula>NOT(ISERROR(SEARCH("Muy bajo",T50)))</formula>
    </cfRule>
    <cfRule type="containsText" dxfId="338" priority="247" operator="containsText" text="Muy Baja">
      <formula>NOT(ISERROR(SEARCH("Muy Baja",T50)))</formula>
    </cfRule>
    <cfRule type="containsText" dxfId="337" priority="249" operator="containsText" text="Muy Baja'Tabla probabilidad'!">
      <formula>NOT(ISERROR(SEARCH("Muy Baja'Tabla probabilidad'!",T50)))</formula>
    </cfRule>
    <cfRule type="containsText" dxfId="336" priority="248" operator="containsText" text="Muy Baja">
      <formula>NOT(ISERROR(SEARCH("Muy Baja",T50)))</formula>
    </cfRule>
    <cfRule type="containsText" dxfId="335" priority="236" operator="containsText" text="Muy Baja">
      <formula>NOT(ISERROR(SEARCH("Muy Baja",T50)))</formula>
    </cfRule>
  </conditionalFormatting>
  <conditionalFormatting sqref="T70">
    <cfRule type="containsText" dxfId="334" priority="24" operator="containsText" text="Muy bajo">
      <formula>NOT(ISERROR(SEARCH("Muy bajo",T70)))</formula>
    </cfRule>
    <cfRule type="containsText" dxfId="333" priority="25" operator="containsText" text="Alta">
      <formula>NOT(ISERROR(SEARCH("Alta",T70)))</formula>
    </cfRule>
    <cfRule type="containsText" dxfId="332" priority="26" operator="containsText" text="Media">
      <formula>NOT(ISERROR(SEARCH("Media",T70)))</formula>
    </cfRule>
    <cfRule type="containsText" dxfId="331" priority="28" operator="containsText" text="Muy baja">
      <formula>NOT(ISERROR(SEARCH("Muy baja",T70)))</formula>
    </cfRule>
    <cfRule type="cellIs" dxfId="328" priority="31" operator="between">
      <formula>1</formula>
      <formula>2</formula>
    </cfRule>
    <cfRule type="cellIs" dxfId="327" priority="32" operator="between">
      <formula>0</formula>
      <formula>2</formula>
    </cfRule>
    <cfRule type="containsText" dxfId="326" priority="27" operator="containsText" text="Baja">
      <formula>NOT(ISERROR(SEARCH("Baja",T70)))</formula>
    </cfRule>
    <cfRule type="containsText" dxfId="325" priority="14" operator="containsText" text="Alta">
      <formula>NOT(ISERROR(SEARCH("Alta",T70)))</formula>
    </cfRule>
    <cfRule type="containsText" dxfId="324" priority="11" operator="containsText" text="Muy Baja">
      <formula>NOT(ISERROR(SEARCH("Muy Baja",T70)))</formula>
    </cfRule>
    <cfRule type="containsText" dxfId="323" priority="12" operator="containsText" text="Baja">
      <formula>NOT(ISERROR(SEARCH("Baja",T70)))</formula>
    </cfRule>
    <cfRule type="containsText" dxfId="322" priority="13" operator="containsText" text="Muy Alta">
      <formula>NOT(ISERROR(SEARCH("Muy Alta",T70)))</formula>
    </cfRule>
    <cfRule type="containsText" dxfId="321" priority="15" operator="containsText" text="Media">
      <formula>NOT(ISERROR(SEARCH("Media",T70)))</formula>
    </cfRule>
    <cfRule type="containsText" dxfId="320" priority="16" operator="containsText" text="Media">
      <formula>NOT(ISERROR(SEARCH("Media",T70)))</formula>
    </cfRule>
    <cfRule type="containsText" dxfId="319" priority="17" operator="containsText" text="Media">
      <formula>NOT(ISERROR(SEARCH("Media",T70)))</formula>
    </cfRule>
    <cfRule type="containsText" dxfId="318" priority="18" operator="containsText" text="Muy Baja">
      <formula>NOT(ISERROR(SEARCH("Muy Baja",T70)))</formula>
    </cfRule>
    <cfRule type="containsText" dxfId="317" priority="19" operator="containsText" text="Baja">
      <formula>NOT(ISERROR(SEARCH("Baja",T70)))</formula>
    </cfRule>
    <cfRule type="containsText" dxfId="316" priority="20" operator="containsText" text="Muy Baja">
      <formula>NOT(ISERROR(SEARCH("Muy Baja",T70)))</formula>
    </cfRule>
    <cfRule type="containsText" dxfId="315" priority="21" operator="containsText" text="Muy Baja">
      <formula>NOT(ISERROR(SEARCH("Muy Baja",T70)))</formula>
    </cfRule>
    <cfRule type="containsText" dxfId="314" priority="22" operator="containsText" text="Muy Baja">
      <formula>NOT(ISERROR(SEARCH("Muy Baja",T70)))</formula>
    </cfRule>
    <cfRule type="containsText" dxfId="313" priority="23" operator="containsText" text="Muy Baja'Tabla probabilidad'!">
      <formula>NOT(ISERROR(SEARCH("Muy Baja'Tabla probabilidad'!",T70)))</formula>
    </cfRule>
  </conditionalFormatting>
  <conditionalFormatting sqref="U10 U20 U30 U40">
    <cfRule type="containsText" dxfId="312" priority="461" operator="containsText" text="Mayor">
      <formula>NOT(ISERROR(SEARCH("Mayor",U10)))</formula>
    </cfRule>
    <cfRule type="containsText" dxfId="311" priority="462" operator="containsText" text="Alta">
      <formula>NOT(ISERROR(SEARCH("Alta",U10)))</formula>
    </cfRule>
    <cfRule type="containsText" dxfId="310" priority="463" operator="containsText" text="Moderado">
      <formula>NOT(ISERROR(SEARCH("Moderado",U10)))</formula>
    </cfRule>
    <cfRule type="containsText" dxfId="309" priority="464" operator="containsText" text="Menor">
      <formula>NOT(ISERROR(SEARCH("Menor",U10)))</formula>
    </cfRule>
    <cfRule type="containsText" dxfId="308" priority="460" operator="containsText" text="Catastrófico">
      <formula>NOT(ISERROR(SEARCH("Catastrófico",U10)))</formula>
    </cfRule>
    <cfRule type="containsText" dxfId="307" priority="465" operator="containsText" text="Leve">
      <formula>NOT(ISERROR(SEARCH("Leve",U10)))</formula>
    </cfRule>
  </conditionalFormatting>
  <conditionalFormatting sqref="U50 U60">
    <cfRule type="containsText" dxfId="306" priority="230" operator="containsText" text="Catastrófico">
      <formula>NOT(ISERROR(SEARCH("Catastrófico",U50)))</formula>
    </cfRule>
    <cfRule type="containsText" dxfId="305" priority="231" operator="containsText" text="Mayor">
      <formula>NOT(ISERROR(SEARCH("Mayor",U50)))</formula>
    </cfRule>
    <cfRule type="containsText" dxfId="304" priority="232" operator="containsText" text="Alta">
      <formula>NOT(ISERROR(SEARCH("Alta",U50)))</formula>
    </cfRule>
    <cfRule type="containsText" dxfId="303" priority="234" operator="containsText" text="Menor">
      <formula>NOT(ISERROR(SEARCH("Menor",U50)))</formula>
    </cfRule>
    <cfRule type="containsText" dxfId="302" priority="233" operator="containsText" text="Moderado">
      <formula>NOT(ISERROR(SEARCH("Moderado",U50)))</formula>
    </cfRule>
    <cfRule type="containsText" dxfId="301" priority="235" operator="containsText" text="Leve">
      <formula>NOT(ISERROR(SEARCH("Leve",U50)))</formula>
    </cfRule>
  </conditionalFormatting>
  <conditionalFormatting sqref="U70">
    <cfRule type="containsText" dxfId="300" priority="6" operator="containsText" text="Mayor">
      <formula>NOT(ISERROR(SEARCH("Mayor",U70)))</formula>
    </cfRule>
    <cfRule type="containsText" dxfId="299" priority="5" operator="containsText" text="Catastrófico">
      <formula>NOT(ISERROR(SEARCH("Catastrófico",U70)))</formula>
    </cfRule>
    <cfRule type="containsText" dxfId="298" priority="10" operator="containsText" text="Leve">
      <formula>NOT(ISERROR(SEARCH("Leve",U70)))</formula>
    </cfRule>
    <cfRule type="containsText" dxfId="297" priority="9" operator="containsText" text="Menor">
      <formula>NOT(ISERROR(SEARCH("Menor",U70)))</formula>
    </cfRule>
    <cfRule type="containsText" dxfId="296" priority="8" operator="containsText" text="Moderado">
      <formula>NOT(ISERROR(SEARCH("Moderado",U70)))</formula>
    </cfRule>
    <cfRule type="containsText" dxfId="295" priority="7" operator="containsText" text="Alta">
      <formula>NOT(ISERROR(SEARCH("Alta",U70)))</formula>
    </cfRule>
  </conditionalFormatting>
  <conditionalFormatting sqref="V10 V20">
    <cfRule type="containsText" dxfId="294" priority="427" operator="containsText" text="Moderado">
      <formula>NOT(ISERROR(SEARCH("Moderado",V10)))</formula>
    </cfRule>
    <cfRule type="containsText" dxfId="293" priority="426" operator="containsText" text="Bajo">
      <formula>NOT(ISERROR(SEARCH("Bajo",V10)))</formula>
    </cfRule>
    <cfRule type="containsText" dxfId="292" priority="425" operator="containsText" text="Alto">
      <formula>NOT(ISERROR(SEARCH("Alto",V10)))</formula>
    </cfRule>
    <cfRule type="containsText" dxfId="291" priority="424" operator="containsText" text="Extremo">
      <formula>NOT(ISERROR(SEARCH("Extremo",V10)))</formula>
    </cfRule>
  </conditionalFormatting>
  <conditionalFormatting sqref="V30">
    <cfRule type="containsText" dxfId="290" priority="391" operator="containsText" text="Extremo">
      <formula>NOT(ISERROR(SEARCH("Extremo",V30)))</formula>
    </cfRule>
    <cfRule type="containsText" dxfId="289" priority="392" operator="containsText" text="Alto">
      <formula>NOT(ISERROR(SEARCH("Alto",V30)))</formula>
    </cfRule>
    <cfRule type="containsText" dxfId="288" priority="394" operator="containsText" text="Moderado">
      <formula>NOT(ISERROR(SEARCH("Moderado",V30)))</formula>
    </cfRule>
    <cfRule type="containsText" dxfId="287" priority="393" operator="containsText" text="Bajo">
      <formula>NOT(ISERROR(SEARCH("Bajo",V30)))</formula>
    </cfRule>
  </conditionalFormatting>
  <conditionalFormatting sqref="V40">
    <cfRule type="containsText" dxfId="286" priority="361" operator="containsText" text="Moderado">
      <formula>NOT(ISERROR(SEARCH("Moderado",V40)))</formula>
    </cfRule>
    <cfRule type="containsText" dxfId="285" priority="358" operator="containsText" text="Extremo">
      <formula>NOT(ISERROR(SEARCH("Extremo",V40)))</formula>
    </cfRule>
    <cfRule type="containsText" dxfId="284" priority="359" operator="containsText" text="Alto">
      <formula>NOT(ISERROR(SEARCH("Alto",V40)))</formula>
    </cfRule>
    <cfRule type="containsText" dxfId="283" priority="360" operator="containsText" text="Bajo">
      <formula>NOT(ISERROR(SEARCH("Bajo",V40)))</formula>
    </cfRule>
  </conditionalFormatting>
  <conditionalFormatting sqref="V50 V60">
    <cfRule type="containsText" dxfId="282" priority="229" operator="containsText" text="Moderado">
      <formula>NOT(ISERROR(SEARCH("Moderado",V50)))</formula>
    </cfRule>
    <cfRule type="containsText" dxfId="281" priority="228" operator="containsText" text="Bajo">
      <formula>NOT(ISERROR(SEARCH("Bajo",V50)))</formula>
    </cfRule>
    <cfRule type="containsText" dxfId="280" priority="227" operator="containsText" text="Alto">
      <formula>NOT(ISERROR(SEARCH("Alto",V50)))</formula>
    </cfRule>
    <cfRule type="containsText" dxfId="279" priority="226" operator="containsText" text="Extremo">
      <formula>NOT(ISERROR(SEARCH("Extremo",V50)))</formula>
    </cfRule>
  </conditionalFormatting>
  <conditionalFormatting sqref="V70">
    <cfRule type="containsText" dxfId="278" priority="3" operator="containsText" text="Bajo">
      <formula>NOT(ISERROR(SEARCH("Bajo",V70)))</formula>
    </cfRule>
    <cfRule type="containsText" dxfId="277" priority="2" operator="containsText" text="Alto">
      <formula>NOT(ISERROR(SEARCH("Alto",V70)))</formula>
    </cfRule>
    <cfRule type="containsText" dxfId="276" priority="1" operator="containsText" text="Extremo">
      <formula>NOT(ISERROR(SEARCH("Extremo",V70)))</formula>
    </cfRule>
    <cfRule type="containsText" dxfId="275" priority="4" operator="containsText" text="Moderado">
      <formula>NOT(ISERROR(SEARCH("Moderado",V70)))</formula>
    </cfRule>
  </conditionalFormatting>
  <dataValidations count="2">
    <dataValidation allowBlank="1" showInputMessage="1" showErrorMessage="1" prompt="Enunciar cuál es el control" sqref="E55:E58 E25:E28 E73 E60:E61 E63 E30:E38 E15:E23 E10:E13 E40:E42 E65:E71 E75:E79 E45:E50"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A31" zoomScale="110" zoomScaleNormal="110" zoomScalePageLayoutView="70" workbookViewId="0">
      <selection activeCell="B20" sqref="B20:B29"/>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hidden="1" customWidth="1"/>
    <col min="10" max="10" width="18.28515625" customWidth="1"/>
    <col min="11" max="11" width="16.7109375" customWidth="1"/>
    <col min="12" max="12" width="21.5703125" style="36" hidden="1" customWidth="1"/>
    <col min="13" max="13" width="16.7109375" customWidth="1"/>
    <col min="14" max="14" width="17.42578125" customWidth="1"/>
    <col min="15" max="15" width="14.42578125" style="16" customWidth="1"/>
    <col min="16" max="16" width="17.42578125" style="16" customWidth="1"/>
    <col min="17" max="17" width="18.7109375" style="16" customWidth="1"/>
    <col min="18" max="269" width="11.42578125" style="16"/>
    <col min="270" max="16384" width="11.42578125" style="21"/>
  </cols>
  <sheetData>
    <row r="1" spans="1:17" s="18" customFormat="1" ht="27.75" customHeight="1">
      <c r="A1" s="545"/>
      <c r="B1" s="545"/>
      <c r="C1" s="545"/>
      <c r="D1" s="545"/>
      <c r="E1" s="545"/>
      <c r="F1" s="544" t="s">
        <v>384</v>
      </c>
      <c r="G1" s="544"/>
      <c r="H1" s="544"/>
      <c r="I1" s="544"/>
      <c r="J1" s="544"/>
      <c r="K1" s="544"/>
      <c r="L1" s="544"/>
      <c r="M1" s="544"/>
      <c r="N1" s="544"/>
      <c r="O1" s="544"/>
      <c r="P1" s="544"/>
      <c r="Q1" s="544"/>
    </row>
    <row r="2" spans="1:17" s="18" customFormat="1" ht="27" customHeight="1">
      <c r="A2" s="545"/>
      <c r="B2" s="545"/>
      <c r="C2" s="545"/>
      <c r="D2" s="545"/>
      <c r="E2" s="545"/>
      <c r="F2" s="544"/>
      <c r="G2" s="544"/>
      <c r="H2" s="544"/>
      <c r="I2" s="544"/>
      <c r="J2" s="544"/>
      <c r="K2" s="544"/>
      <c r="L2" s="544"/>
      <c r="M2" s="544"/>
      <c r="N2" s="544"/>
      <c r="O2" s="544"/>
      <c r="P2" s="544"/>
      <c r="Q2" s="544"/>
    </row>
    <row r="3" spans="1:17" s="18" customFormat="1" ht="27" customHeight="1">
      <c r="A3" s="545"/>
      <c r="B3" s="545"/>
      <c r="C3" s="545"/>
      <c r="D3" s="545"/>
      <c r="E3" s="545"/>
      <c r="F3" s="544"/>
      <c r="G3" s="544"/>
      <c r="H3" s="544"/>
      <c r="I3" s="544"/>
      <c r="J3" s="544"/>
      <c r="K3" s="544"/>
      <c r="L3" s="544"/>
      <c r="M3" s="544"/>
      <c r="N3" s="544"/>
      <c r="O3" s="544"/>
      <c r="P3" s="544"/>
      <c r="Q3" s="544"/>
    </row>
    <row r="4" spans="1:17" s="18" customFormat="1" ht="23.25" customHeight="1">
      <c r="A4" s="437" t="s">
        <v>265</v>
      </c>
      <c r="B4" s="437"/>
      <c r="C4" s="523" t="s">
        <v>343</v>
      </c>
      <c r="D4" s="523"/>
      <c r="E4" s="523"/>
      <c r="F4" s="523"/>
      <c r="G4" s="523"/>
      <c r="H4" s="523"/>
      <c r="I4" s="523"/>
      <c r="J4" s="523"/>
      <c r="K4" s="523"/>
      <c r="L4" s="523"/>
      <c r="M4" s="523"/>
      <c r="N4" s="523"/>
      <c r="O4" s="523"/>
      <c r="P4" s="523"/>
      <c r="Q4" s="523"/>
    </row>
    <row r="5" spans="1:17" s="18" customFormat="1" ht="56.25" customHeight="1">
      <c r="A5" s="437" t="s">
        <v>267</v>
      </c>
      <c r="B5" s="437"/>
      <c r="C5" s="523" t="s">
        <v>268</v>
      </c>
      <c r="D5" s="523"/>
      <c r="E5" s="523"/>
      <c r="F5" s="523"/>
      <c r="G5" s="523"/>
      <c r="H5" s="523"/>
      <c r="I5" s="523"/>
      <c r="J5" s="523"/>
      <c r="K5" s="523"/>
      <c r="L5" s="523"/>
      <c r="M5" s="523"/>
      <c r="N5" s="523"/>
      <c r="O5" s="523"/>
      <c r="P5" s="523"/>
      <c r="Q5" s="523"/>
    </row>
    <row r="6" spans="1:17" s="18" customFormat="1" ht="28.5" customHeight="1">
      <c r="A6" s="437" t="s">
        <v>269</v>
      </c>
      <c r="B6" s="437"/>
      <c r="C6" s="518" t="s">
        <v>270</v>
      </c>
      <c r="D6" s="518"/>
      <c r="E6" s="518"/>
      <c r="F6" s="518"/>
      <c r="G6" s="518"/>
      <c r="H6" s="518"/>
      <c r="I6" s="518"/>
      <c r="J6" s="518"/>
      <c r="K6" s="518"/>
      <c r="L6" s="518"/>
      <c r="M6" s="518"/>
      <c r="N6" s="518"/>
      <c r="O6" s="518"/>
      <c r="P6" s="518"/>
      <c r="Q6" s="518"/>
    </row>
    <row r="7" spans="1:17" s="18" customFormat="1" ht="17.25" thickBot="1">
      <c r="A7" s="505" t="s">
        <v>385</v>
      </c>
      <c r="B7" s="505"/>
      <c r="C7" s="505"/>
      <c r="D7" s="505"/>
      <c r="E7" s="505"/>
      <c r="F7" s="505" t="s">
        <v>286</v>
      </c>
      <c r="G7" s="505"/>
      <c r="H7" s="505"/>
      <c r="I7" s="85"/>
      <c r="J7" s="454" t="s">
        <v>386</v>
      </c>
      <c r="K7" s="454"/>
      <c r="L7" s="454"/>
      <c r="M7" s="454"/>
      <c r="N7" s="455"/>
      <c r="O7" s="17"/>
      <c r="P7" s="17"/>
      <c r="Q7" s="17"/>
    </row>
    <row r="8" spans="1:17" s="18" customFormat="1" ht="45.75" customHeight="1" thickTop="1" thickBot="1">
      <c r="A8" s="507" t="s">
        <v>276</v>
      </c>
      <c r="B8" s="508" t="s">
        <v>346</v>
      </c>
      <c r="C8" s="546" t="s">
        <v>278</v>
      </c>
      <c r="D8" s="548" t="s">
        <v>288</v>
      </c>
      <c r="E8" s="508" t="s">
        <v>272</v>
      </c>
      <c r="F8" s="537" t="s">
        <v>387</v>
      </c>
      <c r="G8" s="537" t="s">
        <v>388</v>
      </c>
      <c r="H8" s="537" t="s">
        <v>389</v>
      </c>
      <c r="I8" s="539"/>
      <c r="J8" s="537" t="s">
        <v>390</v>
      </c>
      <c r="K8" s="537" t="s">
        <v>391</v>
      </c>
      <c r="L8" s="537" t="s">
        <v>392</v>
      </c>
      <c r="M8" s="537" t="s">
        <v>393</v>
      </c>
      <c r="N8" s="537" t="s">
        <v>394</v>
      </c>
      <c r="O8" s="537" t="s">
        <v>395</v>
      </c>
      <c r="P8" s="537" t="s">
        <v>396</v>
      </c>
      <c r="Q8" s="537" t="s">
        <v>397</v>
      </c>
    </row>
    <row r="9" spans="1:17" s="20" customFormat="1" ht="58.5" customHeight="1" thickTop="1" thickBot="1">
      <c r="A9" s="462"/>
      <c r="B9" s="509"/>
      <c r="C9" s="547"/>
      <c r="D9" s="549"/>
      <c r="E9" s="509"/>
      <c r="F9" s="538"/>
      <c r="G9" s="538"/>
      <c r="H9" s="538"/>
      <c r="I9" s="540"/>
      <c r="J9" s="538"/>
      <c r="K9" s="538"/>
      <c r="L9" s="538"/>
      <c r="M9" s="538"/>
      <c r="N9" s="538"/>
      <c r="O9" s="538"/>
      <c r="P9" s="538"/>
      <c r="Q9" s="538"/>
    </row>
    <row r="10" spans="1:17" ht="13.5" customHeight="1">
      <c r="A10" s="520">
        <f>'5- Identificación de Riesgos'!A10</f>
        <v>1</v>
      </c>
      <c r="B10" s="406" t="str">
        <f>'5- Identificación de Riesgos'!B10</f>
        <v>Vencimiento de Términos en virtud de acciones constitucionales y habeas corpus</v>
      </c>
      <c r="C10" s="396" t="str">
        <f>'5- Identificación de Riesgos'!C10</f>
        <v>Se realizan  actuaciones procesales o se da  respuesta a las solicitudes de los usuarios de la administración de justicia en materia Civil, Familia y Laboral, después del  término legal establecido.</v>
      </c>
      <c r="D10" s="396" t="s">
        <v>297</v>
      </c>
      <c r="E10" s="169" t="str">
        <f>'5- Identificación de Riesgos'!D10</f>
        <v>1. Mayor demanda de justicia.</v>
      </c>
      <c r="F10" s="419" t="str">
        <f>'5- Identificación de Riesgos'!H10</f>
        <v>Muy Baja - 1</v>
      </c>
      <c r="G10" s="396" t="str">
        <f>'5- Identificación de Riesgos'!M10</f>
        <v>Menor - 2</v>
      </c>
      <c r="H10" s="396" t="str">
        <f>'5- Identificación de Riesgos'!N10</f>
        <v>Bajo - 2</v>
      </c>
      <c r="I10" s="144"/>
      <c r="J10" s="542" t="str">
        <f>'6- Valoración Controles'!T10</f>
        <v>Muy Baja - 1</v>
      </c>
      <c r="K10" s="542" t="str">
        <f>'6- Valoración Controles'!U10</f>
        <v>Menor - 2</v>
      </c>
      <c r="L10" s="541" t="e">
        <f>AVERAGE(#REF!)</f>
        <v>#REF!</v>
      </c>
      <c r="M10" s="406" t="str">
        <f>'6- Valoración Controles'!V10</f>
        <v>Bajo - 2</v>
      </c>
      <c r="N10" s="406" t="s">
        <v>398</v>
      </c>
      <c r="O10" s="170"/>
      <c r="P10" s="170"/>
      <c r="Q10" s="171"/>
    </row>
    <row r="11" spans="1:17" ht="13.5" customHeight="1">
      <c r="A11" s="521"/>
      <c r="B11" s="389"/>
      <c r="C11" s="394"/>
      <c r="D11" s="394"/>
      <c r="E11" s="172" t="str">
        <f>'5- Identificación de Riesgos'!D11</f>
        <v>2. Insuficiencia de  personal  para atender la función misional y la atención a las partes interesadas en los despachos judiciales y centro de servicios</v>
      </c>
      <c r="F11" s="420"/>
      <c r="G11" s="536"/>
      <c r="H11" s="394"/>
      <c r="I11" s="86"/>
      <c r="J11" s="530"/>
      <c r="K11" s="530"/>
      <c r="L11" s="532"/>
      <c r="M11" s="389"/>
      <c r="N11" s="389"/>
      <c r="O11" s="173"/>
      <c r="P11" s="173">
        <v>5</v>
      </c>
      <c r="Q11" s="174"/>
    </row>
    <row r="12" spans="1:17" ht="13.5" customHeight="1">
      <c r="A12" s="521"/>
      <c r="B12" s="389"/>
      <c r="C12" s="394"/>
      <c r="D12" s="394"/>
      <c r="E12" s="183" t="str">
        <f>'5- Identificación de Riesgos'!D12</f>
        <v>3. Complejidad de acciones constitucionales y solicitudes, lo cual incrementa los tiempos para su resolución.</v>
      </c>
      <c r="F12" s="420"/>
      <c r="G12" s="536"/>
      <c r="H12" s="394"/>
      <c r="I12" s="86"/>
      <c r="J12" s="530"/>
      <c r="K12" s="530"/>
      <c r="L12" s="532"/>
      <c r="M12" s="389"/>
      <c r="N12" s="389"/>
      <c r="O12" s="173"/>
      <c r="P12" s="173"/>
      <c r="Q12" s="174"/>
    </row>
    <row r="13" spans="1:17" ht="13.5" customHeight="1">
      <c r="A13" s="521"/>
      <c r="B13" s="389"/>
      <c r="C13" s="394"/>
      <c r="D13" s="394"/>
      <c r="E13" s="172" t="str">
        <f>'5- Identificación de Riesgos'!D13</f>
        <v>4.Fallas en la planeación  para el desarrollo de las tareas propias del despacho.</v>
      </c>
      <c r="F13" s="420"/>
      <c r="G13" s="536"/>
      <c r="H13" s="394"/>
      <c r="I13" s="86"/>
      <c r="J13" s="530"/>
      <c r="K13" s="530"/>
      <c r="L13" s="532"/>
      <c r="M13" s="389"/>
      <c r="N13" s="389"/>
      <c r="O13" s="173"/>
      <c r="P13" s="173"/>
      <c r="Q13" s="174"/>
    </row>
    <row r="14" spans="1:17" ht="13.5" customHeight="1">
      <c r="A14" s="521"/>
      <c r="B14" s="389"/>
      <c r="C14" s="394"/>
      <c r="D14" s="394"/>
      <c r="E14" s="172" t="str">
        <f>'5- Identificación de Riesgos'!D14</f>
        <v>5.  Fallas e insuficiencia de las herramientas tecnológicas.</v>
      </c>
      <c r="F14" s="420"/>
      <c r="G14" s="536"/>
      <c r="H14" s="394"/>
      <c r="I14" s="86"/>
      <c r="J14" s="530"/>
      <c r="K14" s="530"/>
      <c r="L14" s="532"/>
      <c r="M14" s="389"/>
      <c r="N14" s="389"/>
      <c r="O14" s="173"/>
      <c r="P14" s="173"/>
      <c r="Q14" s="174"/>
    </row>
    <row r="15" spans="1:17" ht="13.5" customHeight="1">
      <c r="A15" s="521"/>
      <c r="B15" s="389"/>
      <c r="C15" s="394"/>
      <c r="D15" s="394"/>
      <c r="E15" s="172">
        <f>'5- Identificación de Riesgos'!D15</f>
        <v>0</v>
      </c>
      <c r="F15" s="420"/>
      <c r="G15" s="536"/>
      <c r="H15" s="394"/>
      <c r="I15" s="86"/>
      <c r="J15" s="530"/>
      <c r="K15" s="530"/>
      <c r="L15" s="532"/>
      <c r="M15" s="389"/>
      <c r="N15" s="389"/>
      <c r="O15" s="173"/>
      <c r="P15" s="173"/>
      <c r="Q15" s="174"/>
    </row>
    <row r="16" spans="1:17" ht="13.5" customHeight="1">
      <c r="A16" s="521"/>
      <c r="B16" s="389"/>
      <c r="C16" s="394"/>
      <c r="D16" s="394"/>
      <c r="E16" s="172">
        <f>'5- Identificación de Riesgos'!D16</f>
        <v>0</v>
      </c>
      <c r="F16" s="420"/>
      <c r="G16" s="536"/>
      <c r="H16" s="394"/>
      <c r="I16" s="86"/>
      <c r="J16" s="530"/>
      <c r="K16" s="530"/>
      <c r="L16" s="532"/>
      <c r="M16" s="389"/>
      <c r="N16" s="389"/>
      <c r="O16" s="173"/>
      <c r="P16" s="173"/>
      <c r="Q16" s="174"/>
    </row>
    <row r="17" spans="1:17" ht="13.5" customHeight="1">
      <c r="A17" s="521"/>
      <c r="B17" s="389"/>
      <c r="C17" s="394"/>
      <c r="D17" s="394"/>
      <c r="E17" s="172">
        <f>'5- Identificación de Riesgos'!D17</f>
        <v>0</v>
      </c>
      <c r="F17" s="420"/>
      <c r="G17" s="536"/>
      <c r="H17" s="394"/>
      <c r="I17" s="86"/>
      <c r="J17" s="530"/>
      <c r="K17" s="530"/>
      <c r="L17" s="532"/>
      <c r="M17" s="389"/>
      <c r="N17" s="389"/>
      <c r="O17" s="173"/>
      <c r="P17" s="173"/>
      <c r="Q17" s="174"/>
    </row>
    <row r="18" spans="1:17" ht="13.5" customHeight="1">
      <c r="A18" s="521"/>
      <c r="B18" s="389"/>
      <c r="C18" s="394"/>
      <c r="D18" s="394"/>
      <c r="E18" s="172">
        <f>'5- Identificación de Riesgos'!D18</f>
        <v>0</v>
      </c>
      <c r="F18" s="420"/>
      <c r="G18" s="536"/>
      <c r="H18" s="394"/>
      <c r="I18" s="86"/>
      <c r="J18" s="530"/>
      <c r="K18" s="530"/>
      <c r="L18" s="532"/>
      <c r="M18" s="389"/>
      <c r="N18" s="389"/>
      <c r="O18" s="173"/>
      <c r="P18" s="173"/>
      <c r="Q18" s="174"/>
    </row>
    <row r="19" spans="1:17" ht="13.5" customHeight="1">
      <c r="A19" s="521"/>
      <c r="B19" s="393"/>
      <c r="C19" s="394"/>
      <c r="D19" s="394"/>
      <c r="E19" s="172">
        <f>'5- Identificación de Riesgos'!D19</f>
        <v>0</v>
      </c>
      <c r="F19" s="420"/>
      <c r="G19" s="536"/>
      <c r="H19" s="394"/>
      <c r="I19" s="87"/>
      <c r="J19" s="531"/>
      <c r="K19" s="531"/>
      <c r="L19" s="533"/>
      <c r="M19" s="393"/>
      <c r="N19" s="393"/>
      <c r="O19" s="173"/>
      <c r="P19" s="173"/>
      <c r="Q19" s="174"/>
    </row>
    <row r="20" spans="1:17" ht="13.5" customHeight="1">
      <c r="A20" s="535">
        <f>'5- Identificación de Riesgos'!A20</f>
        <v>2</v>
      </c>
      <c r="B20" s="389" t="str">
        <f>'5- Identificación de Riesgos'!B20</f>
        <v xml:space="preserve">Incumplimientos en la realización de audiencias </v>
      </c>
      <c r="C20" s="393" t="str">
        <f>'5- Identificación de Riesgos'!C20</f>
        <v>No realización de una audiencia o incumplimiento de la programación de audiencias.</v>
      </c>
      <c r="D20" s="393" t="s">
        <v>297</v>
      </c>
      <c r="E20" s="172" t="str">
        <f>'5- Identificación de Riesgos'!D20</f>
        <v xml:space="preserve">1. Inasistencia del Juez </v>
      </c>
      <c r="F20" s="426" t="str">
        <f>'5- Identificación de Riesgos'!H20</f>
        <v>Baja - 2</v>
      </c>
      <c r="G20" s="393" t="str">
        <f>'5- Identificación de Riesgos'!M20</f>
        <v>Menor - 2</v>
      </c>
      <c r="H20" s="393" t="str">
        <f>'5- Identificación de Riesgos'!N20</f>
        <v>Moderado - 4</v>
      </c>
      <c r="I20" s="86"/>
      <c r="J20" s="530" t="str">
        <f>'6- Valoración Controles'!T20</f>
        <v>Baja - 2</v>
      </c>
      <c r="K20" s="530" t="str">
        <f>'6- Valoración Controles'!U20</f>
        <v>Menor - 2</v>
      </c>
      <c r="L20" s="532" t="e">
        <f>AVERAGE(#REF!)</f>
        <v>#REF!</v>
      </c>
      <c r="M20" s="389" t="str">
        <f>'6- Valoración Controles'!V20</f>
        <v>Moderado - 4</v>
      </c>
      <c r="N20" s="389" t="s">
        <v>398</v>
      </c>
      <c r="O20" s="173"/>
      <c r="P20" s="173"/>
      <c r="Q20" s="174"/>
    </row>
    <row r="21" spans="1:17" ht="13.5" customHeight="1">
      <c r="A21" s="521"/>
      <c r="B21" s="389"/>
      <c r="C21" s="394"/>
      <c r="D21" s="394"/>
      <c r="E21" s="172" t="str">
        <f>'5- Identificación de Riesgos'!D21</f>
        <v xml:space="preserve">2. Falta de tiempo para  la realización.
</v>
      </c>
      <c r="F21" s="420"/>
      <c r="G21" s="536"/>
      <c r="H21" s="394"/>
      <c r="I21" s="86"/>
      <c r="J21" s="530"/>
      <c r="K21" s="530"/>
      <c r="L21" s="532"/>
      <c r="M21" s="389"/>
      <c r="N21" s="389"/>
      <c r="O21" s="173"/>
      <c r="P21" s="173"/>
      <c r="Q21" s="174"/>
    </row>
    <row r="22" spans="1:17" ht="13.5" customHeight="1">
      <c r="A22" s="521"/>
      <c r="B22" s="389"/>
      <c r="C22" s="394"/>
      <c r="D22" s="394"/>
      <c r="E22" s="172" t="str">
        <f>'5- Identificación de Riesgos'!D22</f>
        <v>3. Programación de audiencias sin tener en cuenta tiempos de duración para su realización.</v>
      </c>
      <c r="F22" s="420"/>
      <c r="G22" s="536"/>
      <c r="H22" s="394"/>
      <c r="I22" s="86"/>
      <c r="J22" s="530"/>
      <c r="K22" s="530"/>
      <c r="L22" s="532"/>
      <c r="M22" s="389"/>
      <c r="N22" s="389"/>
      <c r="O22" s="173"/>
      <c r="P22" s="173"/>
      <c r="Q22" s="174"/>
    </row>
    <row r="23" spans="1:17" ht="13.5" customHeight="1">
      <c r="A23" s="521"/>
      <c r="B23" s="389"/>
      <c r="C23" s="394"/>
      <c r="D23" s="394"/>
      <c r="E23" s="172" t="str">
        <f>'5- Identificación de Riesgos'!D23</f>
        <v>4 .Notificaciones judiciales erradas o inoportunas</v>
      </c>
      <c r="F23" s="420"/>
      <c r="G23" s="536"/>
      <c r="H23" s="394"/>
      <c r="I23" s="86"/>
      <c r="J23" s="530"/>
      <c r="K23" s="530"/>
      <c r="L23" s="532"/>
      <c r="M23" s="389"/>
      <c r="N23" s="389"/>
      <c r="O23" s="173"/>
      <c r="P23" s="173"/>
      <c r="Q23" s="174"/>
    </row>
    <row r="24" spans="1:17" ht="13.5" customHeight="1">
      <c r="A24" s="521"/>
      <c r="B24" s="389"/>
      <c r="C24" s="394"/>
      <c r="D24" s="394"/>
      <c r="E24" s="172" t="str">
        <f>'5- Identificación de Riesgos'!D24</f>
        <v>5.Fallas en el servicio de internet,  conectividad  irregular.</v>
      </c>
      <c r="F24" s="420"/>
      <c r="G24" s="536"/>
      <c r="H24" s="394"/>
      <c r="I24" s="86"/>
      <c r="J24" s="530"/>
      <c r="K24" s="530"/>
      <c r="L24" s="532"/>
      <c r="M24" s="389"/>
      <c r="N24" s="389"/>
      <c r="O24" s="173"/>
      <c r="P24" s="173"/>
      <c r="Q24" s="174"/>
    </row>
    <row r="25" spans="1:17" ht="13.5" customHeight="1">
      <c r="A25" s="521"/>
      <c r="B25" s="389"/>
      <c r="C25" s="394"/>
      <c r="D25" s="394"/>
      <c r="E25" s="172">
        <f>'5- Identificación de Riesgos'!D25</f>
        <v>0</v>
      </c>
      <c r="F25" s="420"/>
      <c r="G25" s="536"/>
      <c r="H25" s="394"/>
      <c r="I25" s="86"/>
      <c r="J25" s="530"/>
      <c r="K25" s="530"/>
      <c r="L25" s="532"/>
      <c r="M25" s="389"/>
      <c r="N25" s="389"/>
      <c r="O25" s="173"/>
      <c r="P25" s="173"/>
      <c r="Q25" s="174"/>
    </row>
    <row r="26" spans="1:17" ht="13.5" customHeight="1">
      <c r="A26" s="521"/>
      <c r="B26" s="389"/>
      <c r="C26" s="394"/>
      <c r="D26" s="394"/>
      <c r="E26" s="172">
        <f>'5- Identificación de Riesgos'!D26</f>
        <v>0</v>
      </c>
      <c r="F26" s="420"/>
      <c r="G26" s="536"/>
      <c r="H26" s="394"/>
      <c r="I26" s="86"/>
      <c r="J26" s="530"/>
      <c r="K26" s="530"/>
      <c r="L26" s="532"/>
      <c r="M26" s="389"/>
      <c r="N26" s="389"/>
      <c r="O26" s="173"/>
      <c r="P26" s="173"/>
      <c r="Q26" s="174"/>
    </row>
    <row r="27" spans="1:17" ht="13.5" customHeight="1">
      <c r="A27" s="521"/>
      <c r="B27" s="389"/>
      <c r="C27" s="394"/>
      <c r="D27" s="394"/>
      <c r="E27" s="172">
        <f>'5- Identificación de Riesgos'!D27</f>
        <v>0</v>
      </c>
      <c r="F27" s="420"/>
      <c r="G27" s="536"/>
      <c r="H27" s="394"/>
      <c r="I27" s="86"/>
      <c r="J27" s="530"/>
      <c r="K27" s="530"/>
      <c r="L27" s="532"/>
      <c r="M27" s="389"/>
      <c r="N27" s="389"/>
      <c r="O27" s="173"/>
      <c r="P27" s="173"/>
      <c r="Q27" s="174"/>
    </row>
    <row r="28" spans="1:17" ht="13.5" customHeight="1">
      <c r="A28" s="521"/>
      <c r="B28" s="389"/>
      <c r="C28" s="394"/>
      <c r="D28" s="394"/>
      <c r="E28" s="172">
        <f>'5- Identificación de Riesgos'!D28</f>
        <v>0</v>
      </c>
      <c r="F28" s="420"/>
      <c r="G28" s="536"/>
      <c r="H28" s="394"/>
      <c r="I28" s="86"/>
      <c r="J28" s="530"/>
      <c r="K28" s="530"/>
      <c r="L28" s="532"/>
      <c r="M28" s="389"/>
      <c r="N28" s="389"/>
      <c r="O28" s="173"/>
      <c r="P28" s="173"/>
      <c r="Q28" s="174"/>
    </row>
    <row r="29" spans="1:17" ht="13.5" customHeight="1">
      <c r="A29" s="521"/>
      <c r="B29" s="393"/>
      <c r="C29" s="394"/>
      <c r="D29" s="394"/>
      <c r="E29" s="172">
        <f>'5- Identificación de Riesgos'!D29</f>
        <v>0</v>
      </c>
      <c r="F29" s="420"/>
      <c r="G29" s="536"/>
      <c r="H29" s="394"/>
      <c r="I29" s="87"/>
      <c r="J29" s="531"/>
      <c r="K29" s="531"/>
      <c r="L29" s="533"/>
      <c r="M29" s="393"/>
      <c r="N29" s="393"/>
      <c r="O29" s="173"/>
      <c r="P29" s="173"/>
      <c r="Q29" s="174"/>
    </row>
    <row r="30" spans="1:17" ht="13.5" customHeight="1">
      <c r="A30" s="535">
        <f>'5- Identificación de Riesgos'!A30</f>
        <v>3</v>
      </c>
      <c r="B30" s="389" t="str">
        <f>'5- Identificación de Riesgos'!B30</f>
        <v>No cumplir con  las visitas de estudios socio familiares de manera oportuna</v>
      </c>
      <c r="C30" s="393" t="str">
        <f>'5- Identificación de Riesgos'!C30</f>
        <v>Incumplimiento en la realización  de las visitas programadas de estudios socio familiares antes de la realización de audiencias  afectando la prestación del servicio de Justicia.</v>
      </c>
      <c r="D30" s="393" t="s">
        <v>297</v>
      </c>
      <c r="E30" s="172" t="str">
        <f>'5- Identificación de Riesgos'!D30</f>
        <v>1. Fallas  en la comunicación entre el juzgado, el personal de apoyo y el proceso de asistencia social</v>
      </c>
      <c r="F30" s="426" t="str">
        <f>'5- Identificación de Riesgos'!H30</f>
        <v>Media - 3</v>
      </c>
      <c r="G30" s="393" t="str">
        <f>'5- Identificación de Riesgos'!M30</f>
        <v>Menor - 2</v>
      </c>
      <c r="H30" s="393" t="str">
        <f>'5- Identificación de Riesgos'!N30</f>
        <v>Moderado - 6</v>
      </c>
      <c r="I30" s="86"/>
      <c r="J30" s="530" t="str">
        <f>'6- Valoración Controles'!T30</f>
        <v>Baja - 2</v>
      </c>
      <c r="K30" s="530" t="str">
        <f>'6- Valoración Controles'!U30</f>
        <v>Menor - 2</v>
      </c>
      <c r="L30" s="532" t="e">
        <f>AVERAGE(#REF!)</f>
        <v>#REF!</v>
      </c>
      <c r="M30" s="389" t="str">
        <f>'6- Valoración Controles'!V30</f>
        <v>Moderado - 4</v>
      </c>
      <c r="N30" s="389" t="s">
        <v>398</v>
      </c>
      <c r="O30" s="173"/>
      <c r="P30" s="173"/>
      <c r="Q30" s="174"/>
    </row>
    <row r="31" spans="1:17" ht="13.5" customHeight="1">
      <c r="A31" s="521"/>
      <c r="B31" s="389"/>
      <c r="C31" s="394"/>
      <c r="D31" s="394"/>
      <c r="E31" s="172" t="str">
        <f>'5- Identificación de Riesgos'!D31</f>
        <v>2. Dificultades o inconsistencias  en la programación de las diligencias</v>
      </c>
      <c r="F31" s="420"/>
      <c r="G31" s="536"/>
      <c r="H31" s="394"/>
      <c r="I31" s="86"/>
      <c r="J31" s="530"/>
      <c r="K31" s="530"/>
      <c r="L31" s="532"/>
      <c r="M31" s="389"/>
      <c r="N31" s="389"/>
      <c r="O31" s="173"/>
      <c r="P31" s="173"/>
      <c r="Q31" s="174"/>
    </row>
    <row r="32" spans="1:17" ht="13.5" customHeight="1">
      <c r="A32" s="521"/>
      <c r="B32" s="389"/>
      <c r="C32" s="394"/>
      <c r="D32" s="394"/>
      <c r="E32" s="172" t="str">
        <f>'5- Identificación de Riesgos'!D32</f>
        <v>3. Datos insuficientes o con errores los cuales son  necesarios para la realización de la visita</v>
      </c>
      <c r="F32" s="420"/>
      <c r="G32" s="536"/>
      <c r="H32" s="394"/>
      <c r="I32" s="86"/>
      <c r="J32" s="530"/>
      <c r="K32" s="530"/>
      <c r="L32" s="532"/>
      <c r="M32" s="389"/>
      <c r="N32" s="389"/>
      <c r="O32" s="173"/>
      <c r="P32" s="173"/>
      <c r="Q32" s="174"/>
    </row>
    <row r="33" spans="1:17" ht="13.5" customHeight="1">
      <c r="A33" s="521"/>
      <c r="B33" s="389"/>
      <c r="C33" s="394"/>
      <c r="D33" s="394"/>
      <c r="E33" s="172" t="str">
        <f>'5- Identificación de Riesgos'!D33</f>
        <v>4. Ocurrencia de contingencia (brote- pandemia o  de orden publico etc.) que impida la realización oportuna de las visitas</v>
      </c>
      <c r="F33" s="420"/>
      <c r="G33" s="536"/>
      <c r="H33" s="394"/>
      <c r="I33" s="86"/>
      <c r="J33" s="530"/>
      <c r="K33" s="530"/>
      <c r="L33" s="532"/>
      <c r="M33" s="389"/>
      <c r="N33" s="389"/>
      <c r="O33" s="173"/>
      <c r="P33" s="173"/>
      <c r="Q33" s="174"/>
    </row>
    <row r="34" spans="1:17" ht="13.5" customHeight="1">
      <c r="A34" s="521"/>
      <c r="B34" s="389"/>
      <c r="C34" s="394"/>
      <c r="D34" s="394"/>
      <c r="E34" s="172">
        <f>'5- Identificación de Riesgos'!D34</f>
        <v>0</v>
      </c>
      <c r="F34" s="420"/>
      <c r="G34" s="536"/>
      <c r="H34" s="394"/>
      <c r="I34" s="86"/>
      <c r="J34" s="530"/>
      <c r="K34" s="530"/>
      <c r="L34" s="532"/>
      <c r="M34" s="389"/>
      <c r="N34" s="389"/>
      <c r="O34" s="173"/>
      <c r="P34" s="173"/>
      <c r="Q34" s="174"/>
    </row>
    <row r="35" spans="1:17" ht="13.5" customHeight="1">
      <c r="A35" s="521"/>
      <c r="B35" s="389"/>
      <c r="C35" s="394"/>
      <c r="D35" s="394"/>
      <c r="E35" s="172">
        <f>'5- Identificación de Riesgos'!D35</f>
        <v>0</v>
      </c>
      <c r="F35" s="420"/>
      <c r="G35" s="536"/>
      <c r="H35" s="394"/>
      <c r="I35" s="86"/>
      <c r="J35" s="530"/>
      <c r="K35" s="530"/>
      <c r="L35" s="532"/>
      <c r="M35" s="389"/>
      <c r="N35" s="389"/>
      <c r="O35" s="173"/>
      <c r="P35" s="173"/>
      <c r="Q35" s="174"/>
    </row>
    <row r="36" spans="1:17" ht="13.5" customHeight="1">
      <c r="A36" s="521"/>
      <c r="B36" s="389"/>
      <c r="C36" s="394"/>
      <c r="D36" s="394"/>
      <c r="E36" s="172">
        <f>'5- Identificación de Riesgos'!D36</f>
        <v>0</v>
      </c>
      <c r="F36" s="420"/>
      <c r="G36" s="536"/>
      <c r="H36" s="394"/>
      <c r="I36" s="86"/>
      <c r="J36" s="530"/>
      <c r="K36" s="530"/>
      <c r="L36" s="532"/>
      <c r="M36" s="389"/>
      <c r="N36" s="389"/>
      <c r="O36" s="173"/>
      <c r="P36" s="173"/>
      <c r="Q36" s="174"/>
    </row>
    <row r="37" spans="1:17" ht="13.5" customHeight="1">
      <c r="A37" s="521"/>
      <c r="B37" s="389"/>
      <c r="C37" s="394"/>
      <c r="D37" s="394"/>
      <c r="E37" s="172">
        <f>'5- Identificación de Riesgos'!D37</f>
        <v>0</v>
      </c>
      <c r="F37" s="420"/>
      <c r="G37" s="536"/>
      <c r="H37" s="394"/>
      <c r="I37" s="86"/>
      <c r="J37" s="530"/>
      <c r="K37" s="530"/>
      <c r="L37" s="532"/>
      <c r="M37" s="389"/>
      <c r="N37" s="389"/>
      <c r="O37" s="173"/>
      <c r="P37" s="173"/>
      <c r="Q37" s="174"/>
    </row>
    <row r="38" spans="1:17" ht="13.5" customHeight="1">
      <c r="A38" s="521"/>
      <c r="B38" s="389"/>
      <c r="C38" s="394"/>
      <c r="D38" s="394"/>
      <c r="E38" s="172">
        <f>'5- Identificación de Riesgos'!D38</f>
        <v>0</v>
      </c>
      <c r="F38" s="420"/>
      <c r="G38" s="536"/>
      <c r="H38" s="394"/>
      <c r="I38" s="86"/>
      <c r="J38" s="530"/>
      <c r="K38" s="530"/>
      <c r="L38" s="532"/>
      <c r="M38" s="389"/>
      <c r="N38" s="389"/>
      <c r="O38" s="173"/>
      <c r="P38" s="173"/>
      <c r="Q38" s="174"/>
    </row>
    <row r="39" spans="1:17" ht="13.5" customHeight="1">
      <c r="A39" s="521"/>
      <c r="B39" s="393"/>
      <c r="C39" s="394"/>
      <c r="D39" s="394"/>
      <c r="E39" s="172">
        <f>'5- Identificación de Riesgos'!D39</f>
        <v>0</v>
      </c>
      <c r="F39" s="420"/>
      <c r="G39" s="536"/>
      <c r="H39" s="394"/>
      <c r="I39" s="87"/>
      <c r="J39" s="531"/>
      <c r="K39" s="531"/>
      <c r="L39" s="533"/>
      <c r="M39" s="393"/>
      <c r="N39" s="393"/>
      <c r="O39" s="173"/>
      <c r="P39" s="173"/>
      <c r="Q39" s="174"/>
    </row>
    <row r="40" spans="1:17" ht="13.5" customHeight="1">
      <c r="A40" s="534">
        <f>'5- Identificación de Riesgos'!A40</f>
        <v>4</v>
      </c>
      <c r="B40" s="389" t="str">
        <f>'5- Identificación de Riesgos'!B40</f>
        <v>Efectuar el reparto judicial incumpliendo requisitos</v>
      </c>
      <c r="C40" s="393" t="str">
        <f>'5- Identificación de Riesgos'!C40</f>
        <v>Realizar el reparto incumplimiento los principios  y condiciones establecidas para su realización</v>
      </c>
      <c r="D40" s="393" t="s">
        <v>297</v>
      </c>
      <c r="E40" s="172" t="str">
        <f>'5- Identificación de Riesgos'!D40</f>
        <v>1. Fallas en el Sistema Automatizado de Reparto Judicial</v>
      </c>
      <c r="F40" s="426" t="str">
        <f>'5- Identificación de Riesgos'!H40</f>
        <v>Muy Baja - 1</v>
      </c>
      <c r="G40" s="393" t="str">
        <f>'5- Identificación de Riesgos'!M40</f>
        <v>Menor - 2</v>
      </c>
      <c r="H40" s="393" t="str">
        <f>'5- Identificación de Riesgos'!N40</f>
        <v>Bajo - 2</v>
      </c>
      <c r="I40" s="86"/>
      <c r="J40" s="530" t="str">
        <f>'6- Valoración Controles'!T40</f>
        <v>Muy Baja - 1</v>
      </c>
      <c r="K40" s="530" t="str">
        <f>'6- Valoración Controles'!U40</f>
        <v>Menor - 2</v>
      </c>
      <c r="L40" s="532" t="e">
        <f>AVERAGE(#REF!)</f>
        <v>#REF!</v>
      </c>
      <c r="M40" s="389" t="str">
        <f>'6- Valoración Controles'!V40</f>
        <v>Bajo - 2</v>
      </c>
      <c r="N40" s="389" t="s">
        <v>398</v>
      </c>
      <c r="O40" s="173"/>
      <c r="P40" s="173"/>
      <c r="Q40" s="174"/>
    </row>
    <row r="41" spans="1:17" ht="13.5" customHeight="1">
      <c r="A41" s="401"/>
      <c r="B41" s="389"/>
      <c r="C41" s="394"/>
      <c r="D41" s="394"/>
      <c r="E41" s="172" t="str">
        <f>'5- Identificación de Riesgos'!D41</f>
        <v>2. Falta de organización y/o descuido al revisar el correo electrónico o medio donde se presenta la demanda, por parte de las personas encargadas de realizar el reparto.</v>
      </c>
      <c r="F41" s="420"/>
      <c r="G41" s="536"/>
      <c r="H41" s="394"/>
      <c r="I41" s="86"/>
      <c r="J41" s="530"/>
      <c r="K41" s="530"/>
      <c r="L41" s="532"/>
      <c r="M41" s="389"/>
      <c r="N41" s="389"/>
      <c r="O41" s="173"/>
      <c r="P41" s="173"/>
      <c r="Q41" s="174"/>
    </row>
    <row r="42" spans="1:17" ht="13.5" customHeight="1">
      <c r="A42" s="401"/>
      <c r="B42" s="389"/>
      <c r="C42" s="394"/>
      <c r="D42" s="394"/>
      <c r="E42" s="172" t="str">
        <f>'5- Identificación de Riesgos'!D42</f>
        <v>3 .Baja claridad en la información aportada en la demanda por parte del usuario que incide en el reparto.</v>
      </c>
      <c r="F42" s="420"/>
      <c r="G42" s="536"/>
      <c r="H42" s="394"/>
      <c r="I42" s="86"/>
      <c r="J42" s="530"/>
      <c r="K42" s="530"/>
      <c r="L42" s="532"/>
      <c r="M42" s="389"/>
      <c r="N42" s="389"/>
      <c r="O42" s="173"/>
      <c r="P42" s="173"/>
      <c r="Q42" s="174"/>
    </row>
    <row r="43" spans="1:17" ht="13.5" customHeight="1">
      <c r="A43" s="401"/>
      <c r="B43" s="389"/>
      <c r="C43" s="394"/>
      <c r="D43" s="394"/>
      <c r="E43" s="172" t="str">
        <f>'5- Identificación de Riesgos'!D43</f>
        <v>4. Falta de capacidad instalada para atender el alto volumen de trabajo debido a la cantidad de expedientes que se recepcionan</v>
      </c>
      <c r="F43" s="420"/>
      <c r="G43" s="536"/>
      <c r="H43" s="394"/>
      <c r="I43" s="86"/>
      <c r="J43" s="530"/>
      <c r="K43" s="530"/>
      <c r="L43" s="532"/>
      <c r="M43" s="389"/>
      <c r="N43" s="389"/>
      <c r="O43" s="173"/>
      <c r="P43" s="173"/>
      <c r="Q43" s="174"/>
    </row>
    <row r="44" spans="1:17" ht="13.5" customHeight="1">
      <c r="A44" s="401"/>
      <c r="B44" s="389"/>
      <c r="C44" s="394"/>
      <c r="D44" s="394"/>
      <c r="E44" s="172" t="str">
        <f>'5- Identificación de Riesgos'!D44</f>
        <v>5. Errores en el diligenciamiento de la información en el aplicativo de reparto.</v>
      </c>
      <c r="F44" s="420"/>
      <c r="G44" s="536"/>
      <c r="H44" s="394"/>
      <c r="I44" s="86"/>
      <c r="J44" s="530"/>
      <c r="K44" s="530"/>
      <c r="L44" s="532"/>
      <c r="M44" s="389"/>
      <c r="N44" s="389"/>
      <c r="O44" s="173"/>
      <c r="P44" s="173"/>
      <c r="Q44" s="174"/>
    </row>
    <row r="45" spans="1:17" ht="13.5" customHeight="1">
      <c r="A45" s="401"/>
      <c r="B45" s="389"/>
      <c r="C45" s="394"/>
      <c r="D45" s="394"/>
      <c r="E45" s="172">
        <f>'5- Identificación de Riesgos'!D45</f>
        <v>0</v>
      </c>
      <c r="F45" s="420"/>
      <c r="G45" s="536"/>
      <c r="H45" s="394"/>
      <c r="I45" s="86"/>
      <c r="J45" s="530"/>
      <c r="K45" s="530"/>
      <c r="L45" s="532"/>
      <c r="M45" s="389"/>
      <c r="N45" s="389"/>
      <c r="O45" s="173"/>
      <c r="P45" s="173"/>
      <c r="Q45" s="174"/>
    </row>
    <row r="46" spans="1:17" ht="13.5" customHeight="1">
      <c r="A46" s="401"/>
      <c r="B46" s="389"/>
      <c r="C46" s="394"/>
      <c r="D46" s="394"/>
      <c r="E46" s="172">
        <f>'5- Identificación de Riesgos'!D46</f>
        <v>0</v>
      </c>
      <c r="F46" s="420"/>
      <c r="G46" s="536"/>
      <c r="H46" s="394"/>
      <c r="I46" s="86"/>
      <c r="J46" s="530"/>
      <c r="K46" s="530"/>
      <c r="L46" s="532"/>
      <c r="M46" s="389"/>
      <c r="N46" s="389"/>
      <c r="O46" s="173"/>
      <c r="P46" s="173"/>
      <c r="Q46" s="174"/>
    </row>
    <row r="47" spans="1:17" ht="13.5" customHeight="1">
      <c r="A47" s="401"/>
      <c r="B47" s="389"/>
      <c r="C47" s="394"/>
      <c r="D47" s="394"/>
      <c r="E47" s="172">
        <f>'5- Identificación de Riesgos'!D47</f>
        <v>0</v>
      </c>
      <c r="F47" s="420"/>
      <c r="G47" s="536"/>
      <c r="H47" s="394"/>
      <c r="I47" s="86"/>
      <c r="J47" s="530"/>
      <c r="K47" s="530"/>
      <c r="L47" s="532"/>
      <c r="M47" s="389"/>
      <c r="N47" s="389"/>
      <c r="O47" s="173"/>
      <c r="P47" s="173"/>
      <c r="Q47" s="174"/>
    </row>
    <row r="48" spans="1:17" ht="13.5" customHeight="1">
      <c r="A48" s="401"/>
      <c r="B48" s="389"/>
      <c r="C48" s="394"/>
      <c r="D48" s="394"/>
      <c r="E48" s="172">
        <f>'5- Identificación de Riesgos'!D48</f>
        <v>0</v>
      </c>
      <c r="F48" s="420"/>
      <c r="G48" s="536"/>
      <c r="H48" s="394"/>
      <c r="I48" s="86"/>
      <c r="J48" s="530"/>
      <c r="K48" s="530"/>
      <c r="L48" s="532"/>
      <c r="M48" s="389"/>
      <c r="N48" s="389"/>
      <c r="O48" s="173"/>
      <c r="P48" s="173"/>
      <c r="Q48" s="174"/>
    </row>
    <row r="49" spans="1:17" ht="13.5" customHeight="1">
      <c r="A49" s="401"/>
      <c r="B49" s="393"/>
      <c r="C49" s="394"/>
      <c r="D49" s="394"/>
      <c r="E49" s="172">
        <f>'5- Identificación de Riesgos'!D49</f>
        <v>0</v>
      </c>
      <c r="F49" s="420"/>
      <c r="G49" s="536"/>
      <c r="H49" s="394"/>
      <c r="I49" s="87"/>
      <c r="J49" s="531"/>
      <c r="K49" s="531"/>
      <c r="L49" s="533"/>
      <c r="M49" s="393"/>
      <c r="N49" s="393"/>
      <c r="O49" s="173"/>
      <c r="P49" s="173"/>
      <c r="Q49" s="174"/>
    </row>
    <row r="50" spans="1:17" ht="13.5" customHeight="1">
      <c r="A50" s="534">
        <v>5</v>
      </c>
      <c r="B50" s="389" t="str">
        <f>'5- Identificación de Riesgos'!B50</f>
        <v>Pérdida de documentos</v>
      </c>
      <c r="C50" s="393" t="str">
        <f>'5- Identificación de Riesgos'!C50</f>
        <v xml:space="preserve">Extravío temporal o definitivo de los  documentos de los procesos judiciales al interior de los despachos o centro de servicios </v>
      </c>
      <c r="D50" s="393" t="s">
        <v>297</v>
      </c>
      <c r="E50" s="172" t="str">
        <f>'5- Identificación de Riesgos'!D50</f>
        <v xml:space="preserve">1. Falta de implementación del expediente electrónico en todas las dependencias y juzgados.
</v>
      </c>
      <c r="F50" s="426" t="str">
        <f>'5- Identificación de Riesgos'!H50</f>
        <v>Muy Baja - 1</v>
      </c>
      <c r="G50" s="393" t="str">
        <f>'5- Identificación de Riesgos'!M50</f>
        <v>Menor - 2</v>
      </c>
      <c r="H50" s="393" t="str">
        <f>'5- Identificación de Riesgos'!N50</f>
        <v>Bajo - 2</v>
      </c>
      <c r="I50" s="86"/>
      <c r="J50" s="530" t="str">
        <f>'6- Valoración Controles'!T50</f>
        <v>Muy Baja - 1</v>
      </c>
      <c r="K50" s="530" t="str">
        <f>'6- Valoración Controles'!U50</f>
        <v>Menor - 2</v>
      </c>
      <c r="L50" s="532" t="e">
        <f>AVERAGE(#REF!)</f>
        <v>#REF!</v>
      </c>
      <c r="M50" s="389" t="str">
        <f>'6- Valoración Controles'!V50</f>
        <v>Bajo - 2</v>
      </c>
      <c r="N50" s="389" t="s">
        <v>398</v>
      </c>
      <c r="O50" s="173"/>
      <c r="P50" s="173"/>
      <c r="Q50" s="174"/>
    </row>
    <row r="51" spans="1:17" ht="13.5" customHeight="1">
      <c r="A51" s="401"/>
      <c r="B51" s="389"/>
      <c r="C51" s="394"/>
      <c r="D51" s="394"/>
      <c r="E51" s="172" t="str">
        <f>'5- Identificación de Riesgos'!D51</f>
        <v>2.Falta de software institucional estandarizado para la especialidad para el control del archivo de documentos tanto físicos como virtuales.</v>
      </c>
      <c r="F51" s="420"/>
      <c r="G51" s="536"/>
      <c r="H51" s="394"/>
      <c r="I51" s="86"/>
      <c r="J51" s="530"/>
      <c r="K51" s="530"/>
      <c r="L51" s="532"/>
      <c r="M51" s="389"/>
      <c r="N51" s="389"/>
      <c r="O51" s="173"/>
      <c r="P51" s="173"/>
      <c r="Q51" s="174"/>
    </row>
    <row r="52" spans="1:17" ht="13.5" customHeight="1">
      <c r="A52" s="401"/>
      <c r="B52" s="389"/>
      <c r="C52" s="394"/>
      <c r="D52" s="394"/>
      <c r="E52" s="172" t="str">
        <f>'5- Identificación de Riesgos'!D52</f>
        <v>3.Desconocimiento e inaplicabilidad de las Tablas de Retención Documental (TRD)</v>
      </c>
      <c r="F52" s="420"/>
      <c r="G52" s="536"/>
      <c r="H52" s="394"/>
      <c r="I52" s="86"/>
      <c r="J52" s="530"/>
      <c r="K52" s="530"/>
      <c r="L52" s="532"/>
      <c r="M52" s="389"/>
      <c r="N52" s="389"/>
      <c r="O52" s="173"/>
      <c r="P52" s="173"/>
      <c r="Q52" s="174"/>
    </row>
    <row r="53" spans="1:17" ht="13.5" customHeight="1">
      <c r="A53" s="401"/>
      <c r="B53" s="389"/>
      <c r="C53" s="394"/>
      <c r="D53" s="394"/>
      <c r="E53" s="172" t="str">
        <f>'5- Identificación de Riesgos'!D53</f>
        <v>4.Volumen excesivo de ingreso de expedientes para el personal asignado,  generando demoras en la organización de los expedientes.</v>
      </c>
      <c r="F53" s="420"/>
      <c r="G53" s="536"/>
      <c r="H53" s="394"/>
      <c r="I53" s="86"/>
      <c r="J53" s="530"/>
      <c r="K53" s="530"/>
      <c r="L53" s="532"/>
      <c r="M53" s="389"/>
      <c r="N53" s="389"/>
      <c r="O53" s="173"/>
      <c r="P53" s="173"/>
      <c r="Q53" s="174"/>
    </row>
    <row r="54" spans="1:17" ht="13.5" customHeight="1">
      <c r="A54" s="401"/>
      <c r="B54" s="389"/>
      <c r="C54" s="394"/>
      <c r="D54" s="394"/>
      <c r="E54" s="172">
        <f>'5- Identificación de Riesgos'!D54</f>
        <v>0</v>
      </c>
      <c r="F54" s="420"/>
      <c r="G54" s="536"/>
      <c r="H54" s="394"/>
      <c r="I54" s="86"/>
      <c r="J54" s="530"/>
      <c r="K54" s="530"/>
      <c r="L54" s="532"/>
      <c r="M54" s="389"/>
      <c r="N54" s="389"/>
      <c r="O54" s="173"/>
      <c r="P54" s="173"/>
      <c r="Q54" s="174"/>
    </row>
    <row r="55" spans="1:17" ht="13.5" customHeight="1">
      <c r="A55" s="401"/>
      <c r="B55" s="389"/>
      <c r="C55" s="394"/>
      <c r="D55" s="394"/>
      <c r="E55" s="172">
        <f>'5- Identificación de Riesgos'!D55</f>
        <v>0</v>
      </c>
      <c r="F55" s="420"/>
      <c r="G55" s="536"/>
      <c r="H55" s="394"/>
      <c r="I55" s="86"/>
      <c r="J55" s="530"/>
      <c r="K55" s="530"/>
      <c r="L55" s="532"/>
      <c r="M55" s="389"/>
      <c r="N55" s="389"/>
      <c r="O55" s="173"/>
      <c r="P55" s="173"/>
      <c r="Q55" s="174"/>
    </row>
    <row r="56" spans="1:17" ht="13.5" customHeight="1">
      <c r="A56" s="401"/>
      <c r="B56" s="389"/>
      <c r="C56" s="394"/>
      <c r="D56" s="394"/>
      <c r="E56" s="172">
        <f>'5- Identificación de Riesgos'!D56</f>
        <v>0</v>
      </c>
      <c r="F56" s="420"/>
      <c r="G56" s="536"/>
      <c r="H56" s="394"/>
      <c r="I56" s="86"/>
      <c r="J56" s="530"/>
      <c r="K56" s="530"/>
      <c r="L56" s="532"/>
      <c r="M56" s="389"/>
      <c r="N56" s="389"/>
      <c r="O56" s="173"/>
      <c r="P56" s="173"/>
      <c r="Q56" s="174"/>
    </row>
    <row r="57" spans="1:17" ht="13.5" customHeight="1">
      <c r="A57" s="401"/>
      <c r="B57" s="389"/>
      <c r="C57" s="394"/>
      <c r="D57" s="394"/>
      <c r="E57" s="172">
        <f>'5- Identificación de Riesgos'!D57</f>
        <v>0</v>
      </c>
      <c r="F57" s="420"/>
      <c r="G57" s="536"/>
      <c r="H57" s="394"/>
      <c r="I57" s="86"/>
      <c r="J57" s="530"/>
      <c r="K57" s="530"/>
      <c r="L57" s="532"/>
      <c r="M57" s="389"/>
      <c r="N57" s="389"/>
      <c r="O57" s="173"/>
      <c r="P57" s="173"/>
      <c r="Q57" s="174"/>
    </row>
    <row r="58" spans="1:17" ht="13.5" customHeight="1">
      <c r="A58" s="401"/>
      <c r="B58" s="389"/>
      <c r="C58" s="394"/>
      <c r="D58" s="394"/>
      <c r="E58" s="172">
        <f>'5- Identificación de Riesgos'!D58</f>
        <v>0</v>
      </c>
      <c r="F58" s="420"/>
      <c r="G58" s="536"/>
      <c r="H58" s="394"/>
      <c r="I58" s="86"/>
      <c r="J58" s="530"/>
      <c r="K58" s="530"/>
      <c r="L58" s="532"/>
      <c r="M58" s="389"/>
      <c r="N58" s="389"/>
      <c r="O58" s="173"/>
      <c r="P58" s="173"/>
      <c r="Q58" s="174"/>
    </row>
    <row r="59" spans="1:17" ht="13.5" customHeight="1" thickBot="1">
      <c r="A59" s="402"/>
      <c r="B59" s="390"/>
      <c r="C59" s="395"/>
      <c r="D59" s="395"/>
      <c r="E59" s="175">
        <f>'5- Identificación de Riesgos'!D59</f>
        <v>0</v>
      </c>
      <c r="F59" s="421"/>
      <c r="G59" s="543"/>
      <c r="H59" s="395"/>
      <c r="I59" s="145"/>
      <c r="J59" s="531"/>
      <c r="K59" s="531"/>
      <c r="L59" s="533"/>
      <c r="M59" s="393"/>
      <c r="N59" s="390"/>
      <c r="O59" s="176"/>
      <c r="P59" s="176"/>
      <c r="Q59" s="177"/>
    </row>
    <row r="60" spans="1:17" ht="13.5" hidden="1" customHeight="1">
      <c r="A60" s="478">
        <v>6</v>
      </c>
      <c r="B60" s="389" t="str">
        <f>'5- Identificación de Riesgos'!B60</f>
        <v xml:space="preserve">Recibir , ofrecer, prometer , entregar o aceptar dádivas o beneficios a nombre propio o de terceros para  expedir, alterar,retener , extraviar o entregar  documentos  sin el lleno de requisitos legales </v>
      </c>
      <c r="C60" s="393" t="str">
        <f>'5- Identificación de Riesgos'!C60</f>
        <v xml:space="preserve"> Realizar trámites sin el cumplimiento de los requisitos legales  o  con informacionfalsa</v>
      </c>
      <c r="D60" s="393" t="s">
        <v>297</v>
      </c>
      <c r="E60" s="172" t="str">
        <f>'5- Identificación de Riesgos'!D60</f>
        <v xml:space="preserve">2.Falta de ética  de los servidores judiciales 
</v>
      </c>
      <c r="F60" s="426" t="str">
        <f>'5- Identificación de Riesgos'!H60</f>
        <v>Muy Baja - 1</v>
      </c>
      <c r="G60" s="393" t="str">
        <f>'5- Identificación de Riesgos'!M60</f>
        <v>Mayor - 4</v>
      </c>
      <c r="H60" s="393" t="str">
        <f>'5- Identificación de Riesgos'!N60</f>
        <v>Alto  - 4</v>
      </c>
      <c r="I60" s="86"/>
      <c r="J60" s="530" t="str">
        <f>'6- Valoración Controles'!T60</f>
        <v>Muy Baja - 1</v>
      </c>
      <c r="K60" s="530" t="str">
        <f>'6- Valoración Controles'!U60</f>
        <v>Mayor - 4</v>
      </c>
      <c r="L60" s="532" t="e">
        <f>AVERAGE(#REF!)</f>
        <v>#REF!</v>
      </c>
      <c r="M60" s="389" t="str">
        <f>'6- Valoración Controles'!V60</f>
        <v>Alto  - 4</v>
      </c>
      <c r="N60" s="389" t="s">
        <v>399</v>
      </c>
      <c r="O60" s="173"/>
      <c r="P60" s="173"/>
      <c r="Q60" s="174"/>
    </row>
    <row r="61" spans="1:17" ht="13.5" hidden="1" customHeight="1">
      <c r="A61" s="479"/>
      <c r="B61" s="389"/>
      <c r="C61" s="394"/>
      <c r="D61" s="394"/>
      <c r="E61" s="172" t="str">
        <f>'5- Identificación de Riesgos'!D61</f>
        <v xml:space="preserve">3 Fallas en los controles de los procesos </v>
      </c>
      <c r="F61" s="420"/>
      <c r="G61" s="536"/>
      <c r="H61" s="394"/>
      <c r="I61" s="86"/>
      <c r="J61" s="530"/>
      <c r="K61" s="530"/>
      <c r="L61" s="532"/>
      <c r="M61" s="389"/>
      <c r="N61" s="389"/>
      <c r="O61" s="173"/>
      <c r="P61" s="173"/>
      <c r="Q61" s="174"/>
    </row>
    <row r="62" spans="1:17" ht="13.5" hidden="1" customHeight="1">
      <c r="A62" s="479"/>
      <c r="B62" s="389"/>
      <c r="C62" s="394"/>
      <c r="D62" s="394"/>
      <c r="E62" s="172">
        <f>'5- Identificación de Riesgos'!D62</f>
        <v>0</v>
      </c>
      <c r="F62" s="420"/>
      <c r="G62" s="536"/>
      <c r="H62" s="394"/>
      <c r="I62" s="86"/>
      <c r="J62" s="530"/>
      <c r="K62" s="530"/>
      <c r="L62" s="532"/>
      <c r="M62" s="389"/>
      <c r="N62" s="389"/>
      <c r="O62" s="173"/>
      <c r="P62" s="173"/>
      <c r="Q62" s="174"/>
    </row>
    <row r="63" spans="1:17" ht="13.5" hidden="1" customHeight="1">
      <c r="A63" s="479"/>
      <c r="B63" s="389"/>
      <c r="C63" s="394"/>
      <c r="D63" s="394"/>
      <c r="E63" s="172">
        <f>'5- Identificación de Riesgos'!D63</f>
        <v>0</v>
      </c>
      <c r="F63" s="420"/>
      <c r="G63" s="536"/>
      <c r="H63" s="394"/>
      <c r="I63" s="86"/>
      <c r="J63" s="530"/>
      <c r="K63" s="530"/>
      <c r="L63" s="532"/>
      <c r="M63" s="389"/>
      <c r="N63" s="389"/>
      <c r="O63" s="173"/>
      <c r="P63" s="173"/>
      <c r="Q63" s="174"/>
    </row>
    <row r="64" spans="1:17" ht="13.5" hidden="1" customHeight="1">
      <c r="A64" s="479"/>
      <c r="B64" s="389"/>
      <c r="C64" s="394"/>
      <c r="D64" s="394"/>
      <c r="E64" s="172">
        <f>'5- Identificación de Riesgos'!D64</f>
        <v>0</v>
      </c>
      <c r="F64" s="420"/>
      <c r="G64" s="536"/>
      <c r="H64" s="394"/>
      <c r="I64" s="86"/>
      <c r="J64" s="530"/>
      <c r="K64" s="530"/>
      <c r="L64" s="532"/>
      <c r="M64" s="389"/>
      <c r="N64" s="389"/>
      <c r="O64" s="173"/>
      <c r="P64" s="173"/>
      <c r="Q64" s="174"/>
    </row>
    <row r="65" spans="1:17" ht="13.5" hidden="1" customHeight="1">
      <c r="A65" s="479"/>
      <c r="B65" s="389"/>
      <c r="C65" s="394"/>
      <c r="D65" s="394"/>
      <c r="E65" s="172">
        <f>'5- Identificación de Riesgos'!D65</f>
        <v>0</v>
      </c>
      <c r="F65" s="420"/>
      <c r="G65" s="536"/>
      <c r="H65" s="394"/>
      <c r="I65" s="86"/>
      <c r="J65" s="530"/>
      <c r="K65" s="530"/>
      <c r="L65" s="532"/>
      <c r="M65" s="389"/>
      <c r="N65" s="389"/>
      <c r="O65" s="173"/>
      <c r="P65" s="173"/>
      <c r="Q65" s="174"/>
    </row>
    <row r="66" spans="1:17" ht="13.5" hidden="1" customHeight="1">
      <c r="A66" s="479"/>
      <c r="B66" s="389"/>
      <c r="C66" s="394"/>
      <c r="D66" s="394"/>
      <c r="E66" s="172">
        <f>'5- Identificación de Riesgos'!D66</f>
        <v>0</v>
      </c>
      <c r="F66" s="420"/>
      <c r="G66" s="536"/>
      <c r="H66" s="394"/>
      <c r="I66" s="86"/>
      <c r="J66" s="530"/>
      <c r="K66" s="530"/>
      <c r="L66" s="532"/>
      <c r="M66" s="389"/>
      <c r="N66" s="389"/>
      <c r="O66" s="173"/>
      <c r="P66" s="173"/>
      <c r="Q66" s="174"/>
    </row>
    <row r="67" spans="1:17" ht="13.5" hidden="1" customHeight="1">
      <c r="A67" s="479"/>
      <c r="B67" s="389"/>
      <c r="C67" s="394"/>
      <c r="D67" s="394"/>
      <c r="E67" s="172">
        <f>'5- Identificación de Riesgos'!D67</f>
        <v>0</v>
      </c>
      <c r="F67" s="420"/>
      <c r="G67" s="536"/>
      <c r="H67" s="394"/>
      <c r="I67" s="86"/>
      <c r="J67" s="530"/>
      <c r="K67" s="530"/>
      <c r="L67" s="532"/>
      <c r="M67" s="389"/>
      <c r="N67" s="389"/>
      <c r="O67" s="173"/>
      <c r="P67" s="173"/>
      <c r="Q67" s="174"/>
    </row>
    <row r="68" spans="1:17" ht="13.5" hidden="1" customHeight="1">
      <c r="A68" s="479"/>
      <c r="B68" s="389"/>
      <c r="C68" s="394"/>
      <c r="D68" s="394"/>
      <c r="E68" s="172">
        <f>'5- Identificación de Riesgos'!D68</f>
        <v>0</v>
      </c>
      <c r="F68" s="420"/>
      <c r="G68" s="536"/>
      <c r="H68" s="394"/>
      <c r="I68" s="86"/>
      <c r="J68" s="530"/>
      <c r="K68" s="530"/>
      <c r="L68" s="532"/>
      <c r="M68" s="389"/>
      <c r="N68" s="389"/>
      <c r="O68" s="173"/>
      <c r="P68" s="173"/>
      <c r="Q68" s="174"/>
    </row>
    <row r="69" spans="1:17" ht="13.5" hidden="1" customHeight="1" thickBot="1">
      <c r="A69" s="480"/>
      <c r="B69" s="390"/>
      <c r="C69" s="395"/>
      <c r="D69" s="395"/>
      <c r="E69" s="175">
        <f>'5- Identificación de Riesgos'!D69</f>
        <v>0</v>
      </c>
      <c r="F69" s="421"/>
      <c r="G69" s="543"/>
      <c r="H69" s="395"/>
      <c r="I69" s="145"/>
      <c r="J69" s="531"/>
      <c r="K69" s="531"/>
      <c r="L69" s="533"/>
      <c r="M69" s="393"/>
      <c r="N69" s="390"/>
      <c r="O69" s="176"/>
      <c r="P69" s="176"/>
      <c r="Q69" s="177"/>
    </row>
    <row r="70" spans="1:17" ht="13.5" hidden="1" customHeight="1">
      <c r="A70" s="478">
        <v>7</v>
      </c>
      <c r="B70" s="389" t="str">
        <f>'5- Identificación de Riesgos'!B70</f>
        <v xml:space="preserve">Recibir, ofrecer, prometer, entregar o aceptar dadivas  o beneficios a nombre propio o de terceros para  demorar, retener, alterar o direccionar fallos judiciales </v>
      </c>
      <c r="C70" s="393" t="str">
        <f>'5- Identificación de Riesgos'!C70</f>
        <v xml:space="preserve">Proferir  sentencias judiciales incumplmiendo los principios de la administración de justicia o sin la observancia de los Códigos  Procesales en la materia </v>
      </c>
      <c r="D70" s="393" t="s">
        <v>297</v>
      </c>
      <c r="E70" s="172" t="e">
        <f>'5- Identificación de Riesgos'!#REF!</f>
        <v>#REF!</v>
      </c>
      <c r="F70" s="426" t="str">
        <f>'5- Identificación de Riesgos'!H70</f>
        <v>Muy Baja - 1</v>
      </c>
      <c r="G70" s="393" t="str">
        <f>'5- Identificación de Riesgos'!M70</f>
        <v>Mayor - 4</v>
      </c>
      <c r="H70" s="393" t="str">
        <f>'5- Identificación de Riesgos'!N70</f>
        <v>Alto  - 4</v>
      </c>
      <c r="I70" s="86"/>
      <c r="J70" s="530" t="str">
        <f>'6- Valoración Controles'!T70</f>
        <v>Muy Baja - 1</v>
      </c>
      <c r="K70" s="530" t="str">
        <f>'6- Valoración Controles'!U70</f>
        <v>Mayor - 4</v>
      </c>
      <c r="L70" s="532" t="e">
        <f>AVERAGE(#REF!)</f>
        <v>#REF!</v>
      </c>
      <c r="M70" s="389" t="str">
        <f>'6- Valoración Controles'!V70</f>
        <v>Alto  - 4</v>
      </c>
      <c r="N70" s="389" t="s">
        <v>399</v>
      </c>
      <c r="O70" s="173"/>
      <c r="P70" s="173"/>
      <c r="Q70" s="174"/>
    </row>
    <row r="71" spans="1:17" ht="13.5" hidden="1" customHeight="1">
      <c r="A71" s="479"/>
      <c r="B71" s="389"/>
      <c r="C71" s="394"/>
      <c r="D71" s="394"/>
      <c r="E71" s="172" t="e">
        <f>'5- Identificación de Riesgos'!#REF!</f>
        <v>#REF!</v>
      </c>
      <c r="F71" s="420"/>
      <c r="G71" s="536"/>
      <c r="H71" s="394"/>
      <c r="I71" s="86"/>
      <c r="J71" s="530"/>
      <c r="K71" s="530"/>
      <c r="L71" s="532"/>
      <c r="M71" s="389"/>
      <c r="N71" s="389"/>
      <c r="O71" s="173"/>
      <c r="P71" s="173"/>
      <c r="Q71" s="174"/>
    </row>
    <row r="72" spans="1:17" ht="13.5" hidden="1" customHeight="1">
      <c r="A72" s="479"/>
      <c r="B72" s="389"/>
      <c r="C72" s="394"/>
      <c r="D72" s="394"/>
      <c r="E72" s="172" t="e">
        <f>'5- Identificación de Riesgos'!#REF!</f>
        <v>#REF!</v>
      </c>
      <c r="F72" s="420"/>
      <c r="G72" s="536"/>
      <c r="H72" s="394"/>
      <c r="I72" s="86"/>
      <c r="J72" s="530"/>
      <c r="K72" s="530"/>
      <c r="L72" s="532"/>
      <c r="M72" s="389"/>
      <c r="N72" s="389"/>
      <c r="O72" s="173"/>
      <c r="P72" s="173"/>
      <c r="Q72" s="174"/>
    </row>
    <row r="73" spans="1:17" ht="13.5" hidden="1" customHeight="1">
      <c r="A73" s="479"/>
      <c r="B73" s="389"/>
      <c r="C73" s="394"/>
      <c r="D73" s="394"/>
      <c r="E73" s="172" t="e">
        <f>'5- Identificación de Riesgos'!#REF!</f>
        <v>#REF!</v>
      </c>
      <c r="F73" s="420"/>
      <c r="G73" s="536"/>
      <c r="H73" s="394"/>
      <c r="I73" s="86"/>
      <c r="J73" s="530"/>
      <c r="K73" s="530"/>
      <c r="L73" s="532"/>
      <c r="M73" s="389"/>
      <c r="N73" s="389"/>
      <c r="O73" s="173"/>
      <c r="P73" s="173"/>
      <c r="Q73" s="174"/>
    </row>
    <row r="74" spans="1:17" ht="13.5" hidden="1" customHeight="1">
      <c r="A74" s="479"/>
      <c r="B74" s="389"/>
      <c r="C74" s="394"/>
      <c r="D74" s="394"/>
      <c r="E74" s="172" t="e">
        <f>'5- Identificación de Riesgos'!#REF!</f>
        <v>#REF!</v>
      </c>
      <c r="F74" s="420"/>
      <c r="G74" s="536"/>
      <c r="H74" s="394"/>
      <c r="I74" s="86"/>
      <c r="J74" s="530"/>
      <c r="K74" s="530"/>
      <c r="L74" s="532"/>
      <c r="M74" s="389"/>
      <c r="N74" s="389"/>
      <c r="O74" s="173"/>
      <c r="P74" s="173"/>
      <c r="Q74" s="174"/>
    </row>
    <row r="75" spans="1:17" ht="13.5" hidden="1" customHeight="1">
      <c r="A75" s="479"/>
      <c r="B75" s="389"/>
      <c r="C75" s="394"/>
      <c r="D75" s="394"/>
      <c r="E75" s="172" t="e">
        <f>'5- Identificación de Riesgos'!#REF!</f>
        <v>#REF!</v>
      </c>
      <c r="F75" s="420"/>
      <c r="G75" s="536"/>
      <c r="H75" s="394"/>
      <c r="I75" s="86"/>
      <c r="J75" s="530"/>
      <c r="K75" s="530"/>
      <c r="L75" s="532"/>
      <c r="M75" s="389"/>
      <c r="N75" s="389"/>
      <c r="O75" s="173"/>
      <c r="P75" s="173"/>
      <c r="Q75" s="174"/>
    </row>
    <row r="76" spans="1:17" ht="13.5" hidden="1" customHeight="1">
      <c r="A76" s="479"/>
      <c r="B76" s="389"/>
      <c r="C76" s="394"/>
      <c r="D76" s="394"/>
      <c r="E76" s="172" t="e">
        <f>'5- Identificación de Riesgos'!#REF!</f>
        <v>#REF!</v>
      </c>
      <c r="F76" s="420"/>
      <c r="G76" s="536"/>
      <c r="H76" s="394"/>
      <c r="I76" s="86"/>
      <c r="J76" s="530"/>
      <c r="K76" s="530"/>
      <c r="L76" s="532"/>
      <c r="M76" s="389"/>
      <c r="N76" s="389"/>
      <c r="O76" s="173"/>
      <c r="P76" s="173"/>
      <c r="Q76" s="174"/>
    </row>
    <row r="77" spans="1:17" ht="13.5" hidden="1" customHeight="1">
      <c r="A77" s="479"/>
      <c r="B77" s="389"/>
      <c r="C77" s="394"/>
      <c r="D77" s="394"/>
      <c r="E77" s="172" t="e">
        <f>'5- Identificación de Riesgos'!#REF!</f>
        <v>#REF!</v>
      </c>
      <c r="F77" s="420"/>
      <c r="G77" s="536"/>
      <c r="H77" s="394"/>
      <c r="I77" s="86"/>
      <c r="J77" s="530"/>
      <c r="K77" s="530"/>
      <c r="L77" s="532"/>
      <c r="M77" s="389"/>
      <c r="N77" s="389"/>
      <c r="O77" s="173"/>
      <c r="P77" s="173"/>
      <c r="Q77" s="174"/>
    </row>
    <row r="78" spans="1:17" ht="13.5" hidden="1" customHeight="1">
      <c r="A78" s="479"/>
      <c r="B78" s="389"/>
      <c r="C78" s="394"/>
      <c r="D78" s="394"/>
      <c r="E78" s="172" t="e">
        <f>'5- Identificación de Riesgos'!#REF!</f>
        <v>#REF!</v>
      </c>
      <c r="F78" s="420"/>
      <c r="G78" s="536"/>
      <c r="H78" s="394"/>
      <c r="I78" s="86"/>
      <c r="J78" s="530"/>
      <c r="K78" s="530"/>
      <c r="L78" s="532"/>
      <c r="M78" s="389"/>
      <c r="N78" s="389"/>
      <c r="O78" s="173"/>
      <c r="P78" s="173"/>
      <c r="Q78" s="174"/>
    </row>
    <row r="79" spans="1:17" ht="13.5" hidden="1" customHeight="1" thickBot="1">
      <c r="A79" s="480"/>
      <c r="B79" s="390"/>
      <c r="C79" s="395"/>
      <c r="D79" s="395"/>
      <c r="E79" s="175" t="e">
        <f>'5- Identificación de Riesgos'!#REF!</f>
        <v>#REF!</v>
      </c>
      <c r="F79" s="421"/>
      <c r="G79" s="543"/>
      <c r="H79" s="395"/>
      <c r="I79" s="145"/>
      <c r="J79" s="531"/>
      <c r="K79" s="531"/>
      <c r="L79" s="533"/>
      <c r="M79" s="393"/>
      <c r="N79" s="390"/>
      <c r="O79" s="176"/>
      <c r="P79" s="176"/>
      <c r="Q79" s="177"/>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C6:Q6"/>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F10:F19"/>
    <mergeCell ref="K8:K9"/>
    <mergeCell ref="I8:I9"/>
    <mergeCell ref="E8:E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s>
  <conditionalFormatting sqref="F10 F20 F30 F40 F50">
    <cfRule type="containsText" dxfId="274" priority="598" operator="containsText" text="Muy Baja">
      <formula>NOT(ISERROR(SEARCH("Muy Baja",F10)))</formula>
    </cfRule>
    <cfRule type="containsText" dxfId="272" priority="605" operator="containsText" text="Muy baja">
      <formula>NOT(ISERROR(SEARCH("Muy baja",F10)))</formula>
    </cfRule>
    <cfRule type="containsText" dxfId="271" priority="604" operator="containsText" text="Baja">
      <formula>NOT(ISERROR(SEARCH("Baja",F10)))</formula>
    </cfRule>
    <cfRule type="containsText" dxfId="270" priority="603" operator="containsText" text="Media">
      <formula>NOT(ISERROR(SEARCH("Media",F10)))</formula>
    </cfRule>
    <cfRule type="containsText" dxfId="269" priority="602" operator="containsText" text="Alta">
      <formula>NOT(ISERROR(SEARCH("Alta",F10)))</formula>
    </cfRule>
    <cfRule type="containsText" dxfId="268" priority="601" operator="containsText" text="Muy bajo">
      <formula>NOT(ISERROR(SEARCH("Muy bajo",F10)))</formula>
    </cfRule>
    <cfRule type="containsText" dxfId="267" priority="600" operator="containsText" text="Muy Baja'Tabla probabilidad'!">
      <formula>NOT(ISERROR(SEARCH("Muy Baja'Tabla probabilidad'!",F10)))</formula>
    </cfRule>
    <cfRule type="containsText" dxfId="266" priority="599" operator="containsText" text="Muy Baja">
      <formula>NOT(ISERROR(SEARCH("Muy Baja",F10)))</formula>
    </cfRule>
    <cfRule type="cellIs" dxfId="265" priority="609" operator="between">
      <formula>0</formula>
      <formula>2</formula>
    </cfRule>
    <cfRule type="containsText" dxfId="264" priority="597" operator="containsText" text="Muy Baja">
      <formula>NOT(ISERROR(SEARCH("Muy Baja",F10)))</formula>
    </cfRule>
    <cfRule type="containsText" dxfId="263" priority="596" operator="containsText" text="Baja">
      <formula>NOT(ISERROR(SEARCH("Baja",F10)))</formula>
    </cfRule>
    <cfRule type="containsText" dxfId="262" priority="595" operator="containsText" text="Muy Baja">
      <formula>NOT(ISERROR(SEARCH("Muy Baja",F10)))</formula>
    </cfRule>
    <cfRule type="containsText" dxfId="261" priority="594" operator="containsText" text="Media">
      <formula>NOT(ISERROR(SEARCH("Media",F10)))</formula>
    </cfRule>
    <cfRule type="containsText" dxfId="260" priority="593" operator="containsText" text="Media">
      <formula>NOT(ISERROR(SEARCH("Media",F10)))</formula>
    </cfRule>
    <cfRule type="containsText" dxfId="259" priority="592" operator="containsText" text="Media">
      <formula>NOT(ISERROR(SEARCH("Media",F10)))</formula>
    </cfRule>
    <cfRule type="containsText" dxfId="258" priority="589" operator="containsText" text="Muy Alta">
      <formula>NOT(ISERROR(SEARCH("Muy Alta",F10)))</formula>
    </cfRule>
    <cfRule type="containsText" dxfId="257" priority="588" operator="containsText" text="Baja">
      <formula>NOT(ISERROR(SEARCH("Baja",F10)))</formula>
    </cfRule>
    <cfRule type="cellIs" dxfId="256" priority="608" operator="between">
      <formula>1</formula>
      <formula>2</formula>
    </cfRule>
    <cfRule type="containsText" dxfId="255" priority="587" operator="containsText" text="Muy Baja">
      <formula>NOT(ISERROR(SEARCH("Muy Baja",F10)))</formula>
    </cfRule>
    <cfRule type="containsText" dxfId="254" priority="591" operator="containsText" text="Alta">
      <formula>NOT(ISERROR(SEARCH("Alta",F10)))</formula>
    </cfRule>
  </conditionalFormatting>
  <conditionalFormatting sqref="F60">
    <cfRule type="containsText" dxfId="252" priority="197" operator="containsText" text="Baja">
      <formula>NOT(ISERROR(SEARCH("Baja",F60)))</formula>
    </cfRule>
    <cfRule type="containsText" dxfId="251" priority="202" operator="containsText" text="Muy bajo">
      <formula>NOT(ISERROR(SEARCH("Muy bajo",F60)))</formula>
    </cfRule>
    <cfRule type="containsText" dxfId="250" priority="198" operator="containsText" text="Muy Baja">
      <formula>NOT(ISERROR(SEARCH("Muy Baja",F60)))</formula>
    </cfRule>
    <cfRule type="containsText" dxfId="249" priority="199" operator="containsText" text="Muy Baja">
      <formula>NOT(ISERROR(SEARCH("Muy Baja",F60)))</formula>
    </cfRule>
    <cfRule type="containsText" dxfId="248" priority="200" operator="containsText" text="Muy Baja">
      <formula>NOT(ISERROR(SEARCH("Muy Baja",F60)))</formula>
    </cfRule>
    <cfRule type="containsText" dxfId="247" priority="201" operator="containsText" text="Muy Baja'Tabla probabilidad'!">
      <formula>NOT(ISERROR(SEARCH("Muy Baja'Tabla probabilidad'!",F60)))</formula>
    </cfRule>
    <cfRule type="containsText" dxfId="246" priority="190" operator="containsText" text="Baja">
      <formula>NOT(ISERROR(SEARCH("Baja",F60)))</formula>
    </cfRule>
    <cfRule type="containsText" dxfId="245" priority="191" operator="containsText" text="Muy Alta">
      <formula>NOT(ISERROR(SEARCH("Muy Alta",F60)))</formula>
    </cfRule>
    <cfRule type="containsText" dxfId="244" priority="192" operator="containsText" text="Alta">
      <formula>NOT(ISERROR(SEARCH("Alta",F60)))</formula>
    </cfRule>
    <cfRule type="containsText" dxfId="243" priority="193" operator="containsText" text="Media">
      <formula>NOT(ISERROR(SEARCH("Media",F60)))</formula>
    </cfRule>
    <cfRule type="containsText" dxfId="242" priority="194" operator="containsText" text="Media">
      <formula>NOT(ISERROR(SEARCH("Media",F60)))</formula>
    </cfRule>
    <cfRule type="containsText" dxfId="241" priority="195" operator="containsText" text="Media">
      <formula>NOT(ISERROR(SEARCH("Media",F60)))</formula>
    </cfRule>
    <cfRule type="containsText" dxfId="240" priority="196" operator="containsText" text="Muy Baja">
      <formula>NOT(ISERROR(SEARCH("Muy Baja",F60)))</formula>
    </cfRule>
    <cfRule type="containsText" dxfId="239" priority="189" operator="containsText" text="Muy Baja">
      <formula>NOT(ISERROR(SEARCH("Muy Baja",F60)))</formula>
    </cfRule>
    <cfRule type="containsText" dxfId="238" priority="205" operator="containsText" text="Baja">
      <formula>NOT(ISERROR(SEARCH("Baja",F60)))</formula>
    </cfRule>
    <cfRule type="cellIs" dxfId="237" priority="210" operator="between">
      <formula>0</formula>
      <formula>2</formula>
    </cfRule>
    <cfRule type="cellIs" dxfId="236" priority="209" operator="between">
      <formula>1</formula>
      <formula>2</formula>
    </cfRule>
    <cfRule type="containsText" dxfId="233" priority="206" operator="containsText" text="Muy baja">
      <formula>NOT(ISERROR(SEARCH("Muy baja",F60)))</formula>
    </cfRule>
    <cfRule type="containsText" dxfId="232" priority="204" operator="containsText" text="Media">
      <formula>NOT(ISERROR(SEARCH("Media",F60)))</formula>
    </cfRule>
    <cfRule type="containsText" dxfId="231" priority="203" operator="containsText" text="Alta">
      <formula>NOT(ISERROR(SEARCH("Alta",F60)))</formula>
    </cfRule>
  </conditionalFormatting>
  <conditionalFormatting sqref="F70">
    <cfRule type="containsText" dxfId="230" priority="79" operator="containsText" text="Baja">
      <formula>NOT(ISERROR(SEARCH("Baja",F70)))</formula>
    </cfRule>
    <cfRule type="containsText" dxfId="229" priority="63" operator="containsText" text="Muy Baja">
      <formula>NOT(ISERROR(SEARCH("Muy Baja",F70)))</formula>
    </cfRule>
    <cfRule type="containsText" dxfId="228" priority="64" operator="containsText" text="Baja">
      <formula>NOT(ISERROR(SEARCH("Baja",F70)))</formula>
    </cfRule>
    <cfRule type="containsText" dxfId="227" priority="65" operator="containsText" text="Muy Alta">
      <formula>NOT(ISERROR(SEARCH("Muy Alta",F70)))</formula>
    </cfRule>
    <cfRule type="containsText" dxfId="226" priority="66" operator="containsText" text="Alta">
      <formula>NOT(ISERROR(SEARCH("Alta",F70)))</formula>
    </cfRule>
    <cfRule type="containsText" dxfId="225" priority="67" operator="containsText" text="Media">
      <formula>NOT(ISERROR(SEARCH("Media",F70)))</formula>
    </cfRule>
    <cfRule type="containsText" dxfId="224" priority="68" operator="containsText" text="Media">
      <formula>NOT(ISERROR(SEARCH("Media",F70)))</formula>
    </cfRule>
    <cfRule type="containsText" dxfId="223" priority="69" operator="containsText" text="Media">
      <formula>NOT(ISERROR(SEARCH("Media",F70)))</formula>
    </cfRule>
    <cfRule type="containsText" dxfId="222" priority="70" operator="containsText" text="Muy Baja">
      <formula>NOT(ISERROR(SEARCH("Muy Baja",F70)))</formula>
    </cfRule>
    <cfRule type="containsText" dxfId="221" priority="71" operator="containsText" text="Baja">
      <formula>NOT(ISERROR(SEARCH("Baja",F70)))</formula>
    </cfRule>
    <cfRule type="containsText" dxfId="220" priority="72" operator="containsText" text="Muy Baja">
      <formula>NOT(ISERROR(SEARCH("Muy Baja",F70)))</formula>
    </cfRule>
    <cfRule type="containsText" dxfId="219" priority="73" operator="containsText" text="Muy Baja">
      <formula>NOT(ISERROR(SEARCH("Muy Baja",F70)))</formula>
    </cfRule>
    <cfRule type="containsText" dxfId="218" priority="74" operator="containsText" text="Muy Baja">
      <formula>NOT(ISERROR(SEARCH("Muy Baja",F70)))</formula>
    </cfRule>
    <cfRule type="containsText" dxfId="217" priority="75" operator="containsText" text="Muy Baja'Tabla probabilidad'!">
      <formula>NOT(ISERROR(SEARCH("Muy Baja'Tabla probabilidad'!",F70)))</formula>
    </cfRule>
    <cfRule type="containsText" dxfId="216" priority="78" operator="containsText" text="Media">
      <formula>NOT(ISERROR(SEARCH("Media",F70)))</formula>
    </cfRule>
    <cfRule type="containsText" dxfId="215" priority="80" operator="containsText" text="Muy baja">
      <formula>NOT(ISERROR(SEARCH("Muy baja",F70)))</formula>
    </cfRule>
    <cfRule type="cellIs" dxfId="212" priority="83" operator="between">
      <formula>1</formula>
      <formula>2</formula>
    </cfRule>
    <cfRule type="cellIs" dxfId="211" priority="84" operator="between">
      <formula>0</formula>
      <formula>2</formula>
    </cfRule>
    <cfRule type="containsText" dxfId="210" priority="77" operator="containsText" text="Alta">
      <formula>NOT(ISERROR(SEARCH("Alta",F70)))</formula>
    </cfRule>
    <cfRule type="containsText" dxfId="209" priority="76" operator="containsText" text="Muy bajo">
      <formula>NOT(ISERROR(SEARCH("Muy bajo",F70)))</formula>
    </cfRule>
  </conditionalFormatting>
  <conditionalFormatting sqref="G10 G20 G30 G40 G50">
    <cfRule type="containsText" dxfId="208" priority="581" operator="containsText" text="Catastrófico">
      <formula>NOT(ISERROR(SEARCH("Catastrófico",G10)))</formula>
    </cfRule>
    <cfRule type="containsText" dxfId="207" priority="586" operator="containsText" text="Leve">
      <formula>NOT(ISERROR(SEARCH("Leve",G10)))</formula>
    </cfRule>
    <cfRule type="containsText" dxfId="206" priority="585" operator="containsText" text="Menor">
      <formula>NOT(ISERROR(SEARCH("Menor",G10)))</formula>
    </cfRule>
    <cfRule type="containsText" dxfId="205" priority="584" operator="containsText" text="Moderado">
      <formula>NOT(ISERROR(SEARCH("Moderado",G10)))</formula>
    </cfRule>
    <cfRule type="containsText" dxfId="204" priority="583" operator="containsText" text="Alta">
      <formula>NOT(ISERROR(SEARCH("Alta",G10)))</formula>
    </cfRule>
    <cfRule type="containsText" dxfId="203" priority="582" operator="containsText" text="Mayor">
      <formula>NOT(ISERROR(SEARCH("Mayor",G10)))</formula>
    </cfRule>
  </conditionalFormatting>
  <conditionalFormatting sqref="G60">
    <cfRule type="containsText" dxfId="202" priority="186" operator="containsText" text="Moderado">
      <formula>NOT(ISERROR(SEARCH("Moderado",G60)))</formula>
    </cfRule>
    <cfRule type="containsText" dxfId="201" priority="187" operator="containsText" text="Menor">
      <formula>NOT(ISERROR(SEARCH("Menor",G60)))</formula>
    </cfRule>
    <cfRule type="containsText" dxfId="200" priority="188" operator="containsText" text="Leve">
      <formula>NOT(ISERROR(SEARCH("Leve",G60)))</formula>
    </cfRule>
    <cfRule type="containsText" dxfId="199" priority="184" operator="containsText" text="Mayor">
      <formula>NOT(ISERROR(SEARCH("Mayor",G60)))</formula>
    </cfRule>
    <cfRule type="containsText" dxfId="198" priority="183" operator="containsText" text="Catastrófico">
      <formula>NOT(ISERROR(SEARCH("Catastrófico",G60)))</formula>
    </cfRule>
    <cfRule type="containsText" dxfId="197" priority="185" operator="containsText" text="Alta">
      <formula>NOT(ISERROR(SEARCH("Alta",G60)))</formula>
    </cfRule>
  </conditionalFormatting>
  <conditionalFormatting sqref="G70">
    <cfRule type="containsText" dxfId="196" priority="59" operator="containsText" text="Alta">
      <formula>NOT(ISERROR(SEARCH("Alta",G70)))</formula>
    </cfRule>
    <cfRule type="containsText" dxfId="195" priority="57" operator="containsText" text="Catastrófico">
      <formula>NOT(ISERROR(SEARCH("Catastrófico",G70)))</formula>
    </cfRule>
    <cfRule type="containsText" dxfId="194" priority="58" operator="containsText" text="Mayor">
      <formula>NOT(ISERROR(SEARCH("Mayor",G70)))</formula>
    </cfRule>
    <cfRule type="containsText" dxfId="193" priority="62" operator="containsText" text="Leve">
      <formula>NOT(ISERROR(SEARCH("Leve",G70)))</formula>
    </cfRule>
    <cfRule type="containsText" dxfId="192" priority="60" operator="containsText" text="Moderado">
      <formula>NOT(ISERROR(SEARCH("Moderado",G70)))</formula>
    </cfRule>
    <cfRule type="containsText" dxfId="191" priority="61" operator="containsText" text="Menor">
      <formula>NOT(ISERROR(SEARCH("Menor",G70)))</formula>
    </cfRule>
  </conditionalFormatting>
  <conditionalFormatting sqref="H10:I10 H20:I20 H30:I30 H40:I40 H50:I50">
    <cfRule type="containsText" dxfId="190" priority="577" operator="containsText" text="Alto">
      <formula>NOT(ISERROR(SEARCH("Alto",H10)))</formula>
    </cfRule>
    <cfRule type="containsText" dxfId="189" priority="578" operator="containsText" text="Bajo">
      <formula>NOT(ISERROR(SEARCH("Bajo",H10)))</formula>
    </cfRule>
    <cfRule type="containsText" dxfId="188" priority="579" operator="containsText" text="Moderado">
      <formula>NOT(ISERROR(SEARCH("Moderado",H10)))</formula>
    </cfRule>
    <cfRule type="containsText" dxfId="187" priority="580" operator="containsText" text="Extremo">
      <formula>NOT(ISERROR(SEARCH("Extremo",H10)))</formula>
    </cfRule>
    <cfRule type="containsText" dxfId="186" priority="576" operator="containsText" text="Extremo">
      <formula>NOT(ISERROR(SEARCH("Extremo",H10)))</formula>
    </cfRule>
  </conditionalFormatting>
  <conditionalFormatting sqref="H60:I60">
    <cfRule type="containsText" dxfId="185" priority="179" operator="containsText" text="Alto">
      <formula>NOT(ISERROR(SEARCH("Alto",H60)))</formula>
    </cfRule>
    <cfRule type="containsText" dxfId="184" priority="178" operator="containsText" text="Extremo">
      <formula>NOT(ISERROR(SEARCH("Extremo",H60)))</formula>
    </cfRule>
    <cfRule type="containsText" dxfId="183" priority="182" operator="containsText" text="Extremo">
      <formula>NOT(ISERROR(SEARCH("Extremo",H60)))</formula>
    </cfRule>
    <cfRule type="containsText" dxfId="182" priority="181" operator="containsText" text="Moderado">
      <formula>NOT(ISERROR(SEARCH("Moderado",H60)))</formula>
    </cfRule>
    <cfRule type="containsText" dxfId="181" priority="180" operator="containsText" text="Bajo">
      <formula>NOT(ISERROR(SEARCH("Bajo",H60)))</formula>
    </cfRule>
  </conditionalFormatting>
  <conditionalFormatting sqref="H70:I70">
    <cfRule type="containsText" dxfId="180" priority="56" operator="containsText" text="Extremo">
      <formula>NOT(ISERROR(SEARCH("Extremo",H70)))</formula>
    </cfRule>
    <cfRule type="containsText" dxfId="179" priority="55" operator="containsText" text="Moderado">
      <formula>NOT(ISERROR(SEARCH("Moderado",H70)))</formula>
    </cfRule>
    <cfRule type="containsText" dxfId="178" priority="54" operator="containsText" text="Bajo">
      <formula>NOT(ISERROR(SEARCH("Bajo",H70)))</formula>
    </cfRule>
    <cfRule type="containsText" dxfId="177" priority="53" operator="containsText" text="Alto">
      <formula>NOT(ISERROR(SEARCH("Alto",H70)))</formula>
    </cfRule>
    <cfRule type="containsText" dxfId="176" priority="52" operator="containsText" text="Extremo">
      <formula>NOT(ISERROR(SEARCH("Extremo",H70)))</formula>
    </cfRule>
  </conditionalFormatting>
  <conditionalFormatting sqref="J10:J49">
    <cfRule type="containsText" dxfId="175" priority="545" operator="containsText" text="Muy Alta">
      <formula>NOT(ISERROR(SEARCH("Muy Alta",J10)))</formula>
    </cfRule>
    <cfRule type="containsText" dxfId="174" priority="546" operator="containsText" text="Alta">
      <formula>NOT(ISERROR(SEARCH("Alta",J10)))</formula>
    </cfRule>
    <cfRule type="containsText" dxfId="173" priority="547" operator="containsText" text="Media">
      <formula>NOT(ISERROR(SEARCH("Media",J10)))</formula>
    </cfRule>
    <cfRule type="containsText" dxfId="172" priority="548" operator="containsText" text="Baja">
      <formula>NOT(ISERROR(SEARCH("Baja",J10)))</formula>
    </cfRule>
    <cfRule type="containsText" dxfId="171" priority="549" operator="containsText" text="Muy Baja">
      <formula>NOT(ISERROR(SEARCH("Muy Baja",J10)))</formula>
    </cfRule>
  </conditionalFormatting>
  <conditionalFormatting sqref="J10:J79">
    <cfRule type="containsText" dxfId="170" priority="263" operator="containsText" text="Muy Baja">
      <formula>NOT(ISERROR(SEARCH("Muy Baja",J10)))</formula>
    </cfRule>
  </conditionalFormatting>
  <conditionalFormatting sqref="J50:J79">
    <cfRule type="containsText" dxfId="169" priority="253" operator="containsText" text="Muy Baja">
      <formula>NOT(ISERROR(SEARCH("Muy Baja",J50)))</formula>
    </cfRule>
    <cfRule type="containsText" dxfId="168" priority="261" operator="containsText" text="Media">
      <formula>NOT(ISERROR(SEARCH("Media",J50)))</formula>
    </cfRule>
    <cfRule type="containsText" dxfId="167" priority="260" operator="containsText" text="Alta">
      <formula>NOT(ISERROR(SEARCH("Alta",J50)))</formula>
    </cfRule>
    <cfRule type="containsText" dxfId="166" priority="259" operator="containsText" text="Muy Alta">
      <formula>NOT(ISERROR(SEARCH("Muy Alta",J50)))</formula>
    </cfRule>
    <cfRule type="containsText" dxfId="165" priority="262" operator="containsText" text="Baja">
      <formula>NOT(ISERROR(SEARCH("Baja",J50)))</formula>
    </cfRule>
  </conditionalFormatting>
  <conditionalFormatting sqref="K10:K79">
    <cfRule type="containsText" dxfId="164" priority="254" operator="containsText" text="Catastrófico">
      <formula>NOT(ISERROR(SEARCH("Catastrófico",K10)))</formula>
    </cfRule>
    <cfRule type="containsText" dxfId="163" priority="255" operator="containsText" text="Moderado">
      <formula>NOT(ISERROR(SEARCH("Moderado",K10)))</formula>
    </cfRule>
    <cfRule type="containsText" dxfId="162" priority="256" operator="containsText" text="Menor">
      <formula>NOT(ISERROR(SEARCH("Menor",K10)))</formula>
    </cfRule>
    <cfRule type="containsText" dxfId="161" priority="258" operator="containsText" text="Mayor">
      <formula>NOT(ISERROR(SEARCH("Mayor",K10)))</formula>
    </cfRule>
    <cfRule type="containsText" dxfId="160" priority="257" operator="containsText" text="Leve">
      <formula>NOT(ISERROR(SEARCH("Leve",K10)))</formula>
    </cfRule>
  </conditionalFormatting>
  <conditionalFormatting sqref="M10 M20 M30 M40">
    <cfRule type="containsText" dxfId="159" priority="556" operator="containsText" text="Extremo">
      <formula>NOT(ISERROR(SEARCH("Extremo",M10)))</formula>
    </cfRule>
    <cfRule type="containsText" dxfId="158" priority="557" operator="containsText" text="Baja">
      <formula>NOT(ISERROR(SEARCH("Baja",M10)))</formula>
    </cfRule>
    <cfRule type="containsText" dxfId="157" priority="558" operator="containsText" text="Alto">
      <formula>NOT(ISERROR(SEARCH("Alto",M10)))</formula>
    </cfRule>
    <cfRule type="containsText" dxfId="156" priority="550" operator="containsText" text="Extremo">
      <formula>NOT(ISERROR(SEARCH("Extremo",M10)))</formula>
    </cfRule>
    <cfRule type="containsText" dxfId="155" priority="551" operator="containsText" text="Alto">
      <formula>NOT(ISERROR(SEARCH("Alto",M10)))</formula>
    </cfRule>
    <cfRule type="containsText" dxfId="154" priority="552" operator="containsText" text="Moderado">
      <formula>NOT(ISERROR(SEARCH("Moderado",M10)))</formula>
    </cfRule>
    <cfRule type="containsText" dxfId="153" priority="553" operator="containsText" text="Menor">
      <formula>NOT(ISERROR(SEARCH("Menor",M10)))</formula>
    </cfRule>
    <cfRule type="containsText" dxfId="152" priority="554" operator="containsText" text="Bajo">
      <formula>NOT(ISERROR(SEARCH("Bajo",M10)))</formula>
    </cfRule>
    <cfRule type="containsText" dxfId="151" priority="555" operator="containsText" text="Moderado">
      <formula>NOT(ISERROR(SEARCH("Moderado",M10)))</formula>
    </cfRule>
  </conditionalFormatting>
  <conditionalFormatting sqref="M50">
    <cfRule type="containsText" dxfId="150" priority="267" operator="containsText" text="Menor">
      <formula>NOT(ISERROR(SEARCH("Menor",M50)))</formula>
    </cfRule>
    <cfRule type="containsText" dxfId="149" priority="266" operator="containsText" text="Moderado">
      <formula>NOT(ISERROR(SEARCH("Moderado",M50)))</formula>
    </cfRule>
    <cfRule type="containsText" dxfId="148" priority="265" operator="containsText" text="Alto">
      <formula>NOT(ISERROR(SEARCH("Alto",M50)))</formula>
    </cfRule>
    <cfRule type="containsText" dxfId="147" priority="264" operator="containsText" text="Extremo">
      <formula>NOT(ISERROR(SEARCH("Extremo",M50)))</formula>
    </cfRule>
    <cfRule type="containsText" dxfId="146" priority="272" operator="containsText" text="Alto">
      <formula>NOT(ISERROR(SEARCH("Alto",M50)))</formula>
    </cfRule>
    <cfRule type="containsText" dxfId="145" priority="271" operator="containsText" text="Baja">
      <formula>NOT(ISERROR(SEARCH("Baja",M50)))</formula>
    </cfRule>
    <cfRule type="containsText" dxfId="144" priority="270" operator="containsText" text="Extremo">
      <formula>NOT(ISERROR(SEARCH("Extremo",M50)))</formula>
    </cfRule>
    <cfRule type="containsText" dxfId="143" priority="269" operator="containsText" text="Moderado">
      <formula>NOT(ISERROR(SEARCH("Moderado",M50)))</formula>
    </cfRule>
    <cfRule type="containsText" dxfId="142" priority="268" operator="containsText" text="Bajo">
      <formula>NOT(ISERROR(SEARCH("Bajo",M50)))</formula>
    </cfRule>
  </conditionalFormatting>
  <conditionalFormatting sqref="M60">
    <cfRule type="containsText" dxfId="141" priority="172" operator="containsText" text="Menor">
      <formula>NOT(ISERROR(SEARCH("Menor",M60)))</formula>
    </cfRule>
    <cfRule type="containsText" dxfId="140" priority="171" operator="containsText" text="Moderado">
      <formula>NOT(ISERROR(SEARCH("Moderado",M60)))</formula>
    </cfRule>
    <cfRule type="containsText" dxfId="139" priority="170" operator="containsText" text="Alto">
      <formula>NOT(ISERROR(SEARCH("Alto",M60)))</formula>
    </cfRule>
    <cfRule type="containsText" dxfId="138" priority="169" operator="containsText" text="Extremo">
      <formula>NOT(ISERROR(SEARCH("Extremo",M60)))</formula>
    </cfRule>
    <cfRule type="containsText" dxfId="137" priority="175" operator="containsText" text="Extremo">
      <formula>NOT(ISERROR(SEARCH("Extremo",M60)))</formula>
    </cfRule>
    <cfRule type="containsText" dxfId="136" priority="176" operator="containsText" text="Baja">
      <formula>NOT(ISERROR(SEARCH("Baja",M60)))</formula>
    </cfRule>
    <cfRule type="containsText" dxfId="135" priority="177" operator="containsText" text="Alto">
      <formula>NOT(ISERROR(SEARCH("Alto",M60)))</formula>
    </cfRule>
    <cfRule type="containsText" dxfId="134" priority="174" operator="containsText" text="Moderado">
      <formula>NOT(ISERROR(SEARCH("Moderado",M60)))</formula>
    </cfRule>
    <cfRule type="containsText" dxfId="133" priority="173" operator="containsText" text="Bajo">
      <formula>NOT(ISERROR(SEARCH("Bajo",M60)))</formula>
    </cfRule>
  </conditionalFormatting>
  <conditionalFormatting sqref="M70">
    <cfRule type="containsText" dxfId="132" priority="43" operator="containsText" text="Extremo">
      <formula>NOT(ISERROR(SEARCH("Extremo",M70)))</formula>
    </cfRule>
    <cfRule type="containsText" dxfId="131" priority="51" operator="containsText" text="Alto">
      <formula>NOT(ISERROR(SEARCH("Alto",M70)))</formula>
    </cfRule>
    <cfRule type="containsText" dxfId="130" priority="49" operator="containsText" text="Extremo">
      <formula>NOT(ISERROR(SEARCH("Extremo",M70)))</formula>
    </cfRule>
    <cfRule type="containsText" dxfId="129" priority="48" operator="containsText" text="Moderado">
      <formula>NOT(ISERROR(SEARCH("Moderado",M70)))</formula>
    </cfRule>
    <cfRule type="containsText" dxfId="128" priority="47" operator="containsText" text="Bajo">
      <formula>NOT(ISERROR(SEARCH("Bajo",M70)))</formula>
    </cfRule>
    <cfRule type="containsText" dxfId="127" priority="46" operator="containsText" text="Menor">
      <formula>NOT(ISERROR(SEARCH("Menor",M70)))</formula>
    </cfRule>
    <cfRule type="containsText" dxfId="126" priority="45" operator="containsText" text="Moderado">
      <formula>NOT(ISERROR(SEARCH("Moderado",M70)))</formula>
    </cfRule>
    <cfRule type="containsText" dxfId="125" priority="44" operator="containsText" text="Alto">
      <formula>NOT(ISERROR(SEARCH("Alto",M70)))</formula>
    </cfRule>
    <cfRule type="containsText" dxfId="124" priority="50" operator="containsText" text="Baja">
      <formula>NOT(ISERROR(SEARCH("Baja",M70)))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B2:EH61"/>
  <sheetViews>
    <sheetView showGridLines="0" zoomScale="70" zoomScaleNormal="70" workbookViewId="0">
      <selection activeCell="A6" sqref="A6"/>
    </sheetView>
  </sheetViews>
  <sheetFormatPr baseColWidth="10" defaultColWidth="11.42578125" defaultRowHeight="15"/>
  <cols>
    <col min="2" max="2" width="24.28515625" customWidth="1"/>
    <col min="3" max="3" width="62.85546875" customWidth="1"/>
    <col min="4" max="4" width="10.28515625" bestFit="1" customWidth="1"/>
    <col min="5" max="5" width="84.28515625" style="46" customWidth="1"/>
    <col min="6" max="6" width="24.7109375" customWidth="1"/>
    <col min="7" max="7" width="11.5703125" customWidth="1"/>
    <col min="8" max="8" width="13.7109375" customWidth="1"/>
    <col min="9" max="9" width="38.140625" hidden="1" customWidth="1"/>
    <col min="10" max="13" width="11.5703125" customWidth="1"/>
    <col min="14" max="14" width="11.5703125" style="119"/>
    <col min="15" max="15" width="102.7109375" style="207" customWidth="1"/>
    <col min="16" max="32" width="11.5703125" style="94"/>
    <col min="33" max="36" width="11.42578125" style="3"/>
    <col min="37" max="138" width="11.42578125" style="2"/>
  </cols>
  <sheetData>
    <row r="2" spans="2:9" ht="24" thickBot="1">
      <c r="B2" s="559" t="s">
        <v>400</v>
      </c>
      <c r="C2" s="559"/>
      <c r="D2" s="559"/>
      <c r="E2" s="559"/>
      <c r="F2" s="83"/>
      <c r="G2" s="2"/>
      <c r="H2" s="2"/>
      <c r="I2" s="2"/>
    </row>
    <row r="3" spans="2:9" ht="15.75" thickTop="1">
      <c r="B3" s="15"/>
      <c r="C3" s="15"/>
      <c r="D3" s="15"/>
      <c r="E3" s="44"/>
      <c r="F3" s="2"/>
      <c r="G3" s="2"/>
      <c r="H3" s="2"/>
      <c r="I3" s="2"/>
    </row>
    <row r="4" spans="2:9" ht="21">
      <c r="B4" s="59"/>
      <c r="C4" s="60" t="s">
        <v>401</v>
      </c>
      <c r="D4" s="60"/>
      <c r="E4" s="60" t="s">
        <v>402</v>
      </c>
      <c r="F4" s="61"/>
      <c r="G4" s="2"/>
      <c r="H4" s="2"/>
      <c r="I4" s="2"/>
    </row>
    <row r="5" spans="2:9" ht="40.5">
      <c r="B5" s="59"/>
      <c r="C5" s="60" t="s">
        <v>403</v>
      </c>
      <c r="D5" s="60"/>
      <c r="E5" s="62" t="s">
        <v>404</v>
      </c>
      <c r="F5" s="60" t="s">
        <v>402</v>
      </c>
      <c r="G5" s="2"/>
      <c r="H5" s="2"/>
      <c r="I5" s="2"/>
    </row>
    <row r="6" spans="2:9" ht="20.25">
      <c r="B6" s="63" t="s">
        <v>405</v>
      </c>
      <c r="C6" s="107" t="s">
        <v>406</v>
      </c>
      <c r="D6" s="64">
        <v>0.04</v>
      </c>
      <c r="E6" s="65" t="s">
        <v>407</v>
      </c>
      <c r="F6" s="66">
        <v>1</v>
      </c>
      <c r="G6" s="2"/>
      <c r="H6" s="48"/>
      <c r="I6" s="2"/>
    </row>
    <row r="7" spans="2:9" ht="20.25">
      <c r="B7" s="67" t="s">
        <v>408</v>
      </c>
      <c r="C7" s="107" t="s">
        <v>409</v>
      </c>
      <c r="D7" s="64">
        <v>0.09</v>
      </c>
      <c r="E7" s="65" t="s">
        <v>410</v>
      </c>
      <c r="F7" s="66">
        <v>2</v>
      </c>
      <c r="G7" s="2"/>
      <c r="H7" s="2"/>
      <c r="I7" s="2"/>
    </row>
    <row r="8" spans="2:9" ht="20.25">
      <c r="B8" s="68" t="s">
        <v>411</v>
      </c>
      <c r="C8" s="107" t="s">
        <v>412</v>
      </c>
      <c r="D8" s="64">
        <v>0.28999999999999998</v>
      </c>
      <c r="E8" s="65" t="s">
        <v>413</v>
      </c>
      <c r="F8" s="66">
        <v>3</v>
      </c>
      <c r="G8" s="2"/>
      <c r="H8" s="2"/>
      <c r="I8" s="2"/>
    </row>
    <row r="9" spans="2:9" ht="20.25">
      <c r="B9" s="69" t="s">
        <v>414</v>
      </c>
      <c r="C9" s="107" t="s">
        <v>415</v>
      </c>
      <c r="D9" s="64">
        <v>0.49</v>
      </c>
      <c r="E9" s="65" t="s">
        <v>416</v>
      </c>
      <c r="F9" s="66">
        <v>4</v>
      </c>
      <c r="G9" s="2"/>
      <c r="H9" s="2"/>
      <c r="I9" s="2"/>
    </row>
    <row r="10" spans="2:9" ht="20.25">
      <c r="B10" s="70" t="s">
        <v>417</v>
      </c>
      <c r="C10" s="107" t="s">
        <v>418</v>
      </c>
      <c r="D10" s="64">
        <v>1</v>
      </c>
      <c r="E10" s="65" t="s">
        <v>419</v>
      </c>
      <c r="F10" s="66">
        <v>5</v>
      </c>
      <c r="G10" s="2"/>
      <c r="H10" s="2"/>
      <c r="I10" s="88" t="s">
        <v>420</v>
      </c>
    </row>
    <row r="11" spans="2:9" ht="16.5">
      <c r="B11" s="4"/>
      <c r="C11" s="3"/>
      <c r="D11" s="3"/>
      <c r="E11" s="45"/>
      <c r="F11" s="2"/>
      <c r="G11" s="2"/>
      <c r="H11" s="2"/>
      <c r="I11" s="2"/>
    </row>
    <row r="12" spans="2:9">
      <c r="B12" s="2"/>
      <c r="C12" s="2"/>
      <c r="D12" s="2"/>
      <c r="E12" s="43"/>
      <c r="F12" s="2"/>
      <c r="G12" s="2"/>
      <c r="H12" s="2"/>
      <c r="I12" s="2"/>
    </row>
    <row r="13" spans="2:9">
      <c r="B13" s="2"/>
      <c r="C13" s="2"/>
      <c r="D13" s="2"/>
      <c r="E13" s="43"/>
      <c r="F13" s="2"/>
      <c r="G13" s="2"/>
      <c r="H13" s="2"/>
      <c r="I13" s="2"/>
    </row>
    <row r="14" spans="2:9" ht="23.25">
      <c r="B14" s="560" t="s">
        <v>421</v>
      </c>
      <c r="C14" s="560"/>
      <c r="D14" s="560"/>
      <c r="E14" s="560"/>
      <c r="F14" s="96"/>
      <c r="G14" s="58"/>
      <c r="H14" s="2"/>
      <c r="I14" s="2"/>
    </row>
    <row r="15" spans="2:9">
      <c r="B15" s="95"/>
      <c r="C15" s="95"/>
      <c r="D15" s="95"/>
      <c r="E15" s="95"/>
      <c r="F15" s="97"/>
      <c r="G15" s="2"/>
      <c r="H15" s="2"/>
      <c r="I15" s="2"/>
    </row>
    <row r="16" spans="2:9" s="74" customFormat="1" ht="20.25">
      <c r="B16" s="98"/>
      <c r="C16" s="558" t="s">
        <v>294</v>
      </c>
      <c r="D16" s="558"/>
      <c r="E16" s="558"/>
      <c r="F16" s="99"/>
      <c r="G16" s="72"/>
      <c r="H16" s="72"/>
      <c r="I16" s="89" t="s">
        <v>288</v>
      </c>
    </row>
    <row r="17" spans="2:9" s="74" customFormat="1" ht="40.5" customHeight="1">
      <c r="B17" s="63" t="s">
        <v>422</v>
      </c>
      <c r="C17" s="556" t="s">
        <v>423</v>
      </c>
      <c r="D17" s="556"/>
      <c r="E17" s="556"/>
      <c r="F17" s="100">
        <v>1</v>
      </c>
      <c r="G17" s="72"/>
      <c r="H17" s="72"/>
      <c r="I17" s="88" t="s">
        <v>294</v>
      </c>
    </row>
    <row r="18" spans="2:9" s="74" customFormat="1" ht="20.25">
      <c r="B18" s="67" t="s">
        <v>424</v>
      </c>
      <c r="C18" s="556" t="s">
        <v>295</v>
      </c>
      <c r="D18" s="556"/>
      <c r="E18" s="556"/>
      <c r="F18" s="100">
        <v>2</v>
      </c>
      <c r="G18" s="72"/>
      <c r="H18" s="72"/>
      <c r="I18" s="88" t="s">
        <v>337</v>
      </c>
    </row>
    <row r="19" spans="2:9" s="74" customFormat="1" ht="30">
      <c r="B19" s="68" t="s">
        <v>425</v>
      </c>
      <c r="C19" s="556" t="s">
        <v>426</v>
      </c>
      <c r="D19" s="556"/>
      <c r="E19" s="556"/>
      <c r="F19" s="100">
        <v>3</v>
      </c>
      <c r="G19" s="72"/>
      <c r="H19" s="72"/>
      <c r="I19" s="88" t="s">
        <v>297</v>
      </c>
    </row>
    <row r="20" spans="2:9" s="74" customFormat="1" ht="30">
      <c r="B20" s="69" t="s">
        <v>427</v>
      </c>
      <c r="C20" s="556" t="s">
        <v>428</v>
      </c>
      <c r="D20" s="556"/>
      <c r="E20" s="556"/>
      <c r="F20" s="100">
        <v>4</v>
      </c>
      <c r="G20" s="72"/>
      <c r="H20" s="72"/>
      <c r="I20" s="88" t="s">
        <v>308</v>
      </c>
    </row>
    <row r="21" spans="2:9" s="74" customFormat="1" ht="60.6" customHeight="1">
      <c r="B21" s="70" t="s">
        <v>429</v>
      </c>
      <c r="C21" s="556" t="s">
        <v>335</v>
      </c>
      <c r="D21" s="556"/>
      <c r="E21" s="556"/>
      <c r="F21" s="100">
        <v>5</v>
      </c>
      <c r="G21" s="72"/>
      <c r="H21" s="72"/>
      <c r="I21" s="88" t="str">
        <f>C48</f>
        <v>Interrupción o afectación en la prestación del servicio administrativo</v>
      </c>
    </row>
    <row r="22" spans="2:9" s="74" customFormat="1" ht="20.25">
      <c r="B22" s="80"/>
      <c r="C22" s="71"/>
      <c r="D22" s="71"/>
      <c r="E22" s="71"/>
      <c r="F22" s="81"/>
      <c r="G22" s="72"/>
      <c r="H22" s="72"/>
      <c r="I22" s="88" t="str">
        <f>C56</f>
        <v>Afectación Ambiental</v>
      </c>
    </row>
    <row r="23" spans="2:9" s="74" customFormat="1" ht="20.25">
      <c r="B23" s="80"/>
      <c r="C23" s="71"/>
      <c r="D23" s="71"/>
      <c r="E23" s="71"/>
      <c r="F23" s="81"/>
      <c r="G23" s="72"/>
      <c r="H23" s="72"/>
      <c r="I23" s="72"/>
    </row>
    <row r="24" spans="2:9" s="74" customFormat="1" ht="20.25">
      <c r="B24" s="73"/>
      <c r="C24" s="557" t="s">
        <v>337</v>
      </c>
      <c r="D24" s="557"/>
      <c r="E24" s="557"/>
      <c r="F24" s="81"/>
      <c r="G24" s="72"/>
      <c r="H24" s="72"/>
      <c r="I24" s="72"/>
    </row>
    <row r="25" spans="2:9" s="74" customFormat="1" ht="20.25">
      <c r="B25" s="75" t="s">
        <v>422</v>
      </c>
      <c r="C25" s="556" t="s">
        <v>430</v>
      </c>
      <c r="D25" s="556"/>
      <c r="E25" s="556"/>
      <c r="F25" s="100">
        <v>1</v>
      </c>
      <c r="G25" s="72"/>
      <c r="H25" s="72"/>
      <c r="I25" s="72"/>
    </row>
    <row r="26" spans="2:9" s="74" customFormat="1" ht="20.25">
      <c r="B26" s="76" t="s">
        <v>424</v>
      </c>
      <c r="C26" s="556" t="s">
        <v>431</v>
      </c>
      <c r="D26" s="556"/>
      <c r="E26" s="556"/>
      <c r="F26" s="100">
        <v>2</v>
      </c>
      <c r="G26" s="72"/>
      <c r="H26" s="72"/>
      <c r="I26" s="80"/>
    </row>
    <row r="27" spans="2:9" s="74" customFormat="1" ht="20.25">
      <c r="B27" s="77" t="s">
        <v>425</v>
      </c>
      <c r="C27" s="556" t="s">
        <v>338</v>
      </c>
      <c r="D27" s="556"/>
      <c r="E27" s="556"/>
      <c r="F27" s="100">
        <v>3</v>
      </c>
      <c r="G27" s="72"/>
      <c r="H27" s="72"/>
      <c r="I27" s="80"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row>
    <row r="28" spans="2:9" s="74" customFormat="1" ht="20.25">
      <c r="B28" s="78" t="s">
        <v>427</v>
      </c>
      <c r="C28" s="556" t="s">
        <v>432</v>
      </c>
      <c r="D28" s="556"/>
      <c r="E28" s="556"/>
      <c r="F28" s="100">
        <v>4</v>
      </c>
      <c r="G28" s="72"/>
      <c r="H28" s="72"/>
      <c r="I28" s="80" t="str">
        <v xml:space="preserve">Si el hecho llegara a presentarse, tendría bajo impacto o efecto sobre la entidad.
</v>
      </c>
    </row>
    <row r="29" spans="2:9" s="74" customFormat="1" ht="20.25">
      <c r="B29" s="79" t="s">
        <v>429</v>
      </c>
      <c r="C29" s="556" t="s">
        <v>433</v>
      </c>
      <c r="D29" s="556"/>
      <c r="E29" s="556"/>
      <c r="F29" s="100">
        <v>5</v>
      </c>
      <c r="G29" s="72"/>
      <c r="H29" s="72"/>
      <c r="I29" s="80" t="str">
        <v xml:space="preserve">Si el hecho llegara a presentarse, tendría medianas consecuencias o efectos sobre la entidad.
</v>
      </c>
    </row>
    <row r="30" spans="2:9" s="74" customFormat="1" ht="20.25">
      <c r="B30" s="80"/>
      <c r="C30" s="71"/>
      <c r="D30" s="71"/>
      <c r="E30" s="71"/>
      <c r="F30" s="81"/>
      <c r="G30" s="72"/>
      <c r="H30" s="72"/>
      <c r="I30" s="80" t="str">
        <v xml:space="preserve">Si el hecho llegara a presentarse, tendría altas consecuencias o efectos sobre la entidad
</v>
      </c>
    </row>
    <row r="31" spans="2:9" s="72" customFormat="1" ht="20.25">
      <c r="B31" s="82"/>
      <c r="C31" s="82"/>
      <c r="D31" s="82"/>
      <c r="E31" s="82"/>
      <c r="F31" s="81"/>
      <c r="I31" s="80" t="str">
        <v xml:space="preserve">Si el hecho llegara a presentarse, tendría desastrosas consecuencias o efectos sobre la entidad.
</v>
      </c>
    </row>
    <row r="32" spans="2:9" s="72" customFormat="1" ht="20.25">
      <c r="B32" s="98"/>
      <c r="C32" s="558" t="s">
        <v>297</v>
      </c>
      <c r="D32" s="558"/>
      <c r="E32" s="558"/>
      <c r="F32" s="81"/>
      <c r="I32" s="80"/>
    </row>
    <row r="33" spans="2:9" s="72" customFormat="1" ht="20.25">
      <c r="B33" s="63" t="s">
        <v>422</v>
      </c>
      <c r="C33" s="556" t="s">
        <v>306</v>
      </c>
      <c r="D33" s="556"/>
      <c r="E33" s="556"/>
      <c r="F33" s="101">
        <v>1</v>
      </c>
      <c r="I33" s="80"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row>
    <row r="34" spans="2:9" s="72" customFormat="1" ht="20.25">
      <c r="B34" s="67" t="s">
        <v>424</v>
      </c>
      <c r="C34" s="556" t="s">
        <v>298</v>
      </c>
      <c r="D34" s="556"/>
      <c r="E34" s="556"/>
      <c r="F34" s="101">
        <v>2</v>
      </c>
      <c r="I34" s="80" t="str">
        <v xml:space="preserve">Si el hecho llegara a presentarse, tendría bajo impacto o efecto sobre la entidad.
</v>
      </c>
    </row>
    <row r="35" spans="2:9" s="72" customFormat="1" ht="20.25">
      <c r="B35" s="68" t="s">
        <v>425</v>
      </c>
      <c r="C35" s="556" t="s">
        <v>434</v>
      </c>
      <c r="D35" s="556"/>
      <c r="E35" s="556"/>
      <c r="F35" s="101">
        <v>3</v>
      </c>
      <c r="I35" s="80" t="str">
        <v xml:space="preserve">Si el hecho llegara a presentarse, tendría medianas consecuencias o efectos sobre la entidad.
</v>
      </c>
    </row>
    <row r="36" spans="2:9" s="72" customFormat="1" ht="20.25">
      <c r="B36" s="69" t="s">
        <v>427</v>
      </c>
      <c r="C36" s="556" t="s">
        <v>435</v>
      </c>
      <c r="D36" s="556"/>
      <c r="E36" s="556"/>
      <c r="F36" s="101">
        <v>4</v>
      </c>
      <c r="I36" s="80" t="str">
        <v xml:space="preserve">Si el hecho llegara a presentarse, tendría altas consecuencias o efectos sobre la entidad
</v>
      </c>
    </row>
    <row r="37" spans="2:9" s="72" customFormat="1" ht="20.25">
      <c r="B37" s="70" t="s">
        <v>429</v>
      </c>
      <c r="C37" s="556" t="s">
        <v>436</v>
      </c>
      <c r="D37" s="556"/>
      <c r="E37" s="556"/>
      <c r="F37" s="101">
        <v>5</v>
      </c>
      <c r="I37" s="80" t="str">
        <v xml:space="preserve">Si el hecho llegara a presentarse, tendría desastrosas consecuencias o efectos sobre la entidad.
</v>
      </c>
    </row>
    <row r="38" spans="2:9" s="72" customFormat="1" ht="20.25">
      <c r="B38" s="82"/>
      <c r="C38" s="82"/>
      <c r="D38" s="82"/>
      <c r="E38" s="82"/>
      <c r="F38" s="81"/>
      <c r="I38" s="80"/>
    </row>
    <row r="39" spans="2:9" s="72" customFormat="1" ht="20.25">
      <c r="B39" s="82"/>
      <c r="C39" s="82"/>
      <c r="D39" s="82"/>
      <c r="E39" s="82"/>
      <c r="F39" s="81"/>
    </row>
    <row r="40" spans="2:9" s="72" customFormat="1" ht="20.25">
      <c r="B40" s="73"/>
      <c r="C40" s="558" t="s">
        <v>308</v>
      </c>
      <c r="D40" s="558"/>
      <c r="E40" s="558"/>
      <c r="F40" s="81"/>
    </row>
    <row r="41" spans="2:9" s="72" customFormat="1" ht="20.25">
      <c r="B41" s="102" t="s">
        <v>422</v>
      </c>
      <c r="C41" s="556" t="s">
        <v>437</v>
      </c>
      <c r="D41" s="556"/>
      <c r="E41" s="556"/>
      <c r="F41" s="101">
        <v>1</v>
      </c>
    </row>
    <row r="42" spans="2:9" s="72" customFormat="1" ht="20.25">
      <c r="B42" s="103" t="s">
        <v>424</v>
      </c>
      <c r="C42" s="556" t="s">
        <v>438</v>
      </c>
      <c r="D42" s="556"/>
      <c r="E42" s="556"/>
      <c r="F42" s="101">
        <v>2</v>
      </c>
    </row>
    <row r="43" spans="2:9" s="72" customFormat="1" ht="20.25">
      <c r="B43" s="104" t="s">
        <v>425</v>
      </c>
      <c r="C43" s="556" t="s">
        <v>439</v>
      </c>
      <c r="D43" s="556"/>
      <c r="E43" s="556"/>
      <c r="F43" s="101">
        <v>3</v>
      </c>
    </row>
    <row r="44" spans="2:9" s="72" customFormat="1" ht="20.25">
      <c r="B44" s="105" t="s">
        <v>427</v>
      </c>
      <c r="C44" s="556" t="s">
        <v>440</v>
      </c>
      <c r="D44" s="556"/>
      <c r="E44" s="556"/>
      <c r="F44" s="101">
        <v>4</v>
      </c>
    </row>
    <row r="45" spans="2:9" s="72" customFormat="1" ht="20.25">
      <c r="B45" s="106" t="s">
        <v>429</v>
      </c>
      <c r="C45" s="556" t="s">
        <v>441</v>
      </c>
      <c r="D45" s="556"/>
      <c r="E45" s="556"/>
      <c r="F45" s="101">
        <v>5</v>
      </c>
    </row>
    <row r="46" spans="2:9" s="72" customFormat="1" ht="20.25">
      <c r="B46" s="80"/>
      <c r="C46" s="80" t="s">
        <v>442</v>
      </c>
      <c r="D46" s="80"/>
      <c r="F46" s="81"/>
    </row>
    <row r="47" spans="2:9" s="72" customFormat="1" ht="20.25">
      <c r="B47" s="80"/>
      <c r="C47" s="80"/>
      <c r="D47" s="80"/>
      <c r="F47" s="81"/>
    </row>
    <row r="48" spans="2:9" s="72" customFormat="1" ht="20.25">
      <c r="B48" s="73"/>
      <c r="C48" s="557" t="s">
        <v>443</v>
      </c>
      <c r="D48" s="557"/>
      <c r="E48" s="557"/>
      <c r="F48" s="81"/>
    </row>
    <row r="49" spans="2:6" s="72" customFormat="1" ht="20.25" customHeight="1">
      <c r="B49" s="75" t="s">
        <v>422</v>
      </c>
      <c r="C49" s="553" t="s">
        <v>444</v>
      </c>
      <c r="D49" s="554"/>
      <c r="E49" s="555"/>
      <c r="F49" s="66">
        <v>1</v>
      </c>
    </row>
    <row r="50" spans="2:6" s="72" customFormat="1" ht="20.25" customHeight="1">
      <c r="B50" s="76" t="s">
        <v>424</v>
      </c>
      <c r="C50" s="553" t="s">
        <v>445</v>
      </c>
      <c r="D50" s="554"/>
      <c r="E50" s="555"/>
      <c r="F50" s="66">
        <v>2</v>
      </c>
    </row>
    <row r="51" spans="2:6" s="72" customFormat="1" ht="20.25" customHeight="1">
      <c r="B51" s="77" t="s">
        <v>425</v>
      </c>
      <c r="C51" s="553" t="s">
        <v>446</v>
      </c>
      <c r="D51" s="554"/>
      <c r="E51" s="555"/>
      <c r="F51" s="66">
        <v>3</v>
      </c>
    </row>
    <row r="52" spans="2:6" s="72" customFormat="1" ht="20.25" customHeight="1">
      <c r="B52" s="78" t="s">
        <v>427</v>
      </c>
      <c r="C52" s="553" t="s">
        <v>447</v>
      </c>
      <c r="D52" s="554"/>
      <c r="E52" s="555"/>
      <c r="F52" s="66">
        <v>4</v>
      </c>
    </row>
    <row r="53" spans="2:6" s="72" customFormat="1" ht="20.25" customHeight="1">
      <c r="B53" s="79" t="s">
        <v>429</v>
      </c>
      <c r="C53" s="553" t="s">
        <v>448</v>
      </c>
      <c r="D53" s="554"/>
      <c r="E53" s="555"/>
      <c r="F53" s="66">
        <v>5</v>
      </c>
    </row>
    <row r="54" spans="2:6" s="72" customFormat="1" ht="20.25">
      <c r="B54" s="80"/>
      <c r="C54" s="80"/>
      <c r="D54" s="80"/>
      <c r="E54" s="80"/>
      <c r="F54" s="81"/>
    </row>
    <row r="55" spans="2:6" s="72" customFormat="1" ht="20.25"/>
    <row r="56" spans="2:6" s="72" customFormat="1" ht="20.25" customHeight="1">
      <c r="B56" s="73"/>
      <c r="C56" s="91" t="s">
        <v>420</v>
      </c>
      <c r="D56" s="91"/>
      <c r="E56" s="91"/>
      <c r="F56" s="81"/>
    </row>
    <row r="57" spans="2:6" s="72" customFormat="1" ht="20.25" customHeight="1">
      <c r="B57" s="75" t="s">
        <v>422</v>
      </c>
      <c r="C57" s="550" t="s">
        <v>449</v>
      </c>
      <c r="D57" s="551"/>
      <c r="E57" s="552"/>
      <c r="F57" s="66">
        <v>1</v>
      </c>
    </row>
    <row r="58" spans="2:6" s="72" customFormat="1" ht="20.25" customHeight="1">
      <c r="B58" s="76" t="s">
        <v>424</v>
      </c>
      <c r="C58" s="550" t="s">
        <v>450</v>
      </c>
      <c r="D58" s="551"/>
      <c r="E58" s="552"/>
      <c r="F58" s="66">
        <v>2</v>
      </c>
    </row>
    <row r="59" spans="2:6" s="72" customFormat="1" ht="20.25" customHeight="1">
      <c r="B59" s="77" t="s">
        <v>425</v>
      </c>
      <c r="C59" s="550" t="s">
        <v>451</v>
      </c>
      <c r="D59" s="551"/>
      <c r="E59" s="552"/>
      <c r="F59" s="66">
        <v>3</v>
      </c>
    </row>
    <row r="60" spans="2:6" s="72" customFormat="1" ht="20.25" customHeight="1">
      <c r="B60" s="78" t="s">
        <v>427</v>
      </c>
      <c r="C60" s="550" t="s">
        <v>452</v>
      </c>
      <c r="D60" s="551"/>
      <c r="E60" s="552"/>
      <c r="F60" s="66">
        <v>4</v>
      </c>
    </row>
    <row r="61" spans="2:6" s="72" customFormat="1" ht="20.25" customHeight="1">
      <c r="B61" s="79" t="s">
        <v>429</v>
      </c>
      <c r="C61" s="550" t="s">
        <v>453</v>
      </c>
      <c r="D61" s="551"/>
      <c r="E61" s="552"/>
      <c r="F61" s="66">
        <v>5</v>
      </c>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4:S42"/>
  <sheetViews>
    <sheetView showGridLines="0" topLeftCell="C1" zoomScale="90" zoomScaleNormal="90" workbookViewId="0">
      <selection activeCell="K8" sqref="K8:P9"/>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4" spans="2:19">
      <c r="B4" s="563" t="s">
        <v>454</v>
      </c>
      <c r="C4" s="564"/>
      <c r="D4" s="564"/>
      <c r="E4" s="565" t="s">
        <v>455</v>
      </c>
      <c r="F4" s="565"/>
      <c r="G4" s="565"/>
      <c r="H4" s="565"/>
      <c r="I4" s="566"/>
      <c r="Q4" s="567" t="s">
        <v>456</v>
      </c>
      <c r="R4" s="567"/>
    </row>
    <row r="5" spans="2:19">
      <c r="B5" s="563"/>
      <c r="C5" s="564"/>
      <c r="D5" s="564"/>
      <c r="E5" s="565"/>
      <c r="F5" s="565"/>
      <c r="G5" s="565"/>
      <c r="H5" s="565"/>
      <c r="I5" s="566"/>
      <c r="Q5" s="567"/>
      <c r="R5" s="567"/>
    </row>
    <row r="6" spans="2:19">
      <c r="B6" s="563"/>
      <c r="C6" s="564"/>
      <c r="D6" s="564"/>
      <c r="E6" s="565"/>
      <c r="F6" s="565"/>
      <c r="G6" s="565"/>
      <c r="H6" s="565"/>
      <c r="I6" s="566"/>
      <c r="Q6" s="567"/>
      <c r="R6" s="567"/>
    </row>
    <row r="7" spans="2:19" ht="15.75" thickBot="1">
      <c r="B7" s="108"/>
      <c r="I7" s="109"/>
    </row>
    <row r="8" spans="2:19" ht="62.25" customHeight="1" thickBot="1">
      <c r="B8" s="568" t="s">
        <v>402</v>
      </c>
      <c r="C8" s="569"/>
      <c r="D8" s="52" t="s">
        <v>457</v>
      </c>
      <c r="E8" s="53">
        <v>5</v>
      </c>
      <c r="F8" s="53">
        <v>10</v>
      </c>
      <c r="G8" s="53">
        <v>15</v>
      </c>
      <c r="H8" s="53">
        <v>20</v>
      </c>
      <c r="I8" s="110">
        <v>25</v>
      </c>
      <c r="K8" s="570" t="s">
        <v>458</v>
      </c>
      <c r="L8" s="571"/>
      <c r="M8" s="571"/>
      <c r="N8" s="571"/>
      <c r="O8" s="571"/>
      <c r="P8" s="572"/>
      <c r="Q8" s="573" t="s">
        <v>459</v>
      </c>
      <c r="R8" s="573"/>
      <c r="S8" s="16" t="s">
        <v>460</v>
      </c>
    </row>
    <row r="9" spans="2:19" ht="62.25" customHeight="1" thickBot="1">
      <c r="B9" s="568"/>
      <c r="C9" s="569"/>
      <c r="D9" s="52" t="s">
        <v>461</v>
      </c>
      <c r="E9" s="54">
        <v>4</v>
      </c>
      <c r="F9" s="54">
        <v>8</v>
      </c>
      <c r="G9" s="53">
        <v>12</v>
      </c>
      <c r="H9" s="53">
        <v>16</v>
      </c>
      <c r="I9" s="110">
        <v>20</v>
      </c>
      <c r="K9" s="574" t="s">
        <v>462</v>
      </c>
      <c r="L9" s="575"/>
      <c r="M9" s="575"/>
      <c r="N9" s="575"/>
      <c r="O9" s="575"/>
      <c r="P9" s="575"/>
      <c r="Q9" s="576" t="s">
        <v>463</v>
      </c>
      <c r="R9" s="577"/>
      <c r="S9" s="16" t="s">
        <v>399</v>
      </c>
    </row>
    <row r="10" spans="2:19" ht="62.25" customHeight="1" thickBot="1">
      <c r="B10" s="568"/>
      <c r="C10" s="569"/>
      <c r="D10" s="52" t="s">
        <v>464</v>
      </c>
      <c r="E10" s="54">
        <v>3</v>
      </c>
      <c r="F10" s="54">
        <v>6</v>
      </c>
      <c r="G10" s="54">
        <v>9</v>
      </c>
      <c r="H10" s="53">
        <v>12</v>
      </c>
      <c r="I10" s="110">
        <v>15</v>
      </c>
      <c r="K10" s="578" t="s">
        <v>425</v>
      </c>
      <c r="L10" s="579"/>
      <c r="M10" s="579"/>
      <c r="N10" s="579"/>
      <c r="O10" s="579"/>
      <c r="P10" s="579"/>
      <c r="Q10" s="573" t="s">
        <v>465</v>
      </c>
      <c r="R10" s="573"/>
      <c r="S10" s="16" t="s">
        <v>466</v>
      </c>
    </row>
    <row r="11" spans="2:19" ht="62.25" customHeight="1">
      <c r="B11" s="568"/>
      <c r="C11" s="569"/>
      <c r="D11" s="52" t="s">
        <v>467</v>
      </c>
      <c r="E11" s="55">
        <v>2</v>
      </c>
      <c r="F11" s="54">
        <v>4</v>
      </c>
      <c r="G11" s="54">
        <v>6</v>
      </c>
      <c r="H11" s="53">
        <v>8</v>
      </c>
      <c r="I11" s="110">
        <v>10</v>
      </c>
      <c r="K11" s="580" t="s">
        <v>468</v>
      </c>
      <c r="L11" s="581"/>
      <c r="M11" s="581"/>
      <c r="N11" s="581"/>
      <c r="O11" s="581"/>
      <c r="P11" s="581"/>
      <c r="Q11" s="573" t="s">
        <v>398</v>
      </c>
      <c r="R11" s="582"/>
      <c r="S11" s="16" t="s">
        <v>398</v>
      </c>
    </row>
    <row r="12" spans="2:19" ht="62.25" customHeight="1">
      <c r="B12" s="568"/>
      <c r="C12" s="569"/>
      <c r="D12" s="52" t="s">
        <v>469</v>
      </c>
      <c r="E12" s="55">
        <v>1</v>
      </c>
      <c r="F12" s="55">
        <v>2</v>
      </c>
      <c r="G12" s="54">
        <v>3</v>
      </c>
      <c r="H12" s="53">
        <v>4</v>
      </c>
      <c r="I12" s="110">
        <v>5</v>
      </c>
    </row>
    <row r="13" spans="2:19" ht="62.25" customHeight="1" thickBot="1">
      <c r="B13" s="111"/>
      <c r="C13" s="561" t="s">
        <v>470</v>
      </c>
      <c r="D13" s="562"/>
      <c r="E13" s="112" t="s">
        <v>471</v>
      </c>
      <c r="F13" s="112" t="s">
        <v>472</v>
      </c>
      <c r="G13" s="112" t="s">
        <v>473</v>
      </c>
      <c r="H13" s="112" t="s">
        <v>474</v>
      </c>
      <c r="I13" s="113" t="s">
        <v>475</v>
      </c>
    </row>
    <row r="18" spans="4:6" ht="15.75">
      <c r="D18" s="21" t="s">
        <v>476</v>
      </c>
      <c r="E18" s="114" t="s">
        <v>468</v>
      </c>
      <c r="F18" s="114">
        <v>1</v>
      </c>
    </row>
    <row r="19" spans="4:6">
      <c r="D19" s="21" t="s">
        <v>477</v>
      </c>
      <c r="E19" s="21" t="s">
        <v>468</v>
      </c>
      <c r="F19" s="21">
        <v>2</v>
      </c>
    </row>
    <row r="20" spans="4:6">
      <c r="D20" s="21" t="s">
        <v>478</v>
      </c>
      <c r="E20" s="21" t="s">
        <v>425</v>
      </c>
      <c r="F20" s="21">
        <v>2</v>
      </c>
    </row>
    <row r="21" spans="4:6">
      <c r="D21" s="21" t="s">
        <v>479</v>
      </c>
      <c r="E21" s="21" t="s">
        <v>480</v>
      </c>
      <c r="F21" s="21">
        <v>3</v>
      </c>
    </row>
    <row r="22" spans="4:6">
      <c r="D22" s="21" t="s">
        <v>481</v>
      </c>
      <c r="E22" s="21" t="s">
        <v>458</v>
      </c>
      <c r="F22" s="21">
        <v>4</v>
      </c>
    </row>
    <row r="23" spans="4:6">
      <c r="D23" s="21" t="s">
        <v>482</v>
      </c>
      <c r="E23" s="21" t="s">
        <v>468</v>
      </c>
      <c r="F23" s="21">
        <v>1</v>
      </c>
    </row>
    <row r="24" spans="4:6">
      <c r="D24" s="21" t="s">
        <v>483</v>
      </c>
      <c r="E24" s="21" t="s">
        <v>425</v>
      </c>
      <c r="F24" s="21">
        <v>2</v>
      </c>
    </row>
    <row r="25" spans="4:6">
      <c r="D25" s="21" t="s">
        <v>484</v>
      </c>
      <c r="E25" s="21" t="s">
        <v>425</v>
      </c>
      <c r="F25" s="21">
        <v>2</v>
      </c>
    </row>
    <row r="26" spans="4:6">
      <c r="D26" s="21" t="s">
        <v>485</v>
      </c>
      <c r="E26" s="21" t="s">
        <v>462</v>
      </c>
      <c r="F26" s="21">
        <v>3</v>
      </c>
    </row>
    <row r="27" spans="4:6">
      <c r="D27" s="21" t="s">
        <v>486</v>
      </c>
      <c r="E27" s="21" t="s">
        <v>458</v>
      </c>
      <c r="F27" s="21">
        <v>4</v>
      </c>
    </row>
    <row r="28" spans="4:6">
      <c r="D28" s="21" t="s">
        <v>487</v>
      </c>
      <c r="E28" s="21" t="s">
        <v>425</v>
      </c>
      <c r="F28" s="21">
        <v>2</v>
      </c>
    </row>
    <row r="29" spans="4:6">
      <c r="D29" s="21" t="s">
        <v>488</v>
      </c>
      <c r="E29" s="21" t="s">
        <v>425</v>
      </c>
      <c r="F29" s="21">
        <v>2</v>
      </c>
    </row>
    <row r="30" spans="4:6">
      <c r="D30" s="21" t="s">
        <v>489</v>
      </c>
      <c r="E30" s="21" t="s">
        <v>425</v>
      </c>
      <c r="F30" s="21">
        <v>2</v>
      </c>
    </row>
    <row r="31" spans="4:6">
      <c r="D31" s="21" t="s">
        <v>490</v>
      </c>
      <c r="E31" s="21" t="s">
        <v>462</v>
      </c>
      <c r="F31" s="21">
        <v>3</v>
      </c>
    </row>
    <row r="32" spans="4:6">
      <c r="D32" s="21" t="s">
        <v>491</v>
      </c>
      <c r="E32" s="21" t="s">
        <v>458</v>
      </c>
      <c r="F32" s="21">
        <v>4</v>
      </c>
    </row>
    <row r="33" spans="4:6">
      <c r="D33" s="21" t="s">
        <v>492</v>
      </c>
      <c r="E33" s="21" t="s">
        <v>425</v>
      </c>
      <c r="F33" s="21">
        <v>2</v>
      </c>
    </row>
    <row r="34" spans="4:6">
      <c r="D34" s="21" t="s">
        <v>493</v>
      </c>
      <c r="E34" s="21" t="s">
        <v>425</v>
      </c>
      <c r="F34" s="21">
        <v>2</v>
      </c>
    </row>
    <row r="35" spans="4:6">
      <c r="D35" s="21" t="s">
        <v>494</v>
      </c>
      <c r="E35" s="21" t="s">
        <v>462</v>
      </c>
      <c r="F35" s="21">
        <v>3</v>
      </c>
    </row>
    <row r="36" spans="4:6">
      <c r="D36" s="21" t="s">
        <v>495</v>
      </c>
      <c r="E36" s="21" t="s">
        <v>462</v>
      </c>
      <c r="F36" s="21">
        <v>3</v>
      </c>
    </row>
    <row r="37" spans="4:6">
      <c r="D37" s="21" t="s">
        <v>496</v>
      </c>
      <c r="E37" s="21" t="s">
        <v>458</v>
      </c>
      <c r="F37" s="21">
        <v>4</v>
      </c>
    </row>
    <row r="38" spans="4:6">
      <c r="D38" s="21" t="s">
        <v>497</v>
      </c>
      <c r="E38" s="21" t="s">
        <v>462</v>
      </c>
      <c r="F38" s="21">
        <v>3</v>
      </c>
    </row>
    <row r="39" spans="4:6">
      <c r="D39" s="21" t="s">
        <v>498</v>
      </c>
      <c r="E39" s="21" t="s">
        <v>462</v>
      </c>
      <c r="F39" s="21">
        <v>3</v>
      </c>
    </row>
    <row r="40" spans="4:6">
      <c r="D40" s="21" t="s">
        <v>499</v>
      </c>
      <c r="E40" s="21" t="s">
        <v>462</v>
      </c>
      <c r="F40" s="21">
        <v>3</v>
      </c>
    </row>
    <row r="41" spans="4:6">
      <c r="D41" s="21" t="s">
        <v>500</v>
      </c>
      <c r="E41" s="21" t="s">
        <v>462</v>
      </c>
      <c r="F41" s="21">
        <v>3</v>
      </c>
    </row>
    <row r="42" spans="4:6">
      <c r="D42" s="21" t="s">
        <v>501</v>
      </c>
      <c r="E42" s="21" t="s">
        <v>458</v>
      </c>
      <c r="F42" s="21">
        <v>4</v>
      </c>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39" fitToHeight="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FM79"/>
  <sheetViews>
    <sheetView showGridLines="0" topLeftCell="E22" zoomScale="70" zoomScaleNormal="70" workbookViewId="0">
      <selection activeCell="E10" sqref="E10:E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13" s="18" customFormat="1" ht="16.5" customHeight="1">
      <c r="A1" s="606"/>
      <c r="B1" s="607"/>
      <c r="C1" s="610"/>
      <c r="D1" s="610"/>
      <c r="E1" s="610"/>
      <c r="F1" s="610"/>
      <c r="G1" s="610"/>
      <c r="H1" s="610"/>
      <c r="I1" s="610"/>
      <c r="J1" s="611"/>
      <c r="K1" s="605"/>
      <c r="L1" s="605"/>
      <c r="M1" s="605"/>
    </row>
    <row r="2" spans="1:13" s="18" customFormat="1" ht="92.25" customHeight="1">
      <c r="A2" s="608"/>
      <c r="B2" s="609"/>
      <c r="C2" s="612"/>
      <c r="D2" s="612"/>
      <c r="E2" s="612"/>
      <c r="F2" s="612"/>
      <c r="G2" s="612"/>
      <c r="H2" s="612"/>
      <c r="I2" s="612"/>
      <c r="J2" s="613"/>
      <c r="K2" s="605"/>
      <c r="L2" s="605"/>
      <c r="M2" s="605"/>
    </row>
    <row r="3" spans="1:13" s="18" customFormat="1" ht="3" customHeight="1">
      <c r="A3" s="1"/>
      <c r="B3" s="1"/>
      <c r="C3" s="612"/>
      <c r="D3" s="612"/>
      <c r="E3" s="612"/>
      <c r="F3" s="612"/>
      <c r="G3" s="612"/>
      <c r="H3" s="612"/>
      <c r="I3" s="612"/>
      <c r="J3" s="613"/>
      <c r="K3" s="605"/>
      <c r="L3" s="605"/>
      <c r="M3" s="605"/>
    </row>
    <row r="4" spans="1:13" s="18" customFormat="1" ht="40.9" customHeight="1">
      <c r="A4" s="437" t="s">
        <v>265</v>
      </c>
      <c r="B4" s="437"/>
      <c r="C4" s="518" t="str">
        <f>'7- Mapa Final'!C4</f>
        <v>PROCESO TRASVERSAL (Gestion Civil Familia, laboral, acciones constitucionales, Atención al usuario, Gestión comunicaciones y notificaciones, Gestión Reparto y Radicación, Asistencia Social)</v>
      </c>
      <c r="D4" s="518"/>
      <c r="E4" s="518"/>
      <c r="F4" s="518"/>
      <c r="G4" s="518"/>
      <c r="H4" s="518"/>
      <c r="I4" s="518"/>
      <c r="J4" s="518"/>
      <c r="K4" s="518"/>
      <c r="L4" s="518"/>
      <c r="M4" s="518"/>
    </row>
    <row r="5" spans="1:13" s="18" customFormat="1" ht="62.45" customHeight="1">
      <c r="A5" s="437" t="s">
        <v>267</v>
      </c>
      <c r="B5" s="437"/>
      <c r="C5" s="523" t="s">
        <v>268</v>
      </c>
      <c r="D5" s="523"/>
      <c r="E5" s="523"/>
      <c r="F5" s="523"/>
      <c r="G5" s="523"/>
      <c r="H5" s="523"/>
      <c r="I5" s="523"/>
      <c r="J5" s="523"/>
      <c r="K5" s="523"/>
      <c r="L5" s="523"/>
      <c r="M5" s="523"/>
    </row>
    <row r="6" spans="1:13" s="18" customFormat="1" ht="40.9" customHeight="1" thickBot="1">
      <c r="A6" s="437" t="s">
        <v>269</v>
      </c>
      <c r="B6" s="437"/>
      <c r="C6" s="631" t="s">
        <v>502</v>
      </c>
      <c r="D6" s="632"/>
      <c r="E6" s="632"/>
      <c r="F6" s="632"/>
      <c r="G6" s="632"/>
      <c r="H6" s="632"/>
      <c r="I6" s="632"/>
      <c r="J6" s="632"/>
      <c r="K6" s="632"/>
      <c r="L6" s="632"/>
      <c r="M6" s="633"/>
    </row>
    <row r="7" spans="1:13" s="22" customFormat="1" ht="40.5" customHeight="1" thickTop="1" thickBot="1">
      <c r="A7" s="626" t="s">
        <v>503</v>
      </c>
      <c r="B7" s="627"/>
      <c r="C7" s="628"/>
      <c r="D7" s="629" t="s">
        <v>504</v>
      </c>
      <c r="E7" s="629"/>
      <c r="F7" s="629"/>
      <c r="G7" s="630" t="s">
        <v>505</v>
      </c>
      <c r="H7" s="621" t="s">
        <v>506</v>
      </c>
      <c r="I7" s="623" t="s">
        <v>507</v>
      </c>
      <c r="J7" s="624"/>
      <c r="K7" s="623" t="s">
        <v>508</v>
      </c>
      <c r="L7" s="624"/>
      <c r="M7" s="625" t="s">
        <v>509</v>
      </c>
    </row>
    <row r="8" spans="1:13" s="23" customFormat="1" ht="108" customHeight="1" thickTop="1" thickBot="1">
      <c r="A8" s="30" t="s">
        <v>39</v>
      </c>
      <c r="B8" s="30" t="s">
        <v>207</v>
      </c>
      <c r="C8" s="30" t="s">
        <v>209</v>
      </c>
      <c r="D8" s="27" t="s">
        <v>219</v>
      </c>
      <c r="E8" s="27" t="s">
        <v>510</v>
      </c>
      <c r="F8" s="27" t="s">
        <v>511</v>
      </c>
      <c r="G8" s="630"/>
      <c r="H8" s="622"/>
      <c r="I8" s="28" t="s">
        <v>512</v>
      </c>
      <c r="J8" s="28" t="s">
        <v>513</v>
      </c>
      <c r="K8" s="28" t="s">
        <v>514</v>
      </c>
      <c r="L8" s="28" t="s">
        <v>515</v>
      </c>
      <c r="M8" s="625"/>
    </row>
    <row r="9" spans="1:13" s="24" customFormat="1" ht="21.75" customHeight="1" thickTop="1" thickBot="1">
      <c r="A9" s="614"/>
      <c r="B9" s="615"/>
      <c r="C9" s="615"/>
      <c r="D9" s="615"/>
      <c r="E9" s="615"/>
      <c r="F9" s="615"/>
      <c r="G9" s="615"/>
      <c r="H9" s="29"/>
      <c r="I9" s="29"/>
      <c r="J9" s="29"/>
      <c r="K9" s="29"/>
      <c r="L9" s="29"/>
      <c r="M9" s="29"/>
    </row>
    <row r="10" spans="1:13" s="25" customFormat="1" ht="15" customHeight="1">
      <c r="A10" s="583">
        <f>'7- Mapa Final'!A10</f>
        <v>1</v>
      </c>
      <c r="B10" s="586" t="str">
        <f>'7- Mapa Final'!B10</f>
        <v>Vencimiento de Términos en virtud de acciones constitucionales y habeas corpus</v>
      </c>
      <c r="C10" s="586" t="str">
        <f>'7- Mapa Final'!C10</f>
        <v>Se realizan  actuaciones procesales o se da  respuesta a las solicitudes de los usuarios de la administración de justicia en materia Civil, Familia y Laboral, después del  término legal establecido.</v>
      </c>
      <c r="D10" s="589" t="str">
        <f>'7- Mapa Final'!J10</f>
        <v>Muy Baja - 1</v>
      </c>
      <c r="E10" s="592" t="str">
        <f>'7- Mapa Final'!K10</f>
        <v>Menor - 2</v>
      </c>
      <c r="F10" s="601" t="str">
        <f>'7- Mapa Final'!M10</f>
        <v>Bajo - 2</v>
      </c>
      <c r="G10" s="396" t="str">
        <f>+'7- Mapa Final'!N10:N19</f>
        <v>Aceptar el riesgo</v>
      </c>
      <c r="H10" s="604"/>
      <c r="I10" s="604"/>
      <c r="J10" s="604" t="s">
        <v>8</v>
      </c>
      <c r="K10" s="595">
        <v>45668</v>
      </c>
      <c r="L10" s="595">
        <v>45747</v>
      </c>
      <c r="M10" s="616" t="s">
        <v>516</v>
      </c>
    </row>
    <row r="11" spans="1:13" s="25" customFormat="1" ht="13.5" customHeight="1">
      <c r="A11" s="584"/>
      <c r="B11" s="587"/>
      <c r="C11" s="587"/>
      <c r="D11" s="590"/>
      <c r="E11" s="593"/>
      <c r="F11" s="602"/>
      <c r="G11" s="394"/>
      <c r="H11" s="596"/>
      <c r="I11" s="596"/>
      <c r="J11" s="596"/>
      <c r="K11" s="596"/>
      <c r="L11" s="596"/>
      <c r="M11" s="617"/>
    </row>
    <row r="12" spans="1:13" s="25" customFormat="1" ht="13.5" customHeight="1">
      <c r="A12" s="584"/>
      <c r="B12" s="587"/>
      <c r="C12" s="587"/>
      <c r="D12" s="590"/>
      <c r="E12" s="593"/>
      <c r="F12" s="602"/>
      <c r="G12" s="394"/>
      <c r="H12" s="596"/>
      <c r="I12" s="596"/>
      <c r="J12" s="596"/>
      <c r="K12" s="596"/>
      <c r="L12" s="596"/>
      <c r="M12" s="617"/>
    </row>
    <row r="13" spans="1:13" s="25" customFormat="1" ht="13.5" customHeight="1">
      <c r="A13" s="584"/>
      <c r="B13" s="587"/>
      <c r="C13" s="587"/>
      <c r="D13" s="590"/>
      <c r="E13" s="593"/>
      <c r="F13" s="602"/>
      <c r="G13" s="394"/>
      <c r="H13" s="596"/>
      <c r="I13" s="596"/>
      <c r="J13" s="596"/>
      <c r="K13" s="596"/>
      <c r="L13" s="596"/>
      <c r="M13" s="617"/>
    </row>
    <row r="14" spans="1:13" s="25" customFormat="1" ht="13.5" customHeight="1">
      <c r="A14" s="584"/>
      <c r="B14" s="587"/>
      <c r="C14" s="587"/>
      <c r="D14" s="590"/>
      <c r="E14" s="593"/>
      <c r="F14" s="602"/>
      <c r="G14" s="394"/>
      <c r="H14" s="596"/>
      <c r="I14" s="596"/>
      <c r="J14" s="596"/>
      <c r="K14" s="596"/>
      <c r="L14" s="596"/>
      <c r="M14" s="617"/>
    </row>
    <row r="15" spans="1:13" s="25" customFormat="1" ht="13.5" customHeight="1">
      <c r="A15" s="584"/>
      <c r="B15" s="587"/>
      <c r="C15" s="587"/>
      <c r="D15" s="590"/>
      <c r="E15" s="593"/>
      <c r="F15" s="602"/>
      <c r="G15" s="394"/>
      <c r="H15" s="596"/>
      <c r="I15" s="596"/>
      <c r="J15" s="596"/>
      <c r="K15" s="596"/>
      <c r="L15" s="596"/>
      <c r="M15" s="617"/>
    </row>
    <row r="16" spans="1:13" s="25" customFormat="1" ht="13.5" customHeight="1">
      <c r="A16" s="584"/>
      <c r="B16" s="587"/>
      <c r="C16" s="587"/>
      <c r="D16" s="590"/>
      <c r="E16" s="593"/>
      <c r="F16" s="602"/>
      <c r="G16" s="394"/>
      <c r="H16" s="596"/>
      <c r="I16" s="596"/>
      <c r="J16" s="596"/>
      <c r="K16" s="596"/>
      <c r="L16" s="596"/>
      <c r="M16" s="617"/>
    </row>
    <row r="17" spans="1:13" s="25" customFormat="1" ht="13.5" customHeight="1">
      <c r="A17" s="584"/>
      <c r="B17" s="587"/>
      <c r="C17" s="587"/>
      <c r="D17" s="590"/>
      <c r="E17" s="593"/>
      <c r="F17" s="602"/>
      <c r="G17" s="394"/>
      <c r="H17" s="596"/>
      <c r="I17" s="596"/>
      <c r="J17" s="596"/>
      <c r="K17" s="596"/>
      <c r="L17" s="596"/>
      <c r="M17" s="617"/>
    </row>
    <row r="18" spans="1:13" s="25" customFormat="1" ht="13.5" customHeight="1">
      <c r="A18" s="584"/>
      <c r="B18" s="587"/>
      <c r="C18" s="587"/>
      <c r="D18" s="590"/>
      <c r="E18" s="593"/>
      <c r="F18" s="602"/>
      <c r="G18" s="394"/>
      <c r="H18" s="596"/>
      <c r="I18" s="596"/>
      <c r="J18" s="596"/>
      <c r="K18" s="596"/>
      <c r="L18" s="596"/>
      <c r="M18" s="617"/>
    </row>
    <row r="19" spans="1:13" s="25" customFormat="1" ht="21.75" customHeight="1" thickBot="1">
      <c r="A19" s="585"/>
      <c r="B19" s="588"/>
      <c r="C19" s="588"/>
      <c r="D19" s="591"/>
      <c r="E19" s="594"/>
      <c r="F19" s="603"/>
      <c r="G19" s="395"/>
      <c r="H19" s="597"/>
      <c r="I19" s="597"/>
      <c r="J19" s="597"/>
      <c r="K19" s="597"/>
      <c r="L19" s="597"/>
      <c r="M19" s="618"/>
    </row>
    <row r="20" spans="1:13" s="25" customFormat="1" ht="12.75" customHeight="1">
      <c r="A20" s="583">
        <f>'7- Mapa Final'!A20</f>
        <v>2</v>
      </c>
      <c r="B20" s="586" t="str">
        <f>'7- Mapa Final'!B20</f>
        <v xml:space="preserve">Incumplimientos en la realización de audiencias </v>
      </c>
      <c r="C20" s="586" t="str">
        <f>'7- Mapa Final'!C20</f>
        <v>No realización de una audiencia o incumplimiento de la programación de audiencias.</v>
      </c>
      <c r="D20" s="589" t="str">
        <f>'7- Mapa Final'!J20</f>
        <v>Baja - 2</v>
      </c>
      <c r="E20" s="592" t="str">
        <f>'7- Mapa Final'!K20</f>
        <v>Menor - 2</v>
      </c>
      <c r="F20" s="601" t="str">
        <f>'7- Mapa Final'!M20</f>
        <v>Moderado - 4</v>
      </c>
      <c r="G20" s="396" t="str">
        <f>+'7- Mapa Final'!N20:N29</f>
        <v>Aceptar el riesgo</v>
      </c>
      <c r="H20" s="604"/>
      <c r="I20" s="604"/>
      <c r="J20" s="604" t="s">
        <v>8</v>
      </c>
      <c r="K20" s="595">
        <v>45668</v>
      </c>
      <c r="L20" s="595">
        <v>45747</v>
      </c>
      <c r="M20" s="598" t="s">
        <v>517</v>
      </c>
    </row>
    <row r="21" spans="1:13" s="25" customFormat="1" ht="12.75" customHeight="1">
      <c r="A21" s="584"/>
      <c r="B21" s="587"/>
      <c r="C21" s="587"/>
      <c r="D21" s="590"/>
      <c r="E21" s="593"/>
      <c r="F21" s="602"/>
      <c r="G21" s="394"/>
      <c r="H21" s="596"/>
      <c r="I21" s="596"/>
      <c r="J21" s="596"/>
      <c r="K21" s="596"/>
      <c r="L21" s="596"/>
      <c r="M21" s="599"/>
    </row>
    <row r="22" spans="1:13" s="25" customFormat="1" ht="12.75" customHeight="1">
      <c r="A22" s="584"/>
      <c r="B22" s="587"/>
      <c r="C22" s="587"/>
      <c r="D22" s="590"/>
      <c r="E22" s="593"/>
      <c r="F22" s="602"/>
      <c r="G22" s="394"/>
      <c r="H22" s="596"/>
      <c r="I22" s="596"/>
      <c r="J22" s="596"/>
      <c r="K22" s="596"/>
      <c r="L22" s="596"/>
      <c r="M22" s="599"/>
    </row>
    <row r="23" spans="1:13" s="25" customFormat="1" ht="12.75" customHeight="1">
      <c r="A23" s="584"/>
      <c r="B23" s="587"/>
      <c r="C23" s="587"/>
      <c r="D23" s="590"/>
      <c r="E23" s="593"/>
      <c r="F23" s="602"/>
      <c r="G23" s="394"/>
      <c r="H23" s="596"/>
      <c r="I23" s="596"/>
      <c r="J23" s="596"/>
      <c r="K23" s="596"/>
      <c r="L23" s="596"/>
      <c r="M23" s="599"/>
    </row>
    <row r="24" spans="1:13" s="25" customFormat="1" ht="13.5" customHeight="1">
      <c r="A24" s="584"/>
      <c r="B24" s="587"/>
      <c r="C24" s="587"/>
      <c r="D24" s="590"/>
      <c r="E24" s="593"/>
      <c r="F24" s="602"/>
      <c r="G24" s="394"/>
      <c r="H24" s="596"/>
      <c r="I24" s="596"/>
      <c r="J24" s="596"/>
      <c r="K24" s="596"/>
      <c r="L24" s="596"/>
      <c r="M24" s="599"/>
    </row>
    <row r="25" spans="1:13">
      <c r="A25" s="584"/>
      <c r="B25" s="587"/>
      <c r="C25" s="587"/>
      <c r="D25" s="590"/>
      <c r="E25" s="593"/>
      <c r="F25" s="602"/>
      <c r="G25" s="394"/>
      <c r="H25" s="596"/>
      <c r="I25" s="596"/>
      <c r="J25" s="596"/>
      <c r="K25" s="596"/>
      <c r="L25" s="596"/>
      <c r="M25" s="599"/>
    </row>
    <row r="26" spans="1:13">
      <c r="A26" s="584"/>
      <c r="B26" s="587"/>
      <c r="C26" s="587"/>
      <c r="D26" s="590"/>
      <c r="E26" s="593"/>
      <c r="F26" s="602"/>
      <c r="G26" s="394"/>
      <c r="H26" s="596"/>
      <c r="I26" s="596"/>
      <c r="J26" s="596"/>
      <c r="K26" s="596"/>
      <c r="L26" s="596"/>
      <c r="M26" s="599"/>
    </row>
    <row r="27" spans="1:13">
      <c r="A27" s="584"/>
      <c r="B27" s="587"/>
      <c r="C27" s="587"/>
      <c r="D27" s="590"/>
      <c r="E27" s="593"/>
      <c r="F27" s="602"/>
      <c r="G27" s="394"/>
      <c r="H27" s="596"/>
      <c r="I27" s="596"/>
      <c r="J27" s="596"/>
      <c r="K27" s="596"/>
      <c r="L27" s="596"/>
      <c r="M27" s="599"/>
    </row>
    <row r="28" spans="1:13">
      <c r="A28" s="584"/>
      <c r="B28" s="587"/>
      <c r="C28" s="587"/>
      <c r="D28" s="590"/>
      <c r="E28" s="593"/>
      <c r="F28" s="602"/>
      <c r="G28" s="394"/>
      <c r="H28" s="596"/>
      <c r="I28" s="596"/>
      <c r="J28" s="596"/>
      <c r="K28" s="596"/>
      <c r="L28" s="596"/>
      <c r="M28" s="599"/>
    </row>
    <row r="29" spans="1:13" ht="15.75" thickBot="1">
      <c r="A29" s="585"/>
      <c r="B29" s="588"/>
      <c r="C29" s="588"/>
      <c r="D29" s="591"/>
      <c r="E29" s="594"/>
      <c r="F29" s="603"/>
      <c r="G29" s="395"/>
      <c r="H29" s="597"/>
      <c r="I29" s="597"/>
      <c r="J29" s="597"/>
      <c r="K29" s="597"/>
      <c r="L29" s="597"/>
      <c r="M29" s="600"/>
    </row>
    <row r="30" spans="1:13" s="25" customFormat="1" ht="12.75" customHeight="1">
      <c r="A30" s="583">
        <f>'7- Mapa Final'!A30</f>
        <v>3</v>
      </c>
      <c r="B30" s="586" t="str">
        <f>'7- Mapa Final'!B30</f>
        <v>No cumplir con  las visitas de estudios socio familiares de manera oportuna</v>
      </c>
      <c r="C30" s="586" t="str">
        <f>'7- Mapa Final'!C30</f>
        <v>Incumplimiento en la realización  de las visitas programadas de estudios socio familiares antes de la realización de audiencias  afectando la prestación del servicio de Justicia.</v>
      </c>
      <c r="D30" s="589" t="str">
        <f>'7- Mapa Final'!J30</f>
        <v>Baja - 2</v>
      </c>
      <c r="E30" s="592" t="str">
        <f>'7- Mapa Final'!K30</f>
        <v>Menor - 2</v>
      </c>
      <c r="F30" s="601" t="str">
        <f>'7- Mapa Final'!M30</f>
        <v>Moderado - 4</v>
      </c>
      <c r="G30" s="396" t="str">
        <f>+'7- Mapa Final'!N30:N39</f>
        <v>Aceptar el riesgo</v>
      </c>
      <c r="H30" s="604"/>
      <c r="I30" s="604"/>
      <c r="J30" s="604" t="s">
        <v>8</v>
      </c>
      <c r="K30" s="595">
        <v>45668</v>
      </c>
      <c r="L30" s="595">
        <v>45747</v>
      </c>
      <c r="M30" s="598" t="s">
        <v>518</v>
      </c>
    </row>
    <row r="31" spans="1:13" s="25" customFormat="1" ht="12.75" customHeight="1">
      <c r="A31" s="584"/>
      <c r="B31" s="587"/>
      <c r="C31" s="587"/>
      <c r="D31" s="590"/>
      <c r="E31" s="593"/>
      <c r="F31" s="602"/>
      <c r="G31" s="394"/>
      <c r="H31" s="596"/>
      <c r="I31" s="596"/>
      <c r="J31" s="596"/>
      <c r="K31" s="596"/>
      <c r="L31" s="596"/>
      <c r="M31" s="599"/>
    </row>
    <row r="32" spans="1:13" s="25" customFormat="1" ht="12.75" customHeight="1">
      <c r="A32" s="584"/>
      <c r="B32" s="587"/>
      <c r="C32" s="587"/>
      <c r="D32" s="590"/>
      <c r="E32" s="593"/>
      <c r="F32" s="602"/>
      <c r="G32" s="394"/>
      <c r="H32" s="596"/>
      <c r="I32" s="596"/>
      <c r="J32" s="596"/>
      <c r="K32" s="596"/>
      <c r="L32" s="596"/>
      <c r="M32" s="599"/>
    </row>
    <row r="33" spans="1:13" s="25" customFormat="1" ht="12.75" customHeight="1">
      <c r="A33" s="584"/>
      <c r="B33" s="587"/>
      <c r="C33" s="587"/>
      <c r="D33" s="590"/>
      <c r="E33" s="593"/>
      <c r="F33" s="602"/>
      <c r="G33" s="394"/>
      <c r="H33" s="596"/>
      <c r="I33" s="596"/>
      <c r="J33" s="596"/>
      <c r="K33" s="596"/>
      <c r="L33" s="596"/>
      <c r="M33" s="599"/>
    </row>
    <row r="34" spans="1:13" s="25" customFormat="1" ht="13.5" customHeight="1">
      <c r="A34" s="584"/>
      <c r="B34" s="587"/>
      <c r="C34" s="587"/>
      <c r="D34" s="590"/>
      <c r="E34" s="593"/>
      <c r="F34" s="602"/>
      <c r="G34" s="394"/>
      <c r="H34" s="596"/>
      <c r="I34" s="596"/>
      <c r="J34" s="596"/>
      <c r="K34" s="596"/>
      <c r="L34" s="596"/>
      <c r="M34" s="599"/>
    </row>
    <row r="35" spans="1:13">
      <c r="A35" s="584"/>
      <c r="B35" s="587"/>
      <c r="C35" s="587"/>
      <c r="D35" s="590"/>
      <c r="E35" s="593"/>
      <c r="F35" s="602"/>
      <c r="G35" s="394"/>
      <c r="H35" s="596"/>
      <c r="I35" s="596"/>
      <c r="J35" s="596"/>
      <c r="K35" s="596"/>
      <c r="L35" s="596"/>
      <c r="M35" s="599"/>
    </row>
    <row r="36" spans="1:13">
      <c r="A36" s="584"/>
      <c r="B36" s="587"/>
      <c r="C36" s="587"/>
      <c r="D36" s="590"/>
      <c r="E36" s="593"/>
      <c r="F36" s="602"/>
      <c r="G36" s="394"/>
      <c r="H36" s="596"/>
      <c r="I36" s="596"/>
      <c r="J36" s="596"/>
      <c r="K36" s="596"/>
      <c r="L36" s="596"/>
      <c r="M36" s="599"/>
    </row>
    <row r="37" spans="1:13">
      <c r="A37" s="584"/>
      <c r="B37" s="587"/>
      <c r="C37" s="587"/>
      <c r="D37" s="590"/>
      <c r="E37" s="593"/>
      <c r="F37" s="602"/>
      <c r="G37" s="394"/>
      <c r="H37" s="596"/>
      <c r="I37" s="596"/>
      <c r="J37" s="596"/>
      <c r="K37" s="596"/>
      <c r="L37" s="596"/>
      <c r="M37" s="599"/>
    </row>
    <row r="38" spans="1:13">
      <c r="A38" s="584"/>
      <c r="B38" s="587"/>
      <c r="C38" s="587"/>
      <c r="D38" s="590"/>
      <c r="E38" s="593"/>
      <c r="F38" s="602"/>
      <c r="G38" s="394"/>
      <c r="H38" s="596"/>
      <c r="I38" s="596"/>
      <c r="J38" s="596"/>
      <c r="K38" s="596"/>
      <c r="L38" s="596"/>
      <c r="M38" s="599"/>
    </row>
    <row r="39" spans="1:13" ht="15.75" thickBot="1">
      <c r="A39" s="585"/>
      <c r="B39" s="588"/>
      <c r="C39" s="588"/>
      <c r="D39" s="591"/>
      <c r="E39" s="594"/>
      <c r="F39" s="603"/>
      <c r="G39" s="395"/>
      <c r="H39" s="597"/>
      <c r="I39" s="597"/>
      <c r="J39" s="597"/>
      <c r="K39" s="597"/>
      <c r="L39" s="597"/>
      <c r="M39" s="600"/>
    </row>
    <row r="40" spans="1:13" s="25" customFormat="1" ht="12.75" customHeight="1">
      <c r="A40" s="583">
        <f>'7- Mapa Final'!A40</f>
        <v>4</v>
      </c>
      <c r="B40" s="586" t="str">
        <f>'7- Mapa Final'!B40</f>
        <v>Efectuar el reparto judicial incumpliendo requisitos</v>
      </c>
      <c r="C40" s="586" t="str">
        <f>'7- Mapa Final'!C40</f>
        <v>Realizar el reparto incumplimiento los principios  y condiciones establecidas para su realización</v>
      </c>
      <c r="D40" s="589" t="str">
        <f>'7- Mapa Final'!J40</f>
        <v>Muy Baja - 1</v>
      </c>
      <c r="E40" s="592" t="str">
        <f>'7- Mapa Final'!K40</f>
        <v>Menor - 2</v>
      </c>
      <c r="F40" s="601" t="str">
        <f>'7- Mapa Final'!M40</f>
        <v>Bajo - 2</v>
      </c>
      <c r="G40" s="396" t="str">
        <f>+'7- Mapa Final'!N40:N49</f>
        <v>Aceptar el riesgo</v>
      </c>
      <c r="H40" s="604"/>
      <c r="I40" s="604"/>
      <c r="J40" s="604" t="s">
        <v>8</v>
      </c>
      <c r="K40" s="595">
        <v>45668</v>
      </c>
      <c r="L40" s="595">
        <v>45747</v>
      </c>
      <c r="M40" s="598" t="s">
        <v>519</v>
      </c>
    </row>
    <row r="41" spans="1:13" s="25" customFormat="1" ht="12.75" customHeight="1">
      <c r="A41" s="584"/>
      <c r="B41" s="587"/>
      <c r="C41" s="587"/>
      <c r="D41" s="590"/>
      <c r="E41" s="593"/>
      <c r="F41" s="602"/>
      <c r="G41" s="394"/>
      <c r="H41" s="596"/>
      <c r="I41" s="596"/>
      <c r="J41" s="596"/>
      <c r="K41" s="596"/>
      <c r="L41" s="596"/>
      <c r="M41" s="599"/>
    </row>
    <row r="42" spans="1:13" s="25" customFormat="1" ht="12.75" customHeight="1">
      <c r="A42" s="584"/>
      <c r="B42" s="587"/>
      <c r="C42" s="587"/>
      <c r="D42" s="590"/>
      <c r="E42" s="593"/>
      <c r="F42" s="602"/>
      <c r="G42" s="394"/>
      <c r="H42" s="596"/>
      <c r="I42" s="596"/>
      <c r="J42" s="596"/>
      <c r="K42" s="596"/>
      <c r="L42" s="596"/>
      <c r="M42" s="599"/>
    </row>
    <row r="43" spans="1:13" s="25" customFormat="1" ht="12.75" customHeight="1">
      <c r="A43" s="584"/>
      <c r="B43" s="587"/>
      <c r="C43" s="587"/>
      <c r="D43" s="590"/>
      <c r="E43" s="593"/>
      <c r="F43" s="602"/>
      <c r="G43" s="394"/>
      <c r="H43" s="596"/>
      <c r="I43" s="596"/>
      <c r="J43" s="596"/>
      <c r="K43" s="596"/>
      <c r="L43" s="596"/>
      <c r="M43" s="599"/>
    </row>
    <row r="44" spans="1:13" s="25" customFormat="1" ht="13.5" customHeight="1">
      <c r="A44" s="584"/>
      <c r="B44" s="587"/>
      <c r="C44" s="587"/>
      <c r="D44" s="590"/>
      <c r="E44" s="593"/>
      <c r="F44" s="602"/>
      <c r="G44" s="394"/>
      <c r="H44" s="596"/>
      <c r="I44" s="596"/>
      <c r="J44" s="596"/>
      <c r="K44" s="596"/>
      <c r="L44" s="596"/>
      <c r="M44" s="599"/>
    </row>
    <row r="45" spans="1:13">
      <c r="A45" s="584"/>
      <c r="B45" s="587"/>
      <c r="C45" s="587"/>
      <c r="D45" s="590"/>
      <c r="E45" s="593"/>
      <c r="F45" s="602"/>
      <c r="G45" s="394"/>
      <c r="H45" s="596"/>
      <c r="I45" s="596"/>
      <c r="J45" s="596"/>
      <c r="K45" s="596"/>
      <c r="L45" s="596"/>
      <c r="M45" s="599"/>
    </row>
    <row r="46" spans="1:13">
      <c r="A46" s="584"/>
      <c r="B46" s="587"/>
      <c r="C46" s="587"/>
      <c r="D46" s="590"/>
      <c r="E46" s="593"/>
      <c r="F46" s="602"/>
      <c r="G46" s="394"/>
      <c r="H46" s="596"/>
      <c r="I46" s="596"/>
      <c r="J46" s="596"/>
      <c r="K46" s="596"/>
      <c r="L46" s="596"/>
      <c r="M46" s="599"/>
    </row>
    <row r="47" spans="1:13">
      <c r="A47" s="584"/>
      <c r="B47" s="587"/>
      <c r="C47" s="587"/>
      <c r="D47" s="590"/>
      <c r="E47" s="593"/>
      <c r="F47" s="602"/>
      <c r="G47" s="394"/>
      <c r="H47" s="596"/>
      <c r="I47" s="596"/>
      <c r="J47" s="596"/>
      <c r="K47" s="596"/>
      <c r="L47" s="596"/>
      <c r="M47" s="599"/>
    </row>
    <row r="48" spans="1:13">
      <c r="A48" s="584"/>
      <c r="B48" s="587"/>
      <c r="C48" s="587"/>
      <c r="D48" s="590"/>
      <c r="E48" s="593"/>
      <c r="F48" s="602"/>
      <c r="G48" s="394"/>
      <c r="H48" s="596"/>
      <c r="I48" s="596"/>
      <c r="J48" s="596"/>
      <c r="K48" s="596"/>
      <c r="L48" s="596"/>
      <c r="M48" s="599"/>
    </row>
    <row r="49" spans="1:13" ht="15.75" thickBot="1">
      <c r="A49" s="585"/>
      <c r="B49" s="588"/>
      <c r="C49" s="588"/>
      <c r="D49" s="591"/>
      <c r="E49" s="594"/>
      <c r="F49" s="603"/>
      <c r="G49" s="395"/>
      <c r="H49" s="597"/>
      <c r="I49" s="597"/>
      <c r="J49" s="597"/>
      <c r="K49" s="597"/>
      <c r="L49" s="597"/>
      <c r="M49" s="600"/>
    </row>
    <row r="50" spans="1:13" s="25" customFormat="1" ht="12.75" customHeight="1">
      <c r="A50" s="583">
        <v>5</v>
      </c>
      <c r="B50" s="586" t="str">
        <f>'7- Mapa Final'!B50</f>
        <v>Pérdida de documentos</v>
      </c>
      <c r="C50" s="586" t="str">
        <f>'7- Mapa Final'!C50</f>
        <v xml:space="preserve">Extravío temporal o definitivo de los  documentos de los procesos judiciales al interior de los despachos o centro de servicios </v>
      </c>
      <c r="D50" s="589" t="str">
        <f>'7- Mapa Final'!J50</f>
        <v>Muy Baja - 1</v>
      </c>
      <c r="E50" s="592" t="str">
        <f>'7- Mapa Final'!K50</f>
        <v>Menor - 2</v>
      </c>
      <c r="F50" s="601" t="str">
        <f>'7- Mapa Final'!M50</f>
        <v>Bajo - 2</v>
      </c>
      <c r="G50" s="396" t="str">
        <f>+'7- Mapa Final'!N50:N59</f>
        <v>Aceptar el riesgo</v>
      </c>
      <c r="H50" s="604"/>
      <c r="I50" s="604"/>
      <c r="J50" s="604" t="s">
        <v>8</v>
      </c>
      <c r="K50" s="595">
        <v>45668</v>
      </c>
      <c r="L50" s="595">
        <v>45747</v>
      </c>
      <c r="M50" s="598" t="s">
        <v>520</v>
      </c>
    </row>
    <row r="51" spans="1:13" s="25" customFormat="1" ht="12.75" customHeight="1">
      <c r="A51" s="584"/>
      <c r="B51" s="587"/>
      <c r="C51" s="587"/>
      <c r="D51" s="590"/>
      <c r="E51" s="593"/>
      <c r="F51" s="602"/>
      <c r="G51" s="394"/>
      <c r="H51" s="596"/>
      <c r="I51" s="596"/>
      <c r="J51" s="596"/>
      <c r="K51" s="596"/>
      <c r="L51" s="596"/>
      <c r="M51" s="599"/>
    </row>
    <row r="52" spans="1:13" s="25" customFormat="1" ht="12.75" customHeight="1">
      <c r="A52" s="584"/>
      <c r="B52" s="587"/>
      <c r="C52" s="587"/>
      <c r="D52" s="590"/>
      <c r="E52" s="593"/>
      <c r="F52" s="602"/>
      <c r="G52" s="394"/>
      <c r="H52" s="596"/>
      <c r="I52" s="596"/>
      <c r="J52" s="596"/>
      <c r="K52" s="596"/>
      <c r="L52" s="596"/>
      <c r="M52" s="599"/>
    </row>
    <row r="53" spans="1:13" s="25" customFormat="1" ht="12.75" customHeight="1">
      <c r="A53" s="584"/>
      <c r="B53" s="587"/>
      <c r="C53" s="587"/>
      <c r="D53" s="590"/>
      <c r="E53" s="593"/>
      <c r="F53" s="602"/>
      <c r="G53" s="394"/>
      <c r="H53" s="596"/>
      <c r="I53" s="596"/>
      <c r="J53" s="596"/>
      <c r="K53" s="596"/>
      <c r="L53" s="596"/>
      <c r="M53" s="599"/>
    </row>
    <row r="54" spans="1:13" s="25" customFormat="1" ht="13.5" customHeight="1">
      <c r="A54" s="584"/>
      <c r="B54" s="587"/>
      <c r="C54" s="587"/>
      <c r="D54" s="590"/>
      <c r="E54" s="593"/>
      <c r="F54" s="602"/>
      <c r="G54" s="394"/>
      <c r="H54" s="596"/>
      <c r="I54" s="596"/>
      <c r="J54" s="596"/>
      <c r="K54" s="596"/>
      <c r="L54" s="596"/>
      <c r="M54" s="599"/>
    </row>
    <row r="55" spans="1:13">
      <c r="A55" s="584"/>
      <c r="B55" s="587"/>
      <c r="C55" s="587"/>
      <c r="D55" s="590"/>
      <c r="E55" s="593"/>
      <c r="F55" s="602"/>
      <c r="G55" s="394"/>
      <c r="H55" s="596"/>
      <c r="I55" s="596"/>
      <c r="J55" s="596"/>
      <c r="K55" s="596"/>
      <c r="L55" s="596"/>
      <c r="M55" s="599"/>
    </row>
    <row r="56" spans="1:13">
      <c r="A56" s="584"/>
      <c r="B56" s="587"/>
      <c r="C56" s="587"/>
      <c r="D56" s="590"/>
      <c r="E56" s="593"/>
      <c r="F56" s="602"/>
      <c r="G56" s="394"/>
      <c r="H56" s="596"/>
      <c r="I56" s="596"/>
      <c r="J56" s="596"/>
      <c r="K56" s="596"/>
      <c r="L56" s="596"/>
      <c r="M56" s="599"/>
    </row>
    <row r="57" spans="1:13">
      <c r="A57" s="584"/>
      <c r="B57" s="587"/>
      <c r="C57" s="587"/>
      <c r="D57" s="590"/>
      <c r="E57" s="593"/>
      <c r="F57" s="602"/>
      <c r="G57" s="394"/>
      <c r="H57" s="596"/>
      <c r="I57" s="596"/>
      <c r="J57" s="596"/>
      <c r="K57" s="596"/>
      <c r="L57" s="596"/>
      <c r="M57" s="599"/>
    </row>
    <row r="58" spans="1:13">
      <c r="A58" s="584"/>
      <c r="B58" s="587"/>
      <c r="C58" s="587"/>
      <c r="D58" s="590"/>
      <c r="E58" s="593"/>
      <c r="F58" s="602"/>
      <c r="G58" s="394"/>
      <c r="H58" s="596"/>
      <c r="I58" s="596"/>
      <c r="J58" s="596"/>
      <c r="K58" s="596"/>
      <c r="L58" s="596"/>
      <c r="M58" s="599"/>
    </row>
    <row r="59" spans="1:13" ht="15.75" thickBot="1">
      <c r="A59" s="585"/>
      <c r="B59" s="588"/>
      <c r="C59" s="588"/>
      <c r="D59" s="591"/>
      <c r="E59" s="594"/>
      <c r="F59" s="603"/>
      <c r="G59" s="395"/>
      <c r="H59" s="597"/>
      <c r="I59" s="597"/>
      <c r="J59" s="597"/>
      <c r="K59" s="597"/>
      <c r="L59" s="597"/>
      <c r="M59" s="600"/>
    </row>
    <row r="60" spans="1:13" s="25" customFormat="1" ht="12.75" hidden="1" customHeight="1">
      <c r="A60" s="634">
        <v>6</v>
      </c>
      <c r="B60" s="635" t="str">
        <f>'7- Mapa Final'!B60</f>
        <v xml:space="preserve">Recibir , ofrecer, prometer , entregar o aceptar dádivas o beneficios a nombre propio o de terceros para  expedir, alterar,retener , extraviar o entregar  documentos  sin el lleno de requisitos legales </v>
      </c>
      <c r="C60" s="635" t="str">
        <f>'7- Mapa Final'!C60</f>
        <v xml:space="preserve"> Realizar trámites sin el cumplimiento de los requisitos legales  o  con informacionfalsa</v>
      </c>
      <c r="D60" s="636" t="str">
        <f>'7- Mapa Final'!J60</f>
        <v>Muy Baja - 1</v>
      </c>
      <c r="E60" s="637" t="str">
        <f>'7- Mapa Final'!K60</f>
        <v>Mayor - 4</v>
      </c>
      <c r="F60" s="638" t="str">
        <f>'7- Mapa Final'!M60</f>
        <v>Alto  - 4</v>
      </c>
      <c r="G60" s="393" t="str">
        <f>+'7- Mapa Final'!N60:N69</f>
        <v>Reducir (Mitigar)</v>
      </c>
      <c r="H60" s="619"/>
      <c r="I60" s="619"/>
      <c r="J60" s="619"/>
      <c r="K60" s="619"/>
      <c r="L60" s="619"/>
      <c r="M60" s="620" t="s">
        <v>521</v>
      </c>
    </row>
    <row r="61" spans="1:13" s="25" customFormat="1" ht="12.75" hidden="1" customHeight="1">
      <c r="A61" s="584"/>
      <c r="B61" s="587"/>
      <c r="C61" s="587"/>
      <c r="D61" s="590"/>
      <c r="E61" s="593"/>
      <c r="F61" s="602"/>
      <c r="G61" s="394"/>
      <c r="H61" s="596"/>
      <c r="I61" s="596"/>
      <c r="J61" s="596"/>
      <c r="K61" s="596"/>
      <c r="L61" s="596"/>
      <c r="M61" s="599"/>
    </row>
    <row r="62" spans="1:13" s="25" customFormat="1" ht="12.75" hidden="1" customHeight="1">
      <c r="A62" s="584"/>
      <c r="B62" s="587"/>
      <c r="C62" s="587"/>
      <c r="D62" s="590"/>
      <c r="E62" s="593"/>
      <c r="F62" s="602"/>
      <c r="G62" s="394"/>
      <c r="H62" s="596"/>
      <c r="I62" s="596"/>
      <c r="J62" s="596"/>
      <c r="K62" s="596"/>
      <c r="L62" s="596"/>
      <c r="M62" s="599"/>
    </row>
    <row r="63" spans="1:13" s="25" customFormat="1" ht="12.75" hidden="1" customHeight="1">
      <c r="A63" s="584"/>
      <c r="B63" s="587"/>
      <c r="C63" s="587"/>
      <c r="D63" s="590"/>
      <c r="E63" s="593"/>
      <c r="F63" s="602"/>
      <c r="G63" s="394"/>
      <c r="H63" s="596"/>
      <c r="I63" s="596"/>
      <c r="J63" s="596"/>
      <c r="K63" s="596"/>
      <c r="L63" s="596"/>
      <c r="M63" s="599"/>
    </row>
    <row r="64" spans="1:13" s="25" customFormat="1" ht="13.5" hidden="1" customHeight="1">
      <c r="A64" s="584"/>
      <c r="B64" s="587"/>
      <c r="C64" s="587"/>
      <c r="D64" s="590"/>
      <c r="E64" s="593"/>
      <c r="F64" s="602"/>
      <c r="G64" s="394"/>
      <c r="H64" s="596"/>
      <c r="I64" s="596"/>
      <c r="J64" s="596"/>
      <c r="K64" s="596"/>
      <c r="L64" s="596"/>
      <c r="M64" s="599"/>
    </row>
    <row r="65" spans="1:13" hidden="1">
      <c r="A65" s="584"/>
      <c r="B65" s="587"/>
      <c r="C65" s="587"/>
      <c r="D65" s="590"/>
      <c r="E65" s="593"/>
      <c r="F65" s="602"/>
      <c r="G65" s="394"/>
      <c r="H65" s="596"/>
      <c r="I65" s="596"/>
      <c r="J65" s="596"/>
      <c r="K65" s="596"/>
      <c r="L65" s="596"/>
      <c r="M65" s="599"/>
    </row>
    <row r="66" spans="1:13" hidden="1">
      <c r="A66" s="584"/>
      <c r="B66" s="587"/>
      <c r="C66" s="587"/>
      <c r="D66" s="590"/>
      <c r="E66" s="593"/>
      <c r="F66" s="602"/>
      <c r="G66" s="394"/>
      <c r="H66" s="596"/>
      <c r="I66" s="596"/>
      <c r="J66" s="596"/>
      <c r="K66" s="596"/>
      <c r="L66" s="596"/>
      <c r="M66" s="599"/>
    </row>
    <row r="67" spans="1:13" hidden="1">
      <c r="A67" s="584"/>
      <c r="B67" s="587"/>
      <c r="C67" s="587"/>
      <c r="D67" s="590"/>
      <c r="E67" s="593"/>
      <c r="F67" s="602"/>
      <c r="G67" s="394"/>
      <c r="H67" s="596"/>
      <c r="I67" s="596"/>
      <c r="J67" s="596"/>
      <c r="K67" s="596"/>
      <c r="L67" s="596"/>
      <c r="M67" s="599"/>
    </row>
    <row r="68" spans="1:13" hidden="1">
      <c r="A68" s="584"/>
      <c r="B68" s="587"/>
      <c r="C68" s="587"/>
      <c r="D68" s="590"/>
      <c r="E68" s="593"/>
      <c r="F68" s="602"/>
      <c r="G68" s="394"/>
      <c r="H68" s="596"/>
      <c r="I68" s="596"/>
      <c r="J68" s="596"/>
      <c r="K68" s="596"/>
      <c r="L68" s="596"/>
      <c r="M68" s="599"/>
    </row>
    <row r="69" spans="1:13" ht="15.75" hidden="1" thickBot="1">
      <c r="A69" s="585"/>
      <c r="B69" s="588"/>
      <c r="C69" s="588"/>
      <c r="D69" s="591"/>
      <c r="E69" s="594"/>
      <c r="F69" s="603"/>
      <c r="G69" s="394"/>
      <c r="H69" s="597"/>
      <c r="I69" s="597"/>
      <c r="J69" s="597"/>
      <c r="K69" s="597"/>
      <c r="L69" s="597"/>
      <c r="M69" s="600"/>
    </row>
    <row r="70" spans="1:13" s="25" customFormat="1" ht="12.75" hidden="1" customHeight="1">
      <c r="A70" s="584">
        <v>7</v>
      </c>
      <c r="B70" s="587" t="str">
        <f>'7- Mapa Final'!B70</f>
        <v xml:space="preserve">Recibir, ofrecer, prometer, entregar o aceptar dadivas  o beneficios a nombre propio o de terceros para  demorar, retener, alterar o direccionar fallos judiciales </v>
      </c>
      <c r="C70" s="587" t="str">
        <f>'7- Mapa Final'!C70</f>
        <v xml:space="preserve">Proferir  sentencias judiciales incumplmiendo los principios de la administración de justicia o sin la observancia de los Códigos  Procesales en la materia </v>
      </c>
      <c r="D70" s="639" t="str">
        <f>'7- Mapa Final'!J70</f>
        <v>Muy Baja - 1</v>
      </c>
      <c r="E70" s="640" t="str">
        <f>'7- Mapa Final'!K70</f>
        <v>Mayor - 4</v>
      </c>
      <c r="F70" s="602" t="str">
        <f>'7- Mapa Final'!M70</f>
        <v>Alto  - 4</v>
      </c>
      <c r="G70" s="396" t="str">
        <f>+'7- Mapa Final'!N70:N79</f>
        <v>Reducir (Mitigar)</v>
      </c>
      <c r="H70" s="596"/>
      <c r="I70" s="596"/>
      <c r="J70" s="596"/>
      <c r="K70" s="596"/>
      <c r="L70" s="596"/>
      <c r="M70" s="599" t="s">
        <v>522</v>
      </c>
    </row>
    <row r="71" spans="1:13" s="25" customFormat="1" ht="12.75" hidden="1" customHeight="1">
      <c r="A71" s="584"/>
      <c r="B71" s="587"/>
      <c r="C71" s="587"/>
      <c r="D71" s="590"/>
      <c r="E71" s="593"/>
      <c r="F71" s="602"/>
      <c r="G71" s="394"/>
      <c r="H71" s="596"/>
      <c r="I71" s="596"/>
      <c r="J71" s="596"/>
      <c r="K71" s="596"/>
      <c r="L71" s="596"/>
      <c r="M71" s="599"/>
    </row>
    <row r="72" spans="1:13" s="25" customFormat="1" ht="12.75" hidden="1" customHeight="1">
      <c r="A72" s="584"/>
      <c r="B72" s="587"/>
      <c r="C72" s="587"/>
      <c r="D72" s="590"/>
      <c r="E72" s="593"/>
      <c r="F72" s="602"/>
      <c r="G72" s="394"/>
      <c r="H72" s="596"/>
      <c r="I72" s="596"/>
      <c r="J72" s="596"/>
      <c r="K72" s="596"/>
      <c r="L72" s="596"/>
      <c r="M72" s="599"/>
    </row>
    <row r="73" spans="1:13" s="25" customFormat="1" ht="12.75" hidden="1" customHeight="1">
      <c r="A73" s="584"/>
      <c r="B73" s="587"/>
      <c r="C73" s="587"/>
      <c r="D73" s="590"/>
      <c r="E73" s="593"/>
      <c r="F73" s="602"/>
      <c r="G73" s="394"/>
      <c r="H73" s="596"/>
      <c r="I73" s="596"/>
      <c r="J73" s="596"/>
      <c r="K73" s="596"/>
      <c r="L73" s="596"/>
      <c r="M73" s="599"/>
    </row>
    <row r="74" spans="1:13" s="25" customFormat="1" ht="13.5" hidden="1" customHeight="1">
      <c r="A74" s="584"/>
      <c r="B74" s="587"/>
      <c r="C74" s="587"/>
      <c r="D74" s="590"/>
      <c r="E74" s="593"/>
      <c r="F74" s="602"/>
      <c r="G74" s="394"/>
      <c r="H74" s="596"/>
      <c r="I74" s="596"/>
      <c r="J74" s="596"/>
      <c r="K74" s="596"/>
      <c r="L74" s="596"/>
      <c r="M74" s="599"/>
    </row>
    <row r="75" spans="1:13" hidden="1">
      <c r="A75" s="584"/>
      <c r="B75" s="587"/>
      <c r="C75" s="587"/>
      <c r="D75" s="590"/>
      <c r="E75" s="593"/>
      <c r="F75" s="602"/>
      <c r="G75" s="394"/>
      <c r="H75" s="596"/>
      <c r="I75" s="596"/>
      <c r="J75" s="596"/>
      <c r="K75" s="596"/>
      <c r="L75" s="596"/>
      <c r="M75" s="599"/>
    </row>
    <row r="76" spans="1:13" hidden="1">
      <c r="A76" s="584"/>
      <c r="B76" s="587"/>
      <c r="C76" s="587"/>
      <c r="D76" s="590"/>
      <c r="E76" s="593"/>
      <c r="F76" s="602"/>
      <c r="G76" s="394"/>
      <c r="H76" s="596"/>
      <c r="I76" s="596"/>
      <c r="J76" s="596"/>
      <c r="K76" s="596"/>
      <c r="L76" s="596"/>
      <c r="M76" s="599"/>
    </row>
    <row r="77" spans="1:13" hidden="1">
      <c r="A77" s="584"/>
      <c r="B77" s="587"/>
      <c r="C77" s="587"/>
      <c r="D77" s="590"/>
      <c r="E77" s="593"/>
      <c r="F77" s="602"/>
      <c r="G77" s="394"/>
      <c r="H77" s="596"/>
      <c r="I77" s="596"/>
      <c r="J77" s="596"/>
      <c r="K77" s="596"/>
      <c r="L77" s="596"/>
      <c r="M77" s="599"/>
    </row>
    <row r="78" spans="1:13" hidden="1">
      <c r="A78" s="584"/>
      <c r="B78" s="587"/>
      <c r="C78" s="587"/>
      <c r="D78" s="590"/>
      <c r="E78" s="593"/>
      <c r="F78" s="602"/>
      <c r="G78" s="394"/>
      <c r="H78" s="596"/>
      <c r="I78" s="596"/>
      <c r="J78" s="596"/>
      <c r="K78" s="596"/>
      <c r="L78" s="596"/>
      <c r="M78" s="599"/>
    </row>
    <row r="79" spans="1:13" ht="15.75" hidden="1" thickBot="1">
      <c r="A79" s="585"/>
      <c r="B79" s="588"/>
      <c r="C79" s="588"/>
      <c r="D79" s="591"/>
      <c r="E79" s="594"/>
      <c r="F79" s="603"/>
      <c r="G79" s="394"/>
      <c r="H79" s="597"/>
      <c r="I79" s="597"/>
      <c r="J79" s="597"/>
      <c r="K79" s="597"/>
      <c r="L79" s="597"/>
      <c r="M79" s="600"/>
    </row>
  </sheetData>
  <mergeCells count="108">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K40:K49"/>
    <mergeCell ref="L40:L49"/>
    <mergeCell ref="M40:M49"/>
    <mergeCell ref="F40:F49"/>
    <mergeCell ref="G40:G49"/>
    <mergeCell ref="H40:H49"/>
    <mergeCell ref="I40:I49"/>
    <mergeCell ref="J40:J49"/>
    <mergeCell ref="A50:A59"/>
    <mergeCell ref="B50:B59"/>
    <mergeCell ref="C50:C59"/>
    <mergeCell ref="D50:D59"/>
    <mergeCell ref="E50:E59"/>
    <mergeCell ref="K50:K59"/>
    <mergeCell ref="L50:L59"/>
    <mergeCell ref="M50:M59"/>
    <mergeCell ref="F50:F59"/>
    <mergeCell ref="G50:G59"/>
    <mergeCell ref="H50:H59"/>
    <mergeCell ref="I50:I59"/>
    <mergeCell ref="J50:J59"/>
  </mergeCells>
  <conditionalFormatting sqref="A7:B7">
    <cfRule type="containsText" dxfId="123" priority="820" operator="containsText" text="1- Bajo">
      <formula>NOT(ISERROR(SEARCH("1- Bajo",A7)))</formula>
    </cfRule>
    <cfRule type="containsText" dxfId="122" priority="819" operator="containsText" text="4- Bajo">
      <formula>NOT(ISERROR(SEARCH("4- Bajo",A7)))</formula>
    </cfRule>
    <cfRule type="containsText" dxfId="121" priority="818" operator="containsText" text="3- Bajo">
      <formula>NOT(ISERROR(SEARCH("3- Bajo",A7)))</formula>
    </cfRule>
    <cfRule type="containsText" dxfId="120" priority="817" operator="containsText" text="4- Moderado">
      <formula>NOT(ISERROR(SEARCH("4- Moderado",A7)))</formula>
    </cfRule>
    <cfRule type="containsText" dxfId="119" priority="816" operator="containsText" text="6- Moderado">
      <formula>NOT(ISERROR(SEARCH("6- Moderado",A7)))</formula>
    </cfRule>
    <cfRule type="containsText" dxfId="118" priority="815" operator="containsText" text="3- Moderado">
      <formula>NOT(ISERROR(SEARCH("3- Moderado",A7)))</formula>
    </cfRule>
  </conditionalFormatting>
  <conditionalFormatting sqref="A10:E10 A20:E20">
    <cfRule type="containsText" dxfId="117" priority="793" operator="containsText" text="4- Moderado">
      <formula>NOT(ISERROR(SEARCH("4- Moderado",A10)))</formula>
    </cfRule>
    <cfRule type="containsText" dxfId="116" priority="792" operator="containsText" text="6- Moderado">
      <formula>NOT(ISERROR(SEARCH("6- Moderado",A10)))</formula>
    </cfRule>
    <cfRule type="containsText" dxfId="115" priority="791" operator="containsText" text="3- Moderado">
      <formula>NOT(ISERROR(SEARCH("3- Moderado",A10)))</formula>
    </cfRule>
    <cfRule type="containsText" dxfId="114" priority="796" operator="containsText" text="1- Bajo">
      <formula>NOT(ISERROR(SEARCH("1- Bajo",A10)))</formula>
    </cfRule>
    <cfRule type="containsText" dxfId="113" priority="795" operator="containsText" text="4- Bajo">
      <formula>NOT(ISERROR(SEARCH("4- Bajo",A10)))</formula>
    </cfRule>
    <cfRule type="containsText" dxfId="112" priority="794" operator="containsText" text="3- Bajo">
      <formula>NOT(ISERROR(SEARCH("3- Bajo",A10)))</formula>
    </cfRule>
  </conditionalFormatting>
  <conditionalFormatting sqref="A30:E30">
    <cfRule type="containsText" dxfId="111" priority="132" operator="containsText" text="3- Bajo">
      <formula>NOT(ISERROR(SEARCH("3- Bajo",A30)))</formula>
    </cfRule>
    <cfRule type="containsText" dxfId="110" priority="130" operator="containsText" text="6- Moderado">
      <formula>NOT(ISERROR(SEARCH("6- Moderado",A30)))</formula>
    </cfRule>
    <cfRule type="containsText" dxfId="109" priority="129" operator="containsText" text="3- Moderado">
      <formula>NOT(ISERROR(SEARCH("3- Moderado",A30)))</formula>
    </cfRule>
    <cfRule type="containsText" dxfId="108" priority="131" operator="containsText" text="4- Moderado">
      <formula>NOT(ISERROR(SEARCH("4- Moderado",A30)))</formula>
    </cfRule>
    <cfRule type="containsText" dxfId="107" priority="134" operator="containsText" text="1- Bajo">
      <formula>NOT(ISERROR(SEARCH("1- Bajo",A30)))</formula>
    </cfRule>
    <cfRule type="containsText" dxfId="106" priority="133" operator="containsText" text="4- Bajo">
      <formula>NOT(ISERROR(SEARCH("4- Bajo",A30)))</formula>
    </cfRule>
  </conditionalFormatting>
  <conditionalFormatting sqref="A40:E40">
    <cfRule type="containsText" dxfId="105" priority="106" operator="containsText" text="1- Bajo">
      <formula>NOT(ISERROR(SEARCH("1- Bajo",A40)))</formula>
    </cfRule>
    <cfRule type="containsText" dxfId="104" priority="105" operator="containsText" text="4- Bajo">
      <formula>NOT(ISERROR(SEARCH("4- Bajo",A40)))</formula>
    </cfRule>
    <cfRule type="containsText" dxfId="103" priority="104" operator="containsText" text="3- Bajo">
      <formula>NOT(ISERROR(SEARCH("3- Bajo",A40)))</formula>
    </cfRule>
    <cfRule type="containsText" dxfId="102" priority="103" operator="containsText" text="4- Moderado">
      <formula>NOT(ISERROR(SEARCH("4- Moderado",A40)))</formula>
    </cfRule>
    <cfRule type="containsText" dxfId="101" priority="102" operator="containsText" text="6- Moderado">
      <formula>NOT(ISERROR(SEARCH("6- Moderado",A40)))</formula>
    </cfRule>
    <cfRule type="containsText" dxfId="100" priority="101" operator="containsText" text="3- Moderado">
      <formula>NOT(ISERROR(SEARCH("3- Moderado",A40)))</formula>
    </cfRule>
  </conditionalFormatting>
  <conditionalFormatting sqref="A50:E50">
    <cfRule type="containsText" dxfId="99" priority="45" operator="containsText" text="3- Moderado">
      <formula>NOT(ISERROR(SEARCH("3- Moderado",A50)))</formula>
    </cfRule>
    <cfRule type="containsText" dxfId="98" priority="46" operator="containsText" text="6- Moderado">
      <formula>NOT(ISERROR(SEARCH("6- Moderado",A50)))</formula>
    </cfRule>
    <cfRule type="containsText" dxfId="97" priority="47" operator="containsText" text="4- Moderado">
      <formula>NOT(ISERROR(SEARCH("4- Moderado",A50)))</formula>
    </cfRule>
    <cfRule type="containsText" dxfId="96" priority="48" operator="containsText" text="3- Bajo">
      <formula>NOT(ISERROR(SEARCH("3- Bajo",A50)))</formula>
    </cfRule>
    <cfRule type="containsText" dxfId="95" priority="49" operator="containsText" text="4- Bajo">
      <formula>NOT(ISERROR(SEARCH("4- Bajo",A50)))</formula>
    </cfRule>
    <cfRule type="containsText" dxfId="94" priority="50" operator="containsText" text="1- Bajo">
      <formula>NOT(ISERROR(SEARCH("1- Bajo",A50)))</formula>
    </cfRule>
  </conditionalFormatting>
  <conditionalFormatting sqref="A60:E60">
    <cfRule type="containsText" dxfId="93" priority="27" operator="containsText" text="1- Bajo">
      <formula>NOT(ISERROR(SEARCH("1- Bajo",A60)))</formula>
    </cfRule>
    <cfRule type="containsText" dxfId="92" priority="26" operator="containsText" text="4- Bajo">
      <formula>NOT(ISERROR(SEARCH("4- Bajo",A60)))</formula>
    </cfRule>
    <cfRule type="containsText" dxfId="91" priority="25" operator="containsText" text="3- Bajo">
      <formula>NOT(ISERROR(SEARCH("3- Bajo",A60)))</formula>
    </cfRule>
    <cfRule type="containsText" dxfId="90" priority="23" operator="containsText" text="6- Moderado">
      <formula>NOT(ISERROR(SEARCH("6- Moderado",A60)))</formula>
    </cfRule>
    <cfRule type="containsText" dxfId="89" priority="22" operator="containsText" text="3- Moderado">
      <formula>NOT(ISERROR(SEARCH("3- Moderado",A60)))</formula>
    </cfRule>
    <cfRule type="containsText" dxfId="88" priority="24" operator="containsText" text="4- Moderado">
      <formula>NOT(ISERROR(SEARCH("4- Moderado",A60)))</formula>
    </cfRule>
  </conditionalFormatting>
  <conditionalFormatting sqref="A70:E70">
    <cfRule type="containsText" dxfId="87" priority="11" operator="containsText" text="3- Bajo">
      <formula>NOT(ISERROR(SEARCH("3- Bajo",A70)))</formula>
    </cfRule>
    <cfRule type="containsText" dxfId="86" priority="12" operator="containsText" text="4- Bajo">
      <formula>NOT(ISERROR(SEARCH("4- Bajo",A70)))</formula>
    </cfRule>
    <cfRule type="containsText" dxfId="85" priority="13" operator="containsText" text="1- Bajo">
      <formula>NOT(ISERROR(SEARCH("1- Bajo",A70)))</formula>
    </cfRule>
    <cfRule type="containsText" dxfId="84" priority="8" operator="containsText" text="3- Moderado">
      <formula>NOT(ISERROR(SEARCH("3- Moderado",A70)))</formula>
    </cfRule>
    <cfRule type="containsText" dxfId="83" priority="9" operator="containsText" text="6- Moderado">
      <formula>NOT(ISERROR(SEARCH("6- Moderado",A70)))</formula>
    </cfRule>
    <cfRule type="containsText" dxfId="82" priority="10" operator="containsText" text="4- Moderado">
      <formula>NOT(ISERROR(SEARCH("4- Moderado",A70)))</formula>
    </cfRule>
  </conditionalFormatting>
  <conditionalFormatting sqref="C8:F8">
    <cfRule type="containsText" dxfId="81" priority="147" operator="containsText" text="3- Moderado">
      <formula>NOT(ISERROR(SEARCH("3- Moderado",C8)))</formula>
    </cfRule>
    <cfRule type="containsText" dxfId="80" priority="148" operator="containsText" text="6- Moderado">
      <formula>NOT(ISERROR(SEARCH("6- Moderado",C8)))</formula>
    </cfRule>
    <cfRule type="containsText" dxfId="79" priority="149" operator="containsText" text="4- Moderado">
      <formula>NOT(ISERROR(SEARCH("4- Moderado",C8)))</formula>
    </cfRule>
    <cfRule type="containsText" dxfId="78" priority="151" operator="containsText" text="4- Bajo">
      <formula>NOT(ISERROR(SEARCH("4- Bajo",C8)))</formula>
    </cfRule>
    <cfRule type="containsText" dxfId="77" priority="152" operator="containsText" text="1- Bajo">
      <formula>NOT(ISERROR(SEARCH("1- Bajo",C8)))</formula>
    </cfRule>
    <cfRule type="containsText" dxfId="76" priority="150" operator="containsText" text="3- Bajo">
      <formula>NOT(ISERROR(SEARCH("3- Bajo",C8)))</formula>
    </cfRule>
  </conditionalFormatting>
  <conditionalFormatting sqref="D10:D79">
    <cfRule type="containsText" dxfId="75" priority="41" operator="containsText" text="Baja">
      <formula>NOT(ISERROR(SEARCH("Baja",D10)))</formula>
    </cfRule>
    <cfRule type="containsText" dxfId="74" priority="40" operator="containsText" text="Alta">
      <formula>NOT(ISERROR(SEARCH("Alta",D10)))</formula>
    </cfRule>
    <cfRule type="containsText" dxfId="73" priority="39" operator="containsText" text="Muy Alta">
      <formula>NOT(ISERROR(SEARCH("Muy Alta",D10)))</formula>
    </cfRule>
    <cfRule type="containsText" dxfId="72" priority="44" operator="containsText" text="Media">
      <formula>NOT(ISERROR(SEARCH("Media",D10)))</formula>
    </cfRule>
    <cfRule type="containsText" dxfId="71" priority="42" operator="containsText" text="Muy Baja">
      <formula>NOT(ISERROR(SEARCH("Muy Baja",D10)))</formula>
    </cfRule>
  </conditionalFormatting>
  <conditionalFormatting sqref="E10:E79">
    <cfRule type="containsText" dxfId="70" priority="38" operator="containsText" text="Leve">
      <formula>NOT(ISERROR(SEARCH("Leve",E10)))</formula>
    </cfRule>
    <cfRule type="containsText" dxfId="69" priority="37" operator="containsText" text="Menor">
      <formula>NOT(ISERROR(SEARCH("Menor",E10)))</formula>
    </cfRule>
    <cfRule type="containsText" dxfId="68" priority="36" operator="containsText" text="Mayor">
      <formula>NOT(ISERROR(SEARCH("Mayor",E10)))</formula>
    </cfRule>
    <cfRule type="containsText" dxfId="67" priority="35" operator="containsText" text="Catastrófico">
      <formula>NOT(ISERROR(SEARCH("Catastrófico",E10)))</formula>
    </cfRule>
  </conditionalFormatting>
  <conditionalFormatting sqref="E10:F79">
    <cfRule type="containsText" dxfId="66"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65" priority="61" operator="containsText" text="Extremo">
      <formula>NOT(ISERROR(SEARCH("Extremo",F10)))</formula>
    </cfRule>
    <cfRule type="containsText" dxfId="64" priority="60" operator="containsText" text="Alto">
      <formula>NOT(ISERROR(SEARCH("Alto",F10)))</formula>
    </cfRule>
    <cfRule type="containsText" dxfId="63" priority="59" operator="containsText" text="Moderado">
      <formula>NOT(ISERROR(SEARCH("Moderado",F10)))</formula>
    </cfRule>
    <cfRule type="containsText" dxfId="62" priority="58" operator="containsText" text="Bajo">
      <formula>NOT(ISERROR(SEARCH("Bajo",F10)))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A2DFF-59E3-4E9F-B725-D390205D7567}">
  <sheetPr>
    <tabColor theme="5" tint="0.39997558519241921"/>
    <pageSetUpPr fitToPage="1"/>
  </sheetPr>
  <dimension ref="A1:FM79"/>
  <sheetViews>
    <sheetView showGridLines="0" tabSelected="1" topLeftCell="B1" zoomScale="85" zoomScaleNormal="85" workbookViewId="0">
      <selection activeCell="C4" sqref="C4:M4"/>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0"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50.5703125" customWidth="1"/>
    <col min="14" max="169" width="11.42578125" style="2"/>
  </cols>
  <sheetData>
    <row r="1" spans="1:13" s="18" customFormat="1" ht="16.5" customHeight="1">
      <c r="A1" s="606"/>
      <c r="B1" s="607"/>
      <c r="C1" s="610"/>
      <c r="D1" s="610"/>
      <c r="E1" s="610"/>
      <c r="F1" s="610"/>
      <c r="G1" s="610"/>
      <c r="H1" s="610"/>
      <c r="I1" s="610"/>
      <c r="J1" s="611"/>
      <c r="K1" s="605"/>
      <c r="L1" s="605"/>
      <c r="M1" s="605"/>
    </row>
    <row r="2" spans="1:13" s="18" customFormat="1" ht="92.25" customHeight="1">
      <c r="A2" s="608"/>
      <c r="B2" s="609"/>
      <c r="C2" s="612"/>
      <c r="D2" s="612"/>
      <c r="E2" s="612"/>
      <c r="F2" s="612"/>
      <c r="G2" s="612"/>
      <c r="H2" s="612"/>
      <c r="I2" s="612"/>
      <c r="J2" s="613"/>
      <c r="K2" s="605"/>
      <c r="L2" s="605"/>
      <c r="M2" s="605"/>
    </row>
    <row r="3" spans="1:13" s="18" customFormat="1" ht="3" customHeight="1">
      <c r="A3" s="1"/>
      <c r="B3" s="1"/>
      <c r="C3" s="612"/>
      <c r="D3" s="612"/>
      <c r="E3" s="612"/>
      <c r="F3" s="612"/>
      <c r="G3" s="612"/>
      <c r="H3" s="612"/>
      <c r="I3" s="612"/>
      <c r="J3" s="613"/>
      <c r="K3" s="605"/>
      <c r="L3" s="605"/>
      <c r="M3" s="605"/>
    </row>
    <row r="4" spans="1:13" s="18" customFormat="1" ht="40.9" customHeight="1">
      <c r="A4" s="437" t="s">
        <v>265</v>
      </c>
      <c r="B4" s="437"/>
      <c r="C4" s="518" t="str">
        <f>'7- Mapa Final'!C4</f>
        <v>PROCESO TRASVERSAL (Gestion Civil Familia, laboral, acciones constitucionales, Atención al usuario, Gestión comunicaciones y notificaciones, Gestión Reparto y Radicación, Asistencia Social)</v>
      </c>
      <c r="D4" s="518"/>
      <c r="E4" s="518"/>
      <c r="F4" s="518"/>
      <c r="G4" s="518"/>
      <c r="H4" s="518"/>
      <c r="I4" s="518"/>
      <c r="J4" s="518"/>
      <c r="K4" s="518"/>
      <c r="L4" s="518"/>
      <c r="M4" s="518"/>
    </row>
    <row r="5" spans="1:13" s="18" customFormat="1" ht="62.45" customHeight="1">
      <c r="A5" s="437" t="s">
        <v>267</v>
      </c>
      <c r="B5" s="437"/>
      <c r="C5" s="523" t="s">
        <v>268</v>
      </c>
      <c r="D5" s="523"/>
      <c r="E5" s="523"/>
      <c r="F5" s="523"/>
      <c r="G5" s="523"/>
      <c r="H5" s="523"/>
      <c r="I5" s="523"/>
      <c r="J5" s="523"/>
      <c r="K5" s="523"/>
      <c r="L5" s="523"/>
      <c r="M5" s="523"/>
    </row>
    <row r="6" spans="1:13" s="18" customFormat="1" ht="40.9" customHeight="1" thickBot="1">
      <c r="A6" s="437" t="s">
        <v>269</v>
      </c>
      <c r="B6" s="437"/>
      <c r="C6" s="631" t="s">
        <v>502</v>
      </c>
      <c r="D6" s="632"/>
      <c r="E6" s="632"/>
      <c r="F6" s="632"/>
      <c r="G6" s="632"/>
      <c r="H6" s="632"/>
      <c r="I6" s="632"/>
      <c r="J6" s="632"/>
      <c r="K6" s="632"/>
      <c r="L6" s="632"/>
      <c r="M6" s="633"/>
    </row>
    <row r="7" spans="1:13" s="22" customFormat="1" ht="40.5" customHeight="1" thickTop="1" thickBot="1">
      <c r="A7" s="626" t="s">
        <v>503</v>
      </c>
      <c r="B7" s="627"/>
      <c r="C7" s="628"/>
      <c r="D7" s="629" t="s">
        <v>504</v>
      </c>
      <c r="E7" s="629"/>
      <c r="F7" s="629"/>
      <c r="G7" s="630" t="s">
        <v>505</v>
      </c>
      <c r="H7" s="621" t="s">
        <v>506</v>
      </c>
      <c r="I7" s="623" t="s">
        <v>507</v>
      </c>
      <c r="J7" s="624"/>
      <c r="K7" s="623" t="s">
        <v>508</v>
      </c>
      <c r="L7" s="624"/>
      <c r="M7" s="625" t="s">
        <v>509</v>
      </c>
    </row>
    <row r="8" spans="1:13" s="23" customFormat="1" ht="108" customHeight="1" thickTop="1" thickBot="1">
      <c r="A8" s="30" t="s">
        <v>39</v>
      </c>
      <c r="B8" s="30" t="s">
        <v>207</v>
      </c>
      <c r="C8" s="30" t="s">
        <v>209</v>
      </c>
      <c r="D8" s="27" t="s">
        <v>219</v>
      </c>
      <c r="E8" s="27" t="s">
        <v>510</v>
      </c>
      <c r="F8" s="27" t="s">
        <v>511</v>
      </c>
      <c r="G8" s="630"/>
      <c r="H8" s="622"/>
      <c r="I8" s="28" t="s">
        <v>512</v>
      </c>
      <c r="J8" s="28" t="s">
        <v>513</v>
      </c>
      <c r="K8" s="28" t="s">
        <v>514</v>
      </c>
      <c r="L8" s="28" t="s">
        <v>515</v>
      </c>
      <c r="M8" s="625"/>
    </row>
    <row r="9" spans="1:13" s="24" customFormat="1" ht="21.75" customHeight="1" thickTop="1" thickBot="1">
      <c r="A9" s="614"/>
      <c r="B9" s="615"/>
      <c r="C9" s="615"/>
      <c r="D9" s="615"/>
      <c r="E9" s="615"/>
      <c r="F9" s="615"/>
      <c r="G9" s="615"/>
      <c r="H9" s="29"/>
      <c r="I9" s="29"/>
      <c r="J9" s="29"/>
      <c r="K9" s="29"/>
      <c r="L9" s="29"/>
      <c r="M9" s="29"/>
    </row>
    <row r="10" spans="1:13" s="25" customFormat="1" ht="15" customHeight="1">
      <c r="A10" s="583">
        <f>'7- Mapa Final'!A10</f>
        <v>1</v>
      </c>
      <c r="B10" s="586" t="str">
        <f>'7- Mapa Final'!B10</f>
        <v>Vencimiento de Términos en virtud de acciones constitucionales y habeas corpus</v>
      </c>
      <c r="C10" s="586" t="str">
        <f>'7- Mapa Final'!C10</f>
        <v>Se realizan  actuaciones procesales o se da  respuesta a las solicitudes de los usuarios de la administración de justicia en materia Civil, Familia y Laboral, después del  término legal establecido.</v>
      </c>
      <c r="D10" s="589" t="str">
        <f>'7- Mapa Final'!J10</f>
        <v>Muy Baja - 1</v>
      </c>
      <c r="E10" s="592" t="str">
        <f>'7- Mapa Final'!K10</f>
        <v>Menor - 2</v>
      </c>
      <c r="F10" s="601" t="str">
        <f>'7- Mapa Final'!M10</f>
        <v>Bajo - 2</v>
      </c>
      <c r="G10" s="396" t="str">
        <f>+'7- Mapa Final'!N10:N19</f>
        <v>Aceptar el riesgo</v>
      </c>
      <c r="H10" s="604"/>
      <c r="I10" s="604"/>
      <c r="J10" s="604" t="s">
        <v>8</v>
      </c>
      <c r="K10" s="595">
        <v>45748</v>
      </c>
      <c r="L10" s="595">
        <v>45838</v>
      </c>
      <c r="M10" s="616" t="s">
        <v>524</v>
      </c>
    </row>
    <row r="11" spans="1:13" s="25" customFormat="1" ht="13.5" customHeight="1">
      <c r="A11" s="584"/>
      <c r="B11" s="587"/>
      <c r="C11" s="587"/>
      <c r="D11" s="590"/>
      <c r="E11" s="593"/>
      <c r="F11" s="602"/>
      <c r="G11" s="394"/>
      <c r="H11" s="596"/>
      <c r="I11" s="596"/>
      <c r="J11" s="596"/>
      <c r="K11" s="596"/>
      <c r="L11" s="596"/>
      <c r="M11" s="617"/>
    </row>
    <row r="12" spans="1:13" s="25" customFormat="1" ht="13.5" customHeight="1">
      <c r="A12" s="584"/>
      <c r="B12" s="587"/>
      <c r="C12" s="587"/>
      <c r="D12" s="590"/>
      <c r="E12" s="593"/>
      <c r="F12" s="602"/>
      <c r="G12" s="394"/>
      <c r="H12" s="596"/>
      <c r="I12" s="596"/>
      <c r="J12" s="596"/>
      <c r="K12" s="596"/>
      <c r="L12" s="596"/>
      <c r="M12" s="617"/>
    </row>
    <row r="13" spans="1:13" s="25" customFormat="1" ht="13.5" customHeight="1">
      <c r="A13" s="584"/>
      <c r="B13" s="587"/>
      <c r="C13" s="587"/>
      <c r="D13" s="590"/>
      <c r="E13" s="593"/>
      <c r="F13" s="602"/>
      <c r="G13" s="394"/>
      <c r="H13" s="596"/>
      <c r="I13" s="596"/>
      <c r="J13" s="596"/>
      <c r="K13" s="596"/>
      <c r="L13" s="596"/>
      <c r="M13" s="617"/>
    </row>
    <row r="14" spans="1:13" s="25" customFormat="1" ht="13.5" customHeight="1">
      <c r="A14" s="584"/>
      <c r="B14" s="587"/>
      <c r="C14" s="587"/>
      <c r="D14" s="590"/>
      <c r="E14" s="593"/>
      <c r="F14" s="602"/>
      <c r="G14" s="394"/>
      <c r="H14" s="596"/>
      <c r="I14" s="596"/>
      <c r="J14" s="596"/>
      <c r="K14" s="596"/>
      <c r="L14" s="596"/>
      <c r="M14" s="617"/>
    </row>
    <row r="15" spans="1:13" s="25" customFormat="1" ht="13.5" customHeight="1">
      <c r="A15" s="584"/>
      <c r="B15" s="587"/>
      <c r="C15" s="587"/>
      <c r="D15" s="590"/>
      <c r="E15" s="593"/>
      <c r="F15" s="602"/>
      <c r="G15" s="394"/>
      <c r="H15" s="596"/>
      <c r="I15" s="596"/>
      <c r="J15" s="596"/>
      <c r="K15" s="596"/>
      <c r="L15" s="596"/>
      <c r="M15" s="617"/>
    </row>
    <row r="16" spans="1:13" s="25" customFormat="1" ht="13.5" customHeight="1">
      <c r="A16" s="584"/>
      <c r="B16" s="587"/>
      <c r="C16" s="587"/>
      <c r="D16" s="590"/>
      <c r="E16" s="593"/>
      <c r="F16" s="602"/>
      <c r="G16" s="394"/>
      <c r="H16" s="596"/>
      <c r="I16" s="596"/>
      <c r="J16" s="596"/>
      <c r="K16" s="596"/>
      <c r="L16" s="596"/>
      <c r="M16" s="617"/>
    </row>
    <row r="17" spans="1:13" s="25" customFormat="1" ht="13.5" customHeight="1">
      <c r="A17" s="584"/>
      <c r="B17" s="587"/>
      <c r="C17" s="587"/>
      <c r="D17" s="590"/>
      <c r="E17" s="593"/>
      <c r="F17" s="602"/>
      <c r="G17" s="394"/>
      <c r="H17" s="596"/>
      <c r="I17" s="596"/>
      <c r="J17" s="596"/>
      <c r="K17" s="596"/>
      <c r="L17" s="596"/>
      <c r="M17" s="617"/>
    </row>
    <row r="18" spans="1:13" s="25" customFormat="1" ht="13.5" customHeight="1">
      <c r="A18" s="584"/>
      <c r="B18" s="587"/>
      <c r="C18" s="587"/>
      <c r="D18" s="590"/>
      <c r="E18" s="593"/>
      <c r="F18" s="602"/>
      <c r="G18" s="394"/>
      <c r="H18" s="596"/>
      <c r="I18" s="596"/>
      <c r="J18" s="596"/>
      <c r="K18" s="596"/>
      <c r="L18" s="596"/>
      <c r="M18" s="617"/>
    </row>
    <row r="19" spans="1:13" s="25" customFormat="1" ht="21.75" customHeight="1" thickBot="1">
      <c r="A19" s="585"/>
      <c r="B19" s="588"/>
      <c r="C19" s="588"/>
      <c r="D19" s="591"/>
      <c r="E19" s="594"/>
      <c r="F19" s="603"/>
      <c r="G19" s="395"/>
      <c r="H19" s="597"/>
      <c r="I19" s="597"/>
      <c r="J19" s="597"/>
      <c r="K19" s="597"/>
      <c r="L19" s="597"/>
      <c r="M19" s="618"/>
    </row>
    <row r="20" spans="1:13" s="25" customFormat="1" ht="12.75" customHeight="1">
      <c r="A20" s="583">
        <f>'7- Mapa Final'!A20</f>
        <v>2</v>
      </c>
      <c r="B20" s="586" t="str">
        <f>'7- Mapa Final'!B20</f>
        <v xml:space="preserve">Incumplimientos en la realización de audiencias </v>
      </c>
      <c r="C20" s="586" t="str">
        <f>'7- Mapa Final'!C20</f>
        <v>No realización de una audiencia o incumplimiento de la programación de audiencias.</v>
      </c>
      <c r="D20" s="589" t="str">
        <f>'7- Mapa Final'!J20</f>
        <v>Baja - 2</v>
      </c>
      <c r="E20" s="592" t="str">
        <f>'7- Mapa Final'!K20</f>
        <v>Menor - 2</v>
      </c>
      <c r="F20" s="601" t="str">
        <f>'7- Mapa Final'!M20</f>
        <v>Moderado - 4</v>
      </c>
      <c r="G20" s="396" t="str">
        <f>+'7- Mapa Final'!N20:N29</f>
        <v>Aceptar el riesgo</v>
      </c>
      <c r="H20" s="604"/>
      <c r="I20" s="604"/>
      <c r="J20" s="604" t="s">
        <v>8</v>
      </c>
      <c r="K20" s="595">
        <v>45748</v>
      </c>
      <c r="L20" s="595">
        <v>45838</v>
      </c>
      <c r="M20" s="598" t="s">
        <v>525</v>
      </c>
    </row>
    <row r="21" spans="1:13" s="25" customFormat="1" ht="12.75" customHeight="1">
      <c r="A21" s="584"/>
      <c r="B21" s="587"/>
      <c r="C21" s="587"/>
      <c r="D21" s="590"/>
      <c r="E21" s="593"/>
      <c r="F21" s="602"/>
      <c r="G21" s="394"/>
      <c r="H21" s="596"/>
      <c r="I21" s="596"/>
      <c r="J21" s="596"/>
      <c r="K21" s="596"/>
      <c r="L21" s="596"/>
      <c r="M21" s="599"/>
    </row>
    <row r="22" spans="1:13" s="25" customFormat="1" ht="12.75" customHeight="1">
      <c r="A22" s="584"/>
      <c r="B22" s="587"/>
      <c r="C22" s="587"/>
      <c r="D22" s="590"/>
      <c r="E22" s="593"/>
      <c r="F22" s="602"/>
      <c r="G22" s="394"/>
      <c r="H22" s="596"/>
      <c r="I22" s="596"/>
      <c r="J22" s="596"/>
      <c r="K22" s="596"/>
      <c r="L22" s="596"/>
      <c r="M22" s="599"/>
    </row>
    <row r="23" spans="1:13" s="25" customFormat="1" ht="12.75" customHeight="1">
      <c r="A23" s="584"/>
      <c r="B23" s="587"/>
      <c r="C23" s="587"/>
      <c r="D23" s="590"/>
      <c r="E23" s="593"/>
      <c r="F23" s="602"/>
      <c r="G23" s="394"/>
      <c r="H23" s="596"/>
      <c r="I23" s="596"/>
      <c r="J23" s="596"/>
      <c r="K23" s="596"/>
      <c r="L23" s="596"/>
      <c r="M23" s="599"/>
    </row>
    <row r="24" spans="1:13" s="25" customFormat="1" ht="13.5" customHeight="1">
      <c r="A24" s="584"/>
      <c r="B24" s="587"/>
      <c r="C24" s="587"/>
      <c r="D24" s="590"/>
      <c r="E24" s="593"/>
      <c r="F24" s="602"/>
      <c r="G24" s="394"/>
      <c r="H24" s="596"/>
      <c r="I24" s="596"/>
      <c r="J24" s="596"/>
      <c r="K24" s="596"/>
      <c r="L24" s="596"/>
      <c r="M24" s="599"/>
    </row>
    <row r="25" spans="1:13">
      <c r="A25" s="584"/>
      <c r="B25" s="587"/>
      <c r="C25" s="587"/>
      <c r="D25" s="590"/>
      <c r="E25" s="593"/>
      <c r="F25" s="602"/>
      <c r="G25" s="394"/>
      <c r="H25" s="596"/>
      <c r="I25" s="596"/>
      <c r="J25" s="596"/>
      <c r="K25" s="596"/>
      <c r="L25" s="596"/>
      <c r="M25" s="599"/>
    </row>
    <row r="26" spans="1:13">
      <c r="A26" s="584"/>
      <c r="B26" s="587"/>
      <c r="C26" s="587"/>
      <c r="D26" s="590"/>
      <c r="E26" s="593"/>
      <c r="F26" s="602"/>
      <c r="G26" s="394"/>
      <c r="H26" s="596"/>
      <c r="I26" s="596"/>
      <c r="J26" s="596"/>
      <c r="K26" s="596"/>
      <c r="L26" s="596"/>
      <c r="M26" s="599"/>
    </row>
    <row r="27" spans="1:13">
      <c r="A27" s="584"/>
      <c r="B27" s="587"/>
      <c r="C27" s="587"/>
      <c r="D27" s="590"/>
      <c r="E27" s="593"/>
      <c r="F27" s="602"/>
      <c r="G27" s="394"/>
      <c r="H27" s="596"/>
      <c r="I27" s="596"/>
      <c r="J27" s="596"/>
      <c r="K27" s="596"/>
      <c r="L27" s="596"/>
      <c r="M27" s="599"/>
    </row>
    <row r="28" spans="1:13">
      <c r="A28" s="584"/>
      <c r="B28" s="587"/>
      <c r="C28" s="587"/>
      <c r="D28" s="590"/>
      <c r="E28" s="593"/>
      <c r="F28" s="602"/>
      <c r="G28" s="394"/>
      <c r="H28" s="596"/>
      <c r="I28" s="596"/>
      <c r="J28" s="596"/>
      <c r="K28" s="596"/>
      <c r="L28" s="596"/>
      <c r="M28" s="599"/>
    </row>
    <row r="29" spans="1:13" ht="15.75" thickBot="1">
      <c r="A29" s="585"/>
      <c r="B29" s="588"/>
      <c r="C29" s="588"/>
      <c r="D29" s="591"/>
      <c r="E29" s="594"/>
      <c r="F29" s="603"/>
      <c r="G29" s="395"/>
      <c r="H29" s="597"/>
      <c r="I29" s="597"/>
      <c r="J29" s="597"/>
      <c r="K29" s="597"/>
      <c r="L29" s="597"/>
      <c r="M29" s="600"/>
    </row>
    <row r="30" spans="1:13" s="25" customFormat="1" ht="12.75" customHeight="1">
      <c r="A30" s="583">
        <f>'7- Mapa Final'!A30</f>
        <v>3</v>
      </c>
      <c r="B30" s="586" t="str">
        <f>'7- Mapa Final'!B30</f>
        <v>No cumplir con  las visitas de estudios socio familiares de manera oportuna</v>
      </c>
      <c r="C30" s="586" t="str">
        <f>'7- Mapa Final'!C30</f>
        <v>Incumplimiento en la realización  de las visitas programadas de estudios socio familiares antes de la realización de audiencias  afectando la prestación del servicio de Justicia.</v>
      </c>
      <c r="D30" s="589" t="str">
        <f>'7- Mapa Final'!J30</f>
        <v>Baja - 2</v>
      </c>
      <c r="E30" s="592" t="str">
        <f>'7- Mapa Final'!K30</f>
        <v>Menor - 2</v>
      </c>
      <c r="F30" s="601" t="str">
        <f>'7- Mapa Final'!M30</f>
        <v>Moderado - 4</v>
      </c>
      <c r="G30" s="396" t="str">
        <f>+'7- Mapa Final'!N30:N39</f>
        <v>Aceptar el riesgo</v>
      </c>
      <c r="H30" s="604"/>
      <c r="I30" s="604"/>
      <c r="J30" s="604" t="s">
        <v>8</v>
      </c>
      <c r="K30" s="595">
        <v>45748</v>
      </c>
      <c r="L30" s="595">
        <v>45838</v>
      </c>
      <c r="M30" s="598" t="s">
        <v>526</v>
      </c>
    </row>
    <row r="31" spans="1:13" s="25" customFormat="1" ht="12.75" customHeight="1">
      <c r="A31" s="584"/>
      <c r="B31" s="587"/>
      <c r="C31" s="587"/>
      <c r="D31" s="590"/>
      <c r="E31" s="593"/>
      <c r="F31" s="602"/>
      <c r="G31" s="394"/>
      <c r="H31" s="596"/>
      <c r="I31" s="596"/>
      <c r="J31" s="596"/>
      <c r="K31" s="596"/>
      <c r="L31" s="596"/>
      <c r="M31" s="599"/>
    </row>
    <row r="32" spans="1:13" s="25" customFormat="1" ht="12.75" customHeight="1">
      <c r="A32" s="584"/>
      <c r="B32" s="587"/>
      <c r="C32" s="587"/>
      <c r="D32" s="590"/>
      <c r="E32" s="593"/>
      <c r="F32" s="602"/>
      <c r="G32" s="394"/>
      <c r="H32" s="596"/>
      <c r="I32" s="596"/>
      <c r="J32" s="596"/>
      <c r="K32" s="596"/>
      <c r="L32" s="596"/>
      <c r="M32" s="599"/>
    </row>
    <row r="33" spans="1:13" s="25" customFormat="1" ht="12.75" customHeight="1">
      <c r="A33" s="584"/>
      <c r="B33" s="587"/>
      <c r="C33" s="587"/>
      <c r="D33" s="590"/>
      <c r="E33" s="593"/>
      <c r="F33" s="602"/>
      <c r="G33" s="394"/>
      <c r="H33" s="596"/>
      <c r="I33" s="596"/>
      <c r="J33" s="596"/>
      <c r="K33" s="596"/>
      <c r="L33" s="596"/>
      <c r="M33" s="599"/>
    </row>
    <row r="34" spans="1:13" s="25" customFormat="1" ht="13.5" customHeight="1">
      <c r="A34" s="584"/>
      <c r="B34" s="587"/>
      <c r="C34" s="587"/>
      <c r="D34" s="590"/>
      <c r="E34" s="593"/>
      <c r="F34" s="602"/>
      <c r="G34" s="394"/>
      <c r="H34" s="596"/>
      <c r="I34" s="596"/>
      <c r="J34" s="596"/>
      <c r="K34" s="596"/>
      <c r="L34" s="596"/>
      <c r="M34" s="599"/>
    </row>
    <row r="35" spans="1:13">
      <c r="A35" s="584"/>
      <c r="B35" s="587"/>
      <c r="C35" s="587"/>
      <c r="D35" s="590"/>
      <c r="E35" s="593"/>
      <c r="F35" s="602"/>
      <c r="G35" s="394"/>
      <c r="H35" s="596"/>
      <c r="I35" s="596"/>
      <c r="J35" s="596"/>
      <c r="K35" s="596"/>
      <c r="L35" s="596"/>
      <c r="M35" s="599"/>
    </row>
    <row r="36" spans="1:13">
      <c r="A36" s="584"/>
      <c r="B36" s="587"/>
      <c r="C36" s="587"/>
      <c r="D36" s="590"/>
      <c r="E36" s="593"/>
      <c r="F36" s="602"/>
      <c r="G36" s="394"/>
      <c r="H36" s="596"/>
      <c r="I36" s="596"/>
      <c r="J36" s="596"/>
      <c r="K36" s="596"/>
      <c r="L36" s="596"/>
      <c r="M36" s="599"/>
    </row>
    <row r="37" spans="1:13">
      <c r="A37" s="584"/>
      <c r="B37" s="587"/>
      <c r="C37" s="587"/>
      <c r="D37" s="590"/>
      <c r="E37" s="593"/>
      <c r="F37" s="602"/>
      <c r="G37" s="394"/>
      <c r="H37" s="596"/>
      <c r="I37" s="596"/>
      <c r="J37" s="596"/>
      <c r="K37" s="596"/>
      <c r="L37" s="596"/>
      <c r="M37" s="599"/>
    </row>
    <row r="38" spans="1:13">
      <c r="A38" s="584"/>
      <c r="B38" s="587"/>
      <c r="C38" s="587"/>
      <c r="D38" s="590"/>
      <c r="E38" s="593"/>
      <c r="F38" s="602"/>
      <c r="G38" s="394"/>
      <c r="H38" s="596"/>
      <c r="I38" s="596"/>
      <c r="J38" s="596"/>
      <c r="K38" s="596"/>
      <c r="L38" s="596"/>
      <c r="M38" s="599"/>
    </row>
    <row r="39" spans="1:13" ht="15.75" thickBot="1">
      <c r="A39" s="585"/>
      <c r="B39" s="588"/>
      <c r="C39" s="588"/>
      <c r="D39" s="591"/>
      <c r="E39" s="594"/>
      <c r="F39" s="603"/>
      <c r="G39" s="395"/>
      <c r="H39" s="597"/>
      <c r="I39" s="597"/>
      <c r="J39" s="597"/>
      <c r="K39" s="597"/>
      <c r="L39" s="597"/>
      <c r="M39" s="600"/>
    </row>
    <row r="40" spans="1:13" s="25" customFormat="1" ht="12.75" customHeight="1">
      <c r="A40" s="583">
        <f>'7- Mapa Final'!A40</f>
        <v>4</v>
      </c>
      <c r="B40" s="586" t="str">
        <f>'7- Mapa Final'!B40</f>
        <v>Efectuar el reparto judicial incumpliendo requisitos</v>
      </c>
      <c r="C40" s="586" t="str">
        <f>'7- Mapa Final'!C40</f>
        <v>Realizar el reparto incumplimiento los principios  y condiciones establecidas para su realización</v>
      </c>
      <c r="D40" s="589" t="str">
        <f>'7- Mapa Final'!J40</f>
        <v>Muy Baja - 1</v>
      </c>
      <c r="E40" s="592" t="str">
        <f>'7- Mapa Final'!K40</f>
        <v>Menor - 2</v>
      </c>
      <c r="F40" s="601" t="str">
        <f>'7- Mapa Final'!M40</f>
        <v>Bajo - 2</v>
      </c>
      <c r="G40" s="396" t="str">
        <f>+'7- Mapa Final'!N40:N49</f>
        <v>Aceptar el riesgo</v>
      </c>
      <c r="H40" s="604"/>
      <c r="I40" s="604"/>
      <c r="J40" s="604" t="s">
        <v>8</v>
      </c>
      <c r="K40" s="595">
        <v>45748</v>
      </c>
      <c r="L40" s="595">
        <v>45838</v>
      </c>
      <c r="M40" s="598" t="s">
        <v>527</v>
      </c>
    </row>
    <row r="41" spans="1:13" s="25" customFormat="1" ht="12.75" customHeight="1">
      <c r="A41" s="584"/>
      <c r="B41" s="587"/>
      <c r="C41" s="587"/>
      <c r="D41" s="590"/>
      <c r="E41" s="593"/>
      <c r="F41" s="602"/>
      <c r="G41" s="394"/>
      <c r="H41" s="596"/>
      <c r="I41" s="596"/>
      <c r="J41" s="596"/>
      <c r="K41" s="596"/>
      <c r="L41" s="596"/>
      <c r="M41" s="599"/>
    </row>
    <row r="42" spans="1:13" s="25" customFormat="1" ht="12.75" customHeight="1">
      <c r="A42" s="584"/>
      <c r="B42" s="587"/>
      <c r="C42" s="587"/>
      <c r="D42" s="590"/>
      <c r="E42" s="593"/>
      <c r="F42" s="602"/>
      <c r="G42" s="394"/>
      <c r="H42" s="596"/>
      <c r="I42" s="596"/>
      <c r="J42" s="596"/>
      <c r="K42" s="596"/>
      <c r="L42" s="596"/>
      <c r="M42" s="599"/>
    </row>
    <row r="43" spans="1:13" s="25" customFormat="1" ht="12.75" customHeight="1">
      <c r="A43" s="584"/>
      <c r="B43" s="587"/>
      <c r="C43" s="587"/>
      <c r="D43" s="590"/>
      <c r="E43" s="593"/>
      <c r="F43" s="602"/>
      <c r="G43" s="394"/>
      <c r="H43" s="596"/>
      <c r="I43" s="596"/>
      <c r="J43" s="596"/>
      <c r="K43" s="596"/>
      <c r="L43" s="596"/>
      <c r="M43" s="599"/>
    </row>
    <row r="44" spans="1:13" s="25" customFormat="1" ht="13.5" customHeight="1">
      <c r="A44" s="584"/>
      <c r="B44" s="587"/>
      <c r="C44" s="587"/>
      <c r="D44" s="590"/>
      <c r="E44" s="593"/>
      <c r="F44" s="602"/>
      <c r="G44" s="394"/>
      <c r="H44" s="596"/>
      <c r="I44" s="596"/>
      <c r="J44" s="596"/>
      <c r="K44" s="596"/>
      <c r="L44" s="596"/>
      <c r="M44" s="599"/>
    </row>
    <row r="45" spans="1:13">
      <c r="A45" s="584"/>
      <c r="B45" s="587"/>
      <c r="C45" s="587"/>
      <c r="D45" s="590"/>
      <c r="E45" s="593"/>
      <c r="F45" s="602"/>
      <c r="G45" s="394"/>
      <c r="H45" s="596"/>
      <c r="I45" s="596"/>
      <c r="J45" s="596"/>
      <c r="K45" s="596"/>
      <c r="L45" s="596"/>
      <c r="M45" s="599"/>
    </row>
    <row r="46" spans="1:13">
      <c r="A46" s="584"/>
      <c r="B46" s="587"/>
      <c r="C46" s="587"/>
      <c r="D46" s="590"/>
      <c r="E46" s="593"/>
      <c r="F46" s="602"/>
      <c r="G46" s="394"/>
      <c r="H46" s="596"/>
      <c r="I46" s="596"/>
      <c r="J46" s="596"/>
      <c r="K46" s="596"/>
      <c r="L46" s="596"/>
      <c r="M46" s="599"/>
    </row>
    <row r="47" spans="1:13">
      <c r="A47" s="584"/>
      <c r="B47" s="587"/>
      <c r="C47" s="587"/>
      <c r="D47" s="590"/>
      <c r="E47" s="593"/>
      <c r="F47" s="602"/>
      <c r="G47" s="394"/>
      <c r="H47" s="596"/>
      <c r="I47" s="596"/>
      <c r="J47" s="596"/>
      <c r="K47" s="596"/>
      <c r="L47" s="596"/>
      <c r="M47" s="599"/>
    </row>
    <row r="48" spans="1:13">
      <c r="A48" s="584"/>
      <c r="B48" s="587"/>
      <c r="C48" s="587"/>
      <c r="D48" s="590"/>
      <c r="E48" s="593"/>
      <c r="F48" s="602"/>
      <c r="G48" s="394"/>
      <c r="H48" s="596"/>
      <c r="I48" s="596"/>
      <c r="J48" s="596"/>
      <c r="K48" s="596"/>
      <c r="L48" s="596"/>
      <c r="M48" s="599"/>
    </row>
    <row r="49" spans="1:13" ht="15.75" thickBot="1">
      <c r="A49" s="585"/>
      <c r="B49" s="588"/>
      <c r="C49" s="588"/>
      <c r="D49" s="591"/>
      <c r="E49" s="594"/>
      <c r="F49" s="603"/>
      <c r="G49" s="395"/>
      <c r="H49" s="597"/>
      <c r="I49" s="597"/>
      <c r="J49" s="597"/>
      <c r="K49" s="597"/>
      <c r="L49" s="597"/>
      <c r="M49" s="600"/>
    </row>
    <row r="50" spans="1:13" s="25" customFormat="1" ht="12.75" customHeight="1">
      <c r="A50" s="583">
        <v>5</v>
      </c>
      <c r="B50" s="586" t="str">
        <f>'7- Mapa Final'!B50</f>
        <v>Pérdida de documentos</v>
      </c>
      <c r="C50" s="586" t="str">
        <f>'7- Mapa Final'!C50</f>
        <v xml:space="preserve">Extravío temporal o definitivo de los  documentos de los procesos judiciales al interior de los despachos o centro de servicios </v>
      </c>
      <c r="D50" s="589" t="str">
        <f>'7- Mapa Final'!J50</f>
        <v>Muy Baja - 1</v>
      </c>
      <c r="E50" s="592" t="str">
        <f>'7- Mapa Final'!K50</f>
        <v>Menor - 2</v>
      </c>
      <c r="F50" s="601" t="str">
        <f>'7- Mapa Final'!M50</f>
        <v>Bajo - 2</v>
      </c>
      <c r="G50" s="396" t="str">
        <f>+'7- Mapa Final'!N50:N59</f>
        <v>Aceptar el riesgo</v>
      </c>
      <c r="H50" s="604"/>
      <c r="I50" s="604"/>
      <c r="J50" s="604" t="s">
        <v>8</v>
      </c>
      <c r="K50" s="595">
        <v>45748</v>
      </c>
      <c r="L50" s="595">
        <v>45838</v>
      </c>
      <c r="M50" s="598" t="s">
        <v>523</v>
      </c>
    </row>
    <row r="51" spans="1:13" s="25" customFormat="1" ht="12.75" customHeight="1">
      <c r="A51" s="584"/>
      <c r="B51" s="587"/>
      <c r="C51" s="587"/>
      <c r="D51" s="590"/>
      <c r="E51" s="593"/>
      <c r="F51" s="602"/>
      <c r="G51" s="394"/>
      <c r="H51" s="596"/>
      <c r="I51" s="596"/>
      <c r="J51" s="596"/>
      <c r="K51" s="596"/>
      <c r="L51" s="596"/>
      <c r="M51" s="599"/>
    </row>
    <row r="52" spans="1:13" s="25" customFormat="1" ht="12.75" customHeight="1">
      <c r="A52" s="584"/>
      <c r="B52" s="587"/>
      <c r="C52" s="587"/>
      <c r="D52" s="590"/>
      <c r="E52" s="593"/>
      <c r="F52" s="602"/>
      <c r="G52" s="394"/>
      <c r="H52" s="596"/>
      <c r="I52" s="596"/>
      <c r="J52" s="596"/>
      <c r="K52" s="596"/>
      <c r="L52" s="596"/>
      <c r="M52" s="599"/>
    </row>
    <row r="53" spans="1:13" s="25" customFormat="1" ht="12.75" customHeight="1">
      <c r="A53" s="584"/>
      <c r="B53" s="587"/>
      <c r="C53" s="587"/>
      <c r="D53" s="590"/>
      <c r="E53" s="593"/>
      <c r="F53" s="602"/>
      <c r="G53" s="394"/>
      <c r="H53" s="596"/>
      <c r="I53" s="596"/>
      <c r="J53" s="596"/>
      <c r="K53" s="596"/>
      <c r="L53" s="596"/>
      <c r="M53" s="599"/>
    </row>
    <row r="54" spans="1:13" s="25" customFormat="1" ht="13.5" customHeight="1">
      <c r="A54" s="584"/>
      <c r="B54" s="587"/>
      <c r="C54" s="587"/>
      <c r="D54" s="590"/>
      <c r="E54" s="593"/>
      <c r="F54" s="602"/>
      <c r="G54" s="394"/>
      <c r="H54" s="596"/>
      <c r="I54" s="596"/>
      <c r="J54" s="596"/>
      <c r="K54" s="596"/>
      <c r="L54" s="596"/>
      <c r="M54" s="599"/>
    </row>
    <row r="55" spans="1:13">
      <c r="A55" s="584"/>
      <c r="B55" s="587"/>
      <c r="C55" s="587"/>
      <c r="D55" s="590"/>
      <c r="E55" s="593"/>
      <c r="F55" s="602"/>
      <c r="G55" s="394"/>
      <c r="H55" s="596"/>
      <c r="I55" s="596"/>
      <c r="J55" s="596"/>
      <c r="K55" s="596"/>
      <c r="L55" s="596"/>
      <c r="M55" s="599"/>
    </row>
    <row r="56" spans="1:13">
      <c r="A56" s="584"/>
      <c r="B56" s="587"/>
      <c r="C56" s="587"/>
      <c r="D56" s="590"/>
      <c r="E56" s="593"/>
      <c r="F56" s="602"/>
      <c r="G56" s="394"/>
      <c r="H56" s="596"/>
      <c r="I56" s="596"/>
      <c r="J56" s="596"/>
      <c r="K56" s="596"/>
      <c r="L56" s="596"/>
      <c r="M56" s="599"/>
    </row>
    <row r="57" spans="1:13">
      <c r="A57" s="584"/>
      <c r="B57" s="587"/>
      <c r="C57" s="587"/>
      <c r="D57" s="590"/>
      <c r="E57" s="593"/>
      <c r="F57" s="602"/>
      <c r="G57" s="394"/>
      <c r="H57" s="596"/>
      <c r="I57" s="596"/>
      <c r="J57" s="596"/>
      <c r="K57" s="596"/>
      <c r="L57" s="596"/>
      <c r="M57" s="599"/>
    </row>
    <row r="58" spans="1:13">
      <c r="A58" s="584"/>
      <c r="B58" s="587"/>
      <c r="C58" s="587"/>
      <c r="D58" s="590"/>
      <c r="E58" s="593"/>
      <c r="F58" s="602"/>
      <c r="G58" s="394"/>
      <c r="H58" s="596"/>
      <c r="I58" s="596"/>
      <c r="J58" s="596"/>
      <c r="K58" s="596"/>
      <c r="L58" s="596"/>
      <c r="M58" s="599"/>
    </row>
    <row r="59" spans="1:13" ht="15.75" thickBot="1">
      <c r="A59" s="585"/>
      <c r="B59" s="588"/>
      <c r="C59" s="588"/>
      <c r="D59" s="591"/>
      <c r="E59" s="594"/>
      <c r="F59" s="603"/>
      <c r="G59" s="395"/>
      <c r="H59" s="597"/>
      <c r="I59" s="597"/>
      <c r="J59" s="597"/>
      <c r="K59" s="597"/>
      <c r="L59" s="597"/>
      <c r="M59" s="600"/>
    </row>
    <row r="60" spans="1:13" s="25" customFormat="1" ht="12.75" hidden="1" customHeight="1">
      <c r="A60" s="634">
        <v>6</v>
      </c>
      <c r="B60" s="635" t="str">
        <f>'7- Mapa Final'!B60</f>
        <v xml:space="preserve">Recibir , ofrecer, prometer , entregar o aceptar dádivas o beneficios a nombre propio o de terceros para  expedir, alterar,retener , extraviar o entregar  documentos  sin el lleno de requisitos legales </v>
      </c>
      <c r="C60" s="635" t="str">
        <f>'7- Mapa Final'!C60</f>
        <v xml:space="preserve"> Realizar trámites sin el cumplimiento de los requisitos legales  o  con informacionfalsa</v>
      </c>
      <c r="D60" s="636" t="str">
        <f>'7- Mapa Final'!J60</f>
        <v>Muy Baja - 1</v>
      </c>
      <c r="E60" s="637" t="str">
        <f>'7- Mapa Final'!K60</f>
        <v>Mayor - 4</v>
      </c>
      <c r="F60" s="638" t="str">
        <f>'7- Mapa Final'!M60</f>
        <v>Alto  - 4</v>
      </c>
      <c r="G60" s="393" t="str">
        <f>+'7- Mapa Final'!N60:N69</f>
        <v>Reducir (Mitigar)</v>
      </c>
      <c r="H60" s="619"/>
      <c r="I60" s="619"/>
      <c r="J60" s="619"/>
      <c r="K60" s="619"/>
      <c r="L60" s="619"/>
      <c r="M60" s="620" t="s">
        <v>521</v>
      </c>
    </row>
    <row r="61" spans="1:13" s="25" customFormat="1" ht="12.75" hidden="1" customHeight="1">
      <c r="A61" s="584"/>
      <c r="B61" s="587"/>
      <c r="C61" s="587"/>
      <c r="D61" s="590"/>
      <c r="E61" s="593"/>
      <c r="F61" s="602"/>
      <c r="G61" s="394"/>
      <c r="H61" s="596"/>
      <c r="I61" s="596"/>
      <c r="J61" s="596"/>
      <c r="K61" s="596"/>
      <c r="L61" s="596"/>
      <c r="M61" s="599"/>
    </row>
    <row r="62" spans="1:13" s="25" customFormat="1" ht="12.75" hidden="1" customHeight="1">
      <c r="A62" s="584"/>
      <c r="B62" s="587"/>
      <c r="C62" s="587"/>
      <c r="D62" s="590"/>
      <c r="E62" s="593"/>
      <c r="F62" s="602"/>
      <c r="G62" s="394"/>
      <c r="H62" s="596"/>
      <c r="I62" s="596"/>
      <c r="J62" s="596"/>
      <c r="K62" s="596"/>
      <c r="L62" s="596"/>
      <c r="M62" s="599"/>
    </row>
    <row r="63" spans="1:13" s="25" customFormat="1" ht="12.75" hidden="1" customHeight="1">
      <c r="A63" s="584"/>
      <c r="B63" s="587"/>
      <c r="C63" s="587"/>
      <c r="D63" s="590"/>
      <c r="E63" s="593"/>
      <c r="F63" s="602"/>
      <c r="G63" s="394"/>
      <c r="H63" s="596"/>
      <c r="I63" s="596"/>
      <c r="J63" s="596"/>
      <c r="K63" s="596"/>
      <c r="L63" s="596"/>
      <c r="M63" s="599"/>
    </row>
    <row r="64" spans="1:13" s="25" customFormat="1" ht="13.5" hidden="1" customHeight="1">
      <c r="A64" s="584"/>
      <c r="B64" s="587"/>
      <c r="C64" s="587"/>
      <c r="D64" s="590"/>
      <c r="E64" s="593"/>
      <c r="F64" s="602"/>
      <c r="G64" s="394"/>
      <c r="H64" s="596"/>
      <c r="I64" s="596"/>
      <c r="J64" s="596"/>
      <c r="K64" s="596"/>
      <c r="L64" s="596"/>
      <c r="M64" s="599"/>
    </row>
    <row r="65" spans="1:13" hidden="1">
      <c r="A65" s="584"/>
      <c r="B65" s="587"/>
      <c r="C65" s="587"/>
      <c r="D65" s="590"/>
      <c r="E65" s="593"/>
      <c r="F65" s="602"/>
      <c r="G65" s="394"/>
      <c r="H65" s="596"/>
      <c r="I65" s="596"/>
      <c r="J65" s="596"/>
      <c r="K65" s="596"/>
      <c r="L65" s="596"/>
      <c r="M65" s="599"/>
    </row>
    <row r="66" spans="1:13" hidden="1">
      <c r="A66" s="584"/>
      <c r="B66" s="587"/>
      <c r="C66" s="587"/>
      <c r="D66" s="590"/>
      <c r="E66" s="593"/>
      <c r="F66" s="602"/>
      <c r="G66" s="394"/>
      <c r="H66" s="596"/>
      <c r="I66" s="596"/>
      <c r="J66" s="596"/>
      <c r="K66" s="596"/>
      <c r="L66" s="596"/>
      <c r="M66" s="599"/>
    </row>
    <row r="67" spans="1:13" hidden="1">
      <c r="A67" s="584"/>
      <c r="B67" s="587"/>
      <c r="C67" s="587"/>
      <c r="D67" s="590"/>
      <c r="E67" s="593"/>
      <c r="F67" s="602"/>
      <c r="G67" s="394"/>
      <c r="H67" s="596"/>
      <c r="I67" s="596"/>
      <c r="J67" s="596"/>
      <c r="K67" s="596"/>
      <c r="L67" s="596"/>
      <c r="M67" s="599"/>
    </row>
    <row r="68" spans="1:13" hidden="1">
      <c r="A68" s="584"/>
      <c r="B68" s="587"/>
      <c r="C68" s="587"/>
      <c r="D68" s="590"/>
      <c r="E68" s="593"/>
      <c r="F68" s="602"/>
      <c r="G68" s="394"/>
      <c r="H68" s="596"/>
      <c r="I68" s="596"/>
      <c r="J68" s="596"/>
      <c r="K68" s="596"/>
      <c r="L68" s="596"/>
      <c r="M68" s="599"/>
    </row>
    <row r="69" spans="1:13" ht="15.75" hidden="1" thickBot="1">
      <c r="A69" s="585"/>
      <c r="B69" s="588"/>
      <c r="C69" s="588"/>
      <c r="D69" s="591"/>
      <c r="E69" s="594"/>
      <c r="F69" s="603"/>
      <c r="G69" s="394"/>
      <c r="H69" s="597"/>
      <c r="I69" s="597"/>
      <c r="J69" s="597"/>
      <c r="K69" s="597"/>
      <c r="L69" s="597"/>
      <c r="M69" s="600"/>
    </row>
    <row r="70" spans="1:13" s="25" customFormat="1" ht="12.75" hidden="1" customHeight="1">
      <c r="A70" s="584">
        <v>7</v>
      </c>
      <c r="B70" s="587" t="str">
        <f>'7- Mapa Final'!B70</f>
        <v xml:space="preserve">Recibir, ofrecer, prometer, entregar o aceptar dadivas  o beneficios a nombre propio o de terceros para  demorar, retener, alterar o direccionar fallos judiciales </v>
      </c>
      <c r="C70" s="587" t="str">
        <f>'7- Mapa Final'!C70</f>
        <v xml:space="preserve">Proferir  sentencias judiciales incumplmiendo los principios de la administración de justicia o sin la observancia de los Códigos  Procesales en la materia </v>
      </c>
      <c r="D70" s="639" t="str">
        <f>'7- Mapa Final'!J70</f>
        <v>Muy Baja - 1</v>
      </c>
      <c r="E70" s="640" t="str">
        <f>'7- Mapa Final'!K70</f>
        <v>Mayor - 4</v>
      </c>
      <c r="F70" s="602" t="str">
        <f>'7- Mapa Final'!M70</f>
        <v>Alto  - 4</v>
      </c>
      <c r="G70" s="396" t="str">
        <f>+'7- Mapa Final'!N70:N79</f>
        <v>Reducir (Mitigar)</v>
      </c>
      <c r="H70" s="596"/>
      <c r="I70" s="596"/>
      <c r="J70" s="596"/>
      <c r="K70" s="596"/>
      <c r="L70" s="596"/>
      <c r="M70" s="599" t="s">
        <v>522</v>
      </c>
    </row>
    <row r="71" spans="1:13" s="25" customFormat="1" ht="12.75" hidden="1" customHeight="1">
      <c r="A71" s="584"/>
      <c r="B71" s="587"/>
      <c r="C71" s="587"/>
      <c r="D71" s="590"/>
      <c r="E71" s="593"/>
      <c r="F71" s="602"/>
      <c r="G71" s="394"/>
      <c r="H71" s="596"/>
      <c r="I71" s="596"/>
      <c r="J71" s="596"/>
      <c r="K71" s="596"/>
      <c r="L71" s="596"/>
      <c r="M71" s="599"/>
    </row>
    <row r="72" spans="1:13" s="25" customFormat="1" ht="12.75" hidden="1" customHeight="1">
      <c r="A72" s="584"/>
      <c r="B72" s="587"/>
      <c r="C72" s="587"/>
      <c r="D72" s="590"/>
      <c r="E72" s="593"/>
      <c r="F72" s="602"/>
      <c r="G72" s="394"/>
      <c r="H72" s="596"/>
      <c r="I72" s="596"/>
      <c r="J72" s="596"/>
      <c r="K72" s="596"/>
      <c r="L72" s="596"/>
      <c r="M72" s="599"/>
    </row>
    <row r="73" spans="1:13" s="25" customFormat="1" ht="12.75" hidden="1" customHeight="1">
      <c r="A73" s="584"/>
      <c r="B73" s="587"/>
      <c r="C73" s="587"/>
      <c r="D73" s="590"/>
      <c r="E73" s="593"/>
      <c r="F73" s="602"/>
      <c r="G73" s="394"/>
      <c r="H73" s="596"/>
      <c r="I73" s="596"/>
      <c r="J73" s="596"/>
      <c r="K73" s="596"/>
      <c r="L73" s="596"/>
      <c r="M73" s="599"/>
    </row>
    <row r="74" spans="1:13" s="25" customFormat="1" ht="13.5" hidden="1" customHeight="1">
      <c r="A74" s="584"/>
      <c r="B74" s="587"/>
      <c r="C74" s="587"/>
      <c r="D74" s="590"/>
      <c r="E74" s="593"/>
      <c r="F74" s="602"/>
      <c r="G74" s="394"/>
      <c r="H74" s="596"/>
      <c r="I74" s="596"/>
      <c r="J74" s="596"/>
      <c r="K74" s="596"/>
      <c r="L74" s="596"/>
      <c r="M74" s="599"/>
    </row>
    <row r="75" spans="1:13" hidden="1">
      <c r="A75" s="584"/>
      <c r="B75" s="587"/>
      <c r="C75" s="587"/>
      <c r="D75" s="590"/>
      <c r="E75" s="593"/>
      <c r="F75" s="602"/>
      <c r="G75" s="394"/>
      <c r="H75" s="596"/>
      <c r="I75" s="596"/>
      <c r="J75" s="596"/>
      <c r="K75" s="596"/>
      <c r="L75" s="596"/>
      <c r="M75" s="599"/>
    </row>
    <row r="76" spans="1:13" hidden="1">
      <c r="A76" s="584"/>
      <c r="B76" s="587"/>
      <c r="C76" s="587"/>
      <c r="D76" s="590"/>
      <c r="E76" s="593"/>
      <c r="F76" s="602"/>
      <c r="G76" s="394"/>
      <c r="H76" s="596"/>
      <c r="I76" s="596"/>
      <c r="J76" s="596"/>
      <c r="K76" s="596"/>
      <c r="L76" s="596"/>
      <c r="M76" s="599"/>
    </row>
    <row r="77" spans="1:13" hidden="1">
      <c r="A77" s="584"/>
      <c r="B77" s="587"/>
      <c r="C77" s="587"/>
      <c r="D77" s="590"/>
      <c r="E77" s="593"/>
      <c r="F77" s="602"/>
      <c r="G77" s="394"/>
      <c r="H77" s="596"/>
      <c r="I77" s="596"/>
      <c r="J77" s="596"/>
      <c r="K77" s="596"/>
      <c r="L77" s="596"/>
      <c r="M77" s="599"/>
    </row>
    <row r="78" spans="1:13" hidden="1">
      <c r="A78" s="584"/>
      <c r="B78" s="587"/>
      <c r="C78" s="587"/>
      <c r="D78" s="590"/>
      <c r="E78" s="593"/>
      <c r="F78" s="602"/>
      <c r="G78" s="394"/>
      <c r="H78" s="596"/>
      <c r="I78" s="596"/>
      <c r="J78" s="596"/>
      <c r="K78" s="596"/>
      <c r="L78" s="596"/>
      <c r="M78" s="599"/>
    </row>
    <row r="79" spans="1:13" ht="15.75" hidden="1" thickBot="1">
      <c r="A79" s="585"/>
      <c r="B79" s="588"/>
      <c r="C79" s="588"/>
      <c r="D79" s="591"/>
      <c r="E79" s="594"/>
      <c r="F79" s="603"/>
      <c r="G79" s="394"/>
      <c r="H79" s="597"/>
      <c r="I79" s="597"/>
      <c r="J79" s="597"/>
      <c r="K79" s="597"/>
      <c r="L79" s="597"/>
      <c r="M79" s="600"/>
    </row>
  </sheetData>
  <mergeCells count="108">
    <mergeCell ref="J70:J79"/>
    <mergeCell ref="K70:K79"/>
    <mergeCell ref="L70:L79"/>
    <mergeCell ref="M70:M79"/>
    <mergeCell ref="M60:M69"/>
    <mergeCell ref="A70:A79"/>
    <mergeCell ref="B70:B79"/>
    <mergeCell ref="C70:C79"/>
    <mergeCell ref="D70:D79"/>
    <mergeCell ref="E70:E79"/>
    <mergeCell ref="F70:F79"/>
    <mergeCell ref="G70:G79"/>
    <mergeCell ref="H70:H79"/>
    <mergeCell ref="I70:I79"/>
    <mergeCell ref="G60:G69"/>
    <mergeCell ref="H60:H69"/>
    <mergeCell ref="I60:I69"/>
    <mergeCell ref="J60:J69"/>
    <mergeCell ref="K60:K69"/>
    <mergeCell ref="L60:L69"/>
    <mergeCell ref="J50:J59"/>
    <mergeCell ref="K50:K59"/>
    <mergeCell ref="L50:L59"/>
    <mergeCell ref="M50:M59"/>
    <mergeCell ref="A60:A69"/>
    <mergeCell ref="B60:B69"/>
    <mergeCell ref="C60:C69"/>
    <mergeCell ref="D60:D69"/>
    <mergeCell ref="E60:E69"/>
    <mergeCell ref="F60:F69"/>
    <mergeCell ref="M40:M49"/>
    <mergeCell ref="A50:A59"/>
    <mergeCell ref="B50:B59"/>
    <mergeCell ref="C50:C59"/>
    <mergeCell ref="D50:D59"/>
    <mergeCell ref="E50:E59"/>
    <mergeCell ref="F50:F59"/>
    <mergeCell ref="G50:G59"/>
    <mergeCell ref="H50:H59"/>
    <mergeCell ref="I50:I59"/>
    <mergeCell ref="G40:G49"/>
    <mergeCell ref="H40:H49"/>
    <mergeCell ref="I40:I49"/>
    <mergeCell ref="J40:J49"/>
    <mergeCell ref="K40:K49"/>
    <mergeCell ref="L40:L49"/>
    <mergeCell ref="J30:J39"/>
    <mergeCell ref="K30:K39"/>
    <mergeCell ref="L30:L39"/>
    <mergeCell ref="M30:M39"/>
    <mergeCell ref="A40:A49"/>
    <mergeCell ref="B40:B49"/>
    <mergeCell ref="C40:C49"/>
    <mergeCell ref="D40:D49"/>
    <mergeCell ref="E40:E49"/>
    <mergeCell ref="F40:F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F20:F29"/>
    <mergeCell ref="H10:H19"/>
    <mergeCell ref="I10:I19"/>
    <mergeCell ref="J10:J19"/>
    <mergeCell ref="K10:K19"/>
    <mergeCell ref="L10:L19"/>
    <mergeCell ref="M10:M19"/>
    <mergeCell ref="A9:G9"/>
    <mergeCell ref="A10:A19"/>
    <mergeCell ref="B10:B19"/>
    <mergeCell ref="C10:C19"/>
    <mergeCell ref="D10:D19"/>
    <mergeCell ref="E10:E19"/>
    <mergeCell ref="F10:F19"/>
    <mergeCell ref="G10:G19"/>
    <mergeCell ref="A6:B6"/>
    <mergeCell ref="C6:M6"/>
    <mergeCell ref="A7:C7"/>
    <mergeCell ref="D7:F7"/>
    <mergeCell ref="G7:G8"/>
    <mergeCell ref="H7:H8"/>
    <mergeCell ref="I7:J7"/>
    <mergeCell ref="K7:L7"/>
    <mergeCell ref="M7:M8"/>
    <mergeCell ref="A1:B2"/>
    <mergeCell ref="C1:J3"/>
    <mergeCell ref="K1:M3"/>
    <mergeCell ref="A4:B4"/>
    <mergeCell ref="C4:M4"/>
    <mergeCell ref="A5:B5"/>
    <mergeCell ref="C5:M5"/>
  </mergeCells>
  <conditionalFormatting sqref="A7:B7">
    <cfRule type="containsText" dxfId="56" priority="59" operator="containsText" text="3- Moderado">
      <formula>NOT(ISERROR(SEARCH("3- Moderado",A7)))</formula>
    </cfRule>
    <cfRule type="containsText" dxfId="57" priority="60" operator="containsText" text="6- Moderado">
      <formula>NOT(ISERROR(SEARCH("6- Moderado",A7)))</formula>
    </cfRule>
    <cfRule type="containsText" dxfId="58" priority="61" operator="containsText" text="4- Moderado">
      <formula>NOT(ISERROR(SEARCH("4- Moderado",A7)))</formula>
    </cfRule>
    <cfRule type="containsText" dxfId="59" priority="62" operator="containsText" text="3- Bajo">
      <formula>NOT(ISERROR(SEARCH("3- Bajo",A7)))</formula>
    </cfRule>
    <cfRule type="containsText" dxfId="60" priority="63" operator="containsText" text="4- Bajo">
      <formula>NOT(ISERROR(SEARCH("4- Bajo",A7)))</formula>
    </cfRule>
    <cfRule type="containsText" dxfId="61" priority="64" operator="containsText" text="1- Bajo">
      <formula>NOT(ISERROR(SEARCH("1- Bajo",A7)))</formula>
    </cfRule>
  </conditionalFormatting>
  <conditionalFormatting sqref="A10:E10 A20:E20">
    <cfRule type="containsText" dxfId="53" priority="53" operator="containsText" text="3- Moderado">
      <formula>NOT(ISERROR(SEARCH("3- Moderado",A10)))</formula>
    </cfRule>
    <cfRule type="containsText" dxfId="54" priority="54" operator="containsText" text="6- Moderado">
      <formula>NOT(ISERROR(SEARCH("6- Moderado",A10)))</formula>
    </cfRule>
    <cfRule type="containsText" dxfId="55" priority="55" operator="containsText" text="4- Moderado">
      <formula>NOT(ISERROR(SEARCH("4- Moderado",A10)))</formula>
    </cfRule>
    <cfRule type="containsText" dxfId="50" priority="56" operator="containsText" text="3- Bajo">
      <formula>NOT(ISERROR(SEARCH("3- Bajo",A10)))</formula>
    </cfRule>
    <cfRule type="containsText" dxfId="51" priority="57" operator="containsText" text="4- Bajo">
      <formula>NOT(ISERROR(SEARCH("4- Bajo",A10)))</formula>
    </cfRule>
    <cfRule type="containsText" dxfId="52" priority="58" operator="containsText" text="1- Bajo">
      <formula>NOT(ISERROR(SEARCH("1- Bajo",A10)))</formula>
    </cfRule>
  </conditionalFormatting>
  <conditionalFormatting sqref="A30:E30">
    <cfRule type="containsText" dxfId="47" priority="40" operator="containsText" text="3- Moderado">
      <formula>NOT(ISERROR(SEARCH("3- Moderado",A30)))</formula>
    </cfRule>
    <cfRule type="containsText" dxfId="48" priority="41" operator="containsText" text="6- Moderado">
      <formula>NOT(ISERROR(SEARCH("6- Moderado",A30)))</formula>
    </cfRule>
    <cfRule type="containsText" dxfId="46" priority="42" operator="containsText" text="4- Moderado">
      <formula>NOT(ISERROR(SEARCH("4- Moderado",A30)))</formula>
    </cfRule>
    <cfRule type="containsText" dxfId="49" priority="43" operator="containsText" text="3- Bajo">
      <formula>NOT(ISERROR(SEARCH("3- Bajo",A30)))</formula>
    </cfRule>
    <cfRule type="containsText" dxfId="44" priority="44" operator="containsText" text="4- Bajo">
      <formula>NOT(ISERROR(SEARCH("4- Bajo",A30)))</formula>
    </cfRule>
    <cfRule type="containsText" dxfId="45" priority="45" operator="containsText" text="1- Bajo">
      <formula>NOT(ISERROR(SEARCH("1- Bajo",A30)))</formula>
    </cfRule>
  </conditionalFormatting>
  <conditionalFormatting sqref="A40:E40">
    <cfRule type="containsText" dxfId="38" priority="33" operator="containsText" text="3- Moderado">
      <formula>NOT(ISERROR(SEARCH("3- Moderado",A40)))</formula>
    </cfRule>
    <cfRule type="containsText" dxfId="39" priority="34" operator="containsText" text="6- Moderado">
      <formula>NOT(ISERROR(SEARCH("6- Moderado",A40)))</formula>
    </cfRule>
    <cfRule type="containsText" dxfId="40" priority="35" operator="containsText" text="4- Moderado">
      <formula>NOT(ISERROR(SEARCH("4- Moderado",A40)))</formula>
    </cfRule>
    <cfRule type="containsText" dxfId="41" priority="36" operator="containsText" text="3- Bajo">
      <formula>NOT(ISERROR(SEARCH("3- Bajo",A40)))</formula>
    </cfRule>
    <cfRule type="containsText" dxfId="42" priority="37" operator="containsText" text="4- Bajo">
      <formula>NOT(ISERROR(SEARCH("4- Bajo",A40)))</formula>
    </cfRule>
    <cfRule type="containsText" dxfId="43" priority="38" operator="containsText" text="1- Bajo">
      <formula>NOT(ISERROR(SEARCH("1- Bajo",A40)))</formula>
    </cfRule>
  </conditionalFormatting>
  <conditionalFormatting sqref="A50:E50">
    <cfRule type="containsText" dxfId="37" priority="23" operator="containsText" text="3- Moderado">
      <formula>NOT(ISERROR(SEARCH("3- Moderado",A50)))</formula>
    </cfRule>
    <cfRule type="containsText" dxfId="36" priority="24" operator="containsText" text="6- Moderado">
      <formula>NOT(ISERROR(SEARCH("6- Moderado",A50)))</formula>
    </cfRule>
    <cfRule type="containsText" dxfId="35" priority="25" operator="containsText" text="4- Moderado">
      <formula>NOT(ISERROR(SEARCH("4- Moderado",A50)))</formula>
    </cfRule>
    <cfRule type="containsText" dxfId="34" priority="26" operator="containsText" text="3- Bajo">
      <formula>NOT(ISERROR(SEARCH("3- Bajo",A50)))</formula>
    </cfRule>
    <cfRule type="containsText" dxfId="33" priority="27" operator="containsText" text="4- Bajo">
      <formula>NOT(ISERROR(SEARCH("4- Bajo",A50)))</formula>
    </cfRule>
    <cfRule type="containsText" dxfId="32" priority="28" operator="containsText" text="1- Bajo">
      <formula>NOT(ISERROR(SEARCH("1- Bajo",A50)))</formula>
    </cfRule>
  </conditionalFormatting>
  <conditionalFormatting sqref="A60:E60">
    <cfRule type="containsText" dxfId="27" priority="7" operator="containsText" text="3- Moderado">
      <formula>NOT(ISERROR(SEARCH("3- Moderado",A60)))</formula>
    </cfRule>
    <cfRule type="containsText" dxfId="28" priority="8" operator="containsText" text="6- Moderado">
      <formula>NOT(ISERROR(SEARCH("6- Moderado",A60)))</formula>
    </cfRule>
    <cfRule type="containsText" dxfId="26" priority="9" operator="containsText" text="4- Moderado">
      <formula>NOT(ISERROR(SEARCH("4- Moderado",A60)))</formula>
    </cfRule>
    <cfRule type="containsText" dxfId="29" priority="10" operator="containsText" text="3- Bajo">
      <formula>NOT(ISERROR(SEARCH("3- Bajo",A60)))</formula>
    </cfRule>
    <cfRule type="containsText" dxfId="30" priority="11" operator="containsText" text="4- Bajo">
      <formula>NOT(ISERROR(SEARCH("4- Bajo",A60)))</formula>
    </cfRule>
    <cfRule type="containsText" dxfId="31" priority="12" operator="containsText" text="1- Bajo">
      <formula>NOT(ISERROR(SEARCH("1- Bajo",A60)))</formula>
    </cfRule>
  </conditionalFormatting>
  <conditionalFormatting sqref="A70:E70">
    <cfRule type="containsText" dxfId="22" priority="1" operator="containsText" text="3- Moderado">
      <formula>NOT(ISERROR(SEARCH("3- Moderado",A70)))</formula>
    </cfRule>
    <cfRule type="containsText" dxfId="21" priority="2" operator="containsText" text="6- Moderado">
      <formula>NOT(ISERROR(SEARCH("6- Moderado",A70)))</formula>
    </cfRule>
    <cfRule type="containsText" dxfId="20" priority="3" operator="containsText" text="4- Moderado">
      <formula>NOT(ISERROR(SEARCH("4- Moderado",A70)))</formula>
    </cfRule>
    <cfRule type="containsText" dxfId="25" priority="4" operator="containsText" text="3- Bajo">
      <formula>NOT(ISERROR(SEARCH("3- Bajo",A70)))</formula>
    </cfRule>
    <cfRule type="containsText" dxfId="24" priority="5" operator="containsText" text="4- Bajo">
      <formula>NOT(ISERROR(SEARCH("4- Bajo",A70)))</formula>
    </cfRule>
    <cfRule type="containsText" dxfId="23" priority="6" operator="containsText" text="1- Bajo">
      <formula>NOT(ISERROR(SEARCH("1- Bajo",A70)))</formula>
    </cfRule>
  </conditionalFormatting>
  <conditionalFormatting sqref="C8:F8">
    <cfRule type="containsText" dxfId="19" priority="47" operator="containsText" text="3- Moderado">
      <formula>NOT(ISERROR(SEARCH("3- Moderado",C8)))</formula>
    </cfRule>
    <cfRule type="containsText" dxfId="18" priority="48" operator="containsText" text="6- Moderado">
      <formula>NOT(ISERROR(SEARCH("6- Moderado",C8)))</formula>
    </cfRule>
    <cfRule type="containsText" dxfId="17" priority="49" operator="containsText" text="4- Moderado">
      <formula>NOT(ISERROR(SEARCH("4- Moderado",C8)))</formula>
    </cfRule>
    <cfRule type="containsText" dxfId="14" priority="50" operator="containsText" text="3- Bajo">
      <formula>NOT(ISERROR(SEARCH("3- Bajo",C8)))</formula>
    </cfRule>
    <cfRule type="containsText" dxfId="16" priority="51" operator="containsText" text="4- Bajo">
      <formula>NOT(ISERROR(SEARCH("4- Bajo",C8)))</formula>
    </cfRule>
    <cfRule type="containsText" dxfId="15" priority="52" operator="containsText" text="1- Bajo">
      <formula>NOT(ISERROR(SEARCH("1- Bajo",C8)))</formula>
    </cfRule>
  </conditionalFormatting>
  <conditionalFormatting sqref="D10:D79">
    <cfRule type="containsText" dxfId="11" priority="17" operator="containsText" text="Muy Alta">
      <formula>NOT(ISERROR(SEARCH("Muy Alta",D10)))</formula>
    </cfRule>
    <cfRule type="containsText" dxfId="12" priority="18" operator="containsText" text="Alta">
      <formula>NOT(ISERROR(SEARCH("Alta",D10)))</formula>
    </cfRule>
    <cfRule type="containsText" dxfId="13" priority="19" operator="containsText" text="Baja">
      <formula>NOT(ISERROR(SEARCH("Baja",D10)))</formula>
    </cfRule>
    <cfRule type="containsText" dxfId="9" priority="20" operator="containsText" text="Muy Baja">
      <formula>NOT(ISERROR(SEARCH("Muy Baja",D10)))</formula>
    </cfRule>
    <cfRule type="containsText" dxfId="10" priority="22" operator="containsText" text="Media">
      <formula>NOT(ISERROR(SEARCH("Media",D10)))</formula>
    </cfRule>
  </conditionalFormatting>
  <conditionalFormatting sqref="E10:E79">
    <cfRule type="containsText" dxfId="5" priority="13" operator="containsText" text="Catastrófico">
      <formula>NOT(ISERROR(SEARCH("Catastrófico",E10)))</formula>
    </cfRule>
    <cfRule type="containsText" dxfId="6" priority="14" operator="containsText" text="Mayor">
      <formula>NOT(ISERROR(SEARCH("Mayor",E10)))</formula>
    </cfRule>
    <cfRule type="containsText" dxfId="7" priority="15" operator="containsText" text="Menor">
      <formula>NOT(ISERROR(SEARCH("Menor",E10)))</formula>
    </cfRule>
    <cfRule type="containsText" dxfId="8" priority="16" operator="containsText" text="Leve">
      <formula>NOT(ISERROR(SEARCH("Leve",E10)))</formula>
    </cfRule>
  </conditionalFormatting>
  <conditionalFormatting sqref="E10:F79">
    <cfRule type="containsText" dxfId="4" priority="21" operator="containsText" text="Moderado">
      <formula>NOT(ISERROR(SEARCH("Moderado",E10)))</formula>
    </cfRule>
  </conditionalFormatting>
  <conditionalFormatting sqref="F10:F29">
    <cfRule type="colorScale" priority="65">
      <colorScale>
        <cfvo type="min"/>
        <cfvo type="max"/>
        <color rgb="FFFF7128"/>
        <color rgb="FFFFEF9C"/>
      </colorScale>
    </cfRule>
  </conditionalFormatting>
  <conditionalFormatting sqref="F10:F79">
    <cfRule type="containsText" dxfId="0" priority="29" operator="containsText" text="Bajo">
      <formula>NOT(ISERROR(SEARCH("Bajo",F10)))</formula>
    </cfRule>
    <cfRule type="containsText" dxfId="1" priority="30" operator="containsText" text="Moderado">
      <formula>NOT(ISERROR(SEARCH("Moderado",F10)))</formula>
    </cfRule>
    <cfRule type="containsText" dxfId="2" priority="31" operator="containsText" text="Alto">
      <formula>NOT(ISERROR(SEARCH("Alto",F10)))</formula>
    </cfRule>
    <cfRule type="containsText" dxfId="3" priority="32" operator="containsText" text="Extremo">
      <formula>NOT(ISERROR(SEARCH("Extremo",F10)))</formula>
    </cfRule>
  </conditionalFormatting>
  <conditionalFormatting sqref="F30:F39">
    <cfRule type="colorScale" priority="46">
      <colorScale>
        <cfvo type="min"/>
        <cfvo type="max"/>
        <color rgb="FFFF7128"/>
        <color rgb="FFFFEF9C"/>
      </colorScale>
    </cfRule>
  </conditionalFormatting>
  <conditionalFormatting sqref="F40:F49">
    <cfRule type="colorScale" priority="39">
      <colorScale>
        <cfvo type="min"/>
        <cfvo type="max"/>
        <color rgb="FFFF7128"/>
        <color rgb="FFFFEF9C"/>
      </colorScale>
    </cfRule>
  </conditionalFormatting>
  <conditionalFormatting sqref="F50:F79">
    <cfRule type="colorScale" priority="66">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E70D03A3-83B7-4CBD-AAD3-5F5ED027035E}"/>
    <dataValidation allowBlank="1" showInputMessage="1" showErrorMessage="1" prompt="Describir las actividades que se van a desarrollar para el proyecto" sqref="H7" xr:uid="{41260B89-F2B1-47B0-B34C-5EFA349D3FE0}"/>
    <dataValidation allowBlank="1" showInputMessage="1" showErrorMessage="1" prompt="Seleccionar si el responsable es el responsable de las acciones es el nivel central" sqref="I7:I8" xr:uid="{36521BC4-D091-4DC3-A4FA-EEB854E000E3}"/>
    <dataValidation allowBlank="1" showInputMessage="1" showErrorMessage="1" prompt="seleccionar si el responsable de ejecutar las acciones es el nivel central" sqref="J8" xr:uid="{D1B7957A-E8F4-4EF3-A767-8D616229F796}"/>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37233F-3968-4DAF-A222-5C93670B469F}">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2.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'2- Análisis de Contexto '!Área_de_impresión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Efrain Lasso Ordoñez</cp:lastModifiedBy>
  <cp:revision/>
  <dcterms:created xsi:type="dcterms:W3CDTF">2021-04-16T16:11:31Z</dcterms:created>
  <dcterms:modified xsi:type="dcterms:W3CDTF">2025-07-16T17:53:12Z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