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kguarinb\Music\Planes de acción  y matrices de riesgo DJ Pereira\Matrices\"/>
    </mc:Choice>
  </mc:AlternateContent>
  <xr:revisionPtr revIDLastSave="0" documentId="13_ncr:1_{06E2AE6F-2733-43BB-96CA-8F3FE26A7518}" xr6:coauthVersionLast="47" xr6:coauthVersionMax="47" xr10:uidLastSave="{00000000-0000-0000-0000-000000000000}"/>
  <bookViews>
    <workbookView xWindow="-120" yWindow="-120" windowWidth="29040" windowHeight="15840" tabRatio="898" firstSheet="5" activeTab="10" xr2:uid="{00000000-000D-0000-FFFF-FFFF00000000}"/>
  </bookViews>
  <sheets>
    <sheet name="1- Presentación " sheetId="10" r:id="rId1"/>
    <sheet name="Conceptos 37001 " sheetId="37" r:id="rId2"/>
    <sheet name="2- Análisis de Contexto " sheetId="40" r:id="rId3"/>
    <sheet name="3- Estrategias" sheetId="41"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Trimestre 1" sheetId="42" r:id="rId11"/>
  </sheets>
  <externalReferences>
    <externalReference r:id="rId12"/>
    <externalReference r:id="rId13"/>
    <externalReference r:id="rId14"/>
  </externalReferences>
  <definedNames>
    <definedName name="_xlnm.Print_Area" localSheetId="2">'2- Análisis de Contexto '!$A$1:$F$87</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#REF!</definedName>
    <definedName name="INV" localSheetId="2">[2]INVERSION!#REF!</definedName>
    <definedName name="INV" localSheetId="3">[2]INVERSION!#REF!</definedName>
    <definedName name="INV">#REF!</definedName>
    <definedName name="INV_GEST" localSheetId="2">#REF!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42" l="1"/>
  <c r="E60" i="42"/>
  <c r="D60" i="42"/>
  <c r="C60" i="42"/>
  <c r="B60" i="42"/>
  <c r="F50" i="42"/>
  <c r="E50" i="42"/>
  <c r="D50" i="42"/>
  <c r="C50" i="42"/>
  <c r="B50" i="42"/>
  <c r="F40" i="42"/>
  <c r="E40" i="42"/>
  <c r="D40" i="42"/>
  <c r="C40" i="42"/>
  <c r="B40" i="42"/>
  <c r="A40" i="42"/>
  <c r="E30" i="42"/>
  <c r="C30" i="42"/>
  <c r="B30" i="42"/>
  <c r="A30" i="42"/>
  <c r="F20" i="42"/>
  <c r="E20" i="42"/>
  <c r="D20" i="42"/>
  <c r="C20" i="42"/>
  <c r="B20" i="42"/>
  <c r="A20" i="42"/>
  <c r="F10" i="42"/>
  <c r="E10" i="42"/>
  <c r="D10" i="42"/>
  <c r="C10" i="42"/>
  <c r="B10" i="42"/>
  <c r="A10" i="42"/>
  <c r="B50" i="29"/>
  <c r="C50" i="29"/>
  <c r="B60" i="29"/>
  <c r="C60" i="29"/>
  <c r="A50" i="29"/>
  <c r="L60" i="29"/>
  <c r="L40" i="29"/>
  <c r="L50" i="29"/>
  <c r="L30" i="29"/>
  <c r="L20" i="29"/>
  <c r="A30" i="29"/>
  <c r="B30" i="29"/>
  <c r="C30" i="29"/>
  <c r="A40" i="29"/>
  <c r="B40" i="29"/>
  <c r="C40" i="29"/>
  <c r="A20" i="29"/>
  <c r="B20" i="29"/>
  <c r="C20" i="29"/>
  <c r="L60" i="28"/>
  <c r="L61" i="28"/>
  <c r="L62" i="28"/>
  <c r="L63" i="28"/>
  <c r="L52" i="28"/>
  <c r="L53" i="28"/>
  <c r="L54" i="28"/>
  <c r="L55" i="28"/>
  <c r="L56" i="28"/>
  <c r="L57" i="28"/>
  <c r="L58" i="28"/>
  <c r="L59" i="28"/>
  <c r="L50" i="28"/>
  <c r="L51" i="28"/>
  <c r="L45" i="28"/>
  <c r="L46" i="28"/>
  <c r="L47" i="28"/>
  <c r="L48" i="28"/>
  <c r="L49" i="28"/>
  <c r="L40" i="28"/>
  <c r="L41" i="28"/>
  <c r="L42" i="28"/>
  <c r="L43" i="28"/>
  <c r="L44" i="28"/>
  <c r="L33" i="28"/>
  <c r="L34" i="28"/>
  <c r="L35" i="28"/>
  <c r="L36" i="28"/>
  <c r="L37" i="28"/>
  <c r="L38" i="28"/>
  <c r="L39" i="28"/>
  <c r="C63" i="28"/>
  <c r="C64" i="28"/>
  <c r="C65" i="28"/>
  <c r="C66" i="28"/>
  <c r="C67" i="28"/>
  <c r="C68" i="28"/>
  <c r="C69" i="28"/>
  <c r="C61" i="28"/>
  <c r="C62" i="28"/>
  <c r="C57" i="28"/>
  <c r="C58" i="28"/>
  <c r="C59" i="28"/>
  <c r="C60" i="28"/>
  <c r="A60" i="28"/>
  <c r="B60" i="28"/>
  <c r="C52" i="28"/>
  <c r="C53" i="28"/>
  <c r="C54" i="28"/>
  <c r="C55" i="28"/>
  <c r="C56" i="28"/>
  <c r="C50" i="28"/>
  <c r="C51" i="28"/>
  <c r="A50" i="28"/>
  <c r="B50" i="28"/>
  <c r="C46" i="28"/>
  <c r="C47" i="28"/>
  <c r="C48" i="28"/>
  <c r="C49" i="28"/>
  <c r="C44" i="28"/>
  <c r="C45" i="28"/>
  <c r="L20" i="28"/>
  <c r="L10" i="28" a="1"/>
  <c r="L10" i="28"/>
  <c r="C40" i="28"/>
  <c r="C41" i="28"/>
  <c r="C42" i="28"/>
  <c r="C43" i="28"/>
  <c r="A40" i="28"/>
  <c r="B40" i="28"/>
  <c r="C15" i="28"/>
  <c r="R69" i="28" l="1"/>
  <c r="L69" i="28"/>
  <c r="R68" i="28"/>
  <c r="L68" i="28"/>
  <c r="R67" i="28"/>
  <c r="L67" i="28"/>
  <c r="R66" i="28"/>
  <c r="L66" i="28"/>
  <c r="R65" i="28"/>
  <c r="L65" i="28"/>
  <c r="R64" i="28"/>
  <c r="L64" i="28"/>
  <c r="R63" i="28"/>
  <c r="R62" i="28"/>
  <c r="R61" i="28"/>
  <c r="R60" i="28"/>
  <c r="J60" i="28"/>
  <c r="L69" i="27"/>
  <c r="K69" i="27" s="1"/>
  <c r="L68" i="27"/>
  <c r="K68" i="27" s="1"/>
  <c r="L67" i="27"/>
  <c r="K67" i="27" s="1"/>
  <c r="L66" i="27"/>
  <c r="K66" i="27" s="1"/>
  <c r="L65" i="27"/>
  <c r="K65" i="27" s="1"/>
  <c r="L64" i="27"/>
  <c r="K64" i="27" s="1"/>
  <c r="L63" i="27"/>
  <c r="K63" i="27" s="1"/>
  <c r="L62" i="27"/>
  <c r="K62" i="27" s="1"/>
  <c r="L61" i="27"/>
  <c r="K61" i="27" s="1"/>
  <c r="L60" i="27"/>
  <c r="K60" i="27" s="1"/>
  <c r="G60" i="27"/>
  <c r="H60" i="27" s="1"/>
  <c r="K60" i="28" l="1"/>
  <c r="T60" i="28" s="1"/>
  <c r="J60" i="29" s="1"/>
  <c r="S60" i="28"/>
  <c r="M60" i="27"/>
  <c r="N60" i="27" s="1"/>
  <c r="U60" i="28" l="1"/>
  <c r="K60" i="29" s="1"/>
  <c r="V60" i="28" l="1"/>
  <c r="R59" i="28"/>
  <c r="R58" i="28"/>
  <c r="E69" i="29"/>
  <c r="E68" i="29"/>
  <c r="E67" i="29"/>
  <c r="E66" i="29"/>
  <c r="E65" i="29"/>
  <c r="E64" i="29"/>
  <c r="E63" i="29"/>
  <c r="E62" i="29"/>
  <c r="E61" i="29"/>
  <c r="E60" i="29"/>
  <c r="M60" i="29" l="1"/>
  <c r="S68" i="28"/>
  <c r="S58" i="28" l="1"/>
  <c r="J50" i="28" l="1"/>
  <c r="R50" i="28"/>
  <c r="R51" i="28"/>
  <c r="R52" i="28"/>
  <c r="R53" i="28"/>
  <c r="R54" i="28"/>
  <c r="R55" i="28"/>
  <c r="R56" i="28"/>
  <c r="R57" i="28"/>
  <c r="C24" i="28"/>
  <c r="L59" i="27"/>
  <c r="L58" i="27"/>
  <c r="L57" i="27"/>
  <c r="K57" i="27" s="1"/>
  <c r="L56" i="27"/>
  <c r="K56" i="27" s="1"/>
  <c r="L55" i="27"/>
  <c r="K55" i="27" s="1"/>
  <c r="L54" i="27"/>
  <c r="K54" i="27" s="1"/>
  <c r="L53" i="27"/>
  <c r="K53" i="27" s="1"/>
  <c r="L52" i="27"/>
  <c r="K52" i="27" s="1"/>
  <c r="L51" i="27"/>
  <c r="K51" i="27" s="1"/>
  <c r="L50" i="27"/>
  <c r="G50" i="27"/>
  <c r="H50" i="27" s="1"/>
  <c r="F60" i="29" s="1"/>
  <c r="L49" i="27"/>
  <c r="K49" i="27" s="1"/>
  <c r="L48" i="27"/>
  <c r="K48" i="27" s="1"/>
  <c r="L47" i="27"/>
  <c r="K47" i="27" s="1"/>
  <c r="L46" i="27"/>
  <c r="K46" i="27" s="1"/>
  <c r="L45" i="27"/>
  <c r="K45" i="27" s="1"/>
  <c r="L44" i="27"/>
  <c r="K44" i="27" s="1"/>
  <c r="L43" i="27"/>
  <c r="K43" i="27" s="1"/>
  <c r="L42" i="27"/>
  <c r="K42" i="27" s="1"/>
  <c r="L41" i="27"/>
  <c r="K41" i="27" s="1"/>
  <c r="L40" i="27"/>
  <c r="K4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50" i="27" l="1"/>
  <c r="M50" i="27"/>
  <c r="G60" i="29" s="1"/>
  <c r="K59" i="27"/>
  <c r="S50" i="28"/>
  <c r="K50" i="28"/>
  <c r="T50" i="28" s="1"/>
  <c r="J50" i="29" s="1"/>
  <c r="K58" i="27"/>
  <c r="M40" i="27"/>
  <c r="G40" i="29" s="1"/>
  <c r="A30" i="28"/>
  <c r="A20" i="28"/>
  <c r="N50" i="27" l="1"/>
  <c r="H60" i="29" s="1"/>
  <c r="U50" i="28"/>
  <c r="K50" i="29" s="1"/>
  <c r="B20" i="28"/>
  <c r="B30" i="28"/>
  <c r="L32" i="28"/>
  <c r="L31" i="28"/>
  <c r="L30" i="28"/>
  <c r="L29" i="28"/>
  <c r="C30" i="28"/>
  <c r="C31" i="28"/>
  <c r="C32" i="28"/>
  <c r="C33" i="28"/>
  <c r="C34" i="28"/>
  <c r="C35" i="28"/>
  <c r="V50" i="28" l="1"/>
  <c r="M50" i="29" s="1"/>
  <c r="G50" i="29"/>
  <c r="G30" i="27" l="1"/>
  <c r="H30" i="27" s="1"/>
  <c r="C14" i="28"/>
  <c r="F30" i="29" l="1"/>
  <c r="M30" i="27"/>
  <c r="G10" i="27"/>
  <c r="G20" i="27"/>
  <c r="O30" i="27" l="1"/>
  <c r="G30" i="29"/>
  <c r="N30" i="27"/>
  <c r="H30" i="29" s="1"/>
  <c r="C23" i="28"/>
  <c r="C20" i="28" l="1"/>
  <c r="J20" i="28"/>
  <c r="R20" i="28"/>
  <c r="C21" i="28"/>
  <c r="R21" i="28"/>
  <c r="C22" i="28"/>
  <c r="J22" i="28"/>
  <c r="R22" i="28"/>
  <c r="J23" i="28"/>
  <c r="R23" i="28"/>
  <c r="J24" i="28"/>
  <c r="R24" i="28"/>
  <c r="C25" i="28"/>
  <c r="R25" i="28"/>
  <c r="R26" i="28"/>
  <c r="R27" i="28"/>
  <c r="R28" i="28"/>
  <c r="R29" i="28"/>
  <c r="J30" i="28"/>
  <c r="R30" i="28"/>
  <c r="R31" i="28"/>
  <c r="J32" i="28"/>
  <c r="R32" i="28"/>
  <c r="J33" i="28"/>
  <c r="R33" i="28"/>
  <c r="J34" i="28"/>
  <c r="R34" i="28"/>
  <c r="J35" i="28"/>
  <c r="R35" i="28"/>
  <c r="R36" i="28"/>
  <c r="R37" i="28"/>
  <c r="R38" i="28"/>
  <c r="R39" i="28"/>
  <c r="J40" i="28"/>
  <c r="R40" i="28"/>
  <c r="J41" i="28"/>
  <c r="R41" i="28"/>
  <c r="J42" i="28"/>
  <c r="R42" i="28"/>
  <c r="J43" i="28"/>
  <c r="R43" i="28"/>
  <c r="J44" i="28"/>
  <c r="R44" i="28"/>
  <c r="R45" i="28"/>
  <c r="R46" i="28"/>
  <c r="R47" i="28"/>
  <c r="R48" i="28"/>
  <c r="R49" i="28"/>
  <c r="K20" i="28" l="1"/>
  <c r="K30" i="28"/>
  <c r="T30" i="28" s="1"/>
  <c r="J30" i="29" s="1"/>
  <c r="D30" i="42" s="1"/>
  <c r="S40" i="28"/>
  <c r="U40" i="28" s="1"/>
  <c r="K40" i="29" s="1"/>
  <c r="S30" i="28"/>
  <c r="U30" i="28" s="1"/>
  <c r="K30" i="29" s="1"/>
  <c r="K40" i="28"/>
  <c r="S20" i="28"/>
  <c r="G40" i="27" l="1"/>
  <c r="H40" i="27" s="1"/>
  <c r="F40" i="29" s="1"/>
  <c r="C13" i="28"/>
  <c r="N40" i="27" l="1"/>
  <c r="H40" i="29" s="1"/>
  <c r="T40" i="28"/>
  <c r="H50" i="29"/>
  <c r="F50" i="29"/>
  <c r="V40" i="28" l="1"/>
  <c r="M40" i="29" s="1"/>
  <c r="J40" i="29"/>
  <c r="O40" i="27"/>
  <c r="V30" i="28" l="1"/>
  <c r="M30" i="29" s="1"/>
  <c r="F30" i="42" s="1"/>
  <c r="A10" i="28" l="1"/>
  <c r="B10" i="28"/>
  <c r="I33" i="5" a="1"/>
  <c r="I33" i="5" s="1"/>
  <c r="C10" i="29" l="1"/>
  <c r="I27" i="5" a="1"/>
  <c r="I27" i="5" l="1"/>
  <c r="C11" i="28"/>
  <c r="C12" i="28"/>
  <c r="C10" i="28"/>
  <c r="L10" i="27" l="1"/>
  <c r="K10" i="27" s="1"/>
  <c r="I21" i="5"/>
  <c r="I22" i="5"/>
  <c r="M20" i="27" l="1"/>
  <c r="M10" i="27"/>
  <c r="G20" i="29" l="1"/>
  <c r="U20" i="28"/>
  <c r="K20" i="29" s="1"/>
  <c r="G10" i="29"/>
  <c r="E11" i="29"/>
  <c r="E12" i="29"/>
  <c r="R11" i="28"/>
  <c r="R12" i="28"/>
  <c r="R13" i="28"/>
  <c r="R14" i="28"/>
  <c r="R15" i="28"/>
  <c r="R16" i="28"/>
  <c r="R17" i="28"/>
  <c r="R18" i="28"/>
  <c r="R19" i="28"/>
  <c r="R10" i="28"/>
  <c r="J12" i="28"/>
  <c r="J13" i="28"/>
  <c r="J14" i="28"/>
  <c r="J15" i="28"/>
  <c r="J10" i="28"/>
  <c r="K10" i="28" s="1"/>
  <c r="S10" i="28" l="1"/>
  <c r="U10" i="28" s="1"/>
  <c r="H10" i="27" l="1"/>
  <c r="H20" i="27"/>
  <c r="N20" i="27" l="1"/>
  <c r="H20" i="29" s="1"/>
  <c r="T20" i="28"/>
  <c r="O10" i="27"/>
  <c r="N10" i="27"/>
  <c r="H10" i="29" s="1"/>
  <c r="T10" i="28"/>
  <c r="V10" i="28" s="1"/>
  <c r="M10" i="29" s="1"/>
  <c r="O20" i="27"/>
  <c r="F20" i="29"/>
  <c r="E10" i="29"/>
  <c r="B10" i="29"/>
  <c r="A10" i="29"/>
  <c r="V20" i="28" l="1"/>
  <c r="M20" i="29" s="1"/>
  <c r="J20" i="29"/>
  <c r="L10" i="29" l="1"/>
  <c r="K10" i="29" l="1"/>
  <c r="F10" i="29"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<sst xmlns="http://schemas.openxmlformats.org/spreadsheetml/2006/main" count="795" uniqueCount="522">
  <si>
    <t xml:space="preserve"> MAPA DE RIESGOS SIGCMA</t>
  </si>
  <si>
    <t>DEPENDENCIA (Unidad misional del CSJ o Unidad de la DEAJ o Seccional o CSJ en caso de despachos judiciales certificados)</t>
  </si>
  <si>
    <t>SALA CIVIL FAMILIA DEL TRIBUNAL DE PEREIRA</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</si>
  <si>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</si>
  <si>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</si>
  <si>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</si>
  <si>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</si>
  <si>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</si>
  <si>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ACCIONES CONSTITUCIONALES - TUTELAS Y HABEAS CORPUS</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</si>
  <si>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</si>
  <si>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</si>
  <si>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</si>
  <si>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</si>
  <si>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</si>
  <si>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</si>
  <si>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</si>
  <si>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</si>
  <si>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</si>
  <si>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</si>
  <si>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</si>
  <si>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</si>
  <si>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</si>
  <si>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</si>
  <si>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</si>
  <si>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</si>
  <si>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</si>
  <si>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PEREIRA</t>
  </si>
  <si>
    <t xml:space="preserve">PROCESO </t>
  </si>
  <si>
    <t>ACCIONES CONSTITUCIONALES</t>
  </si>
  <si>
    <t xml:space="preserve">DEPENDENCIA ADMINISTRATIVA O JUDICIAL CERTIFICADA </t>
  </si>
  <si>
    <t xml:space="preserve">SALA CIVIL FAMILIA TRIBUNAL SUPERIOR PEREIRA </t>
  </si>
  <si>
    <t>OBJETIVO DEL PROCESO</t>
  </si>
  <si>
    <t>MAPA DE PROCESOS CONSEJO SUPERIOR DE LA JUDICATURA</t>
  </si>
  <si>
    <t>PROCESOS DEPENDENCIA JUDICIALES CERTIFICADAS</t>
  </si>
  <si>
    <t>Administrar y gestionar las acciones de tutela que se reparten desde la oficina judicial a la Sala Civil Familia del Tribunal Superior de Pereira, y resolver en los términos definidos por la constitución y la ley. </t>
  </si>
  <si>
    <t>Planeación estratégica
Comunicación institucional
Gestión, atención, servicio e información al usuario
Acciones constitucionales - Tutelas y Habeas Corpus
Acciones especializadas
Gestión humana
Gestión tecnológica
Depósitos judiciales
Seguridad y salud en el trabajo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</si>
  <si>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</si>
  <si>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</si>
  <si>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</si>
  <si>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</si>
  <si>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</si>
  <si>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</si>
  <si>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</si>
  <si>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</si>
  <si>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</si>
  <si>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Cambios de legislación</t>
  </si>
  <si>
    <t>Creación de fuentes fijas de financiación para la Rama Judicial</t>
  </si>
  <si>
    <t>Modificación de la estructura organizacional de la rama judicial o del régimen de Carrera Judicial.</t>
  </si>
  <si>
    <t>Ampliación de la planta de personal y número de despachos  a través de medidas legislativas</t>
  </si>
  <si>
    <t>Económicos y Financieros (disponibilidad de capital, liquidez, mercados financieros, desempleo, competencia)</t>
  </si>
  <si>
    <t xml:space="preserve">Asignación de presupuesto para la Rama Judicial por parte de Ministerio de Hacienda </t>
  </si>
  <si>
    <t>Proyecto de Ley 295 de 2020, sentencia C475 de 2022, asigna una partida del 3% del PIB para la Rama Judicial</t>
  </si>
  <si>
    <t>Decrecimiento de la economía para la vigencia 2025, generando disminución en la asignación de recurso e inflación.</t>
  </si>
  <si>
    <t>Sociales  y culturales (cultura, religión, demografía, responsabilidad social, orden público)</t>
  </si>
  <si>
    <t>Crecimiento en la demanda de justicia, con bajo crecimiento de la entidad</t>
  </si>
  <si>
    <t>Inclusión social</t>
  </si>
  <si>
    <t>Abuso del sistema de justicia (acciones populares y tutelas), con incremento alto.</t>
  </si>
  <si>
    <t>Concientización de la sociedad por medio de la educación en el uso de los MASC</t>
  </si>
  <si>
    <t>Afectación del orden público, generando mayor demanda y congestión judicial.</t>
  </si>
  <si>
    <t xml:space="preserve">Incremento de la credibilidad y confianza en la administración de justicia al implementar y certificar sus Sistemas de Gestión. 
</t>
  </si>
  <si>
    <t>Amenazas y exposición a situaciones de peligro a servidores judiciales en razón al ejercicio de sus funciones (atentados)</t>
  </si>
  <si>
    <t>Visibilización de la Administración de Justicia entre los actores no formales de la justicia (Grupos y minorías Indígenas, afrocolombianos, género)</t>
  </si>
  <si>
    <t>Dificultad en atención a usuario del servicio de justicia con limitación o condiciones especiales de comunicación y movilidad</t>
  </si>
  <si>
    <t>Tecnológicos (desarrollo digital, avances en tecnología, acceso a sistemas de información externos, gobierno en línea)</t>
  </si>
  <si>
    <t>Falla masiva de internet</t>
  </si>
  <si>
    <t>Disponibilidad de nuevas tecnologías</t>
  </si>
  <si>
    <t>Ataque cibernético</t>
  </si>
  <si>
    <t>Marco regulatorio del MINTICs, para la gobernanza, gobernabilidad y transformación digital</t>
  </si>
  <si>
    <t>Falta de conocimiento y capacitación de las partes interesadas externas en la totalidad de las herramientas tecnológicas dispuestas para prestar el servicio de justicia.</t>
  </si>
  <si>
    <t>Desarrollo de alianzas estratégicas para el fortalecimiento del servicio público de administración de justicia, a través de las TICs</t>
  </si>
  <si>
    <t>Legales y reglamentarios (estándares nacionales, internacionales, regulación)</t>
  </si>
  <si>
    <t>Cambios legislativos</t>
  </si>
  <si>
    <t>Generar espacios donde se realicen acuerdos interinstitucionales para poder consultar información que beneficie a la administración de justicia</t>
  </si>
  <si>
    <t>Ambientales (emisiones y residuos, energía, catástrofes naturales, desarrollo sostenible)</t>
  </si>
  <si>
    <t>Zona sísmica y volcánica activa</t>
  </si>
  <si>
    <t>Políticas ambientales de protección de los recursos naturales</t>
  </si>
  <si>
    <t>Rebrote o aparición de virus</t>
  </si>
  <si>
    <t>Cumplimiento de la normativa ambiental legal vigente que le permite a la Rama Judicial, desarrollar un compromiso con la responsabilidad social y ambiental; como adoptar prácticas más eficientes en el uso de recursos naturales, energía y materias primas.</t>
  </si>
  <si>
    <t>Contaminación Auditiva</t>
  </si>
  <si>
    <t>Emergencias ambientales externas que impacten directamente las instalaciones de la entidad</t>
  </si>
  <si>
    <t xml:space="preserve">CONTEXTO INTERNO </t>
  </si>
  <si>
    <t xml:space="preserve">DEBILIDADES  (Factores específicos)  </t>
  </si>
  <si>
    <t>FORTALEZAS(Factores específicos)</t>
  </si>
  <si>
    <t>Estratégicos (direccionamiento estratégico, planeación institucional, liderazgo, trabajo en equipo)</t>
  </si>
  <si>
    <t>Falta de creación de nuevos despachos judiciales y cargos para la Sala Civil Familia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</si>
  <si>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</si>
  <si>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</si>
  <si>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Trabajo en equipo</t>
  </si>
  <si>
    <t>Compañerismo</t>
  </si>
  <si>
    <t>El compromiso de la Alta Dirección y de los líderes de proceso para ampliar, mantener y mejorar el SIGCMA</t>
  </si>
  <si>
    <t>Implementación del SIUGJ (Sistema Integrado Único de Gestión Judicial)</t>
  </si>
  <si>
    <t>Recursos financieros (presupuesto de funcionamiento, recursos de inversión</t>
  </si>
  <si>
    <t>Falta de asignación de recursos por parte de la Rama Judicial para la ampliación de planta de personal</t>
  </si>
  <si>
    <t>Presupuesto asignado para el desarrollo de proyecto de inversión del SIGCMA</t>
  </si>
  <si>
    <t>Personal (competencia del personal, disponibilidad, suficiencia, seguridad y salud  en el trabajo)</t>
  </si>
  <si>
    <t>Cambios en la planta de personal (concurso)</t>
  </si>
  <si>
    <t>Personal capacitado y competente para las funciones en el área</t>
  </si>
  <si>
    <t xml:space="preserve">Medidas de descongestión </t>
  </si>
  <si>
    <t>Disposición y compromiso en actividades de formación y capacitación</t>
  </si>
  <si>
    <t>Falta de personal para atender la alta demanda y poder cumplir términos procesales</t>
  </si>
  <si>
    <t>Ambiente laboral agradable</t>
  </si>
  <si>
    <t>Eliminación de cargo (traslado del Tribunal a Secretaria que tiende a desaparecer cuando termine la propiedad)</t>
  </si>
  <si>
    <t>Mejor prestación del servicio de administración de justicia debido a la implementación de buenas practicas en bioseguridad definidos por la Rama Judicial</t>
  </si>
  <si>
    <t>Alto nivel de estrés</t>
  </si>
  <si>
    <t>Extensión en los horarios laborales de trabajo en casa y presencial, que afecta el bienestar físico, mental y emocional en los servidores judiciales y su entorno familiar</t>
  </si>
  <si>
    <t>Servidores Judiciales con comorbilidades y/o enfermedades laborales</t>
  </si>
  <si>
    <t xml:space="preserve">Carencia o desactualización de manuales de funciones y procedimientos para los servidores Judiciales </t>
  </si>
  <si>
    <t>Debilidad para el fortalecimiento de competencias propias en el desarrollo de las actividades asignadas</t>
  </si>
  <si>
    <t>Debilidad en los procesos de inducción y reinducción de los servidores judiciales</t>
  </si>
  <si>
    <t>Nivel bajo de dominio en conceptos ambientales y en gestión de riesgos.</t>
  </si>
  <si>
    <t>Proceso (capacidad, diseño, ejecución, proveedores, entradas, salidas, gestión del conocimiento)</t>
  </si>
  <si>
    <t>Inoportuna atención de requerimientos por parte de nivel central</t>
  </si>
  <si>
    <t>Conocimiento de los procesos por parte de los servidores judiciales que hacen parte de la Sala Civil Familia</t>
  </si>
  <si>
    <t>Acceso temporal y limitada a los link de los expedientes remitidos por los juzgados (para tramitar en segunda instancia)</t>
  </si>
  <si>
    <t>Personal integrado por servidores judiciales de alto nivel profesional y capacitado para llevar a cabo las funciones asignadas</t>
  </si>
  <si>
    <t>Remisión de expedientes digitales incompletos a la Sala  (Audiencias)</t>
  </si>
  <si>
    <t xml:space="preserve">Incumplimiento de protocolo de digitalización de los expedientes remitidos a la Sala </t>
  </si>
  <si>
    <t>Inconsistencias, represamiento y demora en la gestión  de reparto de los procesos para conocimiento de la sala</t>
  </si>
  <si>
    <t>Demoras en el tiempo de respuesta a los requerimientos que se hacen a la mesa de ayuda</t>
  </si>
  <si>
    <t>Falta de tiempo para acceder a la formación de  interés, tales como: sensibilizaciones, cursos, talleres,  capacitaciones, diplomados, entre otros</t>
  </si>
  <si>
    <t xml:space="preserve">Tecnológicos </t>
  </si>
  <si>
    <t>Fallas masivas de internet</t>
  </si>
  <si>
    <t>Accesibilidad a nuevas herramientas virtuales, que facilitan el acceso a la información, la optimización del tiempo y contribuyen a la disminución de los consumos de papel</t>
  </si>
  <si>
    <t>Desactualización y velocidad baja en los equipos</t>
  </si>
  <si>
    <t xml:space="preserve">Capacitación para el uso de herramientas tecnológicas  </t>
  </si>
  <si>
    <t>Resistencia al cambio por parte de los servidores judiciales  para implementación de nuevas herramientas tecnológicas de la Rama Judicial (SIUGJ)</t>
  </si>
  <si>
    <t xml:space="preserve">Recursos suficientes de equipos de computo, escáner, entre otros
</t>
  </si>
  <si>
    <t xml:space="preserve">Frecuentes cortes del fluido eléctrico </t>
  </si>
  <si>
    <t>Renovación del parque tecnológico de la seccional</t>
  </si>
  <si>
    <t>Deficiente funcionamiento de UPS's</t>
  </si>
  <si>
    <t>Carencia del software de gestión para el manejo integral de la información.</t>
  </si>
  <si>
    <t>Limitación en formación en tecnologías de la información y la comunicación aplicadas al desarrollo de la gestión Judicial estableciendo las diferencias entre: transformación digital, digitalización, expediente digital y estrategias para la digitalización</t>
  </si>
  <si>
    <t xml:space="preserve">Acceso por parte del Nivel Central a los equipos de computo de la Sala, que interfiere en el normal funcionamiento y genera contaminación visual con las imágenes de fondo de pantalla </t>
  </si>
  <si>
    <t>Deficiencia en el mantenimiento de la pagina web de la Rama Judicial</t>
  </si>
  <si>
    <t>Inoportuno aviso de los cortes previsibles de internet</t>
  </si>
  <si>
    <t xml:space="preserve">Documentación (actualización, coherencia, aplicabilidad) </t>
  </si>
  <si>
    <t>Subutilización de competencias de los servidores por la Implementación de las TRD (Tablas de retención documental)</t>
  </si>
  <si>
    <t>Continuidad de proceso de actualización de archivo de vigencias anteriores en atención a las TRD</t>
  </si>
  <si>
    <t>Crecimiento del archivo físico de documentos</t>
  </si>
  <si>
    <t>Aplicación de libro radicador que facilita el análisis de los indicadores y el control de los procesos de la Sala.</t>
  </si>
  <si>
    <t>Falta de espacio físico para la disposición final (se tiene tope)</t>
  </si>
  <si>
    <t>Fortalecimiento de la imagen institucional a través de el uso de documentación estandarizada</t>
  </si>
  <si>
    <t>No utilización continua del formato estandarizado de providencias para los despachos de la Sala Civil Familia.</t>
  </si>
  <si>
    <t>Infraestructura física (suficiencia, comodidad)</t>
  </si>
  <si>
    <t>Alto nivel de ruido, contaminación auditiva (colegio, megabus, lavado con hidro)</t>
  </si>
  <si>
    <t>Adecuado espacio de trabajo para la planta laboral actual de la secretaría.</t>
  </si>
  <si>
    <t>El acceso al archivo es muy limitado e inseguro</t>
  </si>
  <si>
    <t>Alta temperatura al interior de la secretaría y despachos.</t>
  </si>
  <si>
    <t>Insuficientes salidas de emergencias y ascensores dañados</t>
  </si>
  <si>
    <t>La planta física de los despachos es limitada para los servidores judiciales que integran la planta.</t>
  </si>
  <si>
    <t>Elementos de trabajo (papel, equipos, herramientas)</t>
  </si>
  <si>
    <t>Sillas inadecuadas y obsoletas</t>
  </si>
  <si>
    <t>Uso adecuado de los elementos de trabajo</t>
  </si>
  <si>
    <t>Descansa pies dañados</t>
  </si>
  <si>
    <t>Equipos de cómputo que no cumplen las condiciones técnicas mínimas necesarias para el desarrollo adecuado de las funciones de la dependencia.</t>
  </si>
  <si>
    <t>Comunicación Interna (canales utilizados y su efectividad, flujo de la información necesaria para el desarrollo de las actividades)</t>
  </si>
  <si>
    <t>Actualización permanente de la plataforma tecnológica de la Rama Judicial para el cumplimiento del PETD</t>
  </si>
  <si>
    <t>Buena comunicación interna y herramientas colaborativas</t>
  </si>
  <si>
    <t>Ambientales</t>
  </si>
  <si>
    <t xml:space="preserve">Alta presencia de zancudos
</t>
  </si>
  <si>
    <t>Disminución en el uso de papel, tóneres y demás elementos de oficina al implementar el uso de medios tecnológicos</t>
  </si>
  <si>
    <t>Debilidad por parte de los brigadistas, servidores judiciales y contratistas frente a las acciones necesarias para actuar ante una emergencia ambiental</t>
  </si>
  <si>
    <t>Conciencia colectiva de la necesidad del cuidado del medio ambiente.</t>
  </si>
  <si>
    <t>Participación virtual y presencial es los espacios  de sensibilización ambiental, como el día y semana SIGCMA</t>
  </si>
  <si>
    <t xml:space="preserve"> </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</si>
  <si>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</si>
  <si>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</si>
  <si>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</si>
  <si>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</si>
  <si>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</si>
  <si>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</si>
  <si>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</si>
  <si>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</si>
  <si>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</si>
  <si>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</si>
  <si>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</si>
  <si>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</si>
  <si>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</si>
  <si>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</si>
  <si>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</si>
  <si>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</si>
  <si>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</si>
  <si>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</si>
  <si>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</si>
  <si>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</si>
  <si>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</si>
  <si>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</si>
  <si>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</si>
  <si>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</si>
  <si>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</si>
  <si>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</si>
  <si>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</si>
  <si>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</si>
  <si>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</si>
  <si>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</si>
  <si>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</si>
  <si>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</si>
  <si>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</si>
  <si>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</si>
  <si>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</si>
  <si>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</si>
  <si>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</si>
  <si>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</si>
  <si>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</si>
  <si>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</si>
  <si>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</si>
  <si>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</si>
  <si>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</si>
  <si>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</si>
  <si>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</si>
  <si>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</si>
  <si>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</si>
  <si>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</si>
  <si>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</si>
  <si>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</si>
  <si>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</si>
  <si>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</si>
  <si>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</si>
  <si>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</si>
  <si>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</si>
  <si>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</si>
  <si>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</si>
  <si>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</si>
  <si>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</si>
  <si>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</si>
  <si>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</si>
  <si>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</si>
  <si>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</si>
  <si>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</si>
  <si>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</si>
  <si>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</si>
  <si>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</si>
  <si>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</si>
  <si>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</si>
  <si>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</si>
  <si>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</si>
  <si>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</si>
  <si>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</si>
  <si>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</si>
  <si>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</si>
  <si>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</si>
  <si>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</si>
  <si>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</si>
  <si>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</si>
  <si>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</si>
  <si>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</si>
  <si>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</si>
  <si>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</si>
  <si>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</si>
  <si>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</si>
  <si>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</si>
  <si>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</si>
  <si>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</si>
  <si>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</si>
  <si>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</si>
  <si>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</si>
  <si>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</si>
  <si>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</si>
  <si>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Administrar y gestionar las acciones de tutela que se reparten desde la oficina judicial a la Sala Civil Familia del Tribunal Superior de Pereira, y resolver en los términos definidos por la constitución y la ley. </t>
  </si>
  <si>
    <t>Alcance:</t>
  </si>
  <si>
    <t>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</si>
  <si>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</si>
  <si>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</si>
  <si>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</si>
  <si>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</si>
  <si>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</si>
  <si>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</si>
  <si>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</si>
  <si>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</si>
  <si>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</si>
  <si>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</si>
  <si>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</si>
  <si>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</si>
  <si>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</si>
  <si>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</si>
  <si>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</si>
  <si>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</si>
  <si>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</si>
  <si>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</si>
  <si>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</si>
  <si>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</si>
  <si>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</si>
  <si>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t>
  </si>
  <si>
    <t>1. Mayor demanda de justicia.</t>
  </si>
  <si>
    <t>Afectación de reputacion,imagén,  credibilidad, satisfacción de usuarios y PI</t>
  </si>
  <si>
    <t xml:space="preserve">De la entidad, seccional, despachos a nivel departamental </t>
  </si>
  <si>
    <t xml:space="preserve">2. Insuficiencia de  personal  para atender la función misional y la atención a las partes interesadas internas y externas, en los despachos judiciales y secretaría. </t>
  </si>
  <si>
    <t>Incumplimiento de las metas establecidas</t>
  </si>
  <si>
    <t>Incumplimiento del 80% de los indicadores del proceso</t>
  </si>
  <si>
    <t>3. Complejidad de los procesos judiciales y solicitudes, lo cual incrementa los tiempos para su resolución.</t>
  </si>
  <si>
    <t>4. Fallas en la planeación  para el desarrollo de las tareas propias del despacho.</t>
  </si>
  <si>
    <t>5.  Fallas e insuficiencia de las herramientas tecnológicas.</t>
  </si>
  <si>
    <t>6. Falta de seguimiento al vencimiento del término judiciales</t>
  </si>
  <si>
    <t xml:space="preserve">Incumplimientos en la realización de audiencias </t>
  </si>
  <si>
    <t xml:space="preserve">No se programa y/o ejecutan las audiencias. </t>
  </si>
  <si>
    <t xml:space="preserve">1. Inasistencia del magistrado. </t>
  </si>
  <si>
    <t xml:space="preserve">De la entidad, seccional, despachos a nivel local o municipal </t>
  </si>
  <si>
    <t xml:space="preserve">2. Inasistencia de las partes.
</t>
  </si>
  <si>
    <t>3. Programación de audiencias sin tener en cuenta tiempos de duración para su realización.</t>
  </si>
  <si>
    <t>4. Notificaciones judiciales erradas o inoportunas.</t>
  </si>
  <si>
    <t xml:space="preserve">5. Fallas en el software o hardware, conectividad  irregular y/o fallas en el suministro de energía. </t>
  </si>
  <si>
    <t xml:space="preserve"> Efectuar notificaciones que no cumplan con los requisitos</t>
  </si>
  <si>
    <t xml:space="preserve">No se realizan las  notificaciones , no se efectúan oportunamente o no se aplica la normatividad </t>
  </si>
  <si>
    <t>1. Errores en la digitación</t>
  </si>
  <si>
    <t xml:space="preserve">De un área del nivel central, seccional o despacho judicial </t>
  </si>
  <si>
    <t>2. Incumplimiento del procedimiento de notificación.</t>
  </si>
  <si>
    <t>Incumplimiento del 20% de los indicadores del proceso</t>
  </si>
  <si>
    <t xml:space="preserve">3. Falta de personal para atender el  volumen de notificaciones que se deben realizar. </t>
  </si>
  <si>
    <t>Interrupción o afectación en la prestación del servicio judicial</t>
  </si>
  <si>
    <t>Entre  0 a 48 horas habiles al año o afectación mínima</t>
  </si>
  <si>
    <t xml:space="preserve">4. Falta de información para ubicar a las personas que se deben notificar. </t>
  </si>
  <si>
    <t xml:space="preserve">5. No incluir en la notificación la totalidad de las personas que deben notificar. </t>
  </si>
  <si>
    <t xml:space="preserve">6. No validar el cumplimiento de los requisitos y la normatividad aplicable para las notificaciones que se realicen. </t>
  </si>
  <si>
    <t>Pérdida de documentos</t>
  </si>
  <si>
    <t>Extravío definitivo de los  documentos de los procesos judiciales</t>
  </si>
  <si>
    <t xml:space="preserve">1. Falta de implementación del expediente electrónico en todas las dependencias y juzgados.
</t>
  </si>
  <si>
    <t>2. Falta de software institucional estandarizado para la especialidad para el control del archivo de documentos tanto físicos como virtuales.</t>
  </si>
  <si>
    <t>3. Desconocimiento e inaplicabilidad de las Tablas de Retención Documental (TRD).</t>
  </si>
  <si>
    <t>4. Volumen excesivo de ingreso de expedientes para el personal asignado,  generando demoras en la organización de los expedientes.</t>
  </si>
  <si>
    <t>5. Servidor judicial sin las competencias necesarias que garanticen la correcta integración y manejo de los expedientes electrónicos.</t>
  </si>
  <si>
    <t xml:space="preserve">Recibir, ofrecer, prometer, entregar o aceptar dádivas o beneficios a nombre propio o de terceros para expedir, alterar, retener, extraviar o entregar documentos  sin el lleno de requisitos legales </t>
  </si>
  <si>
    <t xml:space="preserve"> Realizar trámites sin el cumplimiento de los requisitos legales  o  con información falsa</t>
  </si>
  <si>
    <t>1. Falta de ética profesional por parte del servidor judicial a cargo del proceso.</t>
  </si>
  <si>
    <t xml:space="preserve">De la entidad y sector justicia a nivel nacional </t>
  </si>
  <si>
    <t xml:space="preserve">PARA LOS RIESGOS DE CORRUPCIÓN POR POLÍTICA EL IMPACTO SIEMPRE SERÁ MAYOR O CATASTRÓFICO Y SU REDACCIÓN  DEBE CONSERVAR EL MODELO PROPUESTO </t>
  </si>
  <si>
    <t>2. Favorecimiento a terceros para beneficio del interés personal.</t>
  </si>
  <si>
    <t>3. Ocultar información solicitada por alguna entidad o usuario externo.</t>
  </si>
  <si>
    <t>4. Ausencia de criterio frente a los valores éticos y morales de la organización.</t>
  </si>
  <si>
    <t xml:space="preserve">5. Fallas en los controles de los procesos </t>
  </si>
  <si>
    <t xml:space="preserve">6. Prácticas sociales que favorecen la corrupción. </t>
  </si>
  <si>
    <t xml:space="preserve">7. Desconocimiento del Código de Ética y Buen Gobierno.   </t>
  </si>
  <si>
    <t>Recibir, ofrecer, prometer, entregar o aceptar dadivas  o beneficios a nombre propio o de terceros para  demorar, retener, alterar o direccionar decisiones judiciales.</t>
  </si>
  <si>
    <t xml:space="preserve">Proferir decisiones judiciales incumpliendo los principios de la administración de justicia o sin la observancia de los Códigos Procesales en la materia </t>
  </si>
  <si>
    <t xml:space="preserve">1.Falta de ética  de los servidores judiciales 
</t>
  </si>
  <si>
    <t xml:space="preserve">2. Desconocimiento del Código de Ética y Buen Gobierno.   </t>
  </si>
  <si>
    <t>3. Favorecimiento a terceros para beneficio del interés personal.</t>
  </si>
  <si>
    <t>4. Ocultar información solicitada por alguna entidad o usuario externo.</t>
  </si>
  <si>
    <t>5. Ausencia de criterio frente a los valores éticos y morales de la organización.</t>
  </si>
  <si>
    <t xml:space="preserve">6. Fallas en los controles de los procesos </t>
  </si>
  <si>
    <t xml:space="preserve">7. Prácticas sociales que favorecen la corrupción.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</si>
  <si>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</si>
  <si>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</si>
  <si>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</si>
  <si>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</si>
  <si>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</si>
  <si>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</si>
  <si>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</si>
  <si>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</si>
  <si>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</si>
  <si>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</si>
  <si>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</si>
  <si>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</si>
  <si>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</si>
  <si>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</si>
  <si>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</si>
  <si>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</si>
  <si>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</si>
  <si>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 xml:space="preserve">El magistrado líder de Sala Civil familia, al detectar en el SIERJU que el incremento en la demanda de justicia durante el trimestre actual es superior al 20% del trimestre anterior se informa al Consejo Seccional de la Judicatura de Risaralda para proceder con el análisis de cargas de trabajo y la creación de cargos o medidas de descongestión, a través de un oficio de solicitud. 
Como registro del control queda:
* Archivo SIERJU 
* Seguimiento de indicadores
* Oficio de solicitud
* Acuerdo de creación de cargo u oficio que da respuesta a la solicitud
</t>
  </si>
  <si>
    <t>SI</t>
  </si>
  <si>
    <t>Cada despacho de magistrado califica la complejidad de los asuntos desde su adminisión en primera instancia o su examen preliminar en segunda instancia, con la finalidad de anticipar su estudio o análisis en sala de decisión. La calificación es realizada por un servidor judicial que en cada despacho tiene asignada la función. La evidencia queda registrada en el archivo radicador.</t>
  </si>
  <si>
    <t xml:space="preserve">Cada despacho realiza semanalmente la planeación de las tareas, a partir del lista de alerta de vencimiento generado por la secretaría, donde se plantean los asuntos que están próximos a vencer en la semana siguiente y a los que se les debe dar prioridad.
Si las tareas no están consignada en la lista de alerta de vencimiento, cada magistrado de despacho se encarga de asignar las funciones de manera verbal a los funcionarios.
La evidencia del control está registrada a través de la lista de alerta de vencimiento y el archivo radicador donde queda consignada la actuación de salida. </t>
  </si>
  <si>
    <t xml:space="preserve">Cada servidor judicial se encarga de realizar el reporte oportuno de las fallas técnicas que se presentan a la mesa de ayuda o el técnico en sistemas del Tribunal, mediante un correo electrónico o una llamada. 
Si no se da respuesta oportuna por parte del área tecnológica, los despachos cuentas diferentes alternativas:
* Equipos de computo de respaldo, con el que cuentan únicamente los magistrados
* Suministro de internet a través de los datos particulares de cada servidor
* En caso de mayor gravedad, validar la posibilidad excepcional de autorizar trabajo no presencial
La evidencia del control queda registrada a través de las solicitudes a la mesa de ayuda y técnico en sistemas vía correo electrónico. </t>
  </si>
  <si>
    <t xml:space="preserve">El secretario de la Sala Civil familia todos los jueves de cada semana genera una alerta con un resumen de las actuaciones próximas a vencer durante la semana siguiente, con un recordatorio respetuoso sobre la importancia de registrar el proyecto de decisión por lo menos con dos días de anticipación al vencimiento del término. 
La evidencia queda registrada a través de la trazabilidad del envío de la alerta por el correo electrónico y mediante el cargue de evidencias en OneDrive. </t>
  </si>
  <si>
    <r>
      <rPr>
        <sz val="10"/>
        <color rgb="FF000000"/>
        <rFont val="Calibri"/>
        <scheme val="minor"/>
      </rPr>
      <t xml:space="preserve">Un servidor judicial de secretaria se encarga generar el enlace para audiencia virtual y compartirlo a todas las partes interesadas, si la audiencia es presencial el servidor encargado de la agenda de cada despacho realiza el recordatorio, para las partes interesadas externas, se realiza la publicación del estado, del cual deben estar atentos. La tarea es realizada cada que establezca la programación de la audiencia. 
</t>
    </r>
    <r>
      <rPr>
        <sz val="10"/>
        <color rgb="FFFF0000"/>
        <rFont val="Calibri"/>
        <scheme val="minor"/>
      </rPr>
      <t xml:space="preserve">
</t>
    </r>
    <r>
      <rPr>
        <sz val="10"/>
        <color rgb="FF000000"/>
        <rFont val="Calibri"/>
        <scheme val="minor"/>
      </rPr>
      <t xml:space="preserve">Si el magistrado sustanciador no puede asistir a la audiencia, o no lo pueden hacer la mayoría de magistrados que integran la sala de decisión, esta es reprogramada.
Si no asiste la parte interesada externa, la audiencia se realiza sin prejuicios de los efectos procesales para la parte que no asista. 
La evidencia del control queda registrada en el acta de audiencia que va al expediente electrónico. 
Si la audiencia no se lleva a cabo y es reprogramada queda la evidencia mediante una constancia. </t>
    </r>
  </si>
  <si>
    <r>
      <rPr>
        <sz val="10"/>
        <color rgb="FF000000"/>
        <rFont val="Calibri"/>
        <scheme val="minor"/>
      </rPr>
      <t xml:space="preserve">El servidor judicial designado programa la audiencia mediante una decisión judicial que se notifica a las partes, la programación se hace conforme a las reglas del código general del proceso y el cronograma de audiencias, que regula el tiempo máximo de intervención. De manera previa se concerta la fecha entre los magistrados para evitar inasistencias o cruces de audiencias. La actividad se realizar cada que se va a realizar una audiencia. 
Si el incumplimiento a la realización de la audiencia es por problemas de conectividad, se conceda el tiempo para que la parte interesada de solución y pueda conectarse. 
</t>
    </r>
    <r>
      <rPr>
        <sz val="10"/>
        <color rgb="FFFF0000"/>
        <rFont val="Calibri"/>
        <scheme val="minor"/>
      </rPr>
      <t xml:space="preserve">
</t>
    </r>
    <r>
      <rPr>
        <sz val="10"/>
        <color rgb="FF000000"/>
        <rFont val="Calibri"/>
        <scheme val="minor"/>
      </rPr>
      <t>Como evidencia del control se tiene:
* Reglas del código general del proceso y el cronograma de audiencias.
* Planeador o cronograma de audiencias.
* Actas de audiencia o constancias secretariales</t>
    </r>
  </si>
  <si>
    <r>
      <rPr>
        <sz val="10"/>
        <color rgb="FF000000"/>
        <rFont val="Calibri"/>
        <scheme val="minor"/>
      </rPr>
      <t xml:space="preserve">Un servidor judicial de secretaria se encarga de actualizar el cronograma de audiencias, comunicar a los despachos de magistrados y al técnico en sistemas la programación de la audiencia y agendarla en el calendario del Outlook. El técnico en sistemas se encarga de crear la audiencia, cada que se requiera. 
</t>
    </r>
    <r>
      <rPr>
        <sz val="10"/>
        <color rgb="FFFF0000"/>
        <rFont val="Calibri"/>
        <scheme val="minor"/>
      </rPr>
      <t xml:space="preserve">
</t>
    </r>
    <r>
      <rPr>
        <sz val="10"/>
        <color rgb="FF000000"/>
        <rFont val="Calibri"/>
        <scheme val="minor"/>
      </rPr>
      <t xml:space="preserve">Se realiza la notificación por varios medios, con el fin de que las partes interesadas puedan asistir a la audiencia (estados, correo electrónico y vía telefónica)
</t>
    </r>
    <r>
      <rPr>
        <sz val="10"/>
        <color rgb="FFFF0000"/>
        <rFont val="Calibri"/>
        <scheme val="minor"/>
      </rPr>
      <t xml:space="preserve">
</t>
    </r>
    <r>
      <rPr>
        <sz val="10"/>
        <color rgb="FF000000"/>
        <rFont val="Calibri"/>
        <scheme val="minor"/>
      </rPr>
      <t>Como evidencia del control se tiene: 
* Trazabilidad del correo electrónico Outlook
* Programación por TEAMS
* Expediente
* Actas y constancias secretariales
* Protocolo de procedimiento para audiencias virtuales</t>
    </r>
  </si>
  <si>
    <t xml:space="preserve">Si se llega a presentan fallas en el software se realiza el reporte a la mesa de ayuda o al técnico de sistemas para su respectivo apoyo, si la falla es de conectividad, los servidores judiciales ponen a disposición los datos del celular, y si hay fallas de energía el edificio cuenta con planta de electricidad. Si se presentan fallas en el hardware de la sala de audiencias, existe la alternativa de llevarse a cabo en los despacho, ya que allí se cuenta con equipos de soporte.  </t>
  </si>
  <si>
    <t xml:space="preserve">El empleado encargado de la notificación identifica el nombre de las personas por notificar, la providencia a notificar y el medio a través del cual se va a realizar la notificación, mediante la lectura del expediente. A continuación procederá a introducir los datos pertinentes, confronta la información, si encuentra errores lo corrige y en caso contrario realiza la notificación. 
Como registro del control se tiene:
* Constancia secretarial donde se informa al despacho las notificaciones realizadas y las formas como se realizaron. </t>
  </si>
  <si>
    <t>El servidor judicial de secretaria encargado de realizar la notificación, identifica los datos para notificación en el expediente, de no encontrar allí realiza la búsqueda por internet y redes sociales, finalmente si la persona no es encontrada se emplaza mediante un oficio que se publica en la página de la Rama Judicial. 
Como evidencia del control se tiene:
* Constancias secretariales
* Aviso 
* Constancia de publicación del aviso</t>
  </si>
  <si>
    <t>El servidor que realiza la notificación al momento de elaborar la constancia secretarial, debe verificar que la actividad cumpla la totalidad de los requisitos aplicables, mediante un checklist.
Si durante la elaboración de la constancia secretarial se identifica alguna falencia, se debe corregir o realizar nuevamente la notificación.
Como registro del control se tiene:
* Constancia secretarial</t>
  </si>
  <si>
    <r>
      <rPr>
        <sz val="10"/>
        <color rgb="FF000000"/>
        <rFont val="Calibri"/>
        <scheme val="minor"/>
      </rPr>
      <t xml:space="preserve">La totalidad del Tribunal Superior Sala Civil Familia y los juzgados, cuentan en la vigencia 2025 con la totalidad del expediente electrónico. La correspondencia recibida también se encuentra en el mismo formato. 
Si por alguna razón, alguna de las partes interesadas, presenta documentos físicos, estos son escaneados y devueltos, posteriormente al expediente se carga el archi escaneado. 
</t>
    </r>
    <r>
      <rPr>
        <sz val="10"/>
        <color rgb="FFFF0000"/>
        <rFont val="Calibri"/>
        <scheme val="minor"/>
      </rPr>
      <t xml:space="preserve">
</t>
    </r>
    <r>
      <rPr>
        <sz val="10"/>
        <color rgb="FF000000"/>
        <rFont val="Calibri"/>
        <scheme val="minor"/>
      </rPr>
      <t>Como registro del control se tiene: 
* Índice electrónico del expediente judicial
* Repositorio automatizado de correo electrónico recibido</t>
    </r>
  </si>
  <si>
    <t xml:space="preserve">Consejo superior de la Judicatura - Unidad de Proyectos especiales de Tecnología y CENDOJ, implementan el plan para llevar a cabo el cumplimiento del Acuerdo 11567, parágrafo 2 del artículo 28. 
La actividad la realiza, conociendo la especialidad Civil Familia y recolectando los  datos para el diseño del software aplicable a la especialidad.
No se tiene registro del control.
</t>
  </si>
  <si>
    <t>NO</t>
  </si>
  <si>
    <t>El CENDOJ es el responsable de capacitar a los servidores judiciales en el manejo y aplicabilidad de las TRD cada que sea necesario por actualización de las mismas. La capacitación se realiza de manera virtual por la plataforma TEAMS, talleres y actividades teóricas y prácticas.
Mientras se recibe la capacitación, los servidores judiciales por autogestión abordan el estudio de los acuerdos emitidos que regulan las TRD. 
Como evidencia del control se tiene:
* Grabaciones de las capacitaciones
* Acuerdos
* Listados de asistencial</t>
  </si>
  <si>
    <t>Desde el Tribunal Superior Sala Civil Familia se da prioridad a los distintos asuntos de acuerdo con la prelación legal (Tutelas, Habeas Corpus, conflictos de competencia, consultas de desacato, desacato, acciones populares, asuntos de familia con menores y demás asuntos). En ocasiones cuando el número de asuntos lo requiere, una servidor judicial realiza apoyo con reasignación transitoria de funciones a quien presente represamiento.
Cuando se presenta una demora en la organización del expediente recibida de reparto, se deja una constancia secretarial de la causa. 
Como registro del control se tiene:
* Actas de reasignación transitoria de funciones
* Procedimiento de reparto
* Constancias secretariales</t>
  </si>
  <si>
    <t>CENDOJ se encarga de capacitar a los servidores judiciales en temas asociados al manejo correcto de las herramientas Microsoft 365.
Cuando se presentan inconvenientes puntuales en el uso de las herramientas tecnológicas, el técnico en sistemas del Tribunal Superar u otros servidores con las mismas competencias, brindan el apoyo y soporte.
Como evidencia del control se tiene:
* Grabaciones de las capacitaciones y material
* Listados de asistencial</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</si>
  <si>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y sensibilización en ética judicial
* Código de ética y buen gobierno
* Respuesta recopiladas de QRSF
* Acta de control aleatorio al reparto</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</si>
  <si>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de ética judicial
* Código de ética y buen gobierno
* Respuesta recopiladas de QRSF
* Acta de control aleatorio al reparto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</si>
  <si>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</si>
  <si>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</si>
  <si>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</si>
  <si>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</si>
  <si>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</si>
  <si>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</si>
  <si>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</si>
  <si>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</si>
  <si>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</si>
  <si>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</si>
  <si>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</si>
  <si>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</si>
  <si>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</si>
  <si>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</si>
  <si>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</si>
  <si>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</si>
  <si>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</si>
  <si>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</si>
  <si>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</si>
  <si>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</si>
  <si>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</si>
  <si>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</si>
  <si>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</si>
  <si>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</si>
  <si>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</si>
  <si>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</si>
  <si>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</si>
  <si>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</si>
  <si>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</si>
  <si>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</si>
  <si>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</si>
  <si>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</si>
  <si>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</si>
  <si>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</si>
  <si>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</si>
  <si>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</si>
  <si>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</si>
  <si>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</si>
  <si>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</si>
  <si>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</si>
  <si>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</si>
  <si>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</si>
  <si>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</si>
  <si>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</si>
  <si>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</si>
  <si>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</si>
  <si>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</si>
  <si>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</si>
  <si>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</si>
  <si>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</si>
  <si>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</si>
  <si>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</si>
  <si>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</si>
  <si>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</si>
  <si>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</si>
  <si>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</si>
  <si>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</si>
  <si>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</si>
  <si>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</si>
  <si>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</si>
  <si>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</si>
  <si>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</si>
  <si>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</si>
  <si>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</si>
  <si>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</si>
  <si>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</si>
  <si>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</si>
  <si>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</si>
  <si>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</si>
  <si>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</si>
  <si>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</si>
  <si>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</si>
  <si>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</si>
  <si>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</si>
  <si>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</si>
  <si>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</si>
  <si>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</si>
  <si>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</si>
  <si>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</si>
  <si>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</si>
  <si>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</si>
  <si>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</si>
  <si>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</si>
  <si>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</si>
  <si>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</si>
  <si>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</si>
  <si>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</si>
  <si>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</si>
  <si>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</si>
  <si>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</si>
  <si>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</si>
  <si>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</si>
  <si>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</si>
  <si>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</si>
  <si>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</si>
  <si>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</si>
  <si>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</si>
  <si>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</si>
  <si>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</si>
  <si>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</si>
  <si>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</si>
  <si>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</si>
  <si>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</si>
  <si>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</si>
  <si>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</si>
  <si>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</si>
  <si>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</si>
  <si>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</si>
  <si>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</si>
  <si>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</si>
  <si>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</si>
  <si>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</si>
  <si>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</si>
  <si>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</si>
  <si>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</si>
  <si>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</si>
  <si>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</si>
  <si>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</si>
  <si>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</si>
  <si>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</si>
  <si>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</si>
  <si>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</si>
  <si>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</si>
  <si>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 xml:space="preserve">ANÁLISIS DEL RESULTADO FINAL 
</t>
  </si>
  <si>
    <t xml:space="preserve">IMPACTO </t>
  </si>
  <si>
    <t>NIVEL</t>
  </si>
  <si>
    <t>CENTRAL</t>
  </si>
  <si>
    <t>SECCIONAL</t>
  </si>
  <si>
    <t xml:space="preserve"> INICIO
DIA/MES/AÑO</t>
  </si>
  <si>
    <t>FIN 
DIA/MES/AÑO</t>
  </si>
  <si>
    <t xml:space="preserve">Alerta de vencimiento de términos
</t>
  </si>
  <si>
    <t>x</t>
  </si>
  <si>
    <t xml:space="preserve">Durante el primer trimestre se generaron 11 alertas de vecimiento de términos el seguimiento se realiza semanalmente desde la secreatría; cuando se hace control de indicadores y después de rendir estadísticas; no se materializó ningún riesgo asociado </t>
  </si>
  <si>
    <t>No se programan y/o ejecutan audiencias</t>
  </si>
  <si>
    <t xml:space="preserve">En primer trimestre del 2025 no se programan y/o realizan audiencias </t>
  </si>
  <si>
    <t xml:space="preserve">* Registro en el archivo radicador
* Constancia en Siglo XXI de la notificación
* Constancia secretarial </t>
  </si>
  <si>
    <t>Para el  primer trimestre se materializó el riesgo en dos ocasiones, refiriendo que no se notificó a un vinculado el fallo de la acción de tutela, radicado 2025-00026 y no se notificó la acción de tutela 2024-00240-01 a un vinculado.
Como acción correctiva inmediata se realizan las notificaciones correspondientes y se lleva a cabo una reunión con el objetivo de Identificar causas y adoptar acciones de mejora frente a las notificaciones a los vinculados
y partes de las acciones constitucionales.</t>
  </si>
  <si>
    <t>Evidencia</t>
  </si>
  <si>
    <t xml:space="preserve">* Trazabilidad correo 
* Índice expedientes 
* Mensaje de Teams 
* Aplicativo de la secretaría </t>
  </si>
  <si>
    <t>En el trimestre 1 no se materializan riesgo asociados, se realiza el control y seguimiento oportuno</t>
  </si>
  <si>
    <t xml:space="preserve">* Registro en el archivo radicador de todo el reparto recibido
* Seguimiento y revisión aleatoria por parte del secretario
* Aplicativo de la secretaría </t>
  </si>
  <si>
    <t xml:space="preserve">En el primer trimestre se realiza el control y seguimiento; no se materializan riesgos asociados </t>
  </si>
  <si>
    <t>* Publicación de las providencias relevantes en la página web, redes sociales y canal de difusión</t>
  </si>
  <si>
    <t xml:space="preserve">Se publican oportunamente las providencias (decisión) relevantes durante el primer trimestre de la siguiente forma: 
10  publicaciones en X
9  publicaciones en Instragram
10 publicaciones en Whatsapp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</si>
</sst>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Belyrium"/>
    </font>
    <font>
      <b/>
      <sz val="22"/>
      <color rgb="FF000000"/>
      <name val="Calibri"/>
      <family val="2"/>
      <scheme val="minor"/>
    </font>
    <font>
      <sz val="11"/>
      <color rgb="FF000000"/>
      <name val="Calibri"/>
      <scheme val="minor"/>
    </font>
    <font>
      <sz val="10"/>
      <color rgb="FF000000"/>
      <name val="Calibri"/>
      <scheme val="minor"/>
    </font>
    <font>
      <sz val="10"/>
      <name val="Calibri"/>
      <scheme val="minor"/>
    </font>
    <font>
      <sz val="10"/>
      <color rgb="FF000000"/>
      <name val="Calibri"/>
    </font>
    <font>
      <sz val="10"/>
      <color rgb="FF000000"/>
      <name val="Calibri"/>
      <family val="2"/>
      <scheme val="minor"/>
    </font>
    <font>
      <sz val="10"/>
      <color rgb="FFFF0000"/>
      <name val="Calibri"/>
      <scheme val="minor"/>
    </font>
    <font>
      <sz val="12"/>
      <color rgb="FF000000"/>
      <name val="Calibri"/>
      <family val="2"/>
      <scheme val="minor"/>
    </font>
    <font>
      <u/>
      <sz val="11"/>
      <color theme="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C000"/>
        <bgColor rgb="FF000000"/>
      </patternFill>
    </fill>
  </fills>
  <borders count="15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0" fontId="98" fillId="0" borderId="0" applyNumberFormat="0" applyFill="0" applyBorder="0" applyAlignment="0" applyProtection="0"/>
  </cellStyleXfs>
  <cellXfs count="70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6" fillId="0" borderId="32" xfId="3" applyNumberFormat="1" applyFont="1" applyBorder="1" applyAlignment="1">
      <alignment horizontal="justify" vertical="center" wrapText="1"/>
    </xf>
    <xf numFmtId="2" fontId="66"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66"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66" fillId="0" borderId="0" xfId="0" applyFont="1" applyAlignment="1">
      <alignment wrapText="1"/>
    </xf>
    <xf numFmtId="0" fontId="73" fillId="3" borderId="120" xfId="0" applyFont="1" applyFill="1" applyBorder="1" applyAlignment="1">
      <alignment horizontal="center" vertical="center" wrapText="1"/>
    </xf>
    <xf numFmtId="0" fontId="73" fillId="3" borderId="77" xfId="0" applyFont="1" applyFill="1" applyBorder="1" applyAlignment="1">
      <alignment horizontal="center" vertical="center" wrapText="1"/>
    </xf>
    <xf numFmtId="0" fontId="74" fillId="3" borderId="75" xfId="0" applyFont="1" applyFill="1" applyBorder="1" applyAlignment="1">
      <alignment horizontal="center" vertical="center" wrapText="1"/>
    </xf>
    <xf numFmtId="0" fontId="74" fillId="3" borderId="17" xfId="0" applyFont="1" applyFill="1" applyBorder="1" applyAlignment="1">
      <alignment horizontal="center" vertical="center" wrapText="1"/>
    </xf>
    <xf numFmtId="0" fontId="73" fillId="3" borderId="121" xfId="0" applyFont="1" applyFill="1" applyBorder="1" applyAlignment="1">
      <alignment horizontal="center" vertical="center" wrapText="1"/>
    </xf>
    <xf numFmtId="0" fontId="73" fillId="3" borderId="12" xfId="0" applyFont="1" applyFill="1" applyBorder="1" applyAlignment="1">
      <alignment horizontal="center" vertical="center" wrapText="1"/>
    </xf>
    <xf numFmtId="14" fontId="74" fillId="3" borderId="17" xfId="0" applyNumberFormat="1" applyFont="1" applyFill="1" applyBorder="1" applyAlignment="1">
      <alignment horizontal="center" vertical="center" wrapText="1"/>
    </xf>
    <xf numFmtId="0" fontId="75" fillId="0" borderId="0" xfId="0" applyFont="1" applyAlignment="1" applyProtection="1">
      <alignment vertical="center"/>
      <protection locked="0"/>
    </xf>
    <xf numFmtId="0" fontId="75" fillId="0" borderId="0" xfId="0" applyFont="1" applyProtection="1">
      <protection locked="0"/>
    </xf>
    <xf numFmtId="0" fontId="75" fillId="0" borderId="0" xfId="0" applyFont="1"/>
    <xf numFmtId="0" fontId="77" fillId="19" borderId="122" xfId="0" applyFont="1" applyFill="1" applyBorder="1" applyAlignment="1" applyProtection="1">
      <alignment horizontal="left" vertical="center" wrapText="1"/>
      <protection locked="0"/>
    </xf>
    <xf numFmtId="0" fontId="77" fillId="19" borderId="122" xfId="0" applyFont="1" applyFill="1" applyBorder="1" applyAlignment="1" applyProtection="1">
      <alignment horizontal="center" vertical="center"/>
      <protection locked="0"/>
    </xf>
    <xf numFmtId="0" fontId="75" fillId="0" borderId="0" xfId="0" applyFont="1" applyAlignment="1" applyProtection="1">
      <alignment horizontal="left" vertical="center"/>
      <protection locked="0"/>
    </xf>
    <xf numFmtId="0" fontId="77"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0" xfId="0" applyFont="1" applyAlignment="1" applyProtection="1">
      <alignment horizontal="left"/>
      <protection locked="0"/>
    </xf>
    <xf numFmtId="0" fontId="75" fillId="0" borderId="0" xfId="0" applyFont="1" applyAlignment="1" applyProtection="1">
      <alignment horizontal="center"/>
      <protection locked="0"/>
    </xf>
    <xf numFmtId="0" fontId="79" fillId="20" borderId="125" xfId="0" applyFont="1" applyFill="1" applyBorder="1" applyAlignment="1">
      <alignment horizontal="center" vertical="center" wrapText="1" readingOrder="1"/>
    </xf>
    <xf numFmtId="0" fontId="81" fillId="3" borderId="125" xfId="0" applyFont="1" applyFill="1" applyBorder="1" applyAlignment="1">
      <alignment horizontal="center" vertical="center" wrapText="1" readingOrder="1"/>
    </xf>
    <xf numFmtId="0" fontId="81" fillId="3" borderId="125" xfId="0" applyFont="1" applyFill="1" applyBorder="1" applyAlignment="1">
      <alignment horizontal="left" vertical="center" wrapText="1"/>
    </xf>
    <xf numFmtId="0" fontId="81" fillId="3" borderId="125" xfId="0" applyFont="1" applyFill="1" applyBorder="1" applyAlignment="1">
      <alignment horizontal="center" vertical="center" wrapText="1"/>
    </xf>
    <xf numFmtId="0" fontId="75" fillId="3" borderId="0" xfId="0" applyFont="1" applyFill="1"/>
    <xf numFmtId="0" fontId="81" fillId="0" borderId="125" xfId="0" applyFont="1" applyBorder="1" applyAlignment="1">
      <alignment horizontal="center" vertical="center" wrapText="1" readingOrder="1"/>
    </xf>
    <xf numFmtId="0" fontId="81" fillId="0" borderId="125" xfId="0" applyFont="1" applyBorder="1" applyAlignment="1">
      <alignment horizontal="left" vertical="center" wrapText="1"/>
    </xf>
    <xf numFmtId="0" fontId="78" fillId="0" borderId="0" xfId="0" applyFont="1" applyAlignment="1">
      <alignment vertical="center" wrapText="1"/>
    </xf>
    <xf numFmtId="0" fontId="79" fillId="0" borderId="125" xfId="0" applyFont="1" applyBorder="1" applyAlignment="1">
      <alignment vertical="center" wrapText="1" readingOrder="1"/>
    </xf>
    <xf numFmtId="0" fontId="81" fillId="3" borderId="125" xfId="0" applyFont="1" applyFill="1" applyBorder="1" applyAlignment="1">
      <alignment horizontal="left" vertical="center" wrapText="1" readingOrder="1"/>
    </xf>
    <xf numFmtId="0" fontId="77" fillId="0" borderId="0" xfId="0" applyFont="1"/>
    <xf numFmtId="0" fontId="81" fillId="3" borderId="125" xfId="0" applyFont="1" applyFill="1" applyBorder="1" applyAlignment="1">
      <alignment vertical="center" wrapText="1"/>
    </xf>
    <xf numFmtId="0" fontId="81" fillId="3" borderId="126" xfId="0" applyFont="1" applyFill="1" applyBorder="1" applyAlignment="1">
      <alignment horizontal="center" vertical="center" wrapText="1" readingOrder="1"/>
    </xf>
    <xf numFmtId="0" fontId="75" fillId="0" borderId="0" xfId="0" applyFont="1" applyAlignment="1">
      <alignment horizontal="left"/>
    </xf>
    <xf numFmtId="0" fontId="75" fillId="0" borderId="0" xfId="0" applyFont="1" applyAlignment="1">
      <alignment horizontal="center"/>
    </xf>
    <xf numFmtId="0" fontId="82" fillId="0" borderId="0" xfId="0" applyFont="1" applyAlignment="1">
      <alignment wrapText="1"/>
    </xf>
    <xf numFmtId="0" fontId="84" fillId="0" borderId="0" xfId="0" applyFont="1"/>
    <xf numFmtId="0" fontId="86" fillId="5" borderId="122" xfId="0" applyFont="1" applyFill="1" applyBorder="1" applyAlignment="1">
      <alignment horizontal="center" vertical="center"/>
    </xf>
    <xf numFmtId="0" fontId="86" fillId="5" borderId="122" xfId="0" applyFont="1" applyFill="1" applyBorder="1" applyAlignment="1">
      <alignment vertical="center" wrapText="1"/>
    </xf>
    <xf numFmtId="0" fontId="86" fillId="0" borderId="122" xfId="0" applyFont="1" applyBorder="1" applyAlignment="1">
      <alignment horizontal="left" vertical="center" wrapText="1"/>
    </xf>
    <xf numFmtId="0" fontId="84" fillId="0" borderId="0" xfId="0" applyFont="1" applyAlignment="1">
      <alignment horizontal="left"/>
    </xf>
    <xf numFmtId="0" fontId="82" fillId="0" borderId="0" xfId="0" applyFont="1" applyAlignment="1">
      <alignment horizontal="center"/>
    </xf>
    <xf numFmtId="0" fontId="84"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1" fillId="0" borderId="125" xfId="0" applyFont="1" applyBorder="1" applyAlignment="1">
      <alignment horizontal="left" vertical="center" wrapText="1" readingOrder="1"/>
    </xf>
    <xf numFmtId="0" fontId="81" fillId="0" borderId="125" xfId="0" applyFont="1" applyBorder="1" applyAlignment="1">
      <alignment vertical="center" wrapText="1"/>
    </xf>
    <xf numFmtId="0" fontId="81" fillId="0" borderId="125" xfId="0" applyFont="1" applyBorder="1" applyAlignment="1">
      <alignment horizontal="center" vertical="center" wrapText="1"/>
    </xf>
    <xf numFmtId="0" fontId="81" fillId="0" borderId="125" xfId="0" applyFont="1" applyBorder="1" applyAlignment="1">
      <alignment horizontal="center" vertical="center"/>
    </xf>
    <xf numFmtId="0" fontId="81" fillId="0" borderId="126" xfId="0" applyFont="1" applyBorder="1" applyAlignment="1">
      <alignment horizontal="left" vertical="center" wrapText="1"/>
    </xf>
    <xf numFmtId="0" fontId="75" fillId="0" borderId="129" xfId="0" applyFont="1" applyBorder="1" applyAlignment="1">
      <alignment horizontal="center"/>
    </xf>
    <xf numFmtId="0" fontId="75" fillId="0" borderId="129" xfId="0" applyFont="1" applyBorder="1"/>
    <xf numFmtId="0" fontId="89" fillId="0" borderId="130" xfId="0" applyFont="1" applyBorder="1" applyAlignment="1">
      <alignment horizontal="center" vertical="center" wrapText="1"/>
    </xf>
    <xf numFmtId="0" fontId="89" fillId="0" borderId="133" xfId="0" applyFont="1" applyBorder="1" applyAlignment="1">
      <alignment horizontal="center" vertical="center" wrapText="1"/>
    </xf>
    <xf numFmtId="0" fontId="89" fillId="0" borderId="134" xfId="0" applyFont="1" applyBorder="1" applyAlignment="1">
      <alignment horizontal="center" vertical="center" wrapText="1"/>
    </xf>
    <xf numFmtId="0" fontId="75" fillId="0" borderId="135" xfId="0" applyFont="1" applyBorder="1"/>
    <xf numFmtId="0" fontId="89" fillId="0" borderId="136" xfId="0" applyFont="1" applyBorder="1" applyAlignment="1">
      <alignment horizontal="center" vertical="center" wrapText="1"/>
    </xf>
    <xf numFmtId="0" fontId="89" fillId="0" borderId="139" xfId="0" applyFont="1" applyBorder="1" applyAlignment="1">
      <alignment horizontal="center" vertical="center" wrapText="1"/>
    </xf>
    <xf numFmtId="0" fontId="89" fillId="0" borderId="140" xfId="0" applyFont="1" applyBorder="1" applyAlignment="1">
      <alignment horizontal="center" vertical="center" wrapText="1"/>
    </xf>
    <xf numFmtId="0" fontId="75" fillId="0" borderId="134" xfId="0" applyFont="1" applyBorder="1"/>
    <xf numFmtId="0" fontId="86" fillId="0" borderId="122" xfId="0" applyFont="1" applyBorder="1" applyAlignment="1">
      <alignment vertical="center" wrapText="1"/>
    </xf>
    <xf numFmtId="0" fontId="93" fillId="0" borderId="6" xfId="0" applyFont="1" applyBorder="1" applyAlignment="1" applyProtection="1">
      <alignment horizontal="justify" vertical="center" wrapText="1"/>
      <protection locked="0"/>
    </xf>
    <xf numFmtId="0" fontId="92" fillId="0" borderId="6" xfId="0" applyFont="1" applyBorder="1" applyAlignment="1" applyProtection="1">
      <alignment horizontal="justify" vertical="center" wrapText="1"/>
      <protection locked="0"/>
    </xf>
    <xf numFmtId="0" fontId="95" fillId="0" borderId="6" xfId="0" applyFont="1" applyBorder="1" applyAlignment="1" applyProtection="1">
      <alignment horizontal="justify" vertical="center" wrapText="1"/>
      <protection locked="0"/>
    </xf>
    <xf numFmtId="0" fontId="72" fillId="0" borderId="0" xfId="0" applyFont="1"/>
    <xf numFmtId="0" fontId="0" fillId="0" borderId="108" xfId="0" applyBorder="1" applyAlignment="1">
      <alignment horizontal="justify" vertical="center" wrapText="1"/>
    </xf>
    <xf numFmtId="0" fontId="0" fillId="0" borderId="28" xfId="0" applyBorder="1" applyAlignment="1">
      <alignment horizontal="justify" vertical="center" wrapText="1"/>
    </xf>
    <xf numFmtId="0" fontId="0" fillId="0" borderId="109" xfId="0" applyBorder="1" applyAlignment="1">
      <alignment horizontal="justify"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6" xfId="0" applyBorder="1" applyAlignment="1">
      <alignment horizontal="justify" vertical="center" wrapText="1"/>
    </xf>
    <xf numFmtId="0" fontId="91" fillId="0" borderId="106" xfId="0" applyFont="1" applyBorder="1" applyAlignment="1">
      <alignment horizontal="justify" vertical="center" wrapText="1"/>
    </xf>
    <xf numFmtId="0" fontId="0" fillId="0" borderId="107" xfId="0" applyBorder="1" applyAlignment="1">
      <alignment horizontal="justify" vertical="center" wrapText="1"/>
    </xf>
    <xf numFmtId="0" fontId="93" fillId="0" borderId="32" xfId="0" applyFont="1" applyBorder="1" applyAlignment="1" applyProtection="1">
      <alignment horizontal="justify" vertical="center" wrapText="1"/>
      <protection locked="0"/>
    </xf>
    <xf numFmtId="0" fontId="79" fillId="0" borderId="125" xfId="0" applyFont="1" applyBorder="1" applyAlignment="1">
      <alignment horizontal="center" vertical="center" wrapText="1" readingOrder="1"/>
    </xf>
    <xf numFmtId="0" fontId="78" fillId="5" borderId="122" xfId="0" applyFont="1" applyFill="1" applyBorder="1" applyAlignment="1" applyProtection="1">
      <alignment horizontal="center" vertical="center" wrapText="1"/>
      <protection locked="0"/>
    </xf>
    <xf numFmtId="0" fontId="86" fillId="20" borderId="122" xfId="0" applyFont="1" applyFill="1" applyBorder="1" applyAlignment="1">
      <alignment horizontal="center" vertical="center"/>
    </xf>
    <xf numFmtId="0" fontId="95" fillId="3" borderId="6" xfId="0" applyFont="1" applyFill="1" applyBorder="1" applyAlignment="1" applyProtection="1">
      <alignment horizontal="justify" vertical="center" wrapText="1"/>
      <protection locked="0"/>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34" xfId="0" applyBorder="1" applyAlignment="1">
      <alignment vertical="center" wrapText="1"/>
    </xf>
    <xf numFmtId="0" fontId="0" fillId="0" borderId="28" xfId="0" applyBorder="1" applyAlignment="1">
      <alignment vertical="center" wrapText="1"/>
    </xf>
    <xf numFmtId="0" fontId="0" fillId="0" borderId="82"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27" xfId="0" applyBorder="1" applyAlignment="1">
      <alignment horizontal="justify" vertical="center" wrapText="1"/>
    </xf>
    <xf numFmtId="0" fontId="0" fillId="0" borderId="10" xfId="0" applyBorder="1" applyAlignment="1">
      <alignment vertical="center" wrapText="1"/>
    </xf>
    <xf numFmtId="0" fontId="72" fillId="0" borderId="27" xfId="0" applyFont="1" applyBorder="1" applyAlignment="1">
      <alignment horizontal="justify" vertical="center" wrapText="1"/>
    </xf>
    <xf numFmtId="0" fontId="0" fillId="0" borderId="147" xfId="0" applyBorder="1" applyAlignment="1">
      <alignment horizontal="left" vertical="top" wrapText="1"/>
    </xf>
    <xf numFmtId="0" fontId="0" fillId="0" borderId="14" xfId="0" applyBorder="1" applyAlignment="1">
      <alignment horizontal="justify" vertical="center" wrapText="1"/>
    </xf>
    <xf numFmtId="0" fontId="72" fillId="0" borderId="147" xfId="0" applyFont="1" applyBorder="1" applyAlignment="1">
      <alignment horizontal="justify" vertical="center" wrapText="1"/>
    </xf>
    <xf numFmtId="0" fontId="72" fillId="3" borderId="6" xfId="0" applyFont="1" applyFill="1" applyBorder="1" applyAlignment="1">
      <alignment horizontal="center" vertical="center"/>
    </xf>
    <xf numFmtId="0" fontId="72" fillId="3" borderId="72" xfId="0" applyFont="1" applyFill="1" applyBorder="1" applyAlignment="1">
      <alignment horizontal="center" vertical="center"/>
    </xf>
    <xf numFmtId="0" fontId="72" fillId="3" borderId="32" xfId="0" applyFont="1" applyFill="1" applyBorder="1" applyAlignment="1">
      <alignment horizontal="center" vertical="center" wrapText="1"/>
    </xf>
    <xf numFmtId="14" fontId="72" fillId="3" borderId="71" xfId="0" applyNumberFormat="1" applyFont="1" applyFill="1" applyBorder="1" applyAlignment="1">
      <alignment horizontal="center" vertical="center"/>
    </xf>
    <xf numFmtId="0" fontId="72" fillId="3" borderId="6" xfId="0" applyFont="1" applyFill="1" applyBorder="1" applyAlignment="1">
      <alignment horizontal="center" vertical="center" wrapText="1"/>
    </xf>
    <xf numFmtId="0" fontId="87" fillId="3" borderId="122" xfId="0" applyFont="1" applyFill="1" applyBorder="1" applyAlignment="1">
      <alignment horizontal="center" vertical="center" wrapText="1"/>
    </xf>
    <xf numFmtId="0" fontId="88" fillId="3" borderId="122" xfId="0" applyFont="1" applyFill="1" applyBorder="1" applyAlignment="1">
      <alignment horizontal="center" vertical="center" wrapText="1"/>
    </xf>
    <xf numFmtId="0" fontId="88" fillId="0" borderId="122" xfId="0" applyFont="1" applyBorder="1" applyAlignment="1">
      <alignment horizontal="left" vertical="center"/>
    </xf>
    <xf numFmtId="0" fontId="87" fillId="3" borderId="122" xfId="0" applyFont="1" applyFill="1" applyBorder="1" applyAlignment="1">
      <alignment horizontal="center" vertical="center"/>
    </xf>
    <xf numFmtId="0" fontId="88" fillId="3" borderId="122" xfId="0" applyFont="1" applyFill="1" applyBorder="1" applyAlignment="1">
      <alignment horizontal="center" vertical="center"/>
    </xf>
    <xf numFmtId="0" fontId="88" fillId="0" borderId="122" xfId="0" applyFont="1"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9" fillId="0" borderId="125" xfId="0" applyFont="1" applyBorder="1" applyAlignment="1">
      <alignment horizontal="center" vertical="center" wrapText="1" readingOrder="1"/>
    </xf>
    <xf numFmtId="0" fontId="76" fillId="0" borderId="0" xfId="0" applyFont="1" applyAlignment="1" applyProtection="1">
      <alignment horizontal="center" vertical="center" wrapText="1"/>
      <protection locked="0"/>
    </xf>
    <xf numFmtId="0" fontId="78" fillId="5" borderId="123" xfId="0" applyFont="1" applyFill="1" applyBorder="1" applyAlignment="1" applyProtection="1">
      <alignment horizontal="center" vertical="center" wrapText="1"/>
      <protection locked="0"/>
    </xf>
    <xf numFmtId="0" fontId="78" fillId="5" borderId="124" xfId="0" applyFont="1" applyFill="1" applyBorder="1" applyAlignment="1" applyProtection="1">
      <alignment horizontal="center" vertical="center" wrapText="1"/>
      <protection locked="0"/>
    </xf>
    <xf numFmtId="0" fontId="78" fillId="5" borderId="122" xfId="0" applyFont="1" applyFill="1" applyBorder="1" applyAlignment="1" applyProtection="1">
      <alignment horizontal="center" vertical="center"/>
      <protection locked="0"/>
    </xf>
    <xf numFmtId="0" fontId="77" fillId="5" borderId="122" xfId="0" applyFont="1" applyFill="1" applyBorder="1" applyAlignment="1" applyProtection="1">
      <alignment horizontal="center" vertical="center"/>
      <protection locked="0"/>
    </xf>
    <xf numFmtId="0" fontId="79" fillId="0" borderId="122" xfId="0" applyFont="1" applyBorder="1" applyAlignment="1" applyProtection="1">
      <alignment horizontal="center" vertical="center"/>
      <protection locked="0"/>
    </xf>
    <xf numFmtId="0" fontId="79" fillId="20"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center" vertical="center" wrapText="1"/>
      <protection locked="0"/>
    </xf>
    <xf numFmtId="0" fontId="77" fillId="5" borderId="122" xfId="0" applyFont="1" applyFill="1" applyBorder="1" applyAlignment="1" applyProtection="1">
      <alignment horizontal="center" vertical="center" wrapText="1"/>
      <protection locked="0"/>
    </xf>
    <xf numFmtId="0" fontId="80" fillId="19" borderId="125" xfId="0" applyFont="1" applyFill="1" applyBorder="1" applyAlignment="1">
      <alignment horizontal="center" vertical="center" wrapText="1" readingOrder="1"/>
    </xf>
    <xf numFmtId="0" fontId="79" fillId="3" borderId="125" xfId="0" applyFont="1" applyFill="1" applyBorder="1" applyAlignment="1">
      <alignment horizontal="center" vertical="center" wrapText="1" readingOrder="1"/>
    </xf>
    <xf numFmtId="0" fontId="79" fillId="0" borderId="125" xfId="0" applyFont="1" applyBorder="1" applyAlignment="1">
      <alignment horizontal="left" vertical="center" wrapText="1" readingOrder="1"/>
    </xf>
    <xf numFmtId="0" fontId="89" fillId="0" borderId="137" xfId="0" applyFont="1" applyBorder="1" applyAlignment="1">
      <alignment horizontal="center" vertical="center" wrapText="1"/>
    </xf>
    <xf numFmtId="0" fontId="89" fillId="0" borderId="138" xfId="0" applyFont="1" applyBorder="1" applyAlignment="1">
      <alignment horizontal="center" vertical="center"/>
    </xf>
    <xf numFmtId="0" fontId="79" fillId="0" borderId="126" xfId="0" applyFont="1" applyBorder="1" applyAlignment="1">
      <alignment horizontal="center" vertical="center" wrapText="1" readingOrder="1"/>
    </xf>
    <xf numFmtId="0" fontId="79" fillId="0" borderId="128" xfId="0" applyFont="1" applyBorder="1" applyAlignment="1">
      <alignment horizontal="center" vertical="center" wrapText="1" readingOrder="1"/>
    </xf>
    <xf numFmtId="0" fontId="79" fillId="0" borderId="127" xfId="0" applyFont="1" applyBorder="1" applyAlignment="1">
      <alignment horizontal="center" vertical="center" wrapText="1" readingOrder="1"/>
    </xf>
    <xf numFmtId="0" fontId="89" fillId="0" borderId="131" xfId="0" applyFont="1" applyBorder="1" applyAlignment="1">
      <alignment horizontal="center" vertical="center" wrapText="1"/>
    </xf>
    <xf numFmtId="0" fontId="89" fillId="0" borderId="132" xfId="0" applyFont="1" applyBorder="1" applyAlignment="1">
      <alignment horizontal="center" vertical="center"/>
    </xf>
    <xf numFmtId="0" fontId="83" fillId="0" borderId="0" xfId="0" applyFont="1" applyAlignment="1">
      <alignment horizontal="center" vertical="center" wrapText="1"/>
    </xf>
    <xf numFmtId="0" fontId="85" fillId="19" borderId="122" xfId="0" applyFont="1" applyFill="1" applyBorder="1" applyAlignment="1">
      <alignment horizontal="center"/>
    </xf>
    <xf numFmtId="0" fontId="86" fillId="20" borderId="122" xfId="0" applyFont="1" applyFill="1" applyBorder="1" applyAlignment="1">
      <alignment horizontal="center" vertical="center" wrapText="1"/>
    </xf>
    <xf numFmtId="0" fontId="86" fillId="20" borderId="122" xfId="0" applyFont="1" applyFill="1" applyBorder="1" applyAlignment="1">
      <alignment horizontal="center" vertical="center"/>
    </xf>
    <xf numFmtId="0" fontId="71" fillId="3" borderId="0" xfId="1" applyFont="1" applyFill="1" applyAlignment="1">
      <alignment horizontal="justify" vertical="center" wrapText="1"/>
    </xf>
    <xf numFmtId="0" fontId="71" fillId="3" borderId="0" xfId="1" applyFont="1" applyFill="1" applyAlignment="1">
      <alignment horizontal="left" vertical="center" wrapText="1"/>
    </xf>
    <xf numFmtId="0" fontId="71"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43"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90" fillId="21" borderId="11" xfId="0" applyFont="1" applyFill="1" applyBorder="1" applyAlignment="1">
      <alignment horizontal="center" vertical="center" wrapText="1"/>
    </xf>
    <xf numFmtId="0" fontId="90" fillId="21" borderId="0" xfId="0" applyFont="1" applyFill="1" applyAlignment="1">
      <alignment horizontal="center" vertical="center" wrapText="1"/>
    </xf>
    <xf numFmtId="9" fontId="0" fillId="0" borderId="144" xfId="4" applyFont="1" applyBorder="1" applyAlignment="1">
      <alignment horizontal="center" vertical="center" wrapText="1"/>
    </xf>
    <xf numFmtId="9" fontId="0" fillId="0" borderId="145" xfId="4" applyFont="1" applyBorder="1" applyAlignment="1">
      <alignment horizontal="center" vertical="center" wrapText="1"/>
    </xf>
    <xf numFmtId="9" fontId="0" fillId="0" borderId="146" xfId="4" applyFont="1" applyBorder="1" applyAlignment="1">
      <alignment horizontal="center" vertical="center" wrapText="1"/>
    </xf>
    <xf numFmtId="0" fontId="27" fillId="0" borderId="141" xfId="0" applyFont="1"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72" fillId="0" borderId="7" xfId="0" applyFont="1" applyBorder="1" applyAlignment="1">
      <alignment horizontal="center" vertical="center" wrapText="1"/>
    </xf>
    <xf numFmtId="0" fontId="72" fillId="0" borderId="106" xfId="0" applyFont="1" applyBorder="1" applyAlignment="1">
      <alignment horizontal="center" vertical="center" wrapText="1"/>
    </xf>
    <xf numFmtId="0" fontId="72" fillId="0" borderId="107" xfId="0" applyFont="1" applyBorder="1" applyAlignment="1">
      <alignment horizontal="center" vertical="center" wrapText="1"/>
    </xf>
    <xf numFmtId="0" fontId="72" fillId="0" borderId="141"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72" fillId="0" borderId="32" xfId="4" applyFont="1" applyBorder="1" applyAlignment="1">
      <alignment horizontal="center" vertical="center" wrapText="1"/>
    </xf>
    <xf numFmtId="9" fontId="72" fillId="0" borderId="6" xfId="4" applyFont="1" applyBorder="1" applyAlignment="1">
      <alignment horizontal="center" vertical="center" wrapText="1"/>
    </xf>
    <xf numFmtId="9" fontId="72" fillId="0" borderId="29"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97" fillId="0" borderId="32" xfId="0" applyFont="1" applyBorder="1" applyAlignment="1">
      <alignment horizontal="center" vertical="center" wrapText="1"/>
    </xf>
    <xf numFmtId="0" fontId="97" fillId="0" borderId="6" xfId="0" applyFont="1" applyBorder="1" applyAlignment="1">
      <alignment horizontal="center" vertical="center" wrapText="1"/>
    </xf>
    <xf numFmtId="0" fontId="97" fillId="0" borderId="29" xfId="0" applyFont="1" applyBorder="1" applyAlignment="1">
      <alignment horizontal="center" vertical="center" wrapText="1"/>
    </xf>
    <xf numFmtId="0" fontId="72" fillId="0" borderId="86" xfId="0" applyFont="1" applyBorder="1" applyAlignment="1">
      <alignment horizontal="center" vertical="center" wrapText="1"/>
    </xf>
    <xf numFmtId="0" fontId="72" fillId="0" borderId="87" xfId="0" applyFont="1" applyBorder="1" applyAlignment="1">
      <alignment horizontal="center" vertical="center" wrapText="1"/>
    </xf>
    <xf numFmtId="0" fontId="72" fillId="0" borderId="88" xfId="0" applyFont="1" applyBorder="1" applyAlignment="1">
      <alignment horizontal="center" vertical="center" wrapText="1"/>
    </xf>
    <xf numFmtId="9" fontId="0" fillId="0" borderId="20"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9" fontId="0" fillId="0" borderId="141" xfId="4"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0" borderId="20" xfId="0" applyBorder="1" applyAlignment="1">
      <alignment horizontal="center" vertical="center" wrapText="1"/>
    </xf>
    <xf numFmtId="0" fontId="72" fillId="0" borderId="41"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43" xfId="0"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72" fillId="0" borderId="29"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33" xfId="0" applyFont="1" applyBorder="1" applyAlignment="1">
      <alignment horizontal="center" vertical="center" wrapText="1"/>
    </xf>
    <xf numFmtId="0" fontId="0" fillId="0" borderId="29" xfId="0" applyBorder="1" applyAlignment="1">
      <alignment horizontal="center" vertical="center" wrapText="1"/>
    </xf>
    <xf numFmtId="0" fontId="0" fillId="3" borderId="141"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24" fillId="0" borderId="41"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92" fillId="0" borderId="41" xfId="0" applyFont="1" applyBorder="1" applyAlignment="1" applyProtection="1">
      <alignment horizontal="center" vertical="center" wrapText="1"/>
      <protection locked="0"/>
    </xf>
    <xf numFmtId="0" fontId="92" fillId="0" borderId="20" xfId="0" applyFont="1" applyBorder="1" applyAlignment="1" applyProtection="1">
      <alignment horizontal="center" vertical="center" wrapTex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2" fontId="0" fillId="0" borderId="29" xfId="3" applyNumberFormat="1" applyFont="1" applyBorder="1" applyAlignment="1">
      <alignment horizontal="center" vertical="center" wrapText="1"/>
    </xf>
    <xf numFmtId="0" fontId="27" fillId="0" borderId="43" xfId="0" applyFont="1" applyBorder="1" applyAlignment="1">
      <alignment horizontal="center" vertical="center" wrapText="1"/>
    </xf>
    <xf numFmtId="0" fontId="0" fillId="0" borderId="43" xfId="0"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3" borderId="9" xfId="0" applyFill="1" applyBorder="1" applyAlignment="1">
      <alignment horizontal="center" vertical="center" wrapText="1"/>
    </xf>
    <xf numFmtId="0" fontId="93" fillId="0" borderId="41" xfId="0" applyFont="1" applyBorder="1" applyAlignment="1" applyProtection="1">
      <alignment horizontal="left" vertical="center" wrapText="1"/>
      <protection locked="0"/>
    </xf>
    <xf numFmtId="0" fontId="93" fillId="0" borderId="20" xfId="0" applyFont="1" applyBorder="1" applyAlignment="1" applyProtection="1">
      <alignment horizontal="left" vertical="center" wrapText="1"/>
      <protection locked="0"/>
    </xf>
    <xf numFmtId="0" fontId="94" fillId="0" borderId="41" xfId="0" applyFont="1" applyBorder="1" applyAlignment="1" applyProtection="1">
      <alignment horizontal="center" vertical="center" wrapText="1"/>
      <protection locked="0"/>
    </xf>
    <xf numFmtId="0" fontId="94" fillId="0" borderId="20" xfId="0" applyFont="1" applyBorder="1" applyAlignment="1" applyProtection="1">
      <alignment horizontal="center" vertical="center" wrapText="1"/>
      <protection locked="0"/>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7" fillId="0" borderId="20" xfId="0" applyFont="1"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0" borderId="6" xfId="0" applyBorder="1" applyAlignment="1">
      <alignment horizontal="center" vertical="center"/>
    </xf>
    <xf numFmtId="0" fontId="28" fillId="4" borderId="6" xfId="0" applyFont="1" applyFill="1" applyBorder="1" applyAlignment="1">
      <alignment horizontal="center" vertical="center"/>
    </xf>
    <xf numFmtId="0" fontId="0" fillId="0" borderId="21" xfId="0" applyBorder="1" applyAlignment="1">
      <alignment horizontal="center" vertical="center"/>
    </xf>
    <xf numFmtId="0" fontId="6" fillId="3" borderId="6" xfId="0" applyFont="1" applyFill="1" applyBorder="1" applyAlignment="1">
      <alignment horizontal="center"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0" fillId="3" borderId="9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7" fillId="3" borderId="6" xfId="0" applyFont="1" applyFill="1" applyBorder="1" applyAlignment="1">
      <alignment horizontal="center" vertical="center"/>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87"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98" fillId="3" borderId="11" xfId="5" applyFill="1" applyBorder="1" applyAlignment="1">
      <alignment horizontal="center" vertical="center"/>
    </xf>
    <xf numFmtId="1" fontId="24" fillId="0" borderId="6" xfId="0" applyNumberFormat="1" applyFont="1" applyBorder="1" applyAlignment="1">
      <alignment horizontal="center" vertical="center"/>
    </xf>
    <xf numFmtId="1" fontId="35" fillId="0" borderId="6" xfId="0" applyNumberFormat="1" applyFont="1" applyBorder="1" applyAlignment="1">
      <alignment horizontal="center" vertical="center"/>
    </xf>
    <xf numFmtId="0" fontId="13" fillId="0" borderId="145" xfId="0" applyFont="1" applyBorder="1" applyAlignment="1">
      <alignment horizontal="center" vertical="center" wrapText="1"/>
    </xf>
    <xf numFmtId="0" fontId="13" fillId="0" borderId="141" xfId="0" applyFont="1" applyBorder="1" applyAlignment="1">
      <alignment horizontal="center" vertical="center"/>
    </xf>
    <xf numFmtId="0" fontId="13" fillId="0" borderId="32" xfId="0" applyFont="1" applyBorder="1" applyAlignment="1">
      <alignment horizontal="center" vertical="center" wrapText="1"/>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71" xfId="0" applyFont="1" applyBorder="1" applyAlignment="1">
      <alignment horizontal="left" vertical="center" wrapText="1"/>
    </xf>
    <xf numFmtId="0" fontId="13" fillId="0" borderId="72" xfId="0" applyFont="1" applyBorder="1" applyAlignment="1">
      <alignment horizontal="left" vertical="center"/>
    </xf>
    <xf numFmtId="0" fontId="13" fillId="0" borderId="110" xfId="0" applyFont="1" applyBorder="1" applyAlignment="1">
      <alignment horizontal="left" vertical="center"/>
    </xf>
    <xf numFmtId="0" fontId="13" fillId="0" borderId="141" xfId="0" applyFont="1" applyBorder="1" applyAlignment="1">
      <alignment horizontal="left" vertical="center" wrapText="1"/>
    </xf>
    <xf numFmtId="0" fontId="13" fillId="0" borderId="141" xfId="0" applyFont="1" applyBorder="1" applyAlignment="1">
      <alignment horizontal="left" vertical="center"/>
    </xf>
    <xf numFmtId="0" fontId="13" fillId="0" borderId="148" xfId="0" applyFont="1" applyBorder="1" applyAlignment="1">
      <alignment horizontal="left" vertical="center" wrapText="1"/>
    </xf>
    <xf numFmtId="0" fontId="13" fillId="0" borderId="6" xfId="0" applyFont="1" applyBorder="1" applyAlignment="1">
      <alignment horizontal="center" vertical="center" wrapText="1"/>
    </xf>
    <xf numFmtId="0" fontId="13" fillId="0" borderId="149" xfId="0" applyFont="1" applyBorder="1" applyAlignment="1">
      <alignment horizontal="center" vertical="center" wrapText="1"/>
    </xf>
    <xf numFmtId="0" fontId="13" fillId="0" borderId="25" xfId="0" applyFont="1" applyBorder="1" applyAlignment="1">
      <alignment horizontal="center" vertical="center"/>
    </xf>
    <xf numFmtId="0" fontId="13" fillId="0" borderId="20" xfId="0" applyFont="1" applyBorder="1" applyAlignment="1">
      <alignment horizontal="center" vertical="center"/>
    </xf>
    <xf numFmtId="0" fontId="13" fillId="0" borderId="72" xfId="0" applyFont="1" applyBorder="1" applyAlignment="1">
      <alignment horizontal="left" vertical="center" wrapText="1"/>
    </xf>
    <xf numFmtId="1" fontId="35" fillId="0" borderId="88"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0" fontId="24" fillId="0" borderId="21" xfId="0" applyFont="1" applyBorder="1" applyAlignment="1">
      <alignment horizontal="center" vertical="center"/>
    </xf>
    <xf numFmtId="0" fontId="35" fillId="0" borderId="21" xfId="0" applyFont="1" applyBorder="1" applyAlignment="1">
      <alignment horizontal="center" vertical="center"/>
    </xf>
    <xf numFmtId="0" fontId="13" fillId="0" borderId="73" xfId="0" applyFont="1" applyBorder="1" applyAlignment="1">
      <alignment horizontal="left" vertical="center"/>
    </xf>
    <xf numFmtId="0" fontId="13" fillId="0" borderId="73" xfId="0" applyFont="1" applyBorder="1" applyAlignment="1">
      <alignment horizontal="left" vertical="center" wrapText="1"/>
    </xf>
    <xf numFmtId="0" fontId="13" fillId="0" borderId="21" xfId="0" applyFont="1" applyBorder="1" applyAlignment="1" applyProtection="1">
      <alignment horizontal="center" vertical="center"/>
      <protection locked="0"/>
    </xf>
    <xf numFmtId="0" fontId="13" fillId="0" borderId="14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150" xfId="0" applyFont="1" applyBorder="1" applyAlignment="1">
      <alignment horizontal="center" vertical="center"/>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80">
    <dxf>
      <fill>
        <patternFill>
          <bgColor rgb="FFFF0000"/>
        </patternFill>
      </fill>
    </dxf>
    <dxf>
      <fill>
        <patternFill>
          <bgColor rgb="FFFFFF00"/>
        </patternFill>
      </fill>
    </dxf>
    <dxf>
      <fill>
        <patternFill>
          <bgColor rgb="FF00B050"/>
        </patternFill>
      </fill>
    </dxf>
    <dxf>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rgb="FFFFC7CE"/>
        </patternFill>
      </fill>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theme="7"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9"/>
        </patternFill>
      </fill>
    </dxf>
    <dxf>
      <font>
        <color auto="1"/>
      </font>
    </dxf>
    <dxf>
      <font>
        <color theme="1"/>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ont>
        <color rgb="FF9C0006"/>
      </font>
      <fill>
        <patternFill>
          <bgColor rgb="FFFFC7CE"/>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patternFill>
      </fill>
    </dxf>
    <dxf>
      <fill>
        <patternFill>
          <bgColor theme="9"/>
        </patternFill>
      </fill>
    </dxf>
    <dxf>
      <font>
        <color theme="1"/>
      </font>
    </dxf>
    <dxf>
      <fill>
        <patternFill>
          <bgColor rgb="FF92D050"/>
        </patternFill>
      </fill>
    </dxf>
    <dxf>
      <font>
        <color theme="1"/>
      </font>
      <fill>
        <patternFill>
          <bgColor rgb="FF92D050"/>
        </patternFill>
      </fill>
    </dxf>
    <dxf>
      <font>
        <color theme="1"/>
      </font>
      <fill>
        <patternFill>
          <bgColor rgb="FF00B050"/>
        </patternFill>
      </fill>
    </dxf>
    <dxf>
      <fill>
        <patternFill>
          <bgColor rgb="FF00B050"/>
        </patternFill>
      </fill>
    </dxf>
    <dxf>
      <font>
        <color theme="1"/>
      </font>
      <fill>
        <patternFill>
          <bgColor rgb="FFFFC000"/>
        </patternFill>
      </fill>
    </dxf>
    <dxf>
      <fill>
        <patternFill>
          <bgColor theme="7" tint="0.39994506668294322"/>
        </patternFill>
      </fill>
    </dxf>
    <dxf>
      <fill>
        <patternFill>
          <bgColor theme="9"/>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ont>
        <color theme="1"/>
      </font>
      <fill>
        <patternFill>
          <bgColor rgb="FF92D050"/>
        </patternFill>
      </fill>
    </dxf>
    <dxf>
      <fill>
        <patternFill>
          <bgColor theme="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auto="1"/>
      </font>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881F7E16-0E57-4B9C-9460-2384AA379AF5}"/>
            </a:ext>
          </a:extLst>
        </xdr:cNvPr>
        <xdr:cNvSpPr txBox="1"/>
      </xdr:nvSpPr>
      <xdr:spPr>
        <a:xfrm>
          <a:off x="14357985" y="54825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87181759-F129-4518-A5DD-63F91417D7DA}"/>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3EA2E963-42CE-4D2D-82DF-99279E4846B8}"/>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2E39EFB-E74A-4C50-85AA-203F43EB98E0}"/>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376F69C-024A-4A50-93E0-0D54BBC2BE9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E871A2A0-5E10-4860-8916-089CF0BB303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18A0048F-F8A0-4F91-9DD3-732B748D8D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F2D434F0-4CCA-403A-8D83-C47F66C0F621}"/>
            </a:ext>
            <a:ext uri="{147F2762-F138-4A5C-976F-8EAC2B608ADB}">
              <a16:predDERef xmlns:a16="http://schemas.microsoft.com/office/drawing/2014/main" pred="{18A0048F-F8A0-4F91-9DD3-732B748D8DC1}"/>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crerisacsj/Downloads/Matrices%20de%20riesgos%202025%20ok/Dependencias%20judiciales/PA/8.1_Plan_de_acci&#243;n_SalaCivilFamili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ESTION"/>
      <sheetName val="INVERSION"/>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etbcsj-my.sharepoint.com/:f:/r/personal/sigcmaper_cendoj_ramajudicial_gov_co/Documents/SIGCMA%20PEREIRA/1.%20PROCESOS%20SIGCMA/W2.%20SALA%20CIVIL%20FAMILIA%20-%20TRIBUNAL%20SUPERIOR%20DE%20PEREIRA/2025/Evidencias/MATRIZ%20DE%20RIESGOS/03.%20Notificaciones%20sin%20requisitos/01.%20Primer%20Trimestre?csf=1&amp;web=1&amp;e=g6T8z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B18" sqref="B18:I18"/>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9"/>
      <c r="B1" s="339"/>
      <c r="C1" s="339"/>
      <c r="D1" s="339"/>
      <c r="E1" s="339"/>
      <c r="F1" s="339"/>
    </row>
    <row r="5" spans="1:9">
      <c r="D5" s="14"/>
      <c r="E5" s="14"/>
      <c r="F5" s="14"/>
      <c r="G5" s="14"/>
      <c r="H5" s="14"/>
    </row>
    <row r="6" spans="1:9" ht="16.7" customHeight="1">
      <c r="D6" s="14"/>
      <c r="E6" s="14"/>
      <c r="F6" s="14"/>
      <c r="G6" s="14"/>
      <c r="H6" s="14"/>
    </row>
    <row r="7" spans="1:9" ht="33.75">
      <c r="A7" s="340" t="s">
        <v>0</v>
      </c>
      <c r="B7" s="340"/>
      <c r="C7" s="340"/>
      <c r="D7" s="340"/>
      <c r="E7" s="340"/>
      <c r="F7" s="340"/>
      <c r="G7" s="340"/>
      <c r="H7" s="340"/>
      <c r="I7" s="340"/>
    </row>
    <row r="9" spans="1:9" s="7" customFormat="1" ht="63.75">
      <c r="A9" s="8" t="s">
        <v>1</v>
      </c>
      <c r="B9" s="341" t="s">
        <v>2</v>
      </c>
      <c r="C9" s="341"/>
      <c r="D9" s="341"/>
      <c r="E9" s="341"/>
      <c r="F9" s="341"/>
      <c r="G9" s="341"/>
      <c r="H9" s="341"/>
      <c r="I9" s="341"/>
    </row>
    <row r="10" spans="1:9" s="7" customFormat="1" ht="21" customHeight="1">
      <c r="A10" s="12"/>
      <c r="B10" s="13"/>
      <c r="C10" s="13"/>
      <c r="D10" s="12"/>
      <c r="E10" s="11"/>
    </row>
    <row r="11" spans="1:9" s="7" customFormat="1" ht="63.75">
      <c r="A11" s="8" t="s">
        <v>3</v>
      </c>
      <c r="B11" s="279"/>
      <c r="C11" s="338"/>
      <c r="D11" s="338"/>
      <c r="E11" s="338"/>
      <c r="F11" s="338"/>
      <c r="G11" s="338"/>
      <c r="H11" s="338"/>
      <c r="I11" s="338"/>
    </row>
    <row r="12" spans="1:9" ht="12.75" customHeight="1">
      <c r="A12" s="278" t="s">
        <v>3</v>
      </c>
      <c r="B12" s="279"/>
      <c r="C12" s="338"/>
      <c r="D12" s="338"/>
      <c r="E12" s="338"/>
      <c r="F12" s="338"/>
      <c r="G12" s="338"/>
      <c r="H12" s="338"/>
      <c r="I12" s="338"/>
    </row>
    <row r="13" spans="1:9" ht="12.75" customHeight="1">
      <c r="A13" s="9" t="s">
        <v>4</v>
      </c>
      <c r="B13" s="338"/>
      <c r="C13" s="338"/>
      <c r="D13" s="338"/>
      <c r="E13" s="338"/>
      <c r="F13" s="338"/>
      <c r="G13" s="338"/>
      <c r="H13" s="338"/>
      <c r="I13" s="338"/>
    </row>
    <row r="14" spans="1:9" s="7" customFormat="1" ht="25.5">
      <c r="A14" s="9" t="s">
        <v>5</v>
      </c>
      <c r="B14" s="338"/>
      <c r="C14" s="338"/>
      <c r="D14" s="338"/>
      <c r="E14" s="338"/>
      <c r="F14" s="338"/>
      <c r="G14" s="338"/>
      <c r="H14" s="338"/>
      <c r="I14" s="338"/>
    </row>
    <row r="15" spans="1:9" s="7" customFormat="1" ht="25.5">
      <c r="A15" s="9" t="s">
        <v>6</v>
      </c>
      <c r="B15" s="338"/>
      <c r="C15" s="338"/>
      <c r="D15" s="338"/>
      <c r="E15" s="338"/>
      <c r="F15" s="338"/>
      <c r="G15" s="338"/>
      <c r="H15" s="338"/>
      <c r="I15" s="338"/>
    </row>
    <row r="16" spans="1:9" s="7" customFormat="1" ht="25.5" customHeight="1">
      <c r="A16" s="8" t="s">
        <v>7</v>
      </c>
      <c r="B16" s="338" t="s">
        <v>8</v>
      </c>
      <c r="C16" s="338"/>
      <c r="D16" s="338"/>
      <c r="E16" s="338"/>
      <c r="F16" s="338"/>
      <c r="G16" s="338"/>
      <c r="H16" s="338"/>
      <c r="I16" s="338"/>
    </row>
    <row r="18" spans="1:9" s="7" customFormat="1" ht="24.75" customHeight="1">
      <c r="A18" s="8" t="s">
        <v>9</v>
      </c>
      <c r="B18" s="337">
        <v>45658</v>
      </c>
      <c r="C18" s="337"/>
      <c r="D18" s="337"/>
      <c r="E18" s="337"/>
      <c r="F18" s="337"/>
      <c r="G18" s="337"/>
      <c r="H18" s="337"/>
      <c r="I18" s="337"/>
    </row>
    <row r="20" spans="1:9" ht="15.75" thickBot="1"/>
    <row r="21" spans="1:9" ht="12.75" customHeight="1">
      <c r="B21" s="238" t="s">
        <v>10</v>
      </c>
      <c r="C21" s="239" t="s">
        <v>11</v>
      </c>
      <c r="D21" s="239" t="s">
        <v>12</v>
      </c>
      <c r="E21" s="239" t="s">
        <v>13</v>
      </c>
    </row>
    <row r="22" spans="1:9" ht="12.75" customHeight="1" thickBot="1">
      <c r="B22" s="240" t="s">
        <v>14</v>
      </c>
      <c r="C22" s="241" t="s">
        <v>15</v>
      </c>
      <c r="D22" s="241" t="s">
        <v>16</v>
      </c>
      <c r="E22" s="241" t="s">
        <v>17</v>
      </c>
    </row>
    <row r="23" spans="1:9" ht="12.75" customHeight="1">
      <c r="B23" s="242" t="s">
        <v>18</v>
      </c>
      <c r="C23" s="243" t="s">
        <v>9</v>
      </c>
      <c r="D23" s="243" t="s">
        <v>9</v>
      </c>
      <c r="E23" s="243" t="s">
        <v>9</v>
      </c>
    </row>
    <row r="24" spans="1:9" ht="12.75" customHeight="1" thickBot="1">
      <c r="B24" s="240">
        <v>1</v>
      </c>
      <c r="C24" s="244">
        <v>45243</v>
      </c>
      <c r="D24" s="244">
        <v>45272</v>
      </c>
      <c r="E24" s="24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42" t="s">
        <v>19</v>
      </c>
      <c r="C2" s="342"/>
      <c r="D2" s="342"/>
      <c r="E2" s="342"/>
      <c r="F2" s="342"/>
      <c r="G2" s="342"/>
      <c r="H2" s="342"/>
      <c r="I2" s="342"/>
      <c r="J2" s="342"/>
    </row>
    <row r="3" spans="2:10" ht="15.75" thickBot="1"/>
    <row r="4" spans="2:10">
      <c r="B4" s="343" t="s">
        <v>20</v>
      </c>
      <c r="C4" s="344"/>
      <c r="D4" s="344"/>
      <c r="E4" s="344"/>
      <c r="F4" s="344"/>
      <c r="G4" s="344"/>
      <c r="H4" s="344"/>
      <c r="I4" s="344"/>
      <c r="J4" s="345"/>
    </row>
    <row r="5" spans="2:10">
      <c r="B5" s="346"/>
      <c r="C5" s="347"/>
      <c r="D5" s="347"/>
      <c r="E5" s="347"/>
      <c r="F5" s="347"/>
      <c r="G5" s="347"/>
      <c r="H5" s="347"/>
      <c r="I5" s="347"/>
      <c r="J5" s="348"/>
    </row>
    <row r="6" spans="2:10">
      <c r="B6" s="346"/>
      <c r="C6" s="347"/>
      <c r="D6" s="347"/>
      <c r="E6" s="347"/>
      <c r="F6" s="347"/>
      <c r="G6" s="347"/>
      <c r="H6" s="347"/>
      <c r="I6" s="347"/>
      <c r="J6" s="348"/>
    </row>
    <row r="7" spans="2:10" ht="15.75" thickBot="1">
      <c r="B7" s="349"/>
      <c r="C7" s="350"/>
      <c r="D7" s="350"/>
      <c r="E7" s="350"/>
      <c r="F7" s="350"/>
      <c r="G7" s="350"/>
      <c r="H7" s="350"/>
      <c r="I7" s="350"/>
      <c r="J7" s="351"/>
    </row>
    <row r="8" spans="2:10" ht="15.75" thickBot="1"/>
    <row r="9" spans="2:10">
      <c r="B9" s="343" t="s">
        <v>21</v>
      </c>
      <c r="C9" s="344"/>
      <c r="D9" s="344"/>
      <c r="E9" s="344"/>
      <c r="F9" s="344"/>
      <c r="G9" s="344"/>
      <c r="H9" s="344"/>
      <c r="I9" s="344"/>
      <c r="J9" s="345"/>
    </row>
    <row r="10" spans="2:10">
      <c r="B10" s="346"/>
      <c r="C10" s="347"/>
      <c r="D10" s="347"/>
      <c r="E10" s="347"/>
      <c r="F10" s="347"/>
      <c r="G10" s="347"/>
      <c r="H10" s="347"/>
      <c r="I10" s="347"/>
      <c r="J10" s="348"/>
    </row>
    <row r="11" spans="2:10">
      <c r="B11" s="346"/>
      <c r="C11" s="347"/>
      <c r="D11" s="347"/>
      <c r="E11" s="347"/>
      <c r="F11" s="347"/>
      <c r="G11" s="347"/>
      <c r="H11" s="347"/>
      <c r="I11" s="347"/>
      <c r="J11" s="348"/>
    </row>
    <row r="12" spans="2:10">
      <c r="B12" s="346"/>
      <c r="C12" s="347"/>
      <c r="D12" s="347"/>
      <c r="E12" s="347"/>
      <c r="F12" s="347"/>
      <c r="G12" s="347"/>
      <c r="H12" s="347"/>
      <c r="I12" s="347"/>
      <c r="J12" s="348"/>
    </row>
    <row r="13" spans="2:10">
      <c r="B13" s="346"/>
      <c r="C13" s="347"/>
      <c r="D13" s="347"/>
      <c r="E13" s="347"/>
      <c r="F13" s="347"/>
      <c r="G13" s="347"/>
      <c r="H13" s="347"/>
      <c r="I13" s="347"/>
      <c r="J13" s="348"/>
    </row>
    <row r="14" spans="2:10">
      <c r="B14" s="346"/>
      <c r="C14" s="347"/>
      <c r="D14" s="347"/>
      <c r="E14" s="347"/>
      <c r="F14" s="347"/>
      <c r="G14" s="347"/>
      <c r="H14" s="347"/>
      <c r="I14" s="347"/>
      <c r="J14" s="348"/>
    </row>
    <row r="15" spans="2:10" ht="15.75" thickBot="1">
      <c r="B15" s="349"/>
      <c r="C15" s="350"/>
      <c r="D15" s="350"/>
      <c r="E15" s="350"/>
      <c r="F15" s="350"/>
      <c r="G15" s="350"/>
      <c r="H15" s="350"/>
      <c r="I15" s="350"/>
      <c r="J15" s="351"/>
    </row>
    <row r="16" spans="2:10" ht="15.75" thickBot="1"/>
    <row r="17" spans="2:10">
      <c r="B17" s="343" t="s">
        <v>22</v>
      </c>
      <c r="C17" s="344"/>
      <c r="D17" s="344"/>
      <c r="E17" s="344"/>
      <c r="F17" s="344"/>
      <c r="G17" s="344"/>
      <c r="H17" s="344"/>
      <c r="I17" s="344"/>
      <c r="J17" s="345"/>
    </row>
    <row r="18" spans="2:10">
      <c r="B18" s="346"/>
      <c r="C18" s="347"/>
      <c r="D18" s="347"/>
      <c r="E18" s="347"/>
      <c r="F18" s="347"/>
      <c r="G18" s="347"/>
      <c r="H18" s="347"/>
      <c r="I18" s="347"/>
      <c r="J18" s="348"/>
    </row>
    <row r="19" spans="2:10">
      <c r="B19" s="346"/>
      <c r="C19" s="347"/>
      <c r="D19" s="347"/>
      <c r="E19" s="347"/>
      <c r="F19" s="347"/>
      <c r="G19" s="347"/>
      <c r="H19" s="347"/>
      <c r="I19" s="347"/>
      <c r="J19" s="348"/>
    </row>
    <row r="20" spans="2:10" ht="15.75" thickBot="1">
      <c r="B20" s="349"/>
      <c r="C20" s="350"/>
      <c r="D20" s="350"/>
      <c r="E20" s="350"/>
      <c r="F20" s="350"/>
      <c r="G20" s="350"/>
      <c r="H20" s="350"/>
      <c r="I20" s="350"/>
      <c r="J20" s="351"/>
    </row>
    <row r="21" spans="2:10" ht="15.75" thickBot="1"/>
    <row r="22" spans="2:10">
      <c r="B22" s="343" t="s">
        <v>23</v>
      </c>
      <c r="C22" s="344"/>
      <c r="D22" s="344"/>
      <c r="E22" s="344"/>
      <c r="F22" s="344"/>
      <c r="G22" s="344"/>
      <c r="H22" s="344"/>
      <c r="I22" s="344"/>
      <c r="J22" s="345"/>
    </row>
    <row r="23" spans="2:10">
      <c r="B23" s="346"/>
      <c r="C23" s="347"/>
      <c r="D23" s="347"/>
      <c r="E23" s="347"/>
      <c r="F23" s="347"/>
      <c r="G23" s="347"/>
      <c r="H23" s="347"/>
      <c r="I23" s="347"/>
      <c r="J23" s="348"/>
    </row>
    <row r="24" spans="2:10">
      <c r="B24" s="346"/>
      <c r="C24" s="347"/>
      <c r="D24" s="347"/>
      <c r="E24" s="347"/>
      <c r="F24" s="347"/>
      <c r="G24" s="347"/>
      <c r="H24" s="347"/>
      <c r="I24" s="347"/>
      <c r="J24" s="348"/>
    </row>
    <row r="25" spans="2:10">
      <c r="B25" s="346"/>
      <c r="C25" s="347"/>
      <c r="D25" s="347"/>
      <c r="E25" s="347"/>
      <c r="F25" s="347"/>
      <c r="G25" s="347"/>
      <c r="H25" s="347"/>
      <c r="I25" s="347"/>
      <c r="J25" s="348"/>
    </row>
    <row r="26" spans="2:10">
      <c r="B26" s="346"/>
      <c r="C26" s="347"/>
      <c r="D26" s="347"/>
      <c r="E26" s="347"/>
      <c r="F26" s="347"/>
      <c r="G26" s="347"/>
      <c r="H26" s="347"/>
      <c r="I26" s="347"/>
      <c r="J26" s="348"/>
    </row>
    <row r="27" spans="2:10">
      <c r="B27" s="346"/>
      <c r="C27" s="347"/>
      <c r="D27" s="347"/>
      <c r="E27" s="347"/>
      <c r="F27" s="347"/>
      <c r="G27" s="347"/>
      <c r="H27" s="347"/>
      <c r="I27" s="347"/>
      <c r="J27" s="348"/>
    </row>
    <row r="28" spans="2:10">
      <c r="B28" s="346"/>
      <c r="C28" s="347"/>
      <c r="D28" s="347"/>
      <c r="E28" s="347"/>
      <c r="F28" s="347"/>
      <c r="G28" s="347"/>
      <c r="H28" s="347"/>
      <c r="I28" s="347"/>
      <c r="J28" s="348"/>
    </row>
    <row r="29" spans="2:10">
      <c r="B29" s="346"/>
      <c r="C29" s="347"/>
      <c r="D29" s="347"/>
      <c r="E29" s="347"/>
      <c r="F29" s="347"/>
      <c r="G29" s="347"/>
      <c r="H29" s="347"/>
      <c r="I29" s="347"/>
      <c r="J29" s="348"/>
    </row>
    <row r="30" spans="2:10" ht="15.75" thickBot="1">
      <c r="B30" s="349"/>
      <c r="C30" s="350"/>
      <c r="D30" s="350"/>
      <c r="E30" s="350"/>
      <c r="F30" s="350"/>
      <c r="G30" s="350"/>
      <c r="H30" s="350"/>
      <c r="I30" s="350"/>
      <c r="J30" s="35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471-16EE-409E-84FD-905514F2217E}">
  <sheetPr codeName="Sheet7"/>
  <dimension ref="A1:J89"/>
  <sheetViews>
    <sheetView showGridLines="0" view="pageBreakPreview" topLeftCell="A12" zoomScale="80" zoomScaleNormal="96" zoomScaleSheetLayoutView="80" workbookViewId="0">
      <selection activeCell="C16" sqref="C16"/>
    </sheetView>
  </sheetViews>
  <sheetFormatPr baseColWidth="10" defaultColWidth="10.42578125" defaultRowHeight="14.25"/>
  <cols>
    <col min="1" max="1" width="53.28515625" style="268" customWidth="1"/>
    <col min="2" max="2" width="15.42578125" style="269" customWidth="1"/>
    <col min="3" max="3" width="50.42578125" style="247" customWidth="1"/>
    <col min="4" max="4" width="35.5703125" style="269" customWidth="1"/>
    <col min="5" max="5" width="55.85546875" style="247" customWidth="1"/>
    <col min="6" max="6" width="4.7109375" style="247" customWidth="1"/>
    <col min="7" max="16384" width="10.42578125" style="247"/>
  </cols>
  <sheetData>
    <row r="1" spans="1:8" ht="80.099999999999994" customHeight="1">
      <c r="A1" s="245"/>
      <c r="B1" s="353" t="s">
        <v>24</v>
      </c>
      <c r="C1" s="353"/>
      <c r="D1" s="353"/>
      <c r="E1" s="245"/>
      <c r="F1" s="246"/>
      <c r="G1" s="246"/>
      <c r="H1" s="246"/>
    </row>
    <row r="2" spans="1:8" ht="54.75" customHeight="1">
      <c r="A2" s="248" t="s">
        <v>25</v>
      </c>
      <c r="B2" s="354" t="s">
        <v>26</v>
      </c>
      <c r="C2" s="355"/>
      <c r="D2" s="249" t="s">
        <v>27</v>
      </c>
      <c r="E2" s="310" t="s">
        <v>28</v>
      </c>
    </row>
    <row r="3" spans="1:8" ht="16.7" customHeight="1">
      <c r="A3" s="250"/>
      <c r="B3" s="251"/>
      <c r="C3" s="251"/>
      <c r="D3" s="252"/>
      <c r="E3" s="251"/>
    </row>
    <row r="4" spans="1:8" ht="54.75" customHeight="1">
      <c r="A4" s="248" t="s">
        <v>29</v>
      </c>
      <c r="B4" s="356" t="s">
        <v>30</v>
      </c>
      <c r="C4" s="357"/>
      <c r="D4" s="357"/>
      <c r="E4" s="357"/>
    </row>
    <row r="5" spans="1:8" ht="13.35" customHeight="1">
      <c r="A5" s="253"/>
      <c r="B5" s="254"/>
      <c r="D5" s="252"/>
      <c r="E5" s="252"/>
    </row>
    <row r="6" spans="1:8" ht="21" customHeight="1">
      <c r="A6" s="358" t="s">
        <v>31</v>
      </c>
      <c r="B6" s="359" t="s">
        <v>32</v>
      </c>
      <c r="C6" s="359"/>
      <c r="D6" s="359" t="s">
        <v>33</v>
      </c>
      <c r="E6" s="359"/>
    </row>
    <row r="7" spans="1:8" ht="173.45" customHeight="1">
      <c r="A7" s="358"/>
      <c r="B7" s="360" t="s">
        <v>34</v>
      </c>
      <c r="C7" s="361"/>
      <c r="D7" s="360" t="s">
        <v>35</v>
      </c>
      <c r="E7" s="360"/>
    </row>
    <row r="8" spans="1:8" ht="21" customHeight="1">
      <c r="A8" s="253"/>
      <c r="B8" s="254"/>
      <c r="D8" s="252"/>
      <c r="E8" s="252"/>
    </row>
    <row r="9" spans="1:8" ht="20.100000000000001" customHeight="1">
      <c r="A9" s="362" t="s">
        <v>36</v>
      </c>
      <c r="B9" s="362"/>
      <c r="C9" s="362"/>
      <c r="D9" s="362"/>
      <c r="E9" s="362"/>
    </row>
    <row r="10" spans="1:8" ht="20.100000000000001" customHeight="1">
      <c r="A10" s="255" t="s">
        <v>37</v>
      </c>
      <c r="B10" s="255" t="s">
        <v>38</v>
      </c>
      <c r="C10" s="255" t="s">
        <v>39</v>
      </c>
      <c r="D10" s="255" t="s">
        <v>40</v>
      </c>
      <c r="E10" s="255" t="s">
        <v>41</v>
      </c>
    </row>
    <row r="11" spans="1:8" s="259" customFormat="1" ht="118.5" customHeight="1">
      <c r="A11" s="363" t="s">
        <v>42</v>
      </c>
      <c r="B11" s="256">
        <v>1</v>
      </c>
      <c r="C11" s="257" t="s">
        <v>43</v>
      </c>
      <c r="D11" s="258">
        <v>1</v>
      </c>
      <c r="E11" s="257" t="s">
        <v>44</v>
      </c>
    </row>
    <row r="12" spans="1:8" s="259" customFormat="1" ht="118.5" customHeight="1">
      <c r="A12" s="363"/>
      <c r="B12" s="256">
        <v>2</v>
      </c>
      <c r="C12" s="257" t="s">
        <v>45</v>
      </c>
      <c r="D12" s="258">
        <v>2</v>
      </c>
      <c r="E12" s="257" t="s">
        <v>46</v>
      </c>
    </row>
    <row r="13" spans="1:8" s="259" customFormat="1" ht="113.25" customHeight="1">
      <c r="A13" s="363"/>
      <c r="B13" s="256">
        <v>3</v>
      </c>
      <c r="C13" s="257" t="s">
        <v>47</v>
      </c>
      <c r="D13" s="258">
        <v>3</v>
      </c>
      <c r="E13" s="257" t="s">
        <v>48</v>
      </c>
    </row>
    <row r="14" spans="1:8" ht="80.099999999999994" customHeight="1">
      <c r="A14" s="364" t="s">
        <v>49</v>
      </c>
      <c r="B14" s="260">
        <v>4</v>
      </c>
      <c r="C14" s="257" t="s">
        <v>50</v>
      </c>
      <c r="D14" s="260">
        <v>4</v>
      </c>
      <c r="E14" s="261" t="s">
        <v>51</v>
      </c>
    </row>
    <row r="15" spans="1:8" ht="80.099999999999994" customHeight="1">
      <c r="A15" s="364"/>
      <c r="B15" s="260">
        <v>5</v>
      </c>
      <c r="C15" s="261" t="s">
        <v>52</v>
      </c>
      <c r="D15" s="260"/>
      <c r="E15" s="261"/>
    </row>
    <row r="16" spans="1:8" ht="80.099999999999994" customHeight="1">
      <c r="A16" s="352" t="s">
        <v>53</v>
      </c>
      <c r="B16" s="260">
        <v>6</v>
      </c>
      <c r="C16" s="261" t="s">
        <v>54</v>
      </c>
      <c r="D16" s="260">
        <v>5</v>
      </c>
      <c r="E16" s="257" t="s">
        <v>55</v>
      </c>
    </row>
    <row r="17" spans="1:10" ht="80.099999999999994" customHeight="1">
      <c r="A17" s="352"/>
      <c r="B17" s="260">
        <v>7</v>
      </c>
      <c r="C17" s="261" t="s">
        <v>56</v>
      </c>
      <c r="D17" s="260">
        <v>6</v>
      </c>
      <c r="E17" s="257" t="s">
        <v>57</v>
      </c>
    </row>
    <row r="18" spans="1:10" ht="80.099999999999994" customHeight="1">
      <c r="A18" s="352"/>
      <c r="B18" s="260">
        <v>8</v>
      </c>
      <c r="C18" s="261" t="s">
        <v>58</v>
      </c>
      <c r="D18" s="260">
        <v>7</v>
      </c>
      <c r="E18" s="261" t="s">
        <v>59</v>
      </c>
    </row>
    <row r="19" spans="1:10" ht="80.099999999999994" customHeight="1">
      <c r="A19" s="352"/>
      <c r="B19" s="260">
        <v>9</v>
      </c>
      <c r="C19" s="261" t="s">
        <v>60</v>
      </c>
      <c r="D19" s="260">
        <v>8</v>
      </c>
      <c r="E19" s="261" t="s">
        <v>61</v>
      </c>
    </row>
    <row r="20" spans="1:10" ht="80.099999999999994" customHeight="1">
      <c r="A20" s="352"/>
      <c r="B20" s="260">
        <v>10</v>
      </c>
      <c r="C20" s="261" t="s">
        <v>62</v>
      </c>
      <c r="D20" s="260"/>
      <c r="E20" s="257"/>
      <c r="J20" s="262"/>
    </row>
    <row r="21" spans="1:10" ht="80.099999999999994" customHeight="1">
      <c r="A21" s="352" t="s">
        <v>63</v>
      </c>
      <c r="B21" s="260">
        <v>11</v>
      </c>
      <c r="C21" s="257" t="s">
        <v>64</v>
      </c>
      <c r="D21" s="256">
        <v>9</v>
      </c>
      <c r="E21" s="257" t="s">
        <v>65</v>
      </c>
    </row>
    <row r="22" spans="1:10" ht="80.099999999999994" customHeight="1">
      <c r="A22" s="352"/>
      <c r="B22" s="260">
        <v>12</v>
      </c>
      <c r="C22" s="257" t="s">
        <v>66</v>
      </c>
      <c r="D22" s="256">
        <v>10</v>
      </c>
      <c r="E22" s="261" t="s">
        <v>67</v>
      </c>
    </row>
    <row r="23" spans="1:10" ht="80.099999999999994" customHeight="1">
      <c r="A23" s="352"/>
      <c r="B23" s="260">
        <v>13</v>
      </c>
      <c r="C23" s="257" t="s">
        <v>68</v>
      </c>
      <c r="D23" s="256">
        <v>11</v>
      </c>
      <c r="E23" s="257" t="s">
        <v>69</v>
      </c>
    </row>
    <row r="24" spans="1:10" ht="63" customHeight="1">
      <c r="A24" s="263" t="s">
        <v>70</v>
      </c>
      <c r="B24" s="260">
        <v>14</v>
      </c>
      <c r="C24" s="257" t="s">
        <v>71</v>
      </c>
      <c r="D24" s="256">
        <v>12</v>
      </c>
      <c r="E24" s="261" t="s">
        <v>72</v>
      </c>
    </row>
    <row r="25" spans="1:10" ht="48.75" customHeight="1">
      <c r="A25" s="352" t="s">
        <v>73</v>
      </c>
      <c r="B25" s="260">
        <v>15</v>
      </c>
      <c r="C25" s="264" t="s">
        <v>74</v>
      </c>
      <c r="D25" s="260">
        <v>13</v>
      </c>
      <c r="E25" s="261" t="s">
        <v>75</v>
      </c>
    </row>
    <row r="26" spans="1:10" ht="97.9" customHeight="1">
      <c r="A26" s="352"/>
      <c r="B26" s="260">
        <v>16</v>
      </c>
      <c r="C26" s="264" t="s">
        <v>76</v>
      </c>
      <c r="D26" s="260">
        <v>14</v>
      </c>
      <c r="E26" s="261" t="s">
        <v>77</v>
      </c>
    </row>
    <row r="27" spans="1:10" ht="48.75" customHeight="1">
      <c r="A27" s="352"/>
      <c r="B27" s="260">
        <v>17</v>
      </c>
      <c r="C27" s="280" t="s">
        <v>78</v>
      </c>
      <c r="D27" s="260"/>
      <c r="E27" s="261"/>
    </row>
    <row r="28" spans="1:10" ht="87" customHeight="1">
      <c r="A28" s="352"/>
      <c r="B28" s="260">
        <v>18</v>
      </c>
      <c r="C28" s="280" t="s">
        <v>79</v>
      </c>
      <c r="D28" s="260"/>
      <c r="E28" s="261"/>
    </row>
    <row r="29" spans="1:10" ht="20.100000000000001" customHeight="1">
      <c r="A29" s="362" t="s">
        <v>80</v>
      </c>
      <c r="B29" s="362"/>
      <c r="C29" s="362"/>
      <c r="D29" s="362"/>
      <c r="E29" s="362"/>
    </row>
    <row r="30" spans="1:10" ht="20.100000000000001" customHeight="1">
      <c r="A30" s="255" t="s">
        <v>37</v>
      </c>
      <c r="B30" s="255" t="s">
        <v>38</v>
      </c>
      <c r="C30" s="255" t="s">
        <v>81</v>
      </c>
      <c r="D30" s="255" t="s">
        <v>40</v>
      </c>
      <c r="E30" s="255" t="s">
        <v>82</v>
      </c>
    </row>
    <row r="31" spans="1:10" ht="72" customHeight="1">
      <c r="A31" s="352" t="s">
        <v>83</v>
      </c>
      <c r="B31" s="256">
        <v>1</v>
      </c>
      <c r="C31" s="257" t="s">
        <v>84</v>
      </c>
      <c r="D31" s="256">
        <v>1</v>
      </c>
      <c r="E31" s="261" t="s">
        <v>85</v>
      </c>
    </row>
    <row r="32" spans="1:10" ht="81" customHeight="1">
      <c r="A32" s="352"/>
      <c r="B32" s="256">
        <v>2</v>
      </c>
      <c r="C32" s="261" t="s">
        <v>86</v>
      </c>
      <c r="D32" s="256">
        <v>2</v>
      </c>
      <c r="E32" s="257" t="s">
        <v>87</v>
      </c>
    </row>
    <row r="33" spans="1:5" ht="92.1" customHeight="1">
      <c r="A33" s="352"/>
      <c r="B33" s="256"/>
      <c r="C33" s="261"/>
      <c r="D33" s="256">
        <v>3</v>
      </c>
      <c r="E33" s="257" t="s">
        <v>88</v>
      </c>
    </row>
    <row r="34" spans="1:5" ht="68.25" customHeight="1">
      <c r="A34" s="352"/>
      <c r="B34" s="256"/>
      <c r="C34" s="261"/>
      <c r="D34" s="256">
        <v>4</v>
      </c>
      <c r="E34" s="257" t="s">
        <v>89</v>
      </c>
    </row>
    <row r="35" spans="1:5" ht="68.25" customHeight="1">
      <c r="A35" s="352"/>
      <c r="B35" s="256"/>
      <c r="C35" s="257"/>
      <c r="D35" s="256">
        <v>5</v>
      </c>
      <c r="E35" s="261" t="s">
        <v>90</v>
      </c>
    </row>
    <row r="36" spans="1:5" ht="49.5" customHeight="1">
      <c r="A36" s="309" t="s">
        <v>91</v>
      </c>
      <c r="B36" s="256">
        <v>3</v>
      </c>
      <c r="C36" s="264" t="s">
        <v>92</v>
      </c>
      <c r="D36" s="256">
        <v>6</v>
      </c>
      <c r="E36" s="264" t="s">
        <v>93</v>
      </c>
    </row>
    <row r="37" spans="1:5" s="265" customFormat="1" ht="33.6" customHeight="1">
      <c r="A37" s="352" t="s">
        <v>94</v>
      </c>
      <c r="B37" s="256">
        <v>4</v>
      </c>
      <c r="C37" s="261" t="s">
        <v>95</v>
      </c>
      <c r="D37" s="260">
        <v>7</v>
      </c>
      <c r="E37" s="281" t="s">
        <v>96</v>
      </c>
    </row>
    <row r="38" spans="1:5" s="265" customFormat="1" ht="38.450000000000003" customHeight="1">
      <c r="A38" s="352"/>
      <c r="B38" s="256">
        <v>5</v>
      </c>
      <c r="C38" s="261" t="s">
        <v>97</v>
      </c>
      <c r="D38" s="260">
        <v>8</v>
      </c>
      <c r="E38" s="261" t="s">
        <v>98</v>
      </c>
    </row>
    <row r="39" spans="1:5" s="265" customFormat="1" ht="28.5">
      <c r="A39" s="352"/>
      <c r="B39" s="256">
        <v>6</v>
      </c>
      <c r="C39" s="261" t="s">
        <v>99</v>
      </c>
      <c r="D39" s="260">
        <v>9</v>
      </c>
      <c r="E39" s="261" t="s">
        <v>100</v>
      </c>
    </row>
    <row r="40" spans="1:5" s="265" customFormat="1" ht="64.150000000000006" customHeight="1">
      <c r="A40" s="352"/>
      <c r="B40" s="256">
        <v>7</v>
      </c>
      <c r="C40" s="261" t="s">
        <v>101</v>
      </c>
      <c r="D40" s="260">
        <v>10</v>
      </c>
      <c r="E40" s="261" t="s">
        <v>102</v>
      </c>
    </row>
    <row r="41" spans="1:5" s="265" customFormat="1">
      <c r="A41" s="352"/>
      <c r="B41" s="256">
        <v>8</v>
      </c>
      <c r="C41" s="281" t="s">
        <v>103</v>
      </c>
      <c r="D41" s="260"/>
      <c r="E41" s="261"/>
    </row>
    <row r="42" spans="1:5" s="265" customFormat="1" ht="57">
      <c r="A42" s="352"/>
      <c r="B42" s="256">
        <v>9</v>
      </c>
      <c r="C42" s="261" t="s">
        <v>104</v>
      </c>
      <c r="D42" s="260"/>
      <c r="E42" s="261"/>
    </row>
    <row r="43" spans="1:5" s="265" customFormat="1" ht="55.5" customHeight="1">
      <c r="A43" s="352"/>
      <c r="B43" s="256">
        <v>10</v>
      </c>
      <c r="C43" s="261" t="s">
        <v>105</v>
      </c>
      <c r="D43" s="260"/>
      <c r="E43" s="261"/>
    </row>
    <row r="44" spans="1:5" s="265" customFormat="1" ht="42.75">
      <c r="A44" s="352"/>
      <c r="B44" s="256">
        <v>11</v>
      </c>
      <c r="C44" s="261" t="s">
        <v>106</v>
      </c>
      <c r="D44" s="260"/>
      <c r="E44" s="261"/>
    </row>
    <row r="45" spans="1:5" s="265" customFormat="1" ht="61.5" customHeight="1">
      <c r="A45" s="352"/>
      <c r="B45" s="256">
        <v>12</v>
      </c>
      <c r="C45" s="261" t="s">
        <v>107</v>
      </c>
      <c r="D45" s="260"/>
      <c r="E45" s="261"/>
    </row>
    <row r="46" spans="1:5" ht="71.25" customHeight="1">
      <c r="A46" s="352"/>
      <c r="B46" s="256">
        <v>13</v>
      </c>
      <c r="C46" s="281" t="s">
        <v>108</v>
      </c>
      <c r="D46" s="260"/>
      <c r="E46" s="261"/>
    </row>
    <row r="47" spans="1:5" ht="105" customHeight="1">
      <c r="A47" s="352"/>
      <c r="B47" s="256">
        <v>14</v>
      </c>
      <c r="C47" s="261" t="s">
        <v>109</v>
      </c>
      <c r="D47" s="256"/>
      <c r="E47" s="257"/>
    </row>
    <row r="48" spans="1:5" ht="75.599999999999994" customHeight="1">
      <c r="A48" s="352" t="s">
        <v>110</v>
      </c>
      <c r="B48" s="256">
        <v>15</v>
      </c>
      <c r="C48" s="261" t="s">
        <v>111</v>
      </c>
      <c r="D48" s="260">
        <v>11</v>
      </c>
      <c r="E48" s="261" t="s">
        <v>112</v>
      </c>
    </row>
    <row r="49" spans="1:5" ht="75.599999999999994" customHeight="1">
      <c r="A49" s="352"/>
      <c r="B49" s="256">
        <v>16</v>
      </c>
      <c r="C49" s="261" t="s">
        <v>113</v>
      </c>
      <c r="D49" s="282">
        <v>12</v>
      </c>
      <c r="E49" s="281" t="s">
        <v>114</v>
      </c>
    </row>
    <row r="50" spans="1:5" ht="75.599999999999994" customHeight="1">
      <c r="A50" s="352"/>
      <c r="B50" s="256">
        <v>17</v>
      </c>
      <c r="C50" s="261" t="s">
        <v>115</v>
      </c>
      <c r="D50" s="282"/>
      <c r="E50" s="261"/>
    </row>
    <row r="51" spans="1:5" ht="75.599999999999994" customHeight="1">
      <c r="A51" s="352"/>
      <c r="B51" s="256">
        <v>18</v>
      </c>
      <c r="C51" s="261" t="s">
        <v>116</v>
      </c>
      <c r="D51" s="282"/>
      <c r="E51" s="261"/>
    </row>
    <row r="52" spans="1:5" ht="75.599999999999994" customHeight="1">
      <c r="A52" s="352"/>
      <c r="B52" s="256">
        <v>19</v>
      </c>
      <c r="C52" s="261" t="s">
        <v>117</v>
      </c>
      <c r="D52" s="282"/>
    </row>
    <row r="53" spans="1:5" ht="62.45" customHeight="1">
      <c r="A53" s="352"/>
      <c r="B53" s="256">
        <v>20</v>
      </c>
      <c r="C53" s="261" t="s">
        <v>118</v>
      </c>
      <c r="D53" s="282"/>
    </row>
    <row r="54" spans="1:5" ht="73.900000000000006" customHeight="1">
      <c r="A54" s="352"/>
      <c r="B54" s="256">
        <v>21</v>
      </c>
      <c r="C54" s="261" t="s">
        <v>119</v>
      </c>
      <c r="D54" s="282"/>
      <c r="E54" s="261"/>
    </row>
    <row r="55" spans="1:5" ht="60.6" customHeight="1">
      <c r="A55" s="352" t="s">
        <v>120</v>
      </c>
      <c r="B55" s="256">
        <v>22</v>
      </c>
      <c r="C55" s="261" t="s">
        <v>121</v>
      </c>
      <c r="D55" s="282">
        <v>13</v>
      </c>
      <c r="E55" s="281" t="s">
        <v>122</v>
      </c>
    </row>
    <row r="56" spans="1:5" ht="29.45" customHeight="1">
      <c r="A56" s="352"/>
      <c r="B56" s="256">
        <v>23</v>
      </c>
      <c r="C56" s="261" t="s">
        <v>123</v>
      </c>
      <c r="D56" s="282">
        <v>14</v>
      </c>
      <c r="E56" s="281" t="s">
        <v>124</v>
      </c>
    </row>
    <row r="57" spans="1:5" ht="73.150000000000006" customHeight="1">
      <c r="A57" s="352"/>
      <c r="B57" s="256">
        <v>24</v>
      </c>
      <c r="C57" s="261" t="s">
        <v>125</v>
      </c>
      <c r="D57" s="282">
        <v>15</v>
      </c>
      <c r="E57" s="281" t="s">
        <v>126</v>
      </c>
    </row>
    <row r="58" spans="1:5" ht="25.9" customHeight="1">
      <c r="A58" s="352"/>
      <c r="B58" s="256">
        <v>25</v>
      </c>
      <c r="C58" s="261" t="s">
        <v>127</v>
      </c>
      <c r="D58" s="282">
        <v>16</v>
      </c>
      <c r="E58" s="281" t="s">
        <v>128</v>
      </c>
    </row>
    <row r="59" spans="1:5" ht="30.6" customHeight="1">
      <c r="A59" s="352"/>
      <c r="B59" s="256">
        <v>26</v>
      </c>
      <c r="C59" s="261" t="s">
        <v>129</v>
      </c>
      <c r="D59" s="282"/>
      <c r="E59" s="281"/>
    </row>
    <row r="60" spans="1:5" ht="40.9" customHeight="1">
      <c r="A60" s="352"/>
      <c r="B60" s="256">
        <v>27</v>
      </c>
      <c r="C60" s="261" t="s">
        <v>130</v>
      </c>
      <c r="D60" s="282"/>
      <c r="E60" s="281"/>
    </row>
    <row r="61" spans="1:5" ht="100.15" customHeight="1">
      <c r="A61" s="352"/>
      <c r="B61" s="256">
        <v>28</v>
      </c>
      <c r="C61" s="261" t="s">
        <v>131</v>
      </c>
      <c r="D61" s="282"/>
      <c r="E61" s="281"/>
    </row>
    <row r="62" spans="1:5" ht="82.9" customHeight="1">
      <c r="A62" s="352"/>
      <c r="B62" s="256">
        <v>29</v>
      </c>
      <c r="C62" s="261" t="s">
        <v>132</v>
      </c>
      <c r="D62" s="282"/>
      <c r="E62" s="281"/>
    </row>
    <row r="63" spans="1:5" ht="45.6" customHeight="1">
      <c r="A63" s="352"/>
      <c r="B63" s="256">
        <v>30</v>
      </c>
      <c r="C63" s="261" t="s">
        <v>133</v>
      </c>
      <c r="D63" s="282"/>
      <c r="E63" s="281"/>
    </row>
    <row r="64" spans="1:5" ht="35.450000000000003" customHeight="1">
      <c r="A64" s="352"/>
      <c r="B64" s="256">
        <v>31</v>
      </c>
      <c r="C64" s="261" t="s">
        <v>134</v>
      </c>
      <c r="D64" s="282"/>
      <c r="E64" s="281"/>
    </row>
    <row r="65" spans="1:5" ht="60.6" customHeight="1">
      <c r="A65" s="352" t="s">
        <v>135</v>
      </c>
      <c r="B65" s="256">
        <v>32</v>
      </c>
      <c r="C65" s="261" t="s">
        <v>136</v>
      </c>
      <c r="D65" s="282">
        <v>17</v>
      </c>
      <c r="E65" s="281" t="s">
        <v>137</v>
      </c>
    </row>
    <row r="66" spans="1:5" ht="43.15" customHeight="1">
      <c r="A66" s="352"/>
      <c r="B66" s="256">
        <v>33</v>
      </c>
      <c r="C66" s="261" t="s">
        <v>138</v>
      </c>
      <c r="D66" s="282">
        <v>18</v>
      </c>
      <c r="E66" s="261" t="s">
        <v>139</v>
      </c>
    </row>
    <row r="67" spans="1:5" ht="46.9" customHeight="1">
      <c r="A67" s="352"/>
      <c r="B67" s="256">
        <v>34</v>
      </c>
      <c r="C67" s="261" t="s">
        <v>140</v>
      </c>
      <c r="D67" s="282">
        <v>19</v>
      </c>
      <c r="E67" s="261" t="s">
        <v>141</v>
      </c>
    </row>
    <row r="68" spans="1:5" ht="63" customHeight="1">
      <c r="A68" s="352"/>
      <c r="B68" s="256">
        <v>35</v>
      </c>
      <c r="C68" s="261" t="s">
        <v>142</v>
      </c>
      <c r="D68" s="282"/>
      <c r="E68" s="281"/>
    </row>
    <row r="69" spans="1:5" ht="46.9" customHeight="1">
      <c r="A69" s="367" t="s">
        <v>143</v>
      </c>
      <c r="B69" s="256">
        <v>36</v>
      </c>
      <c r="C69" s="261" t="s">
        <v>144</v>
      </c>
      <c r="D69" s="282">
        <v>20</v>
      </c>
      <c r="E69" s="281" t="s">
        <v>145</v>
      </c>
    </row>
    <row r="70" spans="1:5" ht="23.45" customHeight="1">
      <c r="A70" s="368"/>
      <c r="B70" s="256">
        <v>37</v>
      </c>
      <c r="C70" s="261" t="s">
        <v>146</v>
      </c>
      <c r="D70" s="282"/>
      <c r="E70" s="281"/>
    </row>
    <row r="71" spans="1:5" ht="45.6" customHeight="1">
      <c r="A71" s="368"/>
      <c r="B71" s="256">
        <v>38</v>
      </c>
      <c r="C71" s="261" t="s">
        <v>147</v>
      </c>
      <c r="D71" s="282"/>
      <c r="E71" s="281"/>
    </row>
    <row r="72" spans="1:5" ht="36" customHeight="1">
      <c r="A72" s="368"/>
      <c r="B72" s="256">
        <v>39</v>
      </c>
      <c r="C72" s="261" t="s">
        <v>148</v>
      </c>
      <c r="D72" s="282"/>
      <c r="E72" s="281"/>
    </row>
    <row r="73" spans="1:5" ht="45" customHeight="1">
      <c r="A73" s="369"/>
      <c r="B73" s="256">
        <v>40</v>
      </c>
      <c r="C73" s="261" t="s">
        <v>149</v>
      </c>
      <c r="D73" s="282"/>
      <c r="E73" s="282"/>
    </row>
    <row r="74" spans="1:5" ht="77.099999999999994" customHeight="1">
      <c r="A74" s="352" t="s">
        <v>150</v>
      </c>
      <c r="B74" s="256">
        <v>41</v>
      </c>
      <c r="C74" s="257" t="s">
        <v>151</v>
      </c>
      <c r="D74" s="258">
        <v>21</v>
      </c>
      <c r="E74" s="257" t="s">
        <v>152</v>
      </c>
    </row>
    <row r="75" spans="1:5" ht="77.099999999999994" customHeight="1">
      <c r="A75" s="352"/>
      <c r="B75" s="256">
        <v>42</v>
      </c>
      <c r="C75" s="257" t="s">
        <v>153</v>
      </c>
      <c r="D75" s="258"/>
      <c r="E75" s="257"/>
    </row>
    <row r="76" spans="1:5" ht="63.6" customHeight="1">
      <c r="A76" s="352"/>
      <c r="B76" s="256">
        <v>43</v>
      </c>
      <c r="C76" s="261" t="s">
        <v>154</v>
      </c>
      <c r="D76" s="258"/>
      <c r="E76" s="257"/>
    </row>
    <row r="77" spans="1:5" ht="50.1" customHeight="1">
      <c r="A77" s="352" t="s">
        <v>155</v>
      </c>
      <c r="B77" s="256"/>
      <c r="C77" s="266"/>
      <c r="D77" s="258">
        <v>22</v>
      </c>
      <c r="E77" s="257" t="s">
        <v>156</v>
      </c>
    </row>
    <row r="78" spans="1:5" ht="50.1" customHeight="1">
      <c r="A78" s="352"/>
      <c r="B78" s="256"/>
      <c r="C78" s="266"/>
      <c r="D78" s="258">
        <v>23</v>
      </c>
      <c r="E78" s="266" t="s">
        <v>157</v>
      </c>
    </row>
    <row r="79" spans="1:5" ht="39.950000000000003" customHeight="1">
      <c r="A79" s="367" t="s">
        <v>158</v>
      </c>
      <c r="B79" s="256"/>
      <c r="C79" s="257"/>
      <c r="D79" s="258"/>
      <c r="E79" s="257"/>
    </row>
    <row r="80" spans="1:5" ht="72" customHeight="1">
      <c r="A80" s="368"/>
      <c r="B80" s="256">
        <v>44</v>
      </c>
      <c r="C80" s="261" t="s">
        <v>159</v>
      </c>
      <c r="D80" s="282">
        <v>24</v>
      </c>
      <c r="E80" s="261" t="s">
        <v>160</v>
      </c>
    </row>
    <row r="81" spans="1:10" ht="72" customHeight="1">
      <c r="A81" s="368"/>
      <c r="B81" s="256">
        <v>45</v>
      </c>
      <c r="C81" s="261" t="s">
        <v>161</v>
      </c>
      <c r="D81" s="282">
        <v>25</v>
      </c>
      <c r="E81" s="261" t="s">
        <v>162</v>
      </c>
    </row>
    <row r="82" spans="1:10" ht="72" customHeight="1">
      <c r="A82" s="368"/>
      <c r="B82" s="256"/>
      <c r="D82" s="283">
        <v>26</v>
      </c>
      <c r="E82" s="261" t="s">
        <v>163</v>
      </c>
      <c r="J82" s="247" t="s">
        <v>164</v>
      </c>
    </row>
    <row r="83" spans="1:10" ht="77.25" customHeight="1">
      <c r="A83" s="368"/>
      <c r="B83" s="267"/>
      <c r="C83" s="261"/>
      <c r="D83" s="283">
        <v>27</v>
      </c>
      <c r="E83" s="284" t="s">
        <v>165</v>
      </c>
    </row>
    <row r="84" spans="1:10">
      <c r="B84" s="285"/>
      <c r="C84" s="286"/>
      <c r="D84" s="285"/>
    </row>
    <row r="85" spans="1:10" ht="45.75" customHeight="1">
      <c r="A85" s="287" t="s">
        <v>166</v>
      </c>
      <c r="B85" s="370" t="s">
        <v>167</v>
      </c>
      <c r="C85" s="371"/>
      <c r="D85" s="288" t="s">
        <v>168</v>
      </c>
      <c r="E85" s="289" t="s">
        <v>169</v>
      </c>
      <c r="F85" s="290"/>
    </row>
    <row r="86" spans="1:10" ht="36" customHeight="1">
      <c r="A86" s="291" t="s">
        <v>170</v>
      </c>
      <c r="B86" s="365" t="s">
        <v>171</v>
      </c>
      <c r="C86" s="366"/>
      <c r="D86" s="292" t="s">
        <v>172</v>
      </c>
      <c r="E86" s="293" t="s">
        <v>173</v>
      </c>
      <c r="F86" s="290"/>
    </row>
    <row r="87" spans="1:10" ht="18" customHeight="1">
      <c r="E87" s="294"/>
    </row>
    <row r="88" spans="1:10" ht="36" customHeight="1"/>
    <row r="89" spans="1:10" ht="36" customHeight="1"/>
  </sheetData>
  <mergeCells count="26">
    <mergeCell ref="B86:C86"/>
    <mergeCell ref="A29:E29"/>
    <mergeCell ref="A31:A35"/>
    <mergeCell ref="A37:A47"/>
    <mergeCell ref="A48:A54"/>
    <mergeCell ref="A55:A64"/>
    <mergeCell ref="A65:A68"/>
    <mergeCell ref="A69:A73"/>
    <mergeCell ref="A74:A76"/>
    <mergeCell ref="A77:A78"/>
    <mergeCell ref="A79:A83"/>
    <mergeCell ref="B85:C85"/>
    <mergeCell ref="A25:A28"/>
    <mergeCell ref="B1:D1"/>
    <mergeCell ref="B2:C2"/>
    <mergeCell ref="B4:E4"/>
    <mergeCell ref="A6:A7"/>
    <mergeCell ref="B6:C6"/>
    <mergeCell ref="D6:E6"/>
    <mergeCell ref="B7:C7"/>
    <mergeCell ref="D7:E7"/>
    <mergeCell ref="A9:E9"/>
    <mergeCell ref="A11:A13"/>
    <mergeCell ref="A14:A15"/>
    <mergeCell ref="A16:A20"/>
    <mergeCell ref="A21:A2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1D90-E0A3-4B7B-BDCA-7C0E635B8525}">
  <sheetPr codeName="Sheet5"/>
  <dimension ref="A1:F13"/>
  <sheetViews>
    <sheetView showGridLines="0" view="pageBreakPreview" zoomScale="90" zoomScaleNormal="90" zoomScaleSheetLayoutView="90" workbookViewId="0">
      <selection activeCell="D13" sqref="D13"/>
    </sheetView>
  </sheetViews>
  <sheetFormatPr baseColWidth="10" defaultColWidth="10.42578125" defaultRowHeight="15"/>
  <cols>
    <col min="1" max="1" width="60.85546875" style="275" customWidth="1"/>
    <col min="2" max="2" width="15.85546875" style="276" customWidth="1"/>
    <col min="3" max="5" width="15.85546875" style="277" customWidth="1"/>
    <col min="6" max="6" width="40.85546875" style="275" customWidth="1"/>
    <col min="7" max="7" width="2.7109375" style="271" customWidth="1"/>
    <col min="8" max="16384" width="10.42578125" style="271"/>
  </cols>
  <sheetData>
    <row r="1" spans="1:6" ht="80.099999999999994" customHeight="1">
      <c r="A1" s="270"/>
      <c r="B1" s="372" t="s">
        <v>174</v>
      </c>
      <c r="C1" s="372"/>
      <c r="D1" s="372"/>
      <c r="E1" s="372"/>
      <c r="F1" s="270"/>
    </row>
    <row r="2" spans="1:6">
      <c r="A2" s="373" t="s">
        <v>175</v>
      </c>
      <c r="B2" s="373"/>
      <c r="C2" s="373"/>
      <c r="D2" s="373"/>
      <c r="E2" s="373"/>
      <c r="F2" s="373"/>
    </row>
    <row r="3" spans="1:6" ht="28.5" customHeight="1">
      <c r="A3" s="374" t="s">
        <v>176</v>
      </c>
      <c r="B3" s="375" t="s">
        <v>177</v>
      </c>
      <c r="C3" s="375"/>
      <c r="D3" s="375"/>
      <c r="E3" s="375"/>
      <c r="F3" s="311" t="s">
        <v>178</v>
      </c>
    </row>
    <row r="4" spans="1:6" ht="46.5" customHeight="1">
      <c r="A4" s="374"/>
      <c r="B4" s="272" t="s">
        <v>179</v>
      </c>
      <c r="C4" s="272" t="s">
        <v>180</v>
      </c>
      <c r="D4" s="272" t="s">
        <v>181</v>
      </c>
      <c r="E4" s="272" t="s">
        <v>182</v>
      </c>
      <c r="F4" s="273"/>
    </row>
    <row r="5" spans="1:6" ht="65.099999999999994" customHeight="1">
      <c r="A5" s="274"/>
      <c r="B5" s="331"/>
      <c r="C5" s="332"/>
      <c r="D5" s="332"/>
      <c r="E5" s="332"/>
      <c r="F5" s="333"/>
    </row>
    <row r="6" spans="1:6" ht="65.099999999999994" customHeight="1">
      <c r="A6" s="295"/>
      <c r="B6" s="331"/>
      <c r="C6" s="332"/>
      <c r="D6" s="332"/>
      <c r="E6" s="332"/>
      <c r="F6" s="333"/>
    </row>
    <row r="7" spans="1:6" ht="65.099999999999994" customHeight="1">
      <c r="A7" s="295"/>
      <c r="B7" s="334"/>
      <c r="C7" s="335"/>
      <c r="D7" s="332"/>
      <c r="E7" s="332"/>
      <c r="F7" s="333"/>
    </row>
    <row r="8" spans="1:6" ht="65.099999999999994" customHeight="1">
      <c r="A8" s="274"/>
      <c r="B8" s="334"/>
      <c r="C8" s="335"/>
      <c r="D8" s="332"/>
      <c r="E8" s="332"/>
      <c r="F8" s="333"/>
    </row>
    <row r="9" spans="1:6" ht="65.099999999999994" customHeight="1">
      <c r="A9" s="274"/>
      <c r="B9" s="331"/>
      <c r="C9" s="331"/>
      <c r="D9" s="332"/>
      <c r="E9" s="332"/>
      <c r="F9" s="333"/>
    </row>
    <row r="10" spans="1:6" ht="65.099999999999994" customHeight="1">
      <c r="A10" s="295"/>
      <c r="B10" s="334"/>
      <c r="C10" s="335"/>
      <c r="D10" s="332"/>
      <c r="E10" s="332"/>
      <c r="F10" s="333"/>
    </row>
    <row r="11" spans="1:6" ht="65.099999999999994" customHeight="1">
      <c r="A11" s="274"/>
      <c r="B11" s="334"/>
      <c r="C11" s="335"/>
      <c r="D11" s="332"/>
      <c r="E11" s="332"/>
      <c r="F11" s="333"/>
    </row>
    <row r="12" spans="1:6" ht="65.099999999999994" customHeight="1">
      <c r="A12" s="274"/>
      <c r="B12" s="334"/>
      <c r="C12" s="332"/>
      <c r="D12" s="332"/>
      <c r="E12" s="332"/>
      <c r="F12" s="336"/>
    </row>
    <row r="13" spans="1:6" ht="65.099999999999994" customHeight="1">
      <c r="A13" s="274"/>
      <c r="B13" s="334"/>
      <c r="C13" s="332"/>
      <c r="D13" s="332"/>
      <c r="E13" s="332"/>
      <c r="F13" s="333"/>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2D0D5A51-78C3-4256-BC8F-68D2C8545A9B}"/>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EF5416E-93A4-4D7B-A32C-00E5A040FC1D}"/>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60" zoomScaleNormal="60" workbookViewId="0">
      <selection activeCell="F22" sqref="F22:G22"/>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16" t="s">
        <v>183</v>
      </c>
      <c r="C2" s="417"/>
      <c r="D2" s="417"/>
      <c r="E2" s="417"/>
      <c r="F2" s="417"/>
      <c r="G2" s="418"/>
    </row>
    <row r="3" spans="2:9" ht="15">
      <c r="B3" s="419" t="s">
        <v>184</v>
      </c>
      <c r="C3" s="420"/>
      <c r="D3" s="421"/>
      <c r="E3" s="421"/>
      <c r="F3" s="421"/>
      <c r="G3" s="422"/>
    </row>
    <row r="4" spans="2:9" ht="88.5" customHeight="1">
      <c r="B4" s="423" t="s">
        <v>185</v>
      </c>
      <c r="C4" s="424"/>
      <c r="D4" s="424"/>
      <c r="E4" s="424"/>
      <c r="F4" s="424"/>
      <c r="G4" s="425"/>
    </row>
    <row r="5" spans="2:9" ht="15">
      <c r="B5" s="124"/>
      <c r="C5" s="136"/>
      <c r="D5" s="137"/>
      <c r="E5" s="138"/>
      <c r="F5" s="138"/>
      <c r="G5" s="138"/>
    </row>
    <row r="6" spans="2:9" ht="16.5" customHeight="1">
      <c r="B6" s="426" t="s">
        <v>186</v>
      </c>
      <c r="C6" s="427"/>
      <c r="D6" s="427"/>
      <c r="E6" s="427"/>
      <c r="F6" s="427"/>
      <c r="G6" s="428"/>
    </row>
    <row r="7" spans="2:9" ht="76.5" customHeight="1">
      <c r="B7" s="426"/>
      <c r="C7" s="427"/>
      <c r="D7" s="427"/>
      <c r="E7" s="427"/>
      <c r="F7" s="427"/>
      <c r="G7" s="428"/>
    </row>
    <row r="8" spans="2:9" ht="15" thickBot="1">
      <c r="B8" s="139"/>
      <c r="C8" s="140"/>
      <c r="D8" s="140"/>
      <c r="E8" s="141"/>
      <c r="F8" s="142"/>
      <c r="G8" s="142"/>
    </row>
    <row r="9" spans="2:9">
      <c r="B9" s="143"/>
      <c r="C9" s="217" t="s">
        <v>187</v>
      </c>
      <c r="D9" s="429" t="s">
        <v>188</v>
      </c>
      <c r="E9" s="430"/>
      <c r="F9" s="431" t="s">
        <v>189</v>
      </c>
      <c r="G9" s="432"/>
    </row>
    <row r="10" spans="2:9" ht="15" customHeight="1">
      <c r="B10" s="144"/>
      <c r="C10" s="126">
        <v>5</v>
      </c>
      <c r="D10" s="414" t="s">
        <v>190</v>
      </c>
      <c r="E10" s="415"/>
      <c r="F10" s="408" t="s">
        <v>191</v>
      </c>
      <c r="G10" s="405"/>
      <c r="H10" s="377"/>
      <c r="I10" s="377"/>
    </row>
    <row r="11" spans="2:9">
      <c r="B11" s="144"/>
      <c r="C11" s="126">
        <v>5</v>
      </c>
      <c r="D11" s="414" t="s">
        <v>192</v>
      </c>
      <c r="E11" s="415"/>
      <c r="F11" s="408" t="s">
        <v>193</v>
      </c>
      <c r="G11" s="405"/>
      <c r="H11" s="377"/>
      <c r="I11" s="377"/>
    </row>
    <row r="12" spans="2:9">
      <c r="B12" s="144"/>
      <c r="C12" s="126">
        <v>5</v>
      </c>
      <c r="D12" s="414" t="s">
        <v>194</v>
      </c>
      <c r="E12" s="415"/>
      <c r="F12" s="408" t="s">
        <v>195</v>
      </c>
      <c r="G12" s="405"/>
      <c r="H12" s="377"/>
      <c r="I12" s="377"/>
    </row>
    <row r="13" spans="2:9" ht="27.75" customHeight="1">
      <c r="B13" s="144"/>
      <c r="C13" s="126">
        <v>5</v>
      </c>
      <c r="D13" s="414" t="s">
        <v>196</v>
      </c>
      <c r="E13" s="415"/>
      <c r="F13" s="408" t="s">
        <v>197</v>
      </c>
      <c r="G13" s="405"/>
      <c r="H13" s="377"/>
      <c r="I13" s="377"/>
    </row>
    <row r="14" spans="2:9">
      <c r="B14" s="144"/>
      <c r="C14" s="126">
        <v>5</v>
      </c>
      <c r="D14" s="414" t="s">
        <v>198</v>
      </c>
      <c r="E14" s="415"/>
      <c r="F14" s="408" t="s">
        <v>199</v>
      </c>
      <c r="G14" s="405"/>
      <c r="H14" s="377"/>
      <c r="I14" s="377"/>
    </row>
    <row r="15" spans="2:9" ht="41.25" customHeight="1">
      <c r="B15" s="144"/>
      <c r="C15" s="126">
        <v>5</v>
      </c>
      <c r="D15" s="414" t="s">
        <v>200</v>
      </c>
      <c r="E15" s="415"/>
      <c r="F15" s="408" t="s">
        <v>201</v>
      </c>
      <c r="G15" s="405"/>
      <c r="H15" s="377"/>
      <c r="I15" s="377"/>
    </row>
    <row r="16" spans="2:9" ht="41.25" customHeight="1">
      <c r="B16" s="144"/>
      <c r="C16" s="126">
        <v>5</v>
      </c>
      <c r="D16" s="409" t="s">
        <v>202</v>
      </c>
      <c r="E16" s="410"/>
      <c r="F16" s="408" t="s">
        <v>203</v>
      </c>
      <c r="G16" s="405"/>
      <c r="H16" s="377"/>
      <c r="I16" s="377"/>
    </row>
    <row r="17" spans="2:9" ht="51.75" customHeight="1">
      <c r="B17" s="144"/>
      <c r="C17" s="126">
        <v>5</v>
      </c>
      <c r="D17" s="410" t="s">
        <v>204</v>
      </c>
      <c r="E17" s="413"/>
      <c r="F17" s="408" t="s">
        <v>205</v>
      </c>
      <c r="G17" s="405"/>
      <c r="H17" s="377"/>
      <c r="I17" s="377"/>
    </row>
    <row r="18" spans="2:9" ht="51.75" customHeight="1">
      <c r="B18" s="144"/>
      <c r="C18" s="126">
        <v>5</v>
      </c>
      <c r="D18" s="409" t="s">
        <v>206</v>
      </c>
      <c r="E18" s="410"/>
      <c r="F18" s="408" t="s">
        <v>207</v>
      </c>
      <c r="G18" s="405"/>
      <c r="H18" s="377"/>
      <c r="I18" s="377"/>
    </row>
    <row r="19" spans="2:9" ht="51.75" customHeight="1">
      <c r="B19" s="144"/>
      <c r="C19" s="126">
        <v>5</v>
      </c>
      <c r="D19" s="218" t="s">
        <v>208</v>
      </c>
      <c r="E19" s="219"/>
      <c r="F19" s="408" t="s">
        <v>209</v>
      </c>
      <c r="G19" s="405"/>
      <c r="H19" s="377"/>
      <c r="I19" s="377"/>
    </row>
    <row r="20" spans="2:9" ht="51.75" customHeight="1">
      <c r="B20" s="144"/>
      <c r="C20" s="126">
        <v>5</v>
      </c>
      <c r="D20" s="218" t="s">
        <v>210</v>
      </c>
      <c r="E20" s="219"/>
      <c r="F20" s="408" t="s">
        <v>211</v>
      </c>
      <c r="G20" s="405"/>
      <c r="H20" s="377"/>
      <c r="I20" s="377"/>
    </row>
    <row r="21" spans="2:9" ht="66.75" customHeight="1">
      <c r="B21" s="144"/>
      <c r="C21" s="126">
        <v>5</v>
      </c>
      <c r="D21" s="409" t="s">
        <v>212</v>
      </c>
      <c r="E21" s="410"/>
      <c r="F21" s="408" t="s">
        <v>213</v>
      </c>
      <c r="G21" s="405"/>
      <c r="H21" s="377"/>
      <c r="I21" s="377"/>
    </row>
    <row r="22" spans="2:9" ht="36" customHeight="1">
      <c r="B22" s="144"/>
      <c r="C22" s="126">
        <v>5</v>
      </c>
      <c r="D22" s="411" t="s">
        <v>214</v>
      </c>
      <c r="E22" s="412"/>
      <c r="F22" s="408" t="s">
        <v>215</v>
      </c>
      <c r="G22" s="405"/>
      <c r="H22" s="378"/>
      <c r="I22" s="378"/>
    </row>
    <row r="23" spans="2:9" ht="26.25" customHeight="1">
      <c r="B23" s="144"/>
      <c r="C23" s="126">
        <v>5</v>
      </c>
      <c r="D23" s="403" t="s">
        <v>216</v>
      </c>
      <c r="E23" s="403"/>
      <c r="F23" s="404" t="s">
        <v>217</v>
      </c>
      <c r="G23" s="405"/>
      <c r="H23" s="377"/>
      <c r="I23" s="377"/>
    </row>
    <row r="24" spans="2:9" ht="26.25" customHeight="1">
      <c r="B24" s="144"/>
      <c r="C24" s="126">
        <v>5</v>
      </c>
      <c r="D24" s="403" t="s">
        <v>218</v>
      </c>
      <c r="E24" s="403"/>
      <c r="F24" s="404" t="s">
        <v>219</v>
      </c>
      <c r="G24" s="405"/>
      <c r="H24" s="377"/>
      <c r="I24" s="377"/>
    </row>
    <row r="25" spans="2:9" ht="26.25" customHeight="1">
      <c r="B25" s="144"/>
      <c r="C25" s="126">
        <v>5</v>
      </c>
      <c r="D25" s="406" t="s">
        <v>220</v>
      </c>
      <c r="E25" s="407"/>
      <c r="F25" s="404" t="s">
        <v>221</v>
      </c>
      <c r="G25" s="405"/>
      <c r="H25" s="377"/>
      <c r="I25" s="377"/>
    </row>
    <row r="26" spans="2:9" ht="27" customHeight="1">
      <c r="B26" s="145"/>
      <c r="C26" s="394" t="s">
        <v>222</v>
      </c>
      <c r="D26" s="395"/>
      <c r="E26" s="395"/>
      <c r="F26" s="395"/>
      <c r="G26" s="396"/>
    </row>
    <row r="27" spans="2:9" ht="27" customHeight="1">
      <c r="B27" s="397" t="s">
        <v>223</v>
      </c>
      <c r="C27" s="398"/>
      <c r="D27" s="398"/>
      <c r="E27" s="398"/>
      <c r="F27" s="398"/>
      <c r="G27" s="399"/>
    </row>
    <row r="28" spans="2:9" ht="10.5" customHeight="1">
      <c r="B28" s="146"/>
      <c r="D28" s="147"/>
      <c r="E28" s="148"/>
      <c r="F28" s="149"/>
      <c r="G28" s="149"/>
    </row>
    <row r="29" spans="2:9">
      <c r="B29" s="146"/>
      <c r="C29" s="150"/>
      <c r="D29" s="400" t="s">
        <v>188</v>
      </c>
      <c r="E29" s="400"/>
      <c r="F29" s="401" t="s">
        <v>189</v>
      </c>
      <c r="G29" s="402"/>
    </row>
    <row r="30" spans="2:9">
      <c r="B30" s="146"/>
      <c r="D30" s="385" t="s">
        <v>190</v>
      </c>
      <c r="E30" s="385"/>
      <c r="F30" s="386" t="s">
        <v>224</v>
      </c>
      <c r="G30" s="387"/>
      <c r="H30" s="377"/>
      <c r="I30" s="377"/>
    </row>
    <row r="31" spans="2:9">
      <c r="B31" s="146"/>
      <c r="D31" s="385" t="s">
        <v>192</v>
      </c>
      <c r="E31" s="385"/>
      <c r="F31" s="386" t="s">
        <v>225</v>
      </c>
      <c r="G31" s="387"/>
      <c r="H31" s="377"/>
      <c r="I31" s="377"/>
    </row>
    <row r="32" spans="2:9">
      <c r="B32" s="146"/>
      <c r="D32" s="385" t="s">
        <v>194</v>
      </c>
      <c r="E32" s="385"/>
      <c r="F32" s="386" t="s">
        <v>226</v>
      </c>
      <c r="G32" s="387"/>
      <c r="H32" s="377"/>
      <c r="I32" s="377"/>
    </row>
    <row r="33" spans="2:9">
      <c r="B33" s="146"/>
      <c r="D33" s="385" t="s">
        <v>196</v>
      </c>
      <c r="E33" s="385"/>
      <c r="F33" s="386" t="s">
        <v>227</v>
      </c>
      <c r="G33" s="387"/>
      <c r="H33" s="377"/>
      <c r="I33" s="377"/>
    </row>
    <row r="34" spans="2:9">
      <c r="B34" s="146"/>
      <c r="D34" s="385" t="s">
        <v>198</v>
      </c>
      <c r="E34" s="385"/>
      <c r="F34" s="386" t="s">
        <v>228</v>
      </c>
      <c r="G34" s="387"/>
      <c r="H34" s="377"/>
      <c r="I34" s="377"/>
    </row>
    <row r="35" spans="2:9" ht="40.9" customHeight="1">
      <c r="B35" s="146"/>
      <c r="D35" s="385" t="s">
        <v>229</v>
      </c>
      <c r="E35" s="385"/>
      <c r="F35" s="386" t="s">
        <v>230</v>
      </c>
      <c r="G35" s="387"/>
      <c r="H35" s="377"/>
      <c r="I35" s="377"/>
    </row>
    <row r="36" spans="2:9" ht="42" customHeight="1">
      <c r="B36" s="125"/>
      <c r="C36" s="151"/>
      <c r="D36" s="385" t="s">
        <v>231</v>
      </c>
      <c r="E36" s="385"/>
      <c r="F36" s="386" t="s">
        <v>232</v>
      </c>
      <c r="G36" s="387"/>
      <c r="H36" s="376"/>
      <c r="I36" s="376"/>
    </row>
    <row r="37" spans="2:9" ht="30.75" customHeight="1">
      <c r="B37" s="125"/>
      <c r="C37" s="151"/>
      <c r="D37" s="385" t="s">
        <v>233</v>
      </c>
      <c r="E37" s="385"/>
      <c r="F37" s="388" t="s">
        <v>234</v>
      </c>
      <c r="G37" s="389"/>
      <c r="H37" s="376"/>
      <c r="I37" s="376"/>
    </row>
    <row r="38" spans="2:9" ht="33" customHeight="1">
      <c r="B38" s="125"/>
      <c r="C38" s="151"/>
      <c r="D38" s="385" t="s">
        <v>235</v>
      </c>
      <c r="E38" s="385"/>
      <c r="F38" s="388" t="s">
        <v>234</v>
      </c>
      <c r="G38" s="389"/>
      <c r="H38" s="376"/>
      <c r="I38" s="376"/>
    </row>
    <row r="39" spans="2:9" ht="30" customHeight="1">
      <c r="B39" s="125"/>
      <c r="C39" s="151"/>
      <c r="D39" s="385" t="s">
        <v>236</v>
      </c>
      <c r="E39" s="385"/>
      <c r="F39" s="388" t="s">
        <v>234</v>
      </c>
      <c r="G39" s="389"/>
      <c r="H39" s="376"/>
      <c r="I39" s="376"/>
    </row>
    <row r="40" spans="2:9" ht="30" customHeight="1">
      <c r="B40" s="125"/>
      <c r="C40" s="151"/>
      <c r="D40" s="385" t="s">
        <v>237</v>
      </c>
      <c r="E40" s="385"/>
      <c r="F40" s="388" t="s">
        <v>234</v>
      </c>
      <c r="G40" s="389"/>
      <c r="H40" s="376"/>
      <c r="I40" s="376"/>
    </row>
    <row r="41" spans="2:9" ht="30" customHeight="1">
      <c r="B41" s="125"/>
      <c r="C41" s="151"/>
      <c r="D41" s="390" t="s">
        <v>238</v>
      </c>
      <c r="E41" s="391"/>
      <c r="F41" s="386" t="s">
        <v>239</v>
      </c>
      <c r="G41" s="387"/>
      <c r="H41" s="376"/>
      <c r="I41" s="376"/>
    </row>
    <row r="42" spans="2:9" ht="35.25" customHeight="1">
      <c r="B42" s="125"/>
      <c r="C42" s="151"/>
      <c r="D42" s="385" t="s">
        <v>240</v>
      </c>
      <c r="E42" s="385"/>
      <c r="F42" s="386" t="s">
        <v>241</v>
      </c>
      <c r="G42" s="387"/>
      <c r="H42" s="376"/>
      <c r="I42" s="376"/>
    </row>
    <row r="43" spans="2:9" ht="31.5" customHeight="1">
      <c r="B43" s="125"/>
      <c r="C43" s="151"/>
      <c r="D43" s="385" t="s">
        <v>233</v>
      </c>
      <c r="E43" s="385"/>
      <c r="F43" s="388" t="s">
        <v>234</v>
      </c>
      <c r="G43" s="389"/>
      <c r="H43" s="376"/>
      <c r="I43" s="376"/>
    </row>
    <row r="44" spans="2:9" ht="35.25" customHeight="1">
      <c r="B44" s="125"/>
      <c r="C44" s="151"/>
      <c r="D44" s="385" t="s">
        <v>242</v>
      </c>
      <c r="E44" s="385"/>
      <c r="F44" s="388" t="s">
        <v>234</v>
      </c>
      <c r="G44" s="389"/>
      <c r="H44" s="376"/>
      <c r="I44" s="376"/>
    </row>
    <row r="45" spans="2:9" ht="57" customHeight="1">
      <c r="B45" s="125"/>
      <c r="C45" s="151"/>
      <c r="D45" s="385" t="s">
        <v>237</v>
      </c>
      <c r="E45" s="385"/>
      <c r="F45" s="388" t="s">
        <v>234</v>
      </c>
      <c r="G45" s="389"/>
      <c r="H45" s="376"/>
      <c r="I45" s="376"/>
    </row>
    <row r="46" spans="2:9" ht="32.25" customHeight="1">
      <c r="B46" s="125"/>
      <c r="C46" s="151"/>
      <c r="D46" s="385" t="s">
        <v>235</v>
      </c>
      <c r="E46" s="385"/>
      <c r="F46" s="388" t="s">
        <v>234</v>
      </c>
      <c r="G46" s="389"/>
      <c r="H46" s="376"/>
      <c r="I46" s="376"/>
    </row>
    <row r="47" spans="2:9" ht="32.25" customHeight="1">
      <c r="B47" s="125"/>
      <c r="C47" s="151"/>
      <c r="D47" s="390" t="s">
        <v>243</v>
      </c>
      <c r="E47" s="391"/>
      <c r="F47" s="392" t="s">
        <v>244</v>
      </c>
      <c r="G47" s="393"/>
      <c r="H47" s="376"/>
      <c r="I47" s="376"/>
    </row>
    <row r="48" spans="2:9" ht="32.25" customHeight="1">
      <c r="B48" s="125"/>
      <c r="C48" s="151"/>
      <c r="D48" s="385" t="s">
        <v>245</v>
      </c>
      <c r="E48" s="385"/>
      <c r="F48" s="386" t="s">
        <v>246</v>
      </c>
      <c r="G48" s="387"/>
      <c r="H48" s="376"/>
      <c r="I48" s="376"/>
    </row>
    <row r="49" spans="2:9" ht="32.25" customHeight="1">
      <c r="B49" s="125"/>
      <c r="C49" s="151"/>
      <c r="D49" s="385" t="s">
        <v>247</v>
      </c>
      <c r="E49" s="385"/>
      <c r="F49" s="386" t="s">
        <v>248</v>
      </c>
      <c r="G49" s="387"/>
      <c r="H49" s="376"/>
      <c r="I49" s="376"/>
    </row>
    <row r="50" spans="2:9" ht="32.25" customHeight="1">
      <c r="B50" s="125"/>
      <c r="C50" s="151"/>
      <c r="D50" s="385" t="s">
        <v>249</v>
      </c>
      <c r="E50" s="385"/>
      <c r="F50" s="386" t="s">
        <v>250</v>
      </c>
      <c r="G50" s="387"/>
      <c r="H50" s="376"/>
      <c r="I50" s="376"/>
    </row>
    <row r="51" spans="2:9" ht="32.25" customHeight="1">
      <c r="B51" s="125"/>
      <c r="C51" s="151"/>
      <c r="D51" s="147"/>
      <c r="E51" s="147"/>
      <c r="F51" s="149"/>
      <c r="G51" s="149"/>
      <c r="H51" s="376"/>
      <c r="I51" s="376"/>
    </row>
    <row r="52" spans="2:9" ht="32.25" customHeight="1">
      <c r="B52" s="125"/>
      <c r="C52" s="151"/>
      <c r="D52" s="147"/>
      <c r="E52" s="147"/>
      <c r="F52" s="149"/>
      <c r="G52" s="149"/>
    </row>
    <row r="53" spans="2:9" ht="32.25" customHeight="1">
      <c r="B53" s="125"/>
      <c r="C53" s="151"/>
      <c r="D53" s="147"/>
      <c r="E53" s="147"/>
      <c r="F53" s="149"/>
      <c r="G53" s="149"/>
    </row>
    <row r="54" spans="2:9" ht="21.75" customHeight="1">
      <c r="B54" s="379" t="s">
        <v>251</v>
      </c>
      <c r="C54" s="380"/>
      <c r="D54" s="380"/>
      <c r="E54" s="380"/>
      <c r="F54" s="380"/>
      <c r="G54" s="381"/>
    </row>
    <row r="55" spans="2:9" ht="21.75" customHeight="1">
      <c r="B55" s="379" t="s">
        <v>252</v>
      </c>
      <c r="C55" s="380"/>
      <c r="D55" s="380"/>
      <c r="E55" s="380"/>
      <c r="F55" s="380"/>
      <c r="G55" s="381"/>
    </row>
    <row r="56" spans="2:9" ht="20.25" customHeight="1">
      <c r="B56" s="379" t="s">
        <v>253</v>
      </c>
      <c r="C56" s="380"/>
      <c r="D56" s="380"/>
      <c r="E56" s="380"/>
      <c r="F56" s="380"/>
      <c r="G56" s="381"/>
    </row>
    <row r="57" spans="2:9" ht="20.25" customHeight="1">
      <c r="B57" s="379" t="s">
        <v>254</v>
      </c>
      <c r="C57" s="380"/>
      <c r="D57" s="380"/>
      <c r="E57" s="380"/>
      <c r="F57" s="380"/>
      <c r="G57" s="381"/>
    </row>
    <row r="58" spans="2:9" ht="18" customHeight="1" thickBot="1">
      <c r="B58" s="382" t="s">
        <v>255</v>
      </c>
      <c r="C58" s="383"/>
      <c r="D58" s="383"/>
      <c r="E58" s="383"/>
      <c r="F58" s="383"/>
      <c r="G58" s="384"/>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0"/>
  <sheetViews>
    <sheetView showGridLines="0" topLeftCell="A32" zoomScale="70" zoomScaleNormal="70" zoomScalePageLayoutView="50" workbookViewId="0">
      <selection activeCell="F30" sqref="F3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8"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93"/>
      <c r="B1" s="494"/>
      <c r="C1" s="494"/>
      <c r="D1" s="41"/>
      <c r="E1" s="42"/>
      <c r="F1" s="42"/>
      <c r="G1" s="42"/>
      <c r="H1" s="42"/>
      <c r="I1" s="42"/>
      <c r="J1" s="42"/>
      <c r="K1" s="42"/>
      <c r="L1" s="227"/>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95"/>
      <c r="B2" s="496"/>
      <c r="C2" s="496"/>
      <c r="D2" s="36"/>
      <c r="E2" s="35"/>
      <c r="F2" s="35"/>
      <c r="G2" s="35"/>
      <c r="H2" s="35"/>
      <c r="I2" s="35"/>
      <c r="J2" s="35"/>
      <c r="K2" s="35"/>
      <c r="L2" s="216"/>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6"/>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97" t="s">
        <v>256</v>
      </c>
      <c r="B4" s="497"/>
      <c r="C4" s="497"/>
      <c r="D4" s="506" t="s">
        <v>2</v>
      </c>
      <c r="E4" s="507"/>
      <c r="F4" s="507"/>
      <c r="G4" s="507"/>
      <c r="H4" s="507"/>
      <c r="I4" s="507"/>
      <c r="J4" s="507"/>
      <c r="K4" s="507"/>
      <c r="L4" s="507"/>
      <c r="M4" s="507"/>
      <c r="N4" s="508"/>
      <c r="O4" s="19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97" t="s">
        <v>257</v>
      </c>
      <c r="B5" s="497"/>
      <c r="C5" s="497"/>
      <c r="D5" s="506" t="s">
        <v>258</v>
      </c>
      <c r="E5" s="507"/>
      <c r="F5" s="507"/>
      <c r="G5" s="507"/>
      <c r="H5" s="507"/>
      <c r="I5" s="507"/>
      <c r="J5" s="507"/>
      <c r="K5" s="507"/>
      <c r="L5" s="507"/>
      <c r="M5" s="507"/>
      <c r="N5" s="508"/>
      <c r="O5" s="196"/>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97" t="s">
        <v>259</v>
      </c>
      <c r="B6" s="497"/>
      <c r="C6" s="497"/>
      <c r="D6" s="506" t="s">
        <v>260</v>
      </c>
      <c r="E6" s="507"/>
      <c r="F6" s="507"/>
      <c r="G6" s="507"/>
      <c r="H6" s="507"/>
      <c r="I6" s="507"/>
      <c r="J6" s="507"/>
      <c r="K6" s="507"/>
      <c r="L6" s="507"/>
      <c r="M6" s="507"/>
      <c r="N6" s="508"/>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261</v>
      </c>
      <c r="B7" s="156"/>
      <c r="C7" s="156"/>
      <c r="D7" s="501" t="s">
        <v>262</v>
      </c>
      <c r="E7" s="509" t="s">
        <v>263</v>
      </c>
      <c r="F7" s="510"/>
      <c r="G7" s="510"/>
      <c r="H7" s="511"/>
      <c r="I7" s="513" t="s">
        <v>264</v>
      </c>
      <c r="J7" s="514"/>
      <c r="K7" s="514"/>
      <c r="L7" s="514"/>
      <c r="M7" s="515"/>
      <c r="N7" s="516" t="s">
        <v>265</v>
      </c>
      <c r="O7" s="5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98" t="s">
        <v>266</v>
      </c>
      <c r="B8" s="500" t="s">
        <v>267</v>
      </c>
      <c r="C8" s="133" t="s">
        <v>268</v>
      </c>
      <c r="D8" s="501"/>
      <c r="E8" s="465" t="s">
        <v>204</v>
      </c>
      <c r="F8" s="465" t="s">
        <v>269</v>
      </c>
      <c r="G8" s="465" t="s">
        <v>270</v>
      </c>
      <c r="H8" s="465" t="s">
        <v>210</v>
      </c>
      <c r="I8" s="512" t="s">
        <v>271</v>
      </c>
      <c r="J8" s="127" t="s">
        <v>272</v>
      </c>
      <c r="K8" s="512" t="s">
        <v>264</v>
      </c>
      <c r="L8" s="512" t="s">
        <v>273</v>
      </c>
      <c r="M8" s="512" t="s">
        <v>274</v>
      </c>
      <c r="N8" s="449" t="s">
        <v>275</v>
      </c>
      <c r="O8" s="449" t="s">
        <v>276</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c r="A9" s="499"/>
      <c r="B9" s="501"/>
      <c r="C9" s="98" t="s">
        <v>277</v>
      </c>
      <c r="D9" s="501"/>
      <c r="E9" s="466"/>
      <c r="F9" s="466"/>
      <c r="G9" s="466"/>
      <c r="H9" s="466"/>
      <c r="I9" s="466"/>
      <c r="J9" s="134" t="s">
        <v>278</v>
      </c>
      <c r="K9" s="466" t="s">
        <v>279</v>
      </c>
      <c r="L9" s="466"/>
      <c r="M9" s="466" t="s">
        <v>279</v>
      </c>
      <c r="N9" s="451"/>
      <c r="O9" s="450"/>
      <c r="P9" s="17"/>
      <c r="Q9" s="19" t="s">
        <v>280</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76">
        <v>1</v>
      </c>
      <c r="B10" s="505" t="s">
        <v>281</v>
      </c>
      <c r="C10" s="502" t="s">
        <v>282</v>
      </c>
      <c r="D10" s="160" t="s">
        <v>283</v>
      </c>
      <c r="E10" s="473">
        <v>365</v>
      </c>
      <c r="F10" s="473">
        <v>1</v>
      </c>
      <c r="G10" s="467">
        <f>+F10/E10</f>
        <v>2.7397260273972603E-3</v>
      </c>
      <c r="H10" s="47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284</v>
      </c>
      <c r="J10" s="173" t="s">
        <v>285</v>
      </c>
      <c r="K10" s="162" t="str">
        <f>IFERROR(CONCATENATE(INDEX('8- Políticas de Administración '!$B$16:$F$53,MATCH('5- Identificación de Riesgos'!J10,'8- Políticas de Administración '!$C$16:$C$54,0),1)," - ",L10),"")</f>
        <v>Moderado - 3</v>
      </c>
      <c r="L10" s="192">
        <f>IFERROR(VLOOKUP(INDEX('8- Políticas de Administración '!$B$16:$F$63,MATCH('5- Identificación de Riesgos'!J10,'8- Políticas de Administración '!$C$16:$C$64,0),1),'8- Políticas de Administración '!$B$16:$F$64,5,FALSE),"")</f>
        <v>3</v>
      </c>
      <c r="M10" s="433" t="str">
        <f>IFERROR(CONCATENATE(INDEX('8- Políticas de Administración '!$B$16:$F$53,MATCH(ROUND(AVERAGE(L10:L19),0),'8- Políticas de Administración '!$F$16:$F$53,0),1)," - ",ROUND(AVERAGE(L10:L19),0)),"")</f>
        <v>Mayor - 4</v>
      </c>
      <c r="N10" s="456" t="str">
        <f>IFERROR(CONCATENATE(VLOOKUP((LEFT(H10,LEN(H10)-4)&amp;LEFT(M10,LEN(M10)-4)),'9- Matriz de Calor '!$D$18:$E$42,2,0)," - ",RIGHT(H10,1)*RIGHT(M10,1)),"")</f>
        <v>Alto  - 4</v>
      </c>
      <c r="O10" s="455">
        <f>RIGHT(H10,1)*RIGHT(M10,1)</f>
        <v>4</v>
      </c>
      <c r="P10" s="17"/>
    </row>
    <row r="11" spans="1:257" ht="45">
      <c r="A11" s="477"/>
      <c r="B11" s="488"/>
      <c r="C11" s="503"/>
      <c r="D11" s="170" t="s">
        <v>286</v>
      </c>
      <c r="E11" s="474"/>
      <c r="F11" s="474"/>
      <c r="G11" s="468"/>
      <c r="H11" s="471"/>
      <c r="I11" s="162" t="s">
        <v>287</v>
      </c>
      <c r="J11" s="97" t="s">
        <v>288</v>
      </c>
      <c r="K11" s="162" t="str">
        <f>IFERROR(CONCATENATE(INDEX('8- Políticas de Administración '!$B$16:$F$53,MATCH('5- Identificación de Riesgos'!J11,'8- Políticas de Administración '!$C$16:$C$54,0),1)," - ",L11),"")</f>
        <v>Mayor - 4</v>
      </c>
      <c r="L11" s="193">
        <f>IFERROR(VLOOKUP(INDEX('8- Políticas de Administración '!$B$16:$F$63,MATCH('5- Identificación de Riesgos'!J11,'8- Políticas de Administración '!$C$16:$C$64,0),1),'8- Políticas de Administración '!$B$16:$F$64,5,FALSE),"")</f>
        <v>4</v>
      </c>
      <c r="M11" s="434"/>
      <c r="N11" s="457"/>
      <c r="O11" s="455"/>
      <c r="P11" s="17"/>
    </row>
    <row r="12" spans="1:257" ht="30">
      <c r="A12" s="477"/>
      <c r="B12" s="488"/>
      <c r="C12" s="503"/>
      <c r="D12" s="171" t="s">
        <v>289</v>
      </c>
      <c r="E12" s="474"/>
      <c r="F12" s="474"/>
      <c r="G12" s="468"/>
      <c r="H12" s="471"/>
      <c r="I12" s="162"/>
      <c r="J12" s="97"/>
      <c r="K12" s="162"/>
      <c r="L12" s="193" t="str">
        <f>IFERROR(VLOOKUP(INDEX('8- Políticas de Administración '!$B$16:$F$63,MATCH('5- Identificación de Riesgos'!J12,'8- Políticas de Administración '!$C$16:$C$64,0),1),'8- Políticas de Administración '!$B$16:$F$64,5,FALSE),"")</f>
        <v/>
      </c>
      <c r="M12" s="434"/>
      <c r="N12" s="457"/>
      <c r="O12" s="455"/>
      <c r="P12" s="17"/>
    </row>
    <row r="13" spans="1:257" ht="30">
      <c r="A13" s="477"/>
      <c r="B13" s="488"/>
      <c r="C13" s="503"/>
      <c r="D13" s="171" t="s">
        <v>290</v>
      </c>
      <c r="E13" s="474"/>
      <c r="F13" s="474"/>
      <c r="G13" s="468"/>
      <c r="H13" s="471"/>
      <c r="I13" s="162"/>
      <c r="J13" s="97"/>
      <c r="K13" s="161" t="str">
        <f>IFERROR(CONCATENATE(INDEX('8- Políticas de Administración '!$B$16:$F$53,MATCH('5- Identificación de Riesgos'!J13,'8- Políticas de Administración '!$C$16:$C$54,0),1)," - ",L13),"")</f>
        <v/>
      </c>
      <c r="L13" s="193" t="str">
        <f>IFERROR(VLOOKUP(INDEX('8- Políticas de Administración '!$B$16:$F$63,MATCH('5- Identificación de Riesgos'!J13,'8- Políticas de Administración '!$C$16:$C$64,0),1),'8- Políticas de Administración '!$B$16:$F$64,5,FALSE),"")</f>
        <v/>
      </c>
      <c r="M13" s="434"/>
      <c r="N13" s="457"/>
      <c r="O13" s="455"/>
      <c r="P13" s="17"/>
    </row>
    <row r="14" spans="1:257" ht="32.25" customHeight="1">
      <c r="A14" s="477"/>
      <c r="B14" s="488"/>
      <c r="C14" s="503"/>
      <c r="D14" s="170" t="s">
        <v>291</v>
      </c>
      <c r="E14" s="474"/>
      <c r="F14" s="474"/>
      <c r="G14" s="468"/>
      <c r="H14" s="471"/>
      <c r="I14" s="162"/>
      <c r="J14" s="97"/>
      <c r="K14" s="161" t="str">
        <f>IFERROR(CONCATENATE(INDEX('8- Políticas de Administración '!$B$16:$F$53,MATCH('5- Identificación de Riesgos'!J14,'8- Políticas de Administración '!$C$16:$C$54,0),1)," - ",L14),"")</f>
        <v/>
      </c>
      <c r="L14" s="193" t="str">
        <f>IFERROR(VLOOKUP(INDEX('8- Políticas de Administración '!$B$16:$F$63,MATCH('5- Identificación de Riesgos'!J14,'8- Políticas de Administración '!$C$16:$C$64,0),1),'8- Políticas de Administración '!$B$16:$F$64,5,FALSE),"")</f>
        <v/>
      </c>
      <c r="M14" s="434"/>
      <c r="N14" s="457"/>
      <c r="O14" s="455"/>
      <c r="P14" s="17"/>
    </row>
    <row r="15" spans="1:257" ht="30">
      <c r="A15" s="477"/>
      <c r="B15" s="488"/>
      <c r="C15" s="503"/>
      <c r="D15" s="202" t="s">
        <v>292</v>
      </c>
      <c r="E15" s="474"/>
      <c r="F15" s="474"/>
      <c r="G15" s="468"/>
      <c r="H15" s="471"/>
      <c r="I15" s="162"/>
      <c r="J15" s="97"/>
      <c r="K15" s="161" t="str">
        <f>IFERROR(CONCATENATE(INDEX('8- Políticas de Administración '!$B$16:$F$53,MATCH('5- Identificación de Riesgos'!J15,'8- Políticas de Administración '!$C$16:$C$54,0),1)," - ",L15),"")</f>
        <v/>
      </c>
      <c r="L15" s="193" t="str">
        <f>IFERROR(VLOOKUP(INDEX('8- Políticas de Administración '!$B$16:$F$63,MATCH('5- Identificación de Riesgos'!J15,'8- Políticas de Administración '!$C$16:$C$64,0),1),'8- Políticas de Administración '!$B$16:$F$64,5,FALSE),"")</f>
        <v/>
      </c>
      <c r="M15" s="434"/>
      <c r="N15" s="457"/>
      <c r="O15" s="455"/>
      <c r="P15" s="17"/>
    </row>
    <row r="16" spans="1:257" ht="16.5">
      <c r="A16" s="477"/>
      <c r="B16" s="488"/>
      <c r="C16" s="503"/>
      <c r="D16" s="93"/>
      <c r="E16" s="474"/>
      <c r="F16" s="474"/>
      <c r="G16" s="468"/>
      <c r="H16" s="471"/>
      <c r="I16" s="162"/>
      <c r="J16" s="97"/>
      <c r="K16" s="161" t="str">
        <f>IFERROR(CONCATENATE(INDEX('8- Políticas de Administración '!$B$16:$F$53,MATCH('5- Identificación de Riesgos'!J16,'8- Políticas de Administración '!$C$16:$C$54,0),1)," - ",L16),"")</f>
        <v/>
      </c>
      <c r="L16" s="193" t="str">
        <f>IFERROR(VLOOKUP(INDEX('8- Políticas de Administración '!$B$16:$F$63,MATCH('5- Identificación de Riesgos'!J16,'8- Políticas de Administración '!$C$16:$C$64,0),1),'8- Políticas de Administración '!$B$16:$F$64,5,FALSE),"")</f>
        <v/>
      </c>
      <c r="M16" s="434"/>
      <c r="N16" s="457"/>
      <c r="O16" s="455"/>
      <c r="P16" s="17"/>
    </row>
    <row r="17" spans="1:16" ht="16.5">
      <c r="A17" s="477"/>
      <c r="B17" s="488"/>
      <c r="C17" s="503"/>
      <c r="D17" s="93"/>
      <c r="E17" s="474"/>
      <c r="F17" s="474"/>
      <c r="G17" s="468"/>
      <c r="H17" s="471"/>
      <c r="I17" s="162"/>
      <c r="J17" s="97"/>
      <c r="K17" s="161" t="str">
        <f>IFERROR(CONCATENATE(INDEX('8- Políticas de Administración '!$B$16:$F$53,MATCH('5- Identificación de Riesgos'!J17,'8- Políticas de Administración '!$C$16:$C$54,0),1)," - ",L17),"")</f>
        <v/>
      </c>
      <c r="L17" s="193" t="str">
        <f>IFERROR(VLOOKUP(INDEX('8- Políticas de Administración '!$B$16:$F$63,MATCH('5- Identificación de Riesgos'!J17,'8- Políticas de Administración '!$C$16:$C$64,0),1),'8- Políticas de Administración '!$B$16:$F$64,5,FALSE),"")</f>
        <v/>
      </c>
      <c r="M17" s="434"/>
      <c r="N17" s="457"/>
      <c r="O17" s="455"/>
      <c r="P17" s="17"/>
    </row>
    <row r="18" spans="1:16" ht="16.5">
      <c r="A18" s="477"/>
      <c r="B18" s="488"/>
      <c r="C18" s="503"/>
      <c r="D18" s="93"/>
      <c r="E18" s="474"/>
      <c r="F18" s="474"/>
      <c r="G18" s="468"/>
      <c r="H18" s="471"/>
      <c r="I18" s="162"/>
      <c r="J18" s="97"/>
      <c r="K18" s="161" t="str">
        <f>IFERROR(CONCATENATE(INDEX('8- Políticas de Administración '!$B$16:$F$53,MATCH('5- Identificación de Riesgos'!J18,'8- Políticas de Administración '!$C$16:$C$54,0),1)," - ",L18),"")</f>
        <v/>
      </c>
      <c r="L18" s="193" t="str">
        <f>IFERROR(VLOOKUP(INDEX('8- Políticas de Administración '!$B$16:$F$63,MATCH('5- Identificación de Riesgos'!J18,'8- Políticas de Administración '!$C$16:$C$64,0),1),'8- Políticas de Administración '!$B$16:$F$64,5,FALSE),"")</f>
        <v/>
      </c>
      <c r="M18" s="434"/>
      <c r="N18" s="457"/>
      <c r="O18" s="455"/>
      <c r="P18" s="17"/>
    </row>
    <row r="19" spans="1:16" ht="16.5">
      <c r="A19" s="478"/>
      <c r="B19" s="489"/>
      <c r="C19" s="504"/>
      <c r="D19" s="172"/>
      <c r="E19" s="475"/>
      <c r="F19" s="475"/>
      <c r="G19" s="469"/>
      <c r="H19" s="472"/>
      <c r="I19" s="163"/>
      <c r="J19" s="174"/>
      <c r="K19" s="163" t="str">
        <f>IFERROR(CONCATENATE(INDEX('8- Políticas de Administración '!$B$16:$F$53,MATCH('5- Identificación de Riesgos'!J19,'8- Políticas de Administración '!$C$16:$C$54,0),1)," - ",L19),"")</f>
        <v/>
      </c>
      <c r="L19" s="194" t="str">
        <f>IFERROR(VLOOKUP(INDEX('8- Políticas de Administración '!$B$16:$F$63,MATCH('5- Identificación de Riesgos'!J19,'8- Políticas de Administración '!$C$16:$C$64,0),1),'8- Políticas de Administración '!$B$16:$F$64,5,FALSE),"")</f>
        <v/>
      </c>
      <c r="M19" s="435"/>
      <c r="N19" s="458"/>
      <c r="O19" s="455"/>
      <c r="P19" s="17"/>
    </row>
    <row r="20" spans="1:16" ht="45">
      <c r="A20" s="476">
        <v>2</v>
      </c>
      <c r="B20" s="487" t="s">
        <v>293</v>
      </c>
      <c r="C20" s="490" t="s">
        <v>294</v>
      </c>
      <c r="D20" s="305" t="s">
        <v>295</v>
      </c>
      <c r="E20" s="437">
        <v>3</v>
      </c>
      <c r="F20" s="437">
        <v>0</v>
      </c>
      <c r="G20" s="482">
        <f t="shared" ref="G20" si="0">F20/E20</f>
        <v>0</v>
      </c>
      <c r="H20" s="48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284</v>
      </c>
      <c r="J20" s="173" t="s">
        <v>296</v>
      </c>
      <c r="K20" s="161" t="str">
        <f>IFERROR(CONCATENATE(INDEX('8- Políticas de Administración '!$B$16:$F$53,MATCH('5- Identificación de Riesgos'!J20,'8- Políticas de Administración '!$C$16:$C$54,0),1)," - ",L20),"")</f>
        <v>Menor - 2</v>
      </c>
      <c r="L20" s="192">
        <f>IFERROR(VLOOKUP(INDEX('8- Políticas de Administración '!$B$16:$F$63,MATCH('5- Identificación de Riesgos'!J20,'8- Políticas de Administración '!$C$16:$C$64,0),1),'8- Políticas de Administración '!$B$16:$F$64,5,FALSE),"")</f>
        <v>2</v>
      </c>
      <c r="M20" s="433" t="str">
        <f>IFERROR(CONCATENATE(INDEX('8- Políticas de Administración '!$B$16:$F$53,MATCH(ROUND(AVERAGE(L20:L29),0),'8- Políticas de Administración '!$F$16:$F$53,0),1)," - ",ROUND(AVERAGE(L20:L29),0)),"")</f>
        <v>Menor - 2</v>
      </c>
      <c r="N20" s="456" t="str">
        <f>IFERROR(CONCATENATE(VLOOKUP((LEFT(H20,LEN(H20)-4)&amp;LEFT(M20,LEN(M20)-4)),'9- Matriz de Calor '!$D$18:$E$42,2,0)," - ",RIGHT(H20,1)*RIGHT(M20,1)),"")</f>
        <v>Bajo - 2</v>
      </c>
      <c r="O20" s="455">
        <f>RIGHT(H20,1)*RIGHT(M20,1)</f>
        <v>2</v>
      </c>
    </row>
    <row r="21" spans="1:16" ht="30">
      <c r="A21" s="477"/>
      <c r="B21" s="488"/>
      <c r="C21" s="491"/>
      <c r="D21" s="305" t="s">
        <v>297</v>
      </c>
      <c r="E21" s="437"/>
      <c r="F21" s="437"/>
      <c r="G21" s="482"/>
      <c r="H21" s="484"/>
      <c r="I21" s="162"/>
      <c r="J21" s="97"/>
      <c r="K21" s="162" t="str">
        <f>IFERROR(CONCATENATE(INDEX('8- Políticas de Administración '!$B$16:$F$53,MATCH('5- Identificación de Riesgos'!J21,'8- Políticas de Administración '!$C$16:$C$54,0),1)," - ",L21),"")</f>
        <v/>
      </c>
      <c r="L21" s="193" t="str">
        <f>IFERROR(VLOOKUP(INDEX('8- Políticas de Administración '!$B$16:$F$63,MATCH('5- Identificación de Riesgos'!J21,'8- Políticas de Administración '!$C$16:$C$64,0),1),'8- Políticas de Administración '!$B$16:$F$64,5,FALSE),"")</f>
        <v/>
      </c>
      <c r="M21" s="434"/>
      <c r="N21" s="457"/>
      <c r="O21" s="455"/>
    </row>
    <row r="22" spans="1:16" ht="30">
      <c r="A22" s="477"/>
      <c r="B22" s="488"/>
      <c r="C22" s="491"/>
      <c r="D22" s="305" t="s">
        <v>298</v>
      </c>
      <c r="E22" s="437"/>
      <c r="F22" s="437"/>
      <c r="G22" s="482"/>
      <c r="H22" s="484"/>
      <c r="I22" s="162"/>
      <c r="J22" s="97"/>
      <c r="K22" s="162" t="str">
        <f>IFERROR(CONCATENATE(INDEX('8- Políticas de Administración '!$B$16:$F$53,MATCH('5- Identificación de Riesgos'!J12,'8- Políticas de Administración '!$C$16:$C$54,0),1)," - ",L22),"")</f>
        <v/>
      </c>
      <c r="L22" s="193" t="str">
        <f>IFERROR(VLOOKUP(INDEX('8- Políticas de Administración '!$B$16:$F$63,MATCH('5- Identificación de Riesgos'!J22,'8- Políticas de Administración '!$C$16:$C$64,0),1),'8- Políticas de Administración '!$B$16:$F$64,5,FALSE),"")</f>
        <v/>
      </c>
      <c r="M22" s="434"/>
      <c r="N22" s="457"/>
      <c r="O22" s="455"/>
    </row>
    <row r="23" spans="1:16" ht="32.25" customHeight="1">
      <c r="A23" s="477"/>
      <c r="B23" s="488"/>
      <c r="C23" s="491"/>
      <c r="D23" s="306" t="s">
        <v>299</v>
      </c>
      <c r="E23" s="437"/>
      <c r="F23" s="437"/>
      <c r="G23" s="482"/>
      <c r="H23" s="484"/>
      <c r="I23" s="162"/>
      <c r="J23" s="97"/>
      <c r="K23" s="162" t="str">
        <f>IFERROR(CONCATENATE(INDEX('8- Políticas de Administración '!$B$16:$F$53,MATCH('5- Identificación de Riesgos'!J23,'8- Políticas de Administración '!$C$16:$C$54,0),1)," - ",L23),"")</f>
        <v/>
      </c>
      <c r="L23" s="193" t="str">
        <f>IFERROR(VLOOKUP(INDEX('8- Políticas de Administración '!$B$16:$F$63,MATCH('5- Identificación de Riesgos'!J23,'8- Políticas de Administración '!$C$16:$C$64,0),1),'8- Políticas de Administración '!$B$16:$F$64,5,FALSE),"")</f>
        <v/>
      </c>
      <c r="M23" s="434"/>
      <c r="N23" s="457"/>
      <c r="O23" s="455"/>
    </row>
    <row r="24" spans="1:16" ht="32.25" customHeight="1">
      <c r="A24" s="477"/>
      <c r="B24" s="488"/>
      <c r="C24" s="491"/>
      <c r="D24" s="305" t="s">
        <v>300</v>
      </c>
      <c r="E24" s="437"/>
      <c r="F24" s="437"/>
      <c r="G24" s="482"/>
      <c r="H24" s="484"/>
      <c r="I24" s="162"/>
      <c r="J24" s="97"/>
      <c r="K24" s="162" t="str">
        <f>IFERROR(CONCATENATE(INDEX('8- Políticas de Administración '!$B$16:$F$53,MATCH('5- Identificación de Riesgos'!J24,'8- Políticas de Administración '!$C$16:$C$54,0),1)," - ",L24),"")</f>
        <v/>
      </c>
      <c r="L24" s="193" t="str">
        <f>IFERROR(VLOOKUP(INDEX('8- Políticas de Administración '!$B$16:$F$63,MATCH('5- Identificación de Riesgos'!J24,'8- Políticas de Administración '!$C$16:$C$64,0),1),'8- Políticas de Administración '!$B$16:$F$64,5,FALSE),"")</f>
        <v/>
      </c>
      <c r="M24" s="434"/>
      <c r="N24" s="457"/>
      <c r="O24" s="455"/>
    </row>
    <row r="25" spans="1:16" ht="58.5" customHeight="1">
      <c r="A25" s="477"/>
      <c r="B25" s="488"/>
      <c r="C25" s="491"/>
      <c r="D25" s="305"/>
      <c r="E25" s="437"/>
      <c r="F25" s="437"/>
      <c r="G25" s="482"/>
      <c r="H25" s="484"/>
      <c r="I25" s="162"/>
      <c r="J25" s="97"/>
      <c r="K25" s="162" t="str">
        <f>IFERROR(CONCATENATE(INDEX('8- Políticas de Administración '!$B$16:$F$53,MATCH('5- Identificación de Riesgos'!J25,'8- Políticas de Administración '!$C$16:$C$54,0),1)," - ",L25),"")</f>
        <v/>
      </c>
      <c r="L25" s="193" t="str">
        <f>IFERROR(VLOOKUP(INDEX('8- Políticas de Administración '!$B$16:$F$63,MATCH('5- Identificación de Riesgos'!J25,'8- Políticas de Administración '!$C$16:$C$64,0),1),'8- Políticas de Administración '!$B$16:$F$64,5,FALSE),"")</f>
        <v/>
      </c>
      <c r="M25" s="434"/>
      <c r="N25" s="457"/>
      <c r="O25" s="455"/>
    </row>
    <row r="26" spans="1:16">
      <c r="A26" s="477"/>
      <c r="B26" s="488"/>
      <c r="C26" s="491"/>
      <c r="D26" s="305"/>
      <c r="E26" s="437"/>
      <c r="F26" s="437"/>
      <c r="G26" s="482"/>
      <c r="H26" s="484"/>
      <c r="I26" s="162"/>
      <c r="J26" s="97"/>
      <c r="K26" s="162" t="str">
        <f>IFERROR(CONCATENATE(INDEX('8- Políticas de Administración '!$B$16:$F$53,MATCH('5- Identificación de Riesgos'!J26,'8- Políticas de Administración '!$C$16:$C$54,0),1)," - ",L26),"")</f>
        <v/>
      </c>
      <c r="L26" s="193" t="str">
        <f>IFERROR(VLOOKUP(INDEX('8- Políticas de Administración '!$B$16:$F$63,MATCH('5- Identificación de Riesgos'!J26,'8- Políticas de Administración '!$C$16:$C$64,0),1),'8- Políticas de Administración '!$B$16:$F$64,5,FALSE),"")</f>
        <v/>
      </c>
      <c r="M26" s="434"/>
      <c r="N26" s="457"/>
      <c r="O26" s="455"/>
    </row>
    <row r="27" spans="1:16">
      <c r="A27" s="477"/>
      <c r="B27" s="488"/>
      <c r="C27" s="491"/>
      <c r="D27" s="305"/>
      <c r="E27" s="437"/>
      <c r="F27" s="437"/>
      <c r="G27" s="482"/>
      <c r="H27" s="484"/>
      <c r="I27" s="162"/>
      <c r="J27" s="97"/>
      <c r="K27" s="162" t="str">
        <f>IFERROR(CONCATENATE(INDEX('8- Políticas de Administración '!$B$16:$F$53,MATCH('5- Identificación de Riesgos'!J27,'8- Políticas de Administración '!$C$16:$C$54,0),1)," - ",L27),"")</f>
        <v/>
      </c>
      <c r="L27" s="193" t="str">
        <f>IFERROR(VLOOKUP(INDEX('8- Políticas de Administración '!$B$16:$F$63,MATCH('5- Identificación de Riesgos'!J27,'8- Políticas de Administración '!$C$16:$C$64,0),1),'8- Políticas de Administración '!$B$16:$F$64,5,FALSE),"")</f>
        <v/>
      </c>
      <c r="M27" s="434"/>
      <c r="N27" s="457"/>
      <c r="O27" s="455"/>
    </row>
    <row r="28" spans="1:16">
      <c r="A28" s="477"/>
      <c r="B28" s="488"/>
      <c r="C28" s="491"/>
      <c r="D28" s="306"/>
      <c r="E28" s="437"/>
      <c r="F28" s="437"/>
      <c r="G28" s="482"/>
      <c r="H28" s="484"/>
      <c r="I28" s="162"/>
      <c r="J28" s="97"/>
      <c r="K28" s="162" t="str">
        <f>IFERROR(CONCATENATE(INDEX('8- Políticas de Administración '!$B$16:$F$53,MATCH('5- Identificación de Riesgos'!J28,'8- Políticas de Administración '!$C$16:$C$54,0),1)," - ",L28),"")</f>
        <v/>
      </c>
      <c r="L28" s="193" t="str">
        <f>IFERROR(VLOOKUP(INDEX('8- Políticas de Administración '!$B$16:$F$63,MATCH('5- Identificación de Riesgos'!J28,'8- Políticas de Administración '!$C$16:$C$64,0),1),'8- Políticas de Administración '!$B$16:$F$64,5,FALSE),"")</f>
        <v/>
      </c>
      <c r="M28" s="434"/>
      <c r="N28" s="457"/>
      <c r="O28" s="455"/>
    </row>
    <row r="29" spans="1:16">
      <c r="A29" s="478"/>
      <c r="B29" s="489"/>
      <c r="C29" s="492"/>
      <c r="D29" s="307"/>
      <c r="E29" s="437"/>
      <c r="F29" s="437"/>
      <c r="G29" s="482"/>
      <c r="H29" s="485"/>
      <c r="I29" s="163"/>
      <c r="J29" s="174"/>
      <c r="K29" s="163" t="str">
        <f>IFERROR(CONCATENATE(INDEX('8- Políticas de Administración '!$B$16:$F$53,MATCH('5- Identificación de Riesgos'!J29,'8- Políticas de Administración '!$C$16:$C$54,0),1)," - ",L29),"")</f>
        <v/>
      </c>
      <c r="L29" s="194" t="str">
        <f>IFERROR(VLOOKUP(INDEX('8- Políticas de Administración '!$B$16:$F$63,MATCH('5- Identificación de Riesgos'!J29,'8- Políticas de Administración '!$C$16:$C$64,0),1),'8- Políticas de Administración '!$B$16:$F$64,5,FALSE),"")</f>
        <v/>
      </c>
      <c r="M29" s="435"/>
      <c r="N29" s="458"/>
      <c r="O29" s="455"/>
    </row>
    <row r="30" spans="1:16" ht="45">
      <c r="A30" s="476">
        <v>3</v>
      </c>
      <c r="B30" s="487" t="s">
        <v>301</v>
      </c>
      <c r="C30" s="463" t="s">
        <v>302</v>
      </c>
      <c r="D30" s="201" t="s">
        <v>303</v>
      </c>
      <c r="E30" s="486">
        <v>1779</v>
      </c>
      <c r="F30" s="486">
        <v>4</v>
      </c>
      <c r="G30" s="479">
        <f t="shared" ref="G30" si="1">F30/E30</f>
        <v>2.2484541877459247E-3</v>
      </c>
      <c r="H30" s="470"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284</v>
      </c>
      <c r="J30" s="173" t="s">
        <v>304</v>
      </c>
      <c r="K30" s="161" t="str">
        <f>IFERROR(CONCATENATE(INDEX('8- Políticas de Administración '!$B$16:$F$53,MATCH('5- Identificación de Riesgos'!J30,'8- Políticas de Administración '!$C$16:$C$54,0),1)," - ",L30),"")</f>
        <v>Leve - 1</v>
      </c>
      <c r="L30" s="192">
        <f>IFERROR(VLOOKUP(INDEX('8- Políticas de Administración '!$B$16:$F$63,MATCH('5- Identificación de Riesgos'!J30,'8- Políticas de Administración '!$C$16:$C$64,0),1),'8- Políticas de Administración '!$B$16:$F$64,5,FALSE),"")</f>
        <v>1</v>
      </c>
      <c r="M30" s="433" t="str">
        <f>IFERROR(CONCATENATE(INDEX('8- Políticas de Administración '!$B$16:$F$53,MATCH(ROUND(AVERAGE(L30:L39),0),'8- Políticas de Administración '!$F$16:$F$53,0),1)," - ",ROUND(AVERAGE(L30:L39),0)),"")</f>
        <v>Leve - 1</v>
      </c>
      <c r="N30" s="456" t="str">
        <f>IFERROR(CONCATENATE(VLOOKUP((LEFT(H30,LEN(H30)-4)&amp;LEFT(M30,LEN(M30)-4)),'9- Matriz de Calor '!$D$18:$E$42,2,0)," - ",RIGHT(H30,1)*RIGHT(M30,1)),"")</f>
        <v>Bajo - 1</v>
      </c>
      <c r="O30" s="455">
        <f>RIGHT(H30,1)*RIGHT(M30,1)</f>
        <v>1</v>
      </c>
    </row>
    <row r="31" spans="1:16" ht="30">
      <c r="A31" s="477"/>
      <c r="B31" s="488"/>
      <c r="C31" s="464"/>
      <c r="D31" s="200" t="s">
        <v>305</v>
      </c>
      <c r="E31" s="434"/>
      <c r="F31" s="434"/>
      <c r="G31" s="480"/>
      <c r="H31" s="471"/>
      <c r="I31" s="162" t="s">
        <v>287</v>
      </c>
      <c r="J31" s="97" t="s">
        <v>306</v>
      </c>
      <c r="K31" s="162" t="str">
        <f>IFERROR(CONCATENATE(INDEX('8- Políticas de Administración '!$B$16:$F$53,MATCH('5- Identificación de Riesgos'!J31,'8- Políticas de Administración '!$C$16:$C$54,0),1)," - ",L31),"")</f>
        <v>Leve - 1</v>
      </c>
      <c r="L31" s="193">
        <f>IFERROR(VLOOKUP(INDEX('8- Políticas de Administración '!$B$16:$F$63,MATCH('5- Identificación de Riesgos'!J31,'8- Políticas de Administración '!$C$16:$C$64,0),1),'8- Políticas de Administración '!$B$16:$F$64,5,FALSE),"")</f>
        <v>1</v>
      </c>
      <c r="M31" s="434"/>
      <c r="N31" s="457"/>
      <c r="O31" s="455"/>
    </row>
    <row r="32" spans="1:16" ht="30">
      <c r="A32" s="477"/>
      <c r="B32" s="488"/>
      <c r="C32" s="464"/>
      <c r="D32" s="200" t="s">
        <v>307</v>
      </c>
      <c r="E32" s="434"/>
      <c r="F32" s="434"/>
      <c r="G32" s="480"/>
      <c r="H32" s="471"/>
      <c r="I32" s="162" t="s">
        <v>308</v>
      </c>
      <c r="J32" s="97" t="s">
        <v>309</v>
      </c>
      <c r="K32" s="162" t="str">
        <f>IFERROR(CONCATENATE(INDEX('8- Políticas de Administración '!$B$16:$F$53,MATCH('5- Identificación de Riesgos'!J32,'8- Políticas de Administración '!$C$16:$C$54,0),1)," - ",L32),"")</f>
        <v>Leve - 1</v>
      </c>
      <c r="L32" s="193">
        <f>IFERROR(VLOOKUP(INDEX('8- Políticas de Administración '!$B$16:$F$63,MATCH('5- Identificación de Riesgos'!J32,'8- Políticas de Administración '!$C$16:$C$64,0),1),'8- Políticas de Administración '!$B$16:$F$64,5,FALSE),"")</f>
        <v>1</v>
      </c>
      <c r="M32" s="434"/>
      <c r="N32" s="457"/>
      <c r="O32" s="455"/>
    </row>
    <row r="33" spans="1:15" ht="30">
      <c r="A33" s="477"/>
      <c r="B33" s="488"/>
      <c r="C33" s="464"/>
      <c r="D33" s="200" t="s">
        <v>310</v>
      </c>
      <c r="E33" s="434"/>
      <c r="F33" s="434"/>
      <c r="G33" s="480"/>
      <c r="H33" s="471"/>
      <c r="I33" s="162"/>
      <c r="J33" s="97"/>
      <c r="K33" s="162" t="str">
        <f>IFERROR(CONCATENATE(INDEX('8- Políticas de Administración '!$B$16:$F$53,MATCH('5- Identificación de Riesgos'!J33,'8- Políticas de Administración '!$C$16:$C$54,0),1)," - ",L33),"")</f>
        <v/>
      </c>
      <c r="L33" s="193" t="str">
        <f>IFERROR(VLOOKUP(INDEX('8- Políticas de Administración '!$B$16:$F$63,MATCH('5- Identificación de Riesgos'!J33,'8- Políticas de Administración '!$C$16:$C$64,0),1),'8- Políticas de Administración '!$B$16:$F$64,5,FALSE),"")</f>
        <v/>
      </c>
      <c r="M33" s="434"/>
      <c r="N33" s="457"/>
      <c r="O33" s="455"/>
    </row>
    <row r="34" spans="1:15" ht="30">
      <c r="A34" s="477"/>
      <c r="B34" s="488"/>
      <c r="C34" s="464"/>
      <c r="D34" s="200" t="s">
        <v>311</v>
      </c>
      <c r="E34" s="434"/>
      <c r="F34" s="434"/>
      <c r="G34" s="480"/>
      <c r="H34" s="471"/>
      <c r="I34" s="162"/>
      <c r="J34" s="97"/>
      <c r="K34" s="162" t="str">
        <f>IFERROR(CONCATENATE(INDEX('8- Políticas de Administración '!$B$16:$F$53,MATCH('5- Identificación de Riesgos'!J34,'8- Políticas de Administración '!$C$16:$C$54,0),1)," - ",L34),"")</f>
        <v/>
      </c>
      <c r="L34" s="193" t="str">
        <f>IFERROR(VLOOKUP(INDEX('8- Políticas de Administración '!$B$16:$F$63,MATCH('5- Identificación de Riesgos'!J34,'8- Políticas de Administración '!$C$16:$C$64,0),1),'8- Políticas de Administración '!$B$16:$F$64,5,FALSE),"")</f>
        <v/>
      </c>
      <c r="M34" s="434"/>
      <c r="N34" s="457"/>
      <c r="O34" s="455"/>
    </row>
    <row r="35" spans="1:15" ht="45">
      <c r="A35" s="477"/>
      <c r="B35" s="488"/>
      <c r="C35" s="464"/>
      <c r="D35" s="200" t="s">
        <v>312</v>
      </c>
      <c r="E35" s="434"/>
      <c r="F35" s="434"/>
      <c r="G35" s="480"/>
      <c r="H35" s="471"/>
      <c r="I35" s="162"/>
      <c r="J35" s="97"/>
      <c r="K35" s="162" t="str">
        <f>IFERROR(CONCATENATE(INDEX('8- Políticas de Administración '!$B$16:$F$53,MATCH('5- Identificación de Riesgos'!J35,'8- Políticas de Administración '!$C$16:$C$54,0),1)," - ",L35),"")</f>
        <v/>
      </c>
      <c r="L35" s="193" t="str">
        <f>IFERROR(VLOOKUP(INDEX('8- Políticas de Administración '!$B$16:$F$63,MATCH('5- Identificación de Riesgos'!J35,'8- Políticas de Administración '!$C$16:$C$64,0),1),'8- Políticas de Administración '!$B$16:$F$64,5,FALSE),"")</f>
        <v/>
      </c>
      <c r="M35" s="434"/>
      <c r="N35" s="457"/>
      <c r="O35" s="455"/>
    </row>
    <row r="36" spans="1:15">
      <c r="A36" s="477"/>
      <c r="B36" s="488"/>
      <c r="C36" s="464"/>
      <c r="D36" s="164"/>
      <c r="E36" s="434"/>
      <c r="F36" s="434"/>
      <c r="G36" s="480"/>
      <c r="H36" s="471"/>
      <c r="I36" s="162"/>
      <c r="J36" s="97"/>
      <c r="K36" s="162" t="str">
        <f>IFERROR(CONCATENATE(INDEX('8- Políticas de Administración '!$B$16:$F$53,MATCH('5- Identificación de Riesgos'!J36,'8- Políticas de Administración '!$C$16:$C$54,0),1)," - ",L36),"")</f>
        <v/>
      </c>
      <c r="L36" s="193" t="str">
        <f>IFERROR(VLOOKUP(INDEX('8- Políticas de Administración '!$B$16:$F$63,MATCH('5- Identificación de Riesgos'!J36,'8- Políticas de Administración '!$C$16:$C$64,0),1),'8- Políticas de Administración '!$B$16:$F$64,5,FALSE),"")</f>
        <v/>
      </c>
      <c r="M36" s="434"/>
      <c r="N36" s="457"/>
      <c r="O36" s="455"/>
    </row>
    <row r="37" spans="1:15">
      <c r="A37" s="477"/>
      <c r="B37" s="488"/>
      <c r="C37" s="464"/>
      <c r="D37" s="164"/>
      <c r="E37" s="434"/>
      <c r="F37" s="434"/>
      <c r="G37" s="480"/>
      <c r="H37" s="471"/>
      <c r="I37" s="162"/>
      <c r="J37" s="97"/>
      <c r="K37" s="162" t="str">
        <f>IFERROR(CONCATENATE(INDEX('8- Políticas de Administración '!$B$16:$F$53,MATCH('5- Identificación de Riesgos'!J37,'8- Políticas de Administración '!$C$16:$C$54,0),1)," - ",L37),"")</f>
        <v/>
      </c>
      <c r="L37" s="193" t="str">
        <f>IFERROR(VLOOKUP(INDEX('8- Políticas de Administración '!$B$16:$F$63,MATCH('5- Identificación de Riesgos'!J37,'8- Políticas de Administración '!$C$16:$C$64,0),1),'8- Políticas de Administración '!$B$16:$F$64,5,FALSE),"")</f>
        <v/>
      </c>
      <c r="M37" s="434"/>
      <c r="N37" s="457"/>
      <c r="O37" s="455"/>
    </row>
    <row r="38" spans="1:15">
      <c r="A38" s="477"/>
      <c r="B38" s="488"/>
      <c r="C38" s="464"/>
      <c r="D38" s="198"/>
      <c r="E38" s="434"/>
      <c r="F38" s="434"/>
      <c r="G38" s="480"/>
      <c r="H38" s="471"/>
      <c r="I38" s="162"/>
      <c r="J38" s="97"/>
      <c r="K38" s="162" t="str">
        <f>IFERROR(CONCATENATE(INDEX('8- Políticas de Administración '!$B$16:$F$53,MATCH('5- Identificación de Riesgos'!J38,'8- Políticas de Administración '!$C$16:$C$54,0),1)," - ",L38),"")</f>
        <v/>
      </c>
      <c r="L38" s="193" t="str">
        <f>IFERROR(VLOOKUP(INDEX('8- Políticas de Administración '!$B$16:$F$63,MATCH('5- Identificación de Riesgos'!J38,'8- Políticas de Administración '!$C$16:$C$64,0),1),'8- Políticas de Administración '!$B$16:$F$64,5,FALSE),"")</f>
        <v/>
      </c>
      <c r="M38" s="434"/>
      <c r="N38" s="457"/>
      <c r="O38" s="455"/>
    </row>
    <row r="39" spans="1:15">
      <c r="A39" s="478"/>
      <c r="B39" s="488"/>
      <c r="C39" s="464"/>
      <c r="D39" s="199"/>
      <c r="E39" s="435"/>
      <c r="F39" s="435"/>
      <c r="G39" s="481"/>
      <c r="H39" s="472"/>
      <c r="I39" s="163"/>
      <c r="J39" s="174"/>
      <c r="K39" s="163" t="str">
        <f>IFERROR(CONCATENATE(INDEX('8- Políticas de Administración '!$B$16:$F$53,MATCH('5- Identificación de Riesgos'!J39,'8- Políticas de Administración '!$C$16:$C$54,0),1)," - ",L39),"")</f>
        <v/>
      </c>
      <c r="L39" s="194" t="str">
        <f>IFERROR(VLOOKUP(INDEX('8- Políticas de Administración '!$B$16:$F$63,MATCH('5- Identificación de Riesgos'!J39,'8- Políticas de Administración '!$C$16:$C$64,0),1),'8- Políticas de Administración '!$B$16:$F$64,5,FALSE),"")</f>
        <v/>
      </c>
      <c r="M39" s="435"/>
      <c r="N39" s="458"/>
      <c r="O39" s="455"/>
    </row>
    <row r="40" spans="1:15" ht="45">
      <c r="A40" s="459">
        <v>4</v>
      </c>
      <c r="B40" s="462" t="s">
        <v>313</v>
      </c>
      <c r="C40" s="437" t="s">
        <v>314</v>
      </c>
      <c r="D40" s="315" t="s">
        <v>315</v>
      </c>
      <c r="E40" s="463">
        <v>365</v>
      </c>
      <c r="F40" s="463">
        <v>1</v>
      </c>
      <c r="G40" s="445">
        <f>F40/E40</f>
        <v>2.7397260273972603E-3</v>
      </c>
      <c r="H40" s="447"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61" t="s">
        <v>284</v>
      </c>
      <c r="J40" s="173" t="s">
        <v>304</v>
      </c>
      <c r="K40" s="161" t="str">
        <f>IFERROR(CONCATENATE(INDEX('8- Políticas de Administración '!$B$16:$F$53,MATCH('5- Identificación de Riesgos'!J40,'8- Políticas de Administración '!$C$16:$C$54,0),1)," - ",L40),"")</f>
        <v>Leve - 1</v>
      </c>
      <c r="L40" s="192">
        <f>IFERROR(VLOOKUP(INDEX('8- Políticas de Administración '!$B$16:$F$63,MATCH('5- Identificación de Riesgos'!J40,'8- Políticas de Administración '!$C$16:$C$64,0),1),'8- Políticas de Administración '!$B$16:$F$64,5,FALSE),"")</f>
        <v>1</v>
      </c>
      <c r="M40" s="433" t="str">
        <f>IFERROR(CONCATENATE(INDEX('8- Políticas de Administración '!$B$16:$F$53,MATCH(ROUND(AVERAGE(L40:L49),0),'8- Políticas de Administración '!$F$16:$F$53,0),1)," - ",ROUND(AVERAGE(L40:L49),0)),"")</f>
        <v>Leve - 1</v>
      </c>
      <c r="N40" s="456" t="str">
        <f>IFERROR(CONCATENATE(VLOOKUP((LEFT(H40,LEN(H40)-4)&amp;LEFT(M40,LEN(M40)-4)),'9- Matriz de Calor '!$D$18:$E$42,2,0)," - ",RIGHT(H40,1)*RIGHT(M40,1)),"")</f>
        <v>Bajo - 1</v>
      </c>
      <c r="O40" s="452">
        <f>RIGHT(H40,1)*RIGHT(M40,1)</f>
        <v>1</v>
      </c>
    </row>
    <row r="41" spans="1:15" ht="45">
      <c r="A41" s="460"/>
      <c r="B41" s="462"/>
      <c r="C41" s="437"/>
      <c r="D41" s="316" t="s">
        <v>316</v>
      </c>
      <c r="E41" s="464"/>
      <c r="F41" s="464"/>
      <c r="G41" s="446"/>
      <c r="H41" s="448"/>
      <c r="I41" s="162" t="s">
        <v>287</v>
      </c>
      <c r="J41" s="97" t="s">
        <v>306</v>
      </c>
      <c r="K41" s="162" t="str">
        <f>IFERROR(CONCATENATE(INDEX('8- Políticas de Administración '!$B$16:$F$53,MATCH('5- Identificación de Riesgos'!J41,'8- Políticas de Administración '!$C$16:$C$54,0),1)," - ",L41),"")</f>
        <v>Leve - 1</v>
      </c>
      <c r="L41" s="193">
        <f>IFERROR(VLOOKUP(INDEX('8- Políticas de Administración '!$B$16:$F$63,MATCH('5- Identificación de Riesgos'!J41,'8- Políticas de Administración '!$C$16:$C$64,0),1),'8- Políticas de Administración '!$B$16:$F$64,5,FALSE),"")</f>
        <v>1</v>
      </c>
      <c r="M41" s="434"/>
      <c r="N41" s="457"/>
      <c r="O41" s="453"/>
    </row>
    <row r="42" spans="1:15" ht="30">
      <c r="A42" s="460"/>
      <c r="B42" s="462"/>
      <c r="C42" s="437"/>
      <c r="D42" s="316" t="s">
        <v>317</v>
      </c>
      <c r="E42" s="464"/>
      <c r="F42" s="464"/>
      <c r="G42" s="446"/>
      <c r="H42" s="448"/>
      <c r="I42" s="162" t="s">
        <v>308</v>
      </c>
      <c r="J42" s="97" t="s">
        <v>309</v>
      </c>
      <c r="K42" s="162" t="str">
        <f>IFERROR(CONCATENATE(INDEX('8- Políticas de Administración '!$B$16:$F$53,MATCH('5- Identificación de Riesgos'!J42,'8- Políticas de Administración '!$C$16:$C$54,0),1)," - ",L42),"")</f>
        <v>Leve - 1</v>
      </c>
      <c r="L42" s="193">
        <f>IFERROR(VLOOKUP(INDEX('8- Políticas de Administración '!$B$16:$F$63,MATCH('5- Identificación de Riesgos'!J42,'8- Políticas de Administración '!$C$16:$C$64,0),1),'8- Políticas de Administración '!$B$16:$F$64,5,FALSE),"")</f>
        <v>1</v>
      </c>
      <c r="M42" s="434"/>
      <c r="N42" s="457"/>
      <c r="O42" s="453"/>
    </row>
    <row r="43" spans="1:15" ht="45">
      <c r="A43" s="460"/>
      <c r="B43" s="462"/>
      <c r="C43" s="437"/>
      <c r="D43" s="316" t="s">
        <v>318</v>
      </c>
      <c r="E43" s="464"/>
      <c r="F43" s="464"/>
      <c r="G43" s="446"/>
      <c r="H43" s="448"/>
      <c r="I43" s="162"/>
      <c r="J43" s="97"/>
      <c r="K43" s="162" t="str">
        <f>IFERROR(CONCATENATE(INDEX('8- Políticas de Administración '!$B$16:$F$53,MATCH('5- Identificación de Riesgos'!J43,'8- Políticas de Administración '!$C$16:$C$54,0),1)," - ",L43),"")</f>
        <v/>
      </c>
      <c r="L43" s="193" t="str">
        <f>IFERROR(VLOOKUP(INDEX('8- Políticas de Administración '!$B$16:$F$63,MATCH('5- Identificación de Riesgos'!J43,'8- Políticas de Administración '!$C$16:$C$64,0),1),'8- Políticas de Administración '!$B$16:$F$64,5,FALSE),"")</f>
        <v/>
      </c>
      <c r="M43" s="434"/>
      <c r="N43" s="457"/>
      <c r="O43" s="453"/>
    </row>
    <row r="44" spans="1:15" ht="45">
      <c r="A44" s="460"/>
      <c r="B44" s="462"/>
      <c r="C44" s="437"/>
      <c r="D44" s="316" t="s">
        <v>319</v>
      </c>
      <c r="E44" s="464"/>
      <c r="F44" s="464"/>
      <c r="G44" s="446"/>
      <c r="H44" s="448"/>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34"/>
      <c r="N44" s="457"/>
      <c r="O44" s="453"/>
    </row>
    <row r="45" spans="1:15">
      <c r="A45" s="460"/>
      <c r="B45" s="462"/>
      <c r="C45" s="437"/>
      <c r="D45" s="316"/>
      <c r="E45" s="464"/>
      <c r="F45" s="464"/>
      <c r="G45" s="446"/>
      <c r="H45" s="448"/>
      <c r="I45" s="162"/>
      <c r="J45" s="97"/>
      <c r="K45" s="162" t="str">
        <f>IFERROR(CONCATENATE(INDEX('8- Políticas de Administración '!$B$16:$F$53,MATCH('5- Identificación de Riesgos'!J45,'8- Políticas de Administración '!$C$16:$C$54,0),1)," - ",L45),"")</f>
        <v/>
      </c>
      <c r="L45" s="193" t="str">
        <f>IFERROR(VLOOKUP(INDEX('8- Políticas de Administración '!$B$16:$F$63,MATCH('5- Identificación de Riesgos'!J45,'8- Políticas de Administración '!$C$16:$C$64,0),1),'8- Políticas de Administración '!$B$16:$F$64,5,FALSE),"")</f>
        <v/>
      </c>
      <c r="M45" s="434"/>
      <c r="N45" s="457"/>
      <c r="O45" s="453"/>
    </row>
    <row r="46" spans="1:15">
      <c r="A46" s="460"/>
      <c r="B46" s="462"/>
      <c r="C46" s="437"/>
      <c r="D46" s="317"/>
      <c r="E46" s="464"/>
      <c r="F46" s="464"/>
      <c r="G46" s="446"/>
      <c r="H46" s="448"/>
      <c r="I46" s="162"/>
      <c r="J46" s="97"/>
      <c r="K46" s="162"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34"/>
      <c r="N46" s="457"/>
      <c r="O46" s="453"/>
    </row>
    <row r="47" spans="1:15">
      <c r="A47" s="460"/>
      <c r="B47" s="462"/>
      <c r="C47" s="437"/>
      <c r="D47" s="317"/>
      <c r="E47" s="464"/>
      <c r="F47" s="464"/>
      <c r="G47" s="446"/>
      <c r="H47" s="448"/>
      <c r="I47" s="162"/>
      <c r="J47" s="97"/>
      <c r="K47" s="162" t="str">
        <f>IFERROR(CONCATENATE(INDEX('8- Políticas de Administración '!$B$16:$F$53,MATCH('5- Identificación de Riesgos'!J47,'8- Políticas de Administración '!$C$16:$C$54,0),1)," - ",L47),"")</f>
        <v/>
      </c>
      <c r="L47" s="193" t="str">
        <f>IFERROR(VLOOKUP(INDEX('8- Políticas de Administración '!$B$16:$F$63,MATCH('5- Identificación de Riesgos'!J47,'8- Políticas de Administración '!$C$16:$C$64,0),1),'8- Políticas de Administración '!$B$16:$F$64,5,FALSE),"")</f>
        <v/>
      </c>
      <c r="M47" s="434"/>
      <c r="N47" s="457"/>
      <c r="O47" s="453"/>
    </row>
    <row r="48" spans="1:15">
      <c r="A48" s="460"/>
      <c r="B48" s="462"/>
      <c r="C48" s="437"/>
      <c r="D48" s="317"/>
      <c r="E48" s="464"/>
      <c r="F48" s="464"/>
      <c r="G48" s="446"/>
      <c r="H48" s="448"/>
      <c r="I48" s="162"/>
      <c r="J48" s="97"/>
      <c r="K48" s="162" t="str">
        <f>IFERROR(CONCATENATE(INDEX('8- Políticas de Administración '!$B$16:$F$53,MATCH('5- Identificación de Riesgos'!J48,'8- Políticas de Administración '!$C$16:$C$54,0),1)," - ",L48),"")</f>
        <v/>
      </c>
      <c r="L48" s="193" t="str">
        <f>IFERROR(VLOOKUP(INDEX('8- Políticas de Administración '!$B$16:$F$63,MATCH('5- Identificación de Riesgos'!J48,'8- Políticas de Administración '!$C$16:$C$64,0),1),'8- Políticas de Administración '!$B$16:$F$64,5,FALSE),"")</f>
        <v/>
      </c>
      <c r="M48" s="434"/>
      <c r="N48" s="457"/>
      <c r="O48" s="453"/>
    </row>
    <row r="49" spans="1:25">
      <c r="A49" s="461"/>
      <c r="B49" s="462"/>
      <c r="C49" s="437"/>
      <c r="D49" s="303"/>
      <c r="E49" s="464"/>
      <c r="F49" s="464"/>
      <c r="G49" s="446"/>
      <c r="H49" s="448"/>
      <c r="I49" s="163"/>
      <c r="J49" s="174"/>
      <c r="K49" s="163" t="str">
        <f>IFERROR(CONCATENATE(INDEX('8- Políticas de Administración '!$B$16:$F$53,MATCH('5- Identificación de Riesgos'!J49,'8- Políticas de Administración '!$C$16:$C$54,0),1)," - ",L49),"")</f>
        <v/>
      </c>
      <c r="L49" s="194" t="str">
        <f>IFERROR(VLOOKUP(INDEX('8- Políticas de Administración '!$B$16:$F$63,MATCH('5- Identificación de Riesgos'!J49,'8- Políticas de Administración '!$C$16:$C$64,0),1),'8- Políticas de Administración '!$B$16:$F$64,5,FALSE),"")</f>
        <v/>
      </c>
      <c r="M49" s="435"/>
      <c r="N49" s="458"/>
      <c r="O49" s="454"/>
    </row>
    <row r="50" spans="1:25" ht="45" customHeight="1">
      <c r="A50" s="459">
        <v>5</v>
      </c>
      <c r="B50" s="462" t="s">
        <v>320</v>
      </c>
      <c r="C50" s="437" t="s">
        <v>321</v>
      </c>
      <c r="D50" s="318" t="s">
        <v>322</v>
      </c>
      <c r="E50" s="436">
        <v>365</v>
      </c>
      <c r="F50" s="436">
        <v>1</v>
      </c>
      <c r="G50" s="441">
        <f t="shared" ref="G50" si="2">F50/E50</f>
        <v>2.7397260273972603E-3</v>
      </c>
      <c r="H50" s="444"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13" t="s">
        <v>284</v>
      </c>
      <c r="J50" s="173" t="s">
        <v>323</v>
      </c>
      <c r="K50" s="161" t="str">
        <f>IFERROR(CONCATENATE(INDEX('8- Políticas de Administración '!$B$16:$F$53,MATCH('5- Identificación de Riesgos'!J50,'8- Políticas de Administración '!$C$16:$C$54,0),1)," - ",L50),"")</f>
        <v>Mayor - 4</v>
      </c>
      <c r="L50" s="192">
        <f>IFERROR(VLOOKUP(INDEX('8- Políticas de Administración '!$B$16:$F$63,MATCH('5- Identificación de Riesgos'!J50,'8- Políticas de Administración '!$C$16:$C$64,0),1),'8- Políticas de Administración '!$B$16:$F$64,5,FALSE),"")</f>
        <v>4</v>
      </c>
      <c r="M50" s="433" t="str">
        <f>IFERROR(CONCATENATE(INDEX('8- Políticas de Administración '!$B$16:$F$53,MATCH(ROUND(AVERAGE(L50:L59),0),'8- Políticas de Administración '!$F$16:$F$53,0),1)," - ",ROUND(AVERAGE(L50:L59),0)),"")</f>
        <v>Menor - 2</v>
      </c>
      <c r="N50" s="518" t="str">
        <f>IFERROR(CONCATENATE(VLOOKUP((LEFT(H50,LEN(H50)-4)&amp;LEFT(M50,LEN(M50)-4)),'9- Matriz de Calor '!$D$18:$E$42,2,0)," - ",RIGHT(H50,1)*RIGHT(M50,1)),"")</f>
        <v>Bajo - 2</v>
      </c>
      <c r="Q50" s="439" t="s">
        <v>324</v>
      </c>
      <c r="R50" s="440"/>
      <c r="S50" s="440"/>
      <c r="T50" s="440"/>
      <c r="U50" s="440"/>
      <c r="V50" s="440"/>
      <c r="W50" s="440"/>
      <c r="X50" s="440"/>
      <c r="Y50" s="440"/>
    </row>
    <row r="51" spans="1:25" ht="59.25" customHeight="1">
      <c r="A51" s="460"/>
      <c r="B51" s="462"/>
      <c r="C51" s="437"/>
      <c r="D51" s="319" t="s">
        <v>325</v>
      </c>
      <c r="E51" s="437"/>
      <c r="F51" s="437"/>
      <c r="G51" s="442"/>
      <c r="H51" s="444"/>
      <c r="I51" s="304" t="s">
        <v>287</v>
      </c>
      <c r="J51" s="97" t="s">
        <v>306</v>
      </c>
      <c r="K51" s="162" t="str">
        <f>IFERROR(CONCATENATE(INDEX('8- Políticas de Administración '!$B$16:$F$53,MATCH('5- Identificación de Riesgos'!J51,'8- Políticas de Administración '!$C$16:$C$54,0),1)," - ",L51),"")</f>
        <v>Leve - 1</v>
      </c>
      <c r="L51" s="193">
        <f>IFERROR(VLOOKUP(INDEX('8- Políticas de Administración '!$B$16:$F$63,MATCH('5- Identificación de Riesgos'!J51,'8- Políticas de Administración '!$C$16:$C$64,0),1),'8- Políticas de Administración '!$B$16:$F$64,5,FALSE),"")</f>
        <v>1</v>
      </c>
      <c r="M51" s="434"/>
      <c r="N51" s="519"/>
      <c r="Q51" s="439"/>
      <c r="R51" s="440"/>
      <c r="S51" s="440"/>
      <c r="T51" s="440"/>
      <c r="U51" s="440"/>
      <c r="V51" s="440"/>
      <c r="W51" s="440"/>
      <c r="X51" s="440"/>
      <c r="Y51" s="440"/>
    </row>
    <row r="52" spans="1:25" ht="33.75" customHeight="1">
      <c r="A52" s="460"/>
      <c r="B52" s="462"/>
      <c r="C52" s="437"/>
      <c r="D52" s="319" t="s">
        <v>326</v>
      </c>
      <c r="E52" s="437"/>
      <c r="F52" s="437"/>
      <c r="G52" s="442"/>
      <c r="H52" s="444"/>
      <c r="I52" s="304" t="s">
        <v>308</v>
      </c>
      <c r="J52" s="97" t="s">
        <v>309</v>
      </c>
      <c r="K52" s="162" t="str">
        <f>IFERROR(CONCATENATE(INDEX('8- Políticas de Administración '!$B$16:$F$53,MATCH('5- Identificación de Riesgos'!J52,'8- Políticas de Administración '!$C$16:$C$54,0),1)," - ",L52),"")</f>
        <v>Leve - 1</v>
      </c>
      <c r="L52" s="193">
        <f>IFERROR(VLOOKUP(INDEX('8- Políticas de Administración '!$B$16:$F$63,MATCH('5- Identificación de Riesgos'!J52,'8- Políticas de Administración '!$C$16:$C$64,0),1),'8- Políticas de Administración '!$B$16:$F$64,5,FALSE),"")</f>
        <v>1</v>
      </c>
      <c r="M52" s="434"/>
      <c r="N52" s="519"/>
      <c r="Q52" s="439"/>
      <c r="R52" s="440"/>
      <c r="S52" s="440"/>
      <c r="T52" s="440"/>
      <c r="U52" s="440"/>
      <c r="V52" s="440"/>
      <c r="W52" s="440"/>
      <c r="X52" s="440"/>
      <c r="Y52" s="440"/>
    </row>
    <row r="53" spans="1:25" ht="42.75" customHeight="1">
      <c r="A53" s="460"/>
      <c r="B53" s="462"/>
      <c r="C53" s="437"/>
      <c r="D53" s="319" t="s">
        <v>327</v>
      </c>
      <c r="E53" s="437"/>
      <c r="F53" s="437"/>
      <c r="G53" s="442"/>
      <c r="H53" s="444"/>
      <c r="I53" s="304"/>
      <c r="J53" s="97"/>
      <c r="K53" s="162" t="str">
        <f>IFERROR(CONCATENATE(INDEX('8- Políticas de Administración '!$B$16:$F$53,MATCH('5- Identificación de Riesgos'!J53,'8- Políticas de Administración '!$C$16:$C$54,0),1)," - ",L53),"")</f>
        <v/>
      </c>
      <c r="L53" s="193" t="str">
        <f>IFERROR(VLOOKUP(INDEX('8- Políticas de Administración '!$B$16:$F$63,MATCH('5- Identificación de Riesgos'!J53,'8- Políticas de Administración '!$C$16:$C$64,0),1),'8- Políticas de Administración '!$B$16:$F$64,5,FALSE),"")</f>
        <v/>
      </c>
      <c r="M53" s="434"/>
      <c r="N53" s="519"/>
      <c r="Q53" s="439"/>
      <c r="R53" s="440"/>
      <c r="S53" s="440"/>
      <c r="T53" s="440"/>
      <c r="U53" s="440"/>
      <c r="V53" s="440"/>
      <c r="W53" s="440"/>
      <c r="X53" s="440"/>
      <c r="Y53" s="440"/>
    </row>
    <row r="54" spans="1:25" ht="15" customHeight="1">
      <c r="A54" s="460"/>
      <c r="B54" s="462"/>
      <c r="C54" s="437"/>
      <c r="D54" s="320" t="s">
        <v>328</v>
      </c>
      <c r="E54" s="437"/>
      <c r="F54" s="437"/>
      <c r="G54" s="442"/>
      <c r="H54" s="444"/>
      <c r="I54" s="304"/>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34"/>
      <c r="N54" s="519"/>
      <c r="Q54" s="439"/>
      <c r="R54" s="440"/>
      <c r="S54" s="440"/>
      <c r="T54" s="440"/>
      <c r="U54" s="440"/>
      <c r="V54" s="440"/>
      <c r="W54" s="440"/>
      <c r="X54" s="440"/>
      <c r="Y54" s="440"/>
    </row>
    <row r="55" spans="1:25">
      <c r="A55" s="460"/>
      <c r="B55" s="462"/>
      <c r="C55" s="437"/>
      <c r="D55" s="321" t="s">
        <v>329</v>
      </c>
      <c r="E55" s="437"/>
      <c r="F55" s="437"/>
      <c r="G55" s="442"/>
      <c r="H55" s="444"/>
      <c r="I55" s="304"/>
      <c r="J55" s="97"/>
      <c r="K55" s="162" t="str">
        <f>IFERROR(CONCATENATE(INDEX('8- Políticas de Administración '!$B$16:$F$53,MATCH('5- Identificación de Riesgos'!J55,'8- Políticas de Administración '!$C$16:$C$54,0),1)," - ",L55),"")</f>
        <v/>
      </c>
      <c r="L55" s="193" t="str">
        <f>IFERROR(VLOOKUP(INDEX('8- Políticas de Administración '!$B$16:$F$63,MATCH('5- Identificación de Riesgos'!J55,'8- Políticas de Administración '!$C$16:$C$64,0),1),'8- Políticas de Administración '!$B$16:$F$64,5,FALSE),"")</f>
        <v/>
      </c>
      <c r="M55" s="434"/>
      <c r="N55" s="519"/>
      <c r="Q55" s="439"/>
      <c r="R55" s="440"/>
      <c r="S55" s="440"/>
      <c r="T55" s="440"/>
      <c r="U55" s="440"/>
      <c r="V55" s="440"/>
      <c r="W55" s="440"/>
      <c r="X55" s="440"/>
      <c r="Y55" s="440"/>
    </row>
    <row r="56" spans="1:25" ht="15" customHeight="1">
      <c r="A56" s="460"/>
      <c r="B56" s="462"/>
      <c r="C56" s="437"/>
      <c r="D56" s="322" t="s">
        <v>330</v>
      </c>
      <c r="E56" s="437"/>
      <c r="F56" s="437"/>
      <c r="G56" s="442"/>
      <c r="H56" s="444"/>
      <c r="I56" s="304"/>
      <c r="J56" s="97"/>
      <c r="K56" s="162" t="str">
        <f>IFERROR(CONCATENATE(INDEX('8- Políticas de Administración '!$B$16:$F$53,MATCH('5- Identificación de Riesgos'!J56,'8- Políticas de Administración '!$C$16:$C$54,0),1)," - ",L56),"")</f>
        <v/>
      </c>
      <c r="L56" s="193" t="str">
        <f>IFERROR(VLOOKUP(INDEX('8- Políticas de Administración '!$B$16:$F$63,MATCH('5- Identificación de Riesgos'!J56,'8- Políticas de Administración '!$C$16:$C$64,0),1),'8- Políticas de Administración '!$B$16:$F$64,5,FALSE),"")</f>
        <v/>
      </c>
      <c r="M56" s="434"/>
      <c r="N56" s="519"/>
      <c r="Q56" s="439"/>
      <c r="R56" s="440"/>
      <c r="S56" s="440"/>
      <c r="T56" s="440"/>
      <c r="U56" s="440"/>
      <c r="V56" s="440"/>
      <c r="W56" s="440"/>
      <c r="X56" s="440"/>
      <c r="Y56" s="440"/>
    </row>
    <row r="57" spans="1:25" ht="15.75" customHeight="1">
      <c r="A57" s="460"/>
      <c r="B57" s="462"/>
      <c r="C57" s="437"/>
      <c r="D57" s="320"/>
      <c r="E57" s="437"/>
      <c r="F57" s="437"/>
      <c r="G57" s="442"/>
      <c r="H57" s="444"/>
      <c r="I57" s="304"/>
      <c r="J57" s="97"/>
      <c r="K57" s="162" t="str">
        <f>IFERROR(CONCATENATE(INDEX('8- Políticas de Administración '!$B$16:$F$53,MATCH('5- Identificación de Riesgos'!J57,'8- Políticas de Administración '!$C$16:$C$54,0),1)," - ",L57),"")</f>
        <v/>
      </c>
      <c r="L57" s="194" t="str">
        <f>IFERROR(VLOOKUP(INDEX('8- Políticas de Administración '!$B$16:$F$63,MATCH('5- Identificación de Riesgos'!J57,'8- Políticas de Administración '!$C$16:$C$64,0),1),'8- Políticas de Administración '!$B$16:$F$64,5,FALSE),"")</f>
        <v/>
      </c>
      <c r="M57" s="434"/>
      <c r="N57" s="519"/>
      <c r="Q57" s="439"/>
      <c r="R57" s="440"/>
      <c r="S57" s="440"/>
      <c r="T57" s="440"/>
      <c r="U57" s="440"/>
      <c r="V57" s="440"/>
      <c r="W57" s="440"/>
      <c r="X57" s="440"/>
      <c r="Y57" s="440"/>
    </row>
    <row r="58" spans="1:25" ht="23.25" customHeight="1">
      <c r="A58" s="460"/>
      <c r="B58" s="462"/>
      <c r="C58" s="437"/>
      <c r="D58" s="320"/>
      <c r="E58" s="437"/>
      <c r="F58" s="437"/>
      <c r="G58" s="442"/>
      <c r="H58" s="444"/>
      <c r="I58" s="304"/>
      <c r="J58" s="97"/>
      <c r="K58" s="162" t="str">
        <f>IFERROR(CONCATENATE(INDEX('8- Políticas de Administración '!$B$16:$F$53,MATCH('5- Identificación de Riesgos'!J58,'8- Políticas de Administración '!$C$16:$C$54,0),1)," - ",L58),"")</f>
        <v/>
      </c>
      <c r="L58" s="211" t="str">
        <f>IFERROR(VLOOKUP(INDEX('8- Políticas de Administración '!$B$16:$F$63,MATCH('5- Identificación de Riesgos'!J58,'8- Políticas de Administración '!$C$16:$C$64,0),1),'8- Políticas de Administración '!$B$16:$F$64,5,FALSE),"")</f>
        <v/>
      </c>
      <c r="M58" s="434"/>
      <c r="N58" s="519"/>
      <c r="Q58" s="439"/>
      <c r="R58" s="440"/>
      <c r="S58" s="440"/>
      <c r="T58" s="440"/>
      <c r="U58" s="440"/>
      <c r="V58" s="440"/>
      <c r="W58" s="440"/>
      <c r="X58" s="440"/>
      <c r="Y58" s="440"/>
    </row>
    <row r="59" spans="1:25" ht="15" customHeight="1">
      <c r="A59" s="461"/>
      <c r="B59" s="462"/>
      <c r="C59" s="437"/>
      <c r="D59" s="323"/>
      <c r="E59" s="438"/>
      <c r="F59" s="438"/>
      <c r="G59" s="443"/>
      <c r="H59" s="444"/>
      <c r="I59" s="314"/>
      <c r="J59" s="174"/>
      <c r="K59" s="163" t="str">
        <f>IFERROR(CONCATENATE(INDEX('8- Políticas de Administración '!$B$16:$F$53,MATCH('5- Identificación de Riesgos'!J59,'8- Políticas de Administración '!$C$16:$C$54,0),1)," - ",L59),"")</f>
        <v/>
      </c>
      <c r="L59" s="194" t="str">
        <f>IFERROR(VLOOKUP(INDEX('8- Políticas de Administración '!$B$16:$F$63,MATCH('5- Identificación de Riesgos'!J59,'8- Políticas de Administración '!$C$16:$C$64,0),1),'8- Políticas de Administración '!$B$16:$F$64,5,FALSE),"")</f>
        <v/>
      </c>
      <c r="M59" s="435"/>
      <c r="N59" s="520"/>
    </row>
    <row r="60" spans="1:25" ht="45" customHeight="1">
      <c r="A60" s="459">
        <v>6</v>
      </c>
      <c r="B60" s="462" t="s">
        <v>331</v>
      </c>
      <c r="C60" s="462" t="s">
        <v>332</v>
      </c>
      <c r="D60" s="324" t="s">
        <v>333</v>
      </c>
      <c r="E60" s="437">
        <v>365</v>
      </c>
      <c r="F60" s="437">
        <v>1</v>
      </c>
      <c r="G60" s="482">
        <f t="shared" ref="G60" si="3">F60/E60</f>
        <v>2.7397260273972603E-3</v>
      </c>
      <c r="H60" s="521"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284</v>
      </c>
      <c r="J60" s="173" t="s">
        <v>323</v>
      </c>
      <c r="K60" s="164" t="str">
        <f>IFERROR(CONCATENATE(INDEX('8- Políticas de Administración '!$B$16:$F$53,MATCH('5- Identificación de Riesgos'!J60,'8- Políticas de Administración '!$C$16:$C$54,0),1)," - ",L60),"")</f>
        <v>Mayor - 4</v>
      </c>
      <c r="L60" s="211">
        <f>IFERROR(VLOOKUP(INDEX('8- Políticas de Administración '!$B$16:$F$63,MATCH('5- Identificación de Riesgos'!J60,'8- Políticas de Administración '!$C$16:$C$64,0),1),'8- Políticas de Administración '!$B$16:$F$64,5,FALSE),"")</f>
        <v>4</v>
      </c>
      <c r="M60" s="486" t="str">
        <f>IFERROR(CONCATENATE(INDEX('8- Políticas de Administración '!$B$16:$F$53,MATCH(ROUND(AVERAGE(L60:L69),0),'8- Políticas de Administración '!$F$16:$F$53,0),1)," - ",ROUND(AVERAGE(L60:L69),0)),"")</f>
        <v>Menor - 2</v>
      </c>
      <c r="N60" s="518" t="str">
        <f>IFERROR(CONCATENATE(VLOOKUP((LEFT(H60,LEN(H60)-4)&amp;LEFT(M60,LEN(M60)-4)),'9- Matriz de Calor '!$D$18:$E$42,2,0)," - ",RIGHT(H60,1)*RIGHT(M60,1)),"")</f>
        <v>Bajo - 2</v>
      </c>
    </row>
    <row r="61" spans="1:25" ht="30">
      <c r="A61" s="460"/>
      <c r="B61" s="462"/>
      <c r="C61" s="462"/>
      <c r="D61" s="322" t="s">
        <v>334</v>
      </c>
      <c r="E61" s="437"/>
      <c r="F61" s="437"/>
      <c r="G61" s="482"/>
      <c r="H61" s="521"/>
      <c r="I61" s="162" t="s">
        <v>287</v>
      </c>
      <c r="J61" s="97" t="s">
        <v>306</v>
      </c>
      <c r="K61" s="162" t="str">
        <f>IFERROR(CONCATENATE(INDEX('8- Políticas de Administración '!$B$16:$F$53,MATCH('5- Identificación de Riesgos'!J61,'8- Políticas de Administración '!$C$16:$C$54,0),1)," - ",L61),"")</f>
        <v>Leve - 1</v>
      </c>
      <c r="L61" s="193">
        <f>IFERROR(VLOOKUP(INDEX('8- Políticas de Administración '!$B$16:$F$63,MATCH('5- Identificación de Riesgos'!J61,'8- Políticas de Administración '!$C$16:$C$64,0),1),'8- Políticas de Administración '!$B$16:$F$64,5,FALSE),"")</f>
        <v>1</v>
      </c>
      <c r="M61" s="434"/>
      <c r="N61" s="519"/>
    </row>
    <row r="62" spans="1:25" ht="30">
      <c r="A62" s="460"/>
      <c r="B62" s="462"/>
      <c r="C62" s="462"/>
      <c r="D62" s="319" t="s">
        <v>335</v>
      </c>
      <c r="E62" s="437"/>
      <c r="F62" s="437"/>
      <c r="G62" s="482"/>
      <c r="H62" s="521"/>
      <c r="I62" s="162" t="s">
        <v>308</v>
      </c>
      <c r="J62" s="97" t="s">
        <v>309</v>
      </c>
      <c r="K62" s="162" t="str">
        <f>IFERROR(CONCATENATE(INDEX('8- Políticas de Administración '!$B$16:$F$53,MATCH('5- Identificación de Riesgos'!J62,'8- Políticas de Administración '!$C$16:$C$54,0),1)," - ",L62),"")</f>
        <v>Leve - 1</v>
      </c>
      <c r="L62" s="193">
        <f>IFERROR(VLOOKUP(INDEX('8- Políticas de Administración '!$B$16:$F$63,MATCH('5- Identificación de Riesgos'!J62,'8- Políticas de Administración '!$C$16:$C$64,0),1),'8- Políticas de Administración '!$B$16:$F$64,5,FALSE),"")</f>
        <v>1</v>
      </c>
      <c r="M62" s="434"/>
      <c r="N62" s="519"/>
    </row>
    <row r="63" spans="1:25" ht="30">
      <c r="A63" s="460"/>
      <c r="B63" s="462"/>
      <c r="C63" s="462"/>
      <c r="D63" s="319" t="s">
        <v>336</v>
      </c>
      <c r="E63" s="437"/>
      <c r="F63" s="437"/>
      <c r="G63" s="482"/>
      <c r="H63" s="521"/>
      <c r="I63" s="162"/>
      <c r="J63" s="97"/>
      <c r="K63" s="162" t="str">
        <f>IFERROR(CONCATENATE(INDEX('8- Políticas de Administración '!$B$16:$F$53,MATCH('5- Identificación de Riesgos'!J63,'8- Políticas de Administración '!$C$16:$C$54,0),1)," - ",L63),"")</f>
        <v/>
      </c>
      <c r="L63" s="193" t="str">
        <f>IFERROR(VLOOKUP(INDEX('8- Políticas de Administración '!$B$16:$F$63,MATCH('5- Identificación de Riesgos'!J63,'8- Políticas de Administración '!$C$16:$C$64,0),1),'8- Políticas de Administración '!$B$16:$F$64,5,FALSE),"")</f>
        <v/>
      </c>
      <c r="M63" s="434"/>
      <c r="N63" s="519"/>
    </row>
    <row r="64" spans="1:25" ht="30">
      <c r="A64" s="460"/>
      <c r="B64" s="462"/>
      <c r="C64" s="462"/>
      <c r="D64" s="319" t="s">
        <v>337</v>
      </c>
      <c r="E64" s="437"/>
      <c r="F64" s="437"/>
      <c r="G64" s="482"/>
      <c r="H64" s="521"/>
      <c r="I64" s="162"/>
      <c r="J64" s="97"/>
      <c r="K64" s="162" t="str">
        <f>IFERROR(CONCATENATE(INDEX('8- Políticas de Administración '!$B$16:$F$53,MATCH('5- Identificación de Riesgos'!J64,'8- Políticas de Administración '!$C$16:$C$54,0),1)," - ",L64),"")</f>
        <v/>
      </c>
      <c r="L64" s="193" t="str">
        <f>IFERROR(VLOOKUP(INDEX('8- Políticas de Administración '!$B$16:$F$63,MATCH('5- Identificación de Riesgos'!J64,'8- Políticas de Administración '!$C$16:$C$64,0),1),'8- Políticas de Administración '!$B$16:$F$64,5,FALSE),"")</f>
        <v/>
      </c>
      <c r="M64" s="434"/>
      <c r="N64" s="519"/>
    </row>
    <row r="65" spans="1:14">
      <c r="A65" s="460"/>
      <c r="B65" s="462"/>
      <c r="C65" s="462"/>
      <c r="D65" s="320" t="s">
        <v>338</v>
      </c>
      <c r="E65" s="437"/>
      <c r="F65" s="437"/>
      <c r="G65" s="482"/>
      <c r="H65" s="521"/>
      <c r="I65" s="162"/>
      <c r="J65" s="97"/>
      <c r="K65" s="162" t="str">
        <f>IFERROR(CONCATENATE(INDEX('8- Políticas de Administración '!$B$16:$F$53,MATCH('5- Identificación de Riesgos'!J65,'8- Políticas de Administración '!$C$16:$C$54,0),1)," - ",L65),"")</f>
        <v/>
      </c>
      <c r="L65" s="193" t="str">
        <f>IFERROR(VLOOKUP(INDEX('8- Políticas de Administración '!$B$16:$F$63,MATCH('5- Identificación de Riesgos'!J65,'8- Políticas de Administración '!$C$16:$C$64,0),1),'8- Políticas de Administración '!$B$16:$F$64,5,FALSE),"")</f>
        <v/>
      </c>
      <c r="M65" s="434"/>
      <c r="N65" s="519"/>
    </row>
    <row r="66" spans="1:14" ht="15" customHeight="1">
      <c r="A66" s="460"/>
      <c r="B66" s="462"/>
      <c r="C66" s="462"/>
      <c r="D66" s="321" t="s">
        <v>339</v>
      </c>
      <c r="E66" s="437"/>
      <c r="F66" s="437"/>
      <c r="G66" s="482"/>
      <c r="H66" s="521"/>
      <c r="I66" s="162"/>
      <c r="J66" s="97"/>
      <c r="K66" s="162" t="str">
        <f>IFERROR(CONCATENATE(INDEX('8- Políticas de Administración '!$B$16:$F$53,MATCH('5- Identificación de Riesgos'!J66,'8- Políticas de Administración '!$C$16:$C$54,0),1)," - ",L66),"")</f>
        <v/>
      </c>
      <c r="L66" s="193" t="str">
        <f>IFERROR(VLOOKUP(INDEX('8- Políticas de Administración '!$B$16:$F$63,MATCH('5- Identificación de Riesgos'!J66,'8- Políticas de Administración '!$C$16:$C$64,0),1),'8- Políticas de Administración '!$B$16:$F$64,5,FALSE),"")</f>
        <v/>
      </c>
      <c r="M66" s="434"/>
      <c r="N66" s="519"/>
    </row>
    <row r="67" spans="1:14" ht="15.75" customHeight="1">
      <c r="A67" s="460"/>
      <c r="B67" s="462"/>
      <c r="C67" s="462"/>
      <c r="D67" s="322"/>
      <c r="E67" s="437"/>
      <c r="F67" s="437"/>
      <c r="G67" s="482"/>
      <c r="H67" s="521"/>
      <c r="I67" s="162"/>
      <c r="J67" s="97"/>
      <c r="K67" s="162" t="str">
        <f>IFERROR(CONCATENATE(INDEX('8- Políticas de Administración '!$B$16:$F$53,MATCH('5- Identificación de Riesgos'!J67,'8- Políticas de Administración '!$C$16:$C$54,0),1)," - ",L67),"")</f>
        <v/>
      </c>
      <c r="L67" s="194" t="str">
        <f>IFERROR(VLOOKUP(INDEX('8- Políticas de Administración '!$B$16:$F$63,MATCH('5- Identificación de Riesgos'!J67,'8- Políticas de Administración '!$C$16:$C$64,0),1),'8- Políticas de Administración '!$B$16:$F$64,5,FALSE),"")</f>
        <v/>
      </c>
      <c r="M67" s="434"/>
      <c r="N67" s="519"/>
    </row>
    <row r="68" spans="1:14" ht="23.25" customHeight="1">
      <c r="A68" s="460"/>
      <c r="B68" s="462"/>
      <c r="C68" s="462"/>
      <c r="D68" s="322"/>
      <c r="E68" s="437"/>
      <c r="F68" s="437"/>
      <c r="G68" s="482"/>
      <c r="H68" s="521"/>
      <c r="I68" s="162"/>
      <c r="J68" s="97"/>
      <c r="K68" s="162" t="str">
        <f>IFERROR(CONCATENATE(INDEX('8- Políticas de Administración '!$B$16:$F$53,MATCH('5- Identificación de Riesgos'!J68,'8- Políticas de Administración '!$C$16:$C$54,0),1)," - ",L68),"")</f>
        <v/>
      </c>
      <c r="L68" s="211" t="str">
        <f>IFERROR(VLOOKUP(INDEX('8- Políticas de Administración '!$B$16:$F$63,MATCH('5- Identificación de Riesgos'!J68,'8- Políticas de Administración '!$C$16:$C$64,0),1),'8- Políticas de Administración '!$B$16:$F$64,5,FALSE),"")</f>
        <v/>
      </c>
      <c r="M68" s="434"/>
      <c r="N68" s="519"/>
    </row>
    <row r="69" spans="1:14" ht="15" customHeight="1">
      <c r="A69" s="461"/>
      <c r="B69" s="462"/>
      <c r="C69" s="462"/>
      <c r="D69" s="325"/>
      <c r="E69" s="437"/>
      <c r="F69" s="437"/>
      <c r="G69" s="482"/>
      <c r="H69" s="521"/>
      <c r="I69" s="204"/>
      <c r="J69" s="225"/>
      <c r="K69" s="204" t="str">
        <f>IFERROR(CONCATENATE(INDEX('8- Políticas de Administración '!$B$16:$F$53,MATCH('5- Identificación de Riesgos'!J69,'8- Políticas de Administración '!$C$16:$C$54,0),1)," - ",L69),"")</f>
        <v/>
      </c>
      <c r="L69" s="226" t="str">
        <f>IFERROR(VLOOKUP(INDEX('8- Políticas de Administración '!$B$16:$F$63,MATCH('5- Identificación de Riesgos'!J69,'8- Políticas de Administración '!$C$16:$C$64,0),1),'8- Políticas de Administración '!$B$16:$F$64,5,FALSE),"")</f>
        <v/>
      </c>
      <c r="M69" s="522"/>
      <c r="N69" s="520"/>
    </row>
    <row r="70" spans="1:14">
      <c r="A70" s="299"/>
      <c r="B70" s="299"/>
    </row>
  </sheetData>
  <mergeCells count="82">
    <mergeCell ref="A50:A59"/>
    <mergeCell ref="A60:A69"/>
    <mergeCell ref="N50:N59"/>
    <mergeCell ref="H60:H69"/>
    <mergeCell ref="M60:M69"/>
    <mergeCell ref="N60:N69"/>
    <mergeCell ref="B60:B69"/>
    <mergeCell ref="C60:C69"/>
    <mergeCell ref="E60:E69"/>
    <mergeCell ref="F60:F69"/>
    <mergeCell ref="G60:G69"/>
    <mergeCell ref="B50:B59"/>
    <mergeCell ref="C50:C59"/>
    <mergeCell ref="M50:M59"/>
    <mergeCell ref="D4:N4"/>
    <mergeCell ref="F8:F9"/>
    <mergeCell ref="A5:C5"/>
    <mergeCell ref="A6:C6"/>
    <mergeCell ref="G8:G9"/>
    <mergeCell ref="H8:H9"/>
    <mergeCell ref="E7:H7"/>
    <mergeCell ref="D7:D9"/>
    <mergeCell ref="K8:K9"/>
    <mergeCell ref="M8:M9"/>
    <mergeCell ref="I7:M7"/>
    <mergeCell ref="I8:I9"/>
    <mergeCell ref="L8:L9"/>
    <mergeCell ref="D6:N6"/>
    <mergeCell ref="D5:N5"/>
    <mergeCell ref="N7:O7"/>
    <mergeCell ref="A1:C2"/>
    <mergeCell ref="A4:C4"/>
    <mergeCell ref="A8:A9"/>
    <mergeCell ref="B8:B9"/>
    <mergeCell ref="C10:C19"/>
    <mergeCell ref="B10:B19"/>
    <mergeCell ref="A10:A19"/>
    <mergeCell ref="A20:A29"/>
    <mergeCell ref="G30:G39"/>
    <mergeCell ref="H30:H39"/>
    <mergeCell ref="G20:G29"/>
    <mergeCell ref="H20:H29"/>
    <mergeCell ref="F20:F29"/>
    <mergeCell ref="F30:F39"/>
    <mergeCell ref="A30:A39"/>
    <mergeCell ref="E20:E29"/>
    <mergeCell ref="B30:B39"/>
    <mergeCell ref="C30:C39"/>
    <mergeCell ref="E30:E39"/>
    <mergeCell ref="B20:B29"/>
    <mergeCell ref="C20:C29"/>
    <mergeCell ref="E8:E9"/>
    <mergeCell ref="G10:G19"/>
    <mergeCell ref="H10:H19"/>
    <mergeCell ref="F10:F19"/>
    <mergeCell ref="N10:N19"/>
    <mergeCell ref="M10:M19"/>
    <mergeCell ref="E10:E19"/>
    <mergeCell ref="A40:A49"/>
    <mergeCell ref="B40:B49"/>
    <mergeCell ref="C40:C49"/>
    <mergeCell ref="E40:E49"/>
    <mergeCell ref="F40:F49"/>
    <mergeCell ref="O8:O9"/>
    <mergeCell ref="N8:N9"/>
    <mergeCell ref="O40:O49"/>
    <mergeCell ref="O10:O19"/>
    <mergeCell ref="O20:O29"/>
    <mergeCell ref="O30:O39"/>
    <mergeCell ref="N40:N49"/>
    <mergeCell ref="N20:N29"/>
    <mergeCell ref="N30:N39"/>
    <mergeCell ref="M20:M29"/>
    <mergeCell ref="E50:E59"/>
    <mergeCell ref="Q50:Y58"/>
    <mergeCell ref="F50:F59"/>
    <mergeCell ref="G50:G59"/>
    <mergeCell ref="H50:H59"/>
    <mergeCell ref="M30:M39"/>
    <mergeCell ref="G40:G49"/>
    <mergeCell ref="H40:H49"/>
    <mergeCell ref="M40:M49"/>
  </mergeCells>
  <conditionalFormatting sqref="H10 H20">
    <cfRule type="containsText" dxfId="379" priority="904" operator="containsText" text="Muy baja">
      <formula>NOT(ISERROR(SEARCH("Muy baja",H10)))</formula>
    </cfRule>
    <cfRule type="containsText" dxfId="378" priority="890" operator="containsText" text="Alta">
      <formula>NOT(ISERROR(SEARCH("Alta",H10)))</formula>
    </cfRule>
    <cfRule type="containsText" dxfId="377" priority="888" operator="containsText" text="Muy Alta">
      <formula>NOT(ISERROR(SEARCH("Muy Alta",H10)))</formula>
    </cfRule>
    <cfRule type="cellIs" dxfId="376" priority="907" operator="between">
      <formula>1</formula>
      <formula>2</formula>
    </cfRule>
    <cfRule type="containsText" dxfId="375" priority="892" operator="containsText" text="Media">
      <formula>NOT(ISERROR(SEARCH("Media",H10)))</formula>
    </cfRule>
    <cfRule type="containsText" dxfId="373" priority="887" operator="containsText" text="Baja">
      <formula>NOT(ISERROR(SEARCH("Baja",H10)))</formula>
    </cfRule>
    <cfRule type="containsText" dxfId="372" priority="886" operator="containsText" text="Muy Baja">
      <formula>NOT(ISERROR(SEARCH("Muy Baja",H10)))</formula>
    </cfRule>
    <cfRule type="containsText" dxfId="371" priority="897" operator="containsText" text="Muy Baja">
      <formula>NOT(ISERROR(SEARCH("Muy Baja",H10)))</formula>
    </cfRule>
    <cfRule type="containsText" dxfId="370" priority="903" operator="containsText" text="Baja">
      <formula>NOT(ISERROR(SEARCH("Baja",H10)))</formula>
    </cfRule>
    <cfRule type="containsText" dxfId="369" priority="902" operator="containsText" text="Media">
      <formula>NOT(ISERROR(SEARCH("Media",H10)))</formula>
    </cfRule>
    <cfRule type="cellIs" dxfId="368" priority="908" operator="between">
      <formula>0</formula>
      <formula>2</formula>
    </cfRule>
    <cfRule type="containsText" dxfId="367" priority="901" operator="containsText" text="Alta">
      <formula>NOT(ISERROR(SEARCH("Alta",H10)))</formula>
    </cfRule>
    <cfRule type="containsText" dxfId="366" priority="900" operator="containsText" text="Muy bajo">
      <formula>NOT(ISERROR(SEARCH("Muy bajo",H10)))</formula>
    </cfRule>
    <cfRule type="containsText" dxfId="365" priority="899" operator="containsText" text="Muy Baja'Tabla probabilidad'!">
      <formula>NOT(ISERROR(SEARCH("Muy Baja'Tabla probabilidad'!",H10)))</formula>
    </cfRule>
    <cfRule type="containsText" dxfId="364" priority="898" operator="containsText" text="Muy Baja">
      <formula>NOT(ISERROR(SEARCH("Muy Baja",H10)))</formula>
    </cfRule>
    <cfRule type="containsText" dxfId="363" priority="896" operator="containsText" text="Muy Baja">
      <formula>NOT(ISERROR(SEARCH("Muy Baja",H10)))</formula>
    </cfRule>
    <cfRule type="containsText" dxfId="362" priority="895" operator="containsText" text="Baja">
      <formula>NOT(ISERROR(SEARCH("Baja",H10)))</formula>
    </cfRule>
    <cfRule type="containsText" dxfId="361" priority="894" operator="containsText" text="Muy Baja">
      <formula>NOT(ISERROR(SEARCH("Muy Baja",H10)))</formula>
    </cfRule>
    <cfRule type="containsText" dxfId="360" priority="893" operator="containsText" text="Media">
      <formula>NOT(ISERROR(SEARCH("Media",H10)))</formula>
    </cfRule>
    <cfRule type="containsText" dxfId="358" priority="891" operator="containsText" text="Media">
      <formula>NOT(ISERROR(SEARCH("Media",H10)))</formula>
    </cfRule>
  </conditionalFormatting>
  <conditionalFormatting sqref="H30">
    <cfRule type="containsText" dxfId="357" priority="509" operator="containsText" text="Media">
      <formula>NOT(ISERROR(SEARCH("Media",H30)))</formula>
    </cfRule>
    <cfRule type="containsText" dxfId="356" priority="499" operator="containsText" text="Media">
      <formula>NOT(ISERROR(SEARCH("Media",H30)))</formula>
    </cfRule>
    <cfRule type="cellIs" dxfId="355" priority="515" operator="between">
      <formula>0</formula>
      <formula>2</formula>
    </cfRule>
    <cfRule type="cellIs" dxfId="354" priority="514" operator="between">
      <formula>1</formula>
      <formula>2</formula>
    </cfRule>
    <cfRule type="containsText" dxfId="353" priority="511" operator="containsText" text="Muy baja">
      <formula>NOT(ISERROR(SEARCH("Muy baja",H30)))</formula>
    </cfRule>
    <cfRule type="containsText" dxfId="350" priority="510" operator="containsText" text="Baja">
      <formula>NOT(ISERROR(SEARCH("Baja",H30)))</formula>
    </cfRule>
    <cfRule type="containsText" dxfId="349" priority="508" operator="containsText" text="Alta">
      <formula>NOT(ISERROR(SEARCH("Alta",H30)))</formula>
    </cfRule>
    <cfRule type="containsText" dxfId="348" priority="507" operator="containsText" text="Muy bajo">
      <formula>NOT(ISERROR(SEARCH("Muy bajo",H30)))</formula>
    </cfRule>
    <cfRule type="containsText" dxfId="347" priority="506" operator="containsText" text="Muy Baja'Tabla probabilidad'!">
      <formula>NOT(ISERROR(SEARCH("Muy Baja'Tabla probabilidad'!",H30)))</formula>
    </cfRule>
    <cfRule type="containsText" dxfId="346" priority="505" operator="containsText" text="Muy Baja">
      <formula>NOT(ISERROR(SEARCH("Muy Baja",H30)))</formula>
    </cfRule>
    <cfRule type="containsText" dxfId="345" priority="504" operator="containsText" text="Muy Baja">
      <formula>NOT(ISERROR(SEARCH("Muy Baja",H30)))</formula>
    </cfRule>
    <cfRule type="containsText" dxfId="344" priority="503" operator="containsText" text="Muy Baja">
      <formula>NOT(ISERROR(SEARCH("Muy Baja",H30)))</formula>
    </cfRule>
    <cfRule type="containsText" dxfId="343" priority="502" operator="containsText" text="Baja">
      <formula>NOT(ISERROR(SEARCH("Baja",H30)))</formula>
    </cfRule>
    <cfRule type="containsText" dxfId="342" priority="501" operator="containsText" text="Muy Baja">
      <formula>NOT(ISERROR(SEARCH("Muy Baja",H30)))</formula>
    </cfRule>
    <cfRule type="containsText" dxfId="341" priority="500" operator="containsText" text="Media">
      <formula>NOT(ISERROR(SEARCH("Media",H30)))</formula>
    </cfRule>
    <cfRule type="containsText" dxfId="340" priority="498" operator="containsText" text="Media">
      <formula>NOT(ISERROR(SEARCH("Media",H30)))</formula>
    </cfRule>
    <cfRule type="containsText" dxfId="339" priority="497" operator="containsText" text="Alta">
      <formula>NOT(ISERROR(SEARCH("Alta",H30)))</formula>
    </cfRule>
    <cfRule type="containsText" dxfId="338" priority="495" operator="containsText" text="Muy Alta">
      <formula>NOT(ISERROR(SEARCH("Muy Alta",H30)))</formula>
    </cfRule>
    <cfRule type="containsText" dxfId="337" priority="494" operator="containsText" text="Baja">
      <formula>NOT(ISERROR(SEARCH("Baja",H30)))</formula>
    </cfRule>
    <cfRule type="containsText" dxfId="336" priority="493" operator="containsText" text="Muy Baja">
      <formula>NOT(ISERROR(SEARCH("Muy Baja",H30)))</formula>
    </cfRule>
  </conditionalFormatting>
  <conditionalFormatting sqref="H40">
    <cfRule type="containsText" dxfId="335" priority="683" operator="containsText" text="Baja">
      <formula>NOT(ISERROR(SEARCH("Baja",H40)))</formula>
    </cfRule>
    <cfRule type="containsText" dxfId="334" priority="682" operator="containsText" text="Media">
      <formula>NOT(ISERROR(SEARCH("Media",H40)))</formula>
    </cfRule>
    <cfRule type="containsText" dxfId="333" priority="684" operator="containsText" text="Muy baja">
      <formula>NOT(ISERROR(SEARCH("Muy baja",H40)))</formula>
    </cfRule>
    <cfRule type="containsText" dxfId="330" priority="678" operator="containsText" text="Muy Baja">
      <formula>NOT(ISERROR(SEARCH("Muy Baja",H40)))</formula>
    </cfRule>
    <cfRule type="containsText" dxfId="329" priority="666" operator="containsText" text="Muy Baja">
      <formula>NOT(ISERROR(SEARCH("Muy Baja",H40)))</formula>
    </cfRule>
    <cfRule type="cellIs" dxfId="328" priority="688" operator="between">
      <formula>0</formula>
      <formula>2</formula>
    </cfRule>
    <cfRule type="containsText" dxfId="327" priority="667" operator="containsText" text="Baja">
      <formula>NOT(ISERROR(SEARCH("Baja",H40)))</formula>
    </cfRule>
    <cfRule type="containsText" dxfId="326" priority="668" operator="containsText" text="Muy Alta">
      <formula>NOT(ISERROR(SEARCH("Muy Alta",H40)))</formula>
    </cfRule>
    <cfRule type="containsText" dxfId="325" priority="670" operator="containsText" text="Alta">
      <formula>NOT(ISERROR(SEARCH("Alta",H40)))</formula>
    </cfRule>
    <cfRule type="containsText" dxfId="324" priority="671" operator="containsText" text="Media">
      <formula>NOT(ISERROR(SEARCH("Media",H40)))</formula>
    </cfRule>
    <cfRule type="containsText" dxfId="323" priority="672" operator="containsText" text="Media">
      <formula>NOT(ISERROR(SEARCH("Media",H40)))</formula>
    </cfRule>
    <cfRule type="containsText" dxfId="322" priority="673" operator="containsText" text="Media">
      <formula>NOT(ISERROR(SEARCH("Media",H40)))</formula>
    </cfRule>
    <cfRule type="containsText" dxfId="321" priority="674" operator="containsText" text="Muy Baja">
      <formula>NOT(ISERROR(SEARCH("Muy Baja",H40)))</formula>
    </cfRule>
    <cfRule type="containsText" dxfId="320" priority="675" operator="containsText" text="Baja">
      <formula>NOT(ISERROR(SEARCH("Baja",H40)))</formula>
    </cfRule>
    <cfRule type="containsText" dxfId="319" priority="676" operator="containsText" text="Muy Baja">
      <formula>NOT(ISERROR(SEARCH("Muy Baja",H40)))</formula>
    </cfRule>
    <cfRule type="containsText" dxfId="318" priority="677" operator="containsText" text="Muy Baja">
      <formula>NOT(ISERROR(SEARCH("Muy Baja",H40)))</formula>
    </cfRule>
    <cfRule type="containsText" dxfId="317" priority="680" operator="containsText" text="Muy bajo">
      <formula>NOT(ISERROR(SEARCH("Muy bajo",H40)))</formula>
    </cfRule>
    <cfRule type="containsText" dxfId="316" priority="679" operator="containsText" text="Muy Baja'Tabla probabilidad'!">
      <formula>NOT(ISERROR(SEARCH("Muy Baja'Tabla probabilidad'!",H40)))</formula>
    </cfRule>
    <cfRule type="containsText" dxfId="315" priority="681" operator="containsText" text="Alta">
      <formula>NOT(ISERROR(SEARCH("Alta",H40)))</formula>
    </cfRule>
    <cfRule type="cellIs" dxfId="314" priority="687" operator="between">
      <formula>1</formula>
      <formula>2</formula>
    </cfRule>
  </conditionalFormatting>
  <conditionalFormatting sqref="H50">
    <cfRule type="containsText" dxfId="313" priority="358" operator="containsText" text="Muy Baja">
      <formula>NOT(ISERROR(SEARCH("Muy Baja",H50)))</formula>
    </cfRule>
    <cfRule type="containsText" dxfId="312" priority="351" operator="containsText" text="Media">
      <formula>NOT(ISERROR(SEARCH("Media",H50)))</formula>
    </cfRule>
    <cfRule type="containsText" dxfId="311" priority="350" operator="containsText" text="Alta">
      <formula>NOT(ISERROR(SEARCH("Alta",H50)))</formula>
    </cfRule>
    <cfRule type="containsText" dxfId="310" priority="355" operator="containsText" text="Baja">
      <formula>NOT(ISERROR(SEARCH("Baja",H50)))</formula>
    </cfRule>
    <cfRule type="containsText" dxfId="309" priority="348" operator="containsText" text="Baja">
      <formula>NOT(ISERROR(SEARCH("Baja",H50)))</formula>
    </cfRule>
    <cfRule type="containsText" dxfId="308" priority="347" operator="containsText" text="Muy Baja">
      <formula>NOT(ISERROR(SEARCH("Muy Baja",H50)))</formula>
    </cfRule>
    <cfRule type="containsText" dxfId="307" priority="356" operator="containsText" text="Muy Baja">
      <formula>NOT(ISERROR(SEARCH("Muy Baja",H50)))</formula>
    </cfRule>
    <cfRule type="containsText" dxfId="306" priority="357" operator="containsText" text="Muy Baja">
      <formula>NOT(ISERROR(SEARCH("Muy Baja",H50)))</formula>
    </cfRule>
    <cfRule type="containsText" dxfId="305" priority="359" operator="containsText" text="Muy Baja'Tabla probabilidad'!">
      <formula>NOT(ISERROR(SEARCH("Muy Baja'Tabla probabilidad'!",H50)))</formula>
    </cfRule>
    <cfRule type="containsText" dxfId="304" priority="360" operator="containsText" text="Muy bajo">
      <formula>NOT(ISERROR(SEARCH("Muy bajo",H50)))</formula>
    </cfRule>
    <cfRule type="containsText" dxfId="303" priority="353" operator="containsText" text="Media">
      <formula>NOT(ISERROR(SEARCH("Media",H50)))</formula>
    </cfRule>
    <cfRule type="containsText" dxfId="302" priority="361" operator="containsText" text="Alta">
      <formula>NOT(ISERROR(SEARCH("Alta",H50)))</formula>
    </cfRule>
    <cfRule type="containsText" dxfId="301" priority="362" operator="containsText" text="Media">
      <formula>NOT(ISERROR(SEARCH("Media",H50)))</formula>
    </cfRule>
    <cfRule type="containsText" dxfId="300" priority="363" operator="containsText" text="Baja">
      <formula>NOT(ISERROR(SEARCH("Baja",H50)))</formula>
    </cfRule>
    <cfRule type="containsText" dxfId="299" priority="364" operator="containsText" text="Muy baja">
      <formula>NOT(ISERROR(SEARCH("Muy baja",H50)))</formula>
    </cfRule>
    <cfRule type="containsText" dxfId="297" priority="354" operator="containsText" text="Muy Baja">
      <formula>NOT(ISERROR(SEARCH("Muy Baja",H50)))</formula>
    </cfRule>
    <cfRule type="containsText" dxfId="296" priority="349" operator="containsText" text="Muy Alta">
      <formula>NOT(ISERROR(SEARCH("Muy Alta",H50)))</formula>
    </cfRule>
    <cfRule type="cellIs" dxfId="294" priority="367" operator="between">
      <formula>1</formula>
      <formula>2</formula>
    </cfRule>
    <cfRule type="cellIs" dxfId="293" priority="368" operator="between">
      <formula>0</formula>
      <formula>2</formula>
    </cfRule>
    <cfRule type="containsText" dxfId="292" priority="352" operator="containsText" text="Media">
      <formula>NOT(ISERROR(SEARCH("Media",H50)))</formula>
    </cfRule>
  </conditionalFormatting>
  <conditionalFormatting sqref="H60">
    <cfRule type="containsText" dxfId="291" priority="175" operator="containsText" text="Media">
      <formula>NOT(ISERROR(SEARCH("Media",H60)))</formula>
    </cfRule>
    <cfRule type="containsText" dxfId="290" priority="176" operator="containsText" text="Media">
      <formula>NOT(ISERROR(SEARCH("Media",H60)))</formula>
    </cfRule>
    <cfRule type="containsText" dxfId="289" priority="177" operator="containsText" text="Media">
      <formula>NOT(ISERROR(SEARCH("Media",H60)))</formula>
    </cfRule>
    <cfRule type="containsText" dxfId="288" priority="178" operator="containsText" text="Muy Baja">
      <formula>NOT(ISERROR(SEARCH("Muy Baja",H60)))</formula>
    </cfRule>
    <cfRule type="containsText" dxfId="287" priority="179" operator="containsText" text="Baja">
      <formula>NOT(ISERROR(SEARCH("Baja",H60)))</formula>
    </cfRule>
    <cfRule type="containsText" dxfId="286" priority="180" operator="containsText" text="Muy Baja">
      <formula>NOT(ISERROR(SEARCH("Muy Baja",H60)))</formula>
    </cfRule>
    <cfRule type="containsText" dxfId="285" priority="181" operator="containsText" text="Muy Baja">
      <formula>NOT(ISERROR(SEARCH("Muy Baja",H60)))</formula>
    </cfRule>
    <cfRule type="containsText" dxfId="284" priority="182" operator="containsText" text="Muy Baja">
      <formula>NOT(ISERROR(SEARCH("Muy Baja",H60)))</formula>
    </cfRule>
    <cfRule type="containsText" dxfId="283" priority="183" operator="containsText" text="Muy Baja'Tabla probabilidad'!">
      <formula>NOT(ISERROR(SEARCH("Muy Baja'Tabla probabilidad'!",H60)))</formula>
    </cfRule>
    <cfRule type="containsText" dxfId="282" priority="184" operator="containsText" text="Muy bajo">
      <formula>NOT(ISERROR(SEARCH("Muy bajo",H60)))</formula>
    </cfRule>
    <cfRule type="containsText" dxfId="281" priority="186" operator="containsText" text="Media">
      <formula>NOT(ISERROR(SEARCH("Media",H60)))</formula>
    </cfRule>
    <cfRule type="containsText" dxfId="280" priority="187" operator="containsText" text="Baja">
      <formula>NOT(ISERROR(SEARCH("Baja",H60)))</formula>
    </cfRule>
    <cfRule type="containsText" dxfId="279" priority="188" operator="containsText" text="Muy baja">
      <formula>NOT(ISERROR(SEARCH("Muy baja",H60)))</formula>
    </cfRule>
    <cfRule type="cellIs" dxfId="276" priority="191" operator="between">
      <formula>1</formula>
      <formula>2</formula>
    </cfRule>
    <cfRule type="cellIs" dxfId="275" priority="192" operator="between">
      <formula>0</formula>
      <formula>2</formula>
    </cfRule>
    <cfRule type="containsText" dxfId="274" priority="185" operator="containsText" text="Alta">
      <formula>NOT(ISERROR(SEARCH("Alta",H60)))</formula>
    </cfRule>
    <cfRule type="containsText" dxfId="273" priority="171" operator="containsText" text="Muy Baja">
      <formula>NOT(ISERROR(SEARCH("Muy Baja",H60)))</formula>
    </cfRule>
    <cfRule type="containsText" dxfId="272" priority="172" operator="containsText" text="Baja">
      <formula>NOT(ISERROR(SEARCH("Baja",H60)))</formula>
    </cfRule>
    <cfRule type="containsText" dxfId="271" priority="173" operator="containsText" text="Muy Alta">
      <formula>NOT(ISERROR(SEARCH("Muy Alta",H60)))</formula>
    </cfRule>
    <cfRule type="containsText" dxfId="270" priority="174" operator="containsText" text="Alta">
      <formula>NOT(ISERROR(SEARCH("Alta",H60)))</formula>
    </cfRule>
  </conditionalFormatting>
  <conditionalFormatting sqref="M10 K10:K69 M20">
    <cfRule type="containsText" dxfId="269" priority="881" operator="containsText" text="Mayor">
      <formula>NOT(ISERROR(SEARCH("Mayor",K10)))</formula>
    </cfRule>
    <cfRule type="containsText" dxfId="268" priority="882" operator="containsText" text="Alta">
      <formula>NOT(ISERROR(SEARCH("Alta",K10)))</formula>
    </cfRule>
    <cfRule type="containsText" dxfId="267" priority="885" operator="containsText" text="Leve">
      <formula>NOT(ISERROR(SEARCH("Leve",K10)))</formula>
    </cfRule>
    <cfRule type="containsText" dxfId="266" priority="884" operator="containsText" text="Menor">
      <formula>NOT(ISERROR(SEARCH("Menor",K10)))</formula>
    </cfRule>
    <cfRule type="containsText" dxfId="265" priority="880" operator="containsText" text="Catastrófico">
      <formula>NOT(ISERROR(SEARCH("Catastrófico",K10)))</formula>
    </cfRule>
  </conditionalFormatting>
  <conditionalFormatting sqref="M30">
    <cfRule type="containsText" dxfId="264" priority="490" operator="containsText" text="Moderado">
      <formula>NOT(ISERROR(SEARCH("Moderado",M30)))</formula>
    </cfRule>
    <cfRule type="containsText" dxfId="263" priority="489" operator="containsText" text="Alta">
      <formula>NOT(ISERROR(SEARCH("Alta",M30)))</formula>
    </cfRule>
    <cfRule type="containsText" dxfId="262" priority="491" operator="containsText" text="Menor">
      <formula>NOT(ISERROR(SEARCH("Menor",M30)))</formula>
    </cfRule>
    <cfRule type="containsText" dxfId="261" priority="492" operator="containsText" text="Leve">
      <formula>NOT(ISERROR(SEARCH("Leve",M30)))</formula>
    </cfRule>
    <cfRule type="containsText" dxfId="260" priority="488" operator="containsText" text="Mayor">
      <formula>NOT(ISERROR(SEARCH("Mayor",M30)))</formula>
    </cfRule>
    <cfRule type="containsText" dxfId="259" priority="487" operator="containsText" text="Catastrófico">
      <formula>NOT(ISERROR(SEARCH("Catastrófico",M30)))</formula>
    </cfRule>
  </conditionalFormatting>
  <conditionalFormatting sqref="M40">
    <cfRule type="containsText" dxfId="258" priority="389" operator="containsText" text="Catastrófico">
      <formula>NOT(ISERROR(SEARCH("Catastrófico",M40)))</formula>
    </cfRule>
    <cfRule type="containsText" dxfId="257" priority="391" operator="containsText" text="Alta">
      <formula>NOT(ISERROR(SEARCH("Alta",M40)))</formula>
    </cfRule>
    <cfRule type="containsText" dxfId="256" priority="392" operator="containsText" text="Moderado">
      <formula>NOT(ISERROR(SEARCH("Moderado",M40)))</formula>
    </cfRule>
    <cfRule type="containsText" dxfId="255" priority="394" operator="containsText" text="Leve">
      <formula>NOT(ISERROR(SEARCH("Leve",M40)))</formula>
    </cfRule>
    <cfRule type="containsText" dxfId="254" priority="393" operator="containsText" text="Menor">
      <formula>NOT(ISERROR(SEARCH("Menor",M40)))</formula>
    </cfRule>
    <cfRule type="containsText" dxfId="253" priority="390" operator="containsText" text="Mayor">
      <formula>NOT(ISERROR(SEARCH("Mayor",M40)))</formula>
    </cfRule>
  </conditionalFormatting>
  <conditionalFormatting sqref="M50">
    <cfRule type="containsText" dxfId="252" priority="258" operator="containsText" text="Leve">
      <formula>NOT(ISERROR(SEARCH("Leve",M50)))</formula>
    </cfRule>
    <cfRule type="containsText" dxfId="251" priority="257" operator="containsText" text="Menor">
      <formula>NOT(ISERROR(SEARCH("Menor",M50)))</formula>
    </cfRule>
    <cfRule type="containsText" dxfId="250" priority="256" operator="containsText" text="Moderado">
      <formula>NOT(ISERROR(SEARCH("Moderado",M50)))</formula>
    </cfRule>
    <cfRule type="containsText" dxfId="249" priority="255" operator="containsText" text="Alta">
      <formula>NOT(ISERROR(SEARCH("Alta",M50)))</formula>
    </cfRule>
    <cfRule type="containsText" dxfId="248" priority="254" operator="containsText" text="Mayor">
      <formula>NOT(ISERROR(SEARCH("Mayor",M50)))</formula>
    </cfRule>
    <cfRule type="containsText" dxfId="247" priority="253" operator="containsText" text="Catastrófico">
      <formula>NOT(ISERROR(SEARCH("Catastrófico",M50)))</formula>
    </cfRule>
  </conditionalFormatting>
  <conditionalFormatting sqref="M60">
    <cfRule type="containsText" dxfId="246" priority="166" operator="containsText" text="Leve">
      <formula>NOT(ISERROR(SEARCH("Leve",M60)))</formula>
    </cfRule>
    <cfRule type="containsText" dxfId="245" priority="161" operator="containsText" text="Catastrófico">
      <formula>NOT(ISERROR(SEARCH("Catastrófico",M60)))</formula>
    </cfRule>
    <cfRule type="containsText" dxfId="244" priority="165" operator="containsText" text="Menor">
      <formula>NOT(ISERROR(SEARCH("Menor",M60)))</formula>
    </cfRule>
    <cfRule type="containsText" dxfId="243" priority="164" operator="containsText" text="Moderado">
      <formula>NOT(ISERROR(SEARCH("Moderado",M60)))</formula>
    </cfRule>
    <cfRule type="containsText" dxfId="242" priority="163" operator="containsText" text="Alta">
      <formula>NOT(ISERROR(SEARCH("Alta",M60)))</formula>
    </cfRule>
    <cfRule type="containsText" dxfId="241" priority="162" operator="containsText" text="Mayor">
      <formula>NOT(ISERROR(SEARCH("Mayor",M60)))</formula>
    </cfRule>
  </conditionalFormatting>
  <conditionalFormatting sqref="M10:N10 K10:K69 M20">
    <cfRule type="containsText" dxfId="240" priority="883" operator="containsText" text="Moderado">
      <formula>NOT(ISERROR(SEARCH("Moderado",K10)))</formula>
    </cfRule>
  </conditionalFormatting>
  <conditionalFormatting sqref="N50 N60">
    <cfRule type="containsText" dxfId="239" priority="323" operator="containsText" text="Bajo">
      <formula>NOT(ISERROR(SEARCH("Bajo",N50)))</formula>
    </cfRule>
    <cfRule type="containsText" dxfId="238" priority="322" operator="containsText" text="Alto">
      <formula>NOT(ISERROR(SEARCH("Alto",N50)))</formula>
    </cfRule>
    <cfRule type="containsText" dxfId="237" priority="321" operator="containsText" text="Extremo">
      <formula>NOT(ISERROR(SEARCH("Extremo",N50)))</formula>
    </cfRule>
    <cfRule type="containsText" dxfId="236" priority="324" operator="containsText" text="Moderado">
      <formula>NOT(ISERROR(SEARCH("Moderado",N50)))</formula>
    </cfRule>
  </conditionalFormatting>
  <conditionalFormatting sqref="N8:O8">
    <cfRule type="containsText" dxfId="235" priority="446" operator="containsText" text="6- Moderado">
      <formula>NOT(ISERROR(SEARCH("6- Moderado",N8)))</formula>
    </cfRule>
    <cfRule type="containsText" dxfId="234" priority="445" operator="containsText" text="3- Moderado">
      <formula>NOT(ISERROR(SEARCH("3- Moderado",N8)))</formula>
    </cfRule>
    <cfRule type="containsText" dxfId="233" priority="450" operator="containsText" text="1- Bajo">
      <formula>NOT(ISERROR(SEARCH("1- Bajo",N8)))</formula>
    </cfRule>
    <cfRule type="containsText" dxfId="232" priority="449" operator="containsText" text="4- Bajo">
      <formula>NOT(ISERROR(SEARCH("4- Bajo",N8)))</formula>
    </cfRule>
    <cfRule type="containsText" dxfId="231" priority="448" operator="containsText" text="3- Bajo">
      <formula>NOT(ISERROR(SEARCH("3- Bajo",N8)))</formula>
    </cfRule>
    <cfRule type="containsText" dxfId="230" priority="447" operator="containsText" text="4- Moderado">
      <formula>NOT(ISERROR(SEARCH("4- Moderado",N8)))</formula>
    </cfRule>
  </conditionalFormatting>
  <conditionalFormatting sqref="N10:O10">
    <cfRule type="containsText" dxfId="229" priority="443" operator="containsText" text="Bajo">
      <formula>NOT(ISERROR(SEARCH("Bajo",N10)))</formula>
    </cfRule>
    <cfRule type="containsText" dxfId="228" priority="442" operator="containsText" text="Alto">
      <formula>NOT(ISERROR(SEARCH("Alto",N10)))</formula>
    </cfRule>
    <cfRule type="containsText" dxfId="227" priority="441" operator="containsText" text="Extremo">
      <formula>NOT(ISERROR(SEARCH("Extremo",N10)))</formula>
    </cfRule>
  </conditionalFormatting>
  <conditionalFormatting sqref="N20:O20">
    <cfRule type="containsText" dxfId="226" priority="1470" operator="containsText" text="Moderado">
      <formula>NOT(ISERROR(SEARCH("Moderado",N20)))</formula>
    </cfRule>
    <cfRule type="containsText" dxfId="225" priority="1467" operator="containsText" text="Extremo">
      <formula>NOT(ISERROR(SEARCH("Extremo",N20)))</formula>
    </cfRule>
    <cfRule type="containsText" dxfId="224" priority="1468" operator="containsText" text="Alto">
      <formula>NOT(ISERROR(SEARCH("Alto",N20)))</formula>
    </cfRule>
    <cfRule type="containsText" dxfId="223" priority="1469" operator="containsText" text="Bajo">
      <formula>NOT(ISERROR(SEARCH("Bajo",N20)))</formula>
    </cfRule>
  </conditionalFormatting>
  <conditionalFormatting sqref="N30:O30">
    <cfRule type="containsText" dxfId="222" priority="519" operator="containsText" text="Moderado">
      <formula>NOT(ISERROR(SEARCH("Moderado",N30)))</formula>
    </cfRule>
    <cfRule type="containsText" dxfId="221" priority="518" operator="containsText" text="Bajo">
      <formula>NOT(ISERROR(SEARCH("Bajo",N30)))</formula>
    </cfRule>
    <cfRule type="containsText" dxfId="220" priority="516" operator="containsText" text="Extremo">
      <formula>NOT(ISERROR(SEARCH("Extremo",N30)))</formula>
    </cfRule>
    <cfRule type="containsText" dxfId="219" priority="517" operator="containsText" text="Alto">
      <formula>NOT(ISERROR(SEARCH("Alto",N30)))</formula>
    </cfRule>
  </conditionalFormatting>
  <conditionalFormatting sqref="N40:O40">
    <cfRule type="containsText" dxfId="218" priority="397" operator="containsText" text="Bajo">
      <formula>NOT(ISERROR(SEARCH("Bajo",N40)))</formula>
    </cfRule>
    <cfRule type="containsText" dxfId="217" priority="396" operator="containsText" text="Alto">
      <formula>NOT(ISERROR(SEARCH("Alto",N40)))</formula>
    </cfRule>
    <cfRule type="containsText" dxfId="216" priority="395" operator="containsText" text="Extremo">
      <formula>NOT(ISERROR(SEARCH("Extremo",N40)))</formula>
    </cfRule>
    <cfRule type="containsText" dxfId="215" priority="398" operator="containsText" text="Moderado">
      <formula>NOT(ISERROR(SEARCH("Moderado",N40)))</formula>
    </cfRule>
  </conditionalFormatting>
  <conditionalFormatting sqref="O10">
    <cfRule type="containsText" dxfId="214" priority="44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90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513" operator="containsText" id="{8CF4FB2E-11BC-4916-A399-FE71E647041B}">
            <xm:f>NOT(ISERROR(SEARCH('8- Políticas de Administración '!$B$5,H30)))</xm:f>
            <xm:f>'8- Políticas de Administración '!$B$5</xm:f>
            <x14:dxf>
              <font>
                <color rgb="FF9C0006"/>
              </font>
              <fill>
                <patternFill>
                  <bgColor rgb="FFFFC7CE"/>
                </patternFill>
              </fill>
            </x14:dxf>
          </x14:cfRule>
          <x14:cfRule type="containsText" priority="512" operator="containsText" id="{BF3A1CEA-520B-48AC-B25F-7C6CDFF3DB8D}">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685"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686"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365" operator="containsText" id="{707A634C-B82F-4D42-BC9F-8E261ACE94B9}">
            <xm:f>NOT(ISERROR(SEARCH('8- Políticas de Administración '!$B$5,H50)))</xm:f>
            <xm:f>'8- Políticas de Administración '!$B$5</xm:f>
            <x14:dxf>
              <font>
                <color rgb="FF006100"/>
              </font>
              <fill>
                <patternFill>
                  <bgColor rgb="FFC6EFCE"/>
                </patternFill>
              </fill>
            </x14:dxf>
          </x14:cfRule>
          <x14:cfRule type="containsText" priority="366" operator="containsText" id="{5ED9F1F3-8983-442B-B76F-C783C6960D9C}">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189" operator="containsText" id="{C58BFB31-8BA8-42E1-987A-2B9B3074CF94}">
            <xm:f>NOT(ISERROR(SEARCH('8- Políticas de Administración '!$B$5,H60)))</xm:f>
            <xm:f>'8- Políticas de Administración '!$B$5</xm:f>
            <x14:dxf>
              <font>
                <color rgb="FF006100"/>
              </font>
              <fill>
                <patternFill>
                  <bgColor rgb="FFC6EFCE"/>
                </patternFill>
              </fill>
            </x14:dxf>
          </x14:cfRule>
          <x14:cfRule type="containsText" priority="190" operator="containsText" id="{AB92AF65-2381-4303-ACFD-D6FC60CDD342}">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43" zoomScale="60" zoomScaleNormal="60" zoomScalePageLayoutView="70" workbookViewId="0">
      <selection activeCell="E41" sqref="E41"/>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3"/>
      <c r="B1" s="554"/>
      <c r="C1" s="555"/>
      <c r="D1" s="46"/>
      <c r="E1" s="549" t="s">
        <v>340</v>
      </c>
      <c r="F1" s="550"/>
      <c r="G1" s="550"/>
      <c r="H1" s="550"/>
      <c r="I1" s="550"/>
      <c r="J1" s="550"/>
      <c r="K1" s="550"/>
      <c r="L1" s="550"/>
      <c r="M1" s="550"/>
      <c r="N1" s="550"/>
      <c r="O1" s="550"/>
      <c r="P1" s="550"/>
      <c r="Q1" s="550"/>
      <c r="R1" s="550"/>
      <c r="S1" s="550"/>
      <c r="T1" s="550"/>
      <c r="U1" s="550"/>
      <c r="V1" s="550"/>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6"/>
      <c r="B2" s="496"/>
      <c r="C2" s="557"/>
      <c r="D2" s="46"/>
      <c r="E2" s="551"/>
      <c r="F2" s="552"/>
      <c r="G2" s="552"/>
      <c r="H2" s="552"/>
      <c r="I2" s="552"/>
      <c r="J2" s="552"/>
      <c r="K2" s="552"/>
      <c r="L2" s="552"/>
      <c r="M2" s="552"/>
      <c r="N2" s="552"/>
      <c r="O2" s="552"/>
      <c r="P2" s="552"/>
      <c r="Q2" s="552"/>
      <c r="R2" s="552"/>
      <c r="S2" s="552"/>
      <c r="T2" s="552"/>
      <c r="U2" s="552"/>
      <c r="V2" s="552"/>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6"/>
      <c r="B3" s="496"/>
      <c r="C3" s="557"/>
      <c r="D3" s="157"/>
      <c r="E3" s="551"/>
      <c r="F3" s="552"/>
      <c r="G3" s="552"/>
      <c r="H3" s="552"/>
      <c r="I3" s="552"/>
      <c r="J3" s="552"/>
      <c r="K3" s="552"/>
      <c r="L3" s="552"/>
      <c r="M3" s="552"/>
      <c r="N3" s="552"/>
      <c r="O3" s="552"/>
      <c r="P3" s="552"/>
      <c r="Q3" s="552"/>
      <c r="R3" s="552"/>
      <c r="S3" s="552"/>
      <c r="T3" s="552"/>
      <c r="U3" s="552"/>
      <c r="V3" s="552"/>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97" t="s">
        <v>256</v>
      </c>
      <c r="B4" s="497"/>
      <c r="C4" s="497"/>
      <c r="D4" s="541" t="s">
        <v>2</v>
      </c>
      <c r="E4" s="542"/>
      <c r="F4" s="542"/>
      <c r="G4" s="542"/>
      <c r="H4" s="542"/>
      <c r="I4" s="542"/>
      <c r="J4" s="542"/>
      <c r="K4" s="542"/>
      <c r="L4" s="542"/>
      <c r="M4" s="542"/>
      <c r="N4" s="542"/>
      <c r="O4" s="542"/>
      <c r="P4" s="542"/>
      <c r="Q4" s="542"/>
      <c r="R4" s="542"/>
      <c r="S4" s="542"/>
      <c r="T4" s="542"/>
      <c r="U4" s="542"/>
      <c r="V4" s="543"/>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97" t="s">
        <v>257</v>
      </c>
      <c r="B5" s="497"/>
      <c r="C5" s="497"/>
      <c r="D5" s="541" t="s">
        <v>258</v>
      </c>
      <c r="E5" s="542"/>
      <c r="F5" s="542"/>
      <c r="G5" s="542"/>
      <c r="H5" s="542"/>
      <c r="I5" s="542"/>
      <c r="J5" s="542"/>
      <c r="K5" s="542"/>
      <c r="L5" s="542"/>
      <c r="M5" s="542"/>
      <c r="N5" s="542"/>
      <c r="O5" s="542"/>
      <c r="P5" s="542"/>
      <c r="Q5" s="542"/>
      <c r="R5" s="542"/>
      <c r="S5" s="542"/>
      <c r="T5" s="542"/>
      <c r="U5" s="542"/>
      <c r="V5" s="543"/>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97" t="s">
        <v>259</v>
      </c>
      <c r="B6" s="497"/>
      <c r="C6" s="497"/>
      <c r="D6" s="541" t="s">
        <v>260</v>
      </c>
      <c r="E6" s="542"/>
      <c r="F6" s="542"/>
      <c r="G6" s="542"/>
      <c r="H6" s="542"/>
      <c r="I6" s="542"/>
      <c r="J6" s="542"/>
      <c r="K6" s="542"/>
      <c r="L6" s="542"/>
      <c r="M6" s="542"/>
      <c r="N6" s="542"/>
      <c r="O6" s="542"/>
      <c r="P6" s="542"/>
      <c r="Q6" s="542"/>
      <c r="R6" s="542"/>
      <c r="S6" s="542"/>
      <c r="T6" s="542"/>
      <c r="U6" s="542"/>
      <c r="V6" s="543"/>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6.5">
      <c r="A7" s="558" t="s">
        <v>261</v>
      </c>
      <c r="B7" s="558"/>
      <c r="C7" s="558"/>
      <c r="D7" s="559" t="s">
        <v>341</v>
      </c>
      <c r="E7" s="514"/>
      <c r="F7" s="514"/>
      <c r="G7" s="514"/>
      <c r="H7" s="514"/>
      <c r="I7" s="514"/>
      <c r="J7" s="514"/>
      <c r="K7" s="514"/>
      <c r="L7" s="514"/>
      <c r="M7" s="514"/>
      <c r="N7" s="514"/>
      <c r="O7" s="514"/>
      <c r="P7" s="514"/>
      <c r="Q7" s="514"/>
      <c r="R7" s="515"/>
      <c r="S7" s="132"/>
      <c r="T7" s="558" t="s">
        <v>342</v>
      </c>
      <c r="U7" s="558"/>
      <c r="V7" s="55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60" t="s">
        <v>266</v>
      </c>
      <c r="B8" s="561" t="s">
        <v>343</v>
      </c>
      <c r="C8" s="563" t="s">
        <v>262</v>
      </c>
      <c r="D8" s="565" t="s">
        <v>344</v>
      </c>
      <c r="E8" s="567" t="s">
        <v>231</v>
      </c>
      <c r="F8" s="568" t="s">
        <v>345</v>
      </c>
      <c r="G8" s="569"/>
      <c r="H8" s="569"/>
      <c r="I8" s="569"/>
      <c r="J8" s="569"/>
      <c r="K8" s="570"/>
      <c r="L8" s="568" t="s">
        <v>346</v>
      </c>
      <c r="M8" s="569"/>
      <c r="N8" s="569"/>
      <c r="O8" s="569"/>
      <c r="P8" s="569"/>
      <c r="Q8" s="569"/>
      <c r="R8" s="569"/>
      <c r="S8" s="570"/>
      <c r="T8" s="60"/>
      <c r="U8" s="61"/>
      <c r="V8" s="89" t="s">
        <v>347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498"/>
      <c r="B9" s="562"/>
      <c r="C9" s="564"/>
      <c r="D9" s="566"/>
      <c r="E9" s="512"/>
      <c r="F9" s="51" t="s">
        <v>233</v>
      </c>
      <c r="G9" s="51" t="s">
        <v>235</v>
      </c>
      <c r="H9" s="51" t="s">
        <v>348</v>
      </c>
      <c r="I9" s="51" t="s">
        <v>237</v>
      </c>
      <c r="J9" s="135" t="s">
        <v>349</v>
      </c>
      <c r="K9" s="51" t="s">
        <v>243</v>
      </c>
      <c r="L9" s="51" t="s">
        <v>350</v>
      </c>
      <c r="M9" s="127" t="s">
        <v>240</v>
      </c>
      <c r="N9" s="51" t="s">
        <v>351</v>
      </c>
      <c r="O9" s="51" t="s">
        <v>352</v>
      </c>
      <c r="P9" s="51" t="s">
        <v>353</v>
      </c>
      <c r="Q9" s="51" t="s">
        <v>354</v>
      </c>
      <c r="R9" s="135" t="s">
        <v>349</v>
      </c>
      <c r="S9" s="51" t="s">
        <v>355</v>
      </c>
      <c r="T9" s="54" t="s">
        <v>245</v>
      </c>
      <c r="U9" s="54" t="s">
        <v>247</v>
      </c>
      <c r="V9" s="55" t="s">
        <v>356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32">
        <f>'5- Identificación de Riesgos'!A10</f>
        <v>1</v>
      </c>
      <c r="B10" s="571" t="str">
        <f>'5- Identificación de Riesgos'!B10</f>
        <v>Vencimiento de Términos</v>
      </c>
      <c r="C10" s="175" t="str">
        <f>'5- Identificación de Riesgos'!D10</f>
        <v>1. Mayor demanda de justicia.</v>
      </c>
      <c r="D10" s="169"/>
      <c r="E10" s="577" t="s">
        <v>357</v>
      </c>
      <c r="F10" s="463" t="s">
        <v>358</v>
      </c>
      <c r="G10" s="463" t="s">
        <v>358</v>
      </c>
      <c r="H10" s="463" t="s">
        <v>358</v>
      </c>
      <c r="I10" s="463" t="s">
        <v>358</v>
      </c>
      <c r="J10" s="529">
        <f>COUNTIF(F10:I10,"SI")/4</f>
        <v>1</v>
      </c>
      <c r="K10" s="524">
        <f>AVERAGE(J10:J19)</f>
        <v>1</v>
      </c>
      <c r="L10" s="161" t="str" cm="1">
        <f t="array" ref="L10:L11">+'5- Identificación de Riesgos'!I10:I11</f>
        <v>Afectación de reputacion,imagén,  credibilidad, satisfacción de usuarios y PI</v>
      </c>
      <c r="M10" s="206"/>
      <c r="N10" s="161"/>
      <c r="O10" s="161"/>
      <c r="P10" s="161"/>
      <c r="Q10" s="161"/>
      <c r="R10" s="168">
        <f>SUM(COUNTIF(N10,"SI")*25%,COUNTIF(O10,"SI")*40%,COUNTIF(P10,"SI")*25%,COUNTIF(Q10,"SI")*10%)</f>
        <v>0</v>
      </c>
      <c r="S10" s="536">
        <f>AVERAGE(R10:R19)</f>
        <v>0</v>
      </c>
      <c r="T10" s="48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Mayor - 4</v>
      </c>
      <c r="V10" s="456" t="str">
        <f>CONCATENATE(VLOOKUP((LEFT(T10,LEN(T10)-4)&amp;LEFT(U10,LEN(U10)-4)),'9- Matriz de Calor '!$D$18:$E$42,2,0)," - ",RIGHT(T10,1)*RIGHT(U10,1))</f>
        <v>Alto  - 4</v>
      </c>
    </row>
    <row r="11" spans="1:278" ht="207.75" customHeight="1">
      <c r="A11" s="533"/>
      <c r="B11" s="572"/>
      <c r="C11" s="177" t="str">
        <f>'5- Identificación de Riesgos'!D11</f>
        <v xml:space="preserve">2. Insuficiencia de  personal  para atender la función misional y la atención a las partes interesadas internas y externas, en los despachos judiciales y secretaría. </v>
      </c>
      <c r="D11" s="170"/>
      <c r="E11" s="578"/>
      <c r="F11" s="486"/>
      <c r="G11" s="486"/>
      <c r="H11" s="486"/>
      <c r="I11" s="486"/>
      <c r="J11" s="531"/>
      <c r="K11" s="525"/>
      <c r="L11" s="162" t="str">
        <v>Incumplimiento de las metas establecidas</v>
      </c>
      <c r="M11" s="210"/>
      <c r="N11" s="162"/>
      <c r="O11" s="162"/>
      <c r="P11" s="162"/>
      <c r="Q11" s="162"/>
      <c r="R11" s="166">
        <f t="shared" ref="R11:R29" si="0">SUM(COUNTIF(N11,"SI")*25%,COUNTIF(O11,"SI")*40%,COUNTIF(P11,"SI")*25%,COUNTIF(Q11,"SI")*10%)</f>
        <v>0</v>
      </c>
      <c r="S11" s="537"/>
      <c r="T11" s="484"/>
      <c r="U11" s="434"/>
      <c r="V11" s="457"/>
    </row>
    <row r="12" spans="1:278" ht="115.5" customHeight="1">
      <c r="A12" s="533"/>
      <c r="B12" s="572"/>
      <c r="C12" s="177" t="str">
        <f>'5- Identificación de Riesgos'!D12</f>
        <v>3. Complejidad de los procesos judiciales y solicitudes, lo cual incrementa los tiempos para su resolución.</v>
      </c>
      <c r="D12" s="170"/>
      <c r="E12" s="296" t="s">
        <v>359</v>
      </c>
      <c r="F12" s="162" t="s">
        <v>358</v>
      </c>
      <c r="G12" s="162" t="s">
        <v>358</v>
      </c>
      <c r="H12" s="162" t="s">
        <v>358</v>
      </c>
      <c r="I12" s="162" t="s">
        <v>358</v>
      </c>
      <c r="J12" s="166">
        <f t="shared" ref="J12:J24" si="1">COUNTIF(F12:I12,"SI")/4</f>
        <v>1</v>
      </c>
      <c r="K12" s="525"/>
      <c r="L12" s="162"/>
      <c r="M12" s="210"/>
      <c r="N12" s="162"/>
      <c r="O12" s="162"/>
      <c r="P12" s="162"/>
      <c r="Q12" s="162"/>
      <c r="R12" s="166">
        <f t="shared" si="0"/>
        <v>0</v>
      </c>
      <c r="S12" s="537"/>
      <c r="T12" s="484"/>
      <c r="U12" s="434"/>
      <c r="V12" s="457"/>
    </row>
    <row r="13" spans="1:278" ht="222" customHeight="1">
      <c r="A13" s="533"/>
      <c r="B13" s="572"/>
      <c r="C13" s="177" t="str">
        <f>'5- Identificación de Riesgos'!D13</f>
        <v>4. Fallas en la planeación  para el desarrollo de las tareas propias del despacho.</v>
      </c>
      <c r="D13" s="170"/>
      <c r="E13" s="297" t="s">
        <v>360</v>
      </c>
      <c r="F13" s="162" t="s">
        <v>358</v>
      </c>
      <c r="G13" s="162" t="s">
        <v>358</v>
      </c>
      <c r="H13" s="162" t="s">
        <v>358</v>
      </c>
      <c r="I13" s="162" t="s">
        <v>358</v>
      </c>
      <c r="J13" s="166">
        <f t="shared" si="1"/>
        <v>1</v>
      </c>
      <c r="K13" s="525"/>
      <c r="L13" s="162"/>
      <c r="M13" s="210"/>
      <c r="N13" s="162"/>
      <c r="O13" s="162"/>
      <c r="P13" s="162"/>
      <c r="Q13" s="162"/>
      <c r="R13" s="166">
        <f t="shared" si="0"/>
        <v>0</v>
      </c>
      <c r="S13" s="537"/>
      <c r="T13" s="484"/>
      <c r="U13" s="434"/>
      <c r="V13" s="457"/>
    </row>
    <row r="14" spans="1:278" ht="242.25" customHeight="1">
      <c r="A14" s="533"/>
      <c r="B14" s="572"/>
      <c r="C14" s="177" t="str">
        <f>'5- Identificación de Riesgos'!D14</f>
        <v>5.  Fallas e insuficiencia de las herramientas tecnológicas.</v>
      </c>
      <c r="D14" s="170"/>
      <c r="E14" s="298" t="s">
        <v>361</v>
      </c>
      <c r="F14" s="162" t="s">
        <v>358</v>
      </c>
      <c r="G14" s="162" t="s">
        <v>358</v>
      </c>
      <c r="H14" s="162" t="s">
        <v>358</v>
      </c>
      <c r="I14" s="162" t="s">
        <v>358</v>
      </c>
      <c r="J14" s="166">
        <f t="shared" si="1"/>
        <v>1</v>
      </c>
      <c r="K14" s="525"/>
      <c r="L14" s="162"/>
      <c r="M14" s="210"/>
      <c r="N14" s="162"/>
      <c r="O14" s="162"/>
      <c r="P14" s="162"/>
      <c r="Q14" s="162"/>
      <c r="R14" s="166">
        <f t="shared" si="0"/>
        <v>0</v>
      </c>
      <c r="S14" s="537"/>
      <c r="T14" s="484"/>
      <c r="U14" s="434"/>
      <c r="V14" s="457"/>
    </row>
    <row r="15" spans="1:278" ht="190.5" customHeight="1">
      <c r="A15" s="533"/>
      <c r="B15" s="572"/>
      <c r="C15" s="177" t="str">
        <f>'5- Identificación de Riesgos'!D15</f>
        <v>6. Falta de seguimiento al vencimiento del término judiciales</v>
      </c>
      <c r="D15" s="170"/>
      <c r="E15" s="297" t="s">
        <v>362</v>
      </c>
      <c r="F15" s="162" t="s">
        <v>358</v>
      </c>
      <c r="G15" s="162" t="s">
        <v>358</v>
      </c>
      <c r="H15" s="162" t="s">
        <v>358</v>
      </c>
      <c r="I15" s="162" t="s">
        <v>358</v>
      </c>
      <c r="J15" s="166">
        <f t="shared" si="1"/>
        <v>1</v>
      </c>
      <c r="K15" s="525"/>
      <c r="L15" s="162"/>
      <c r="M15" s="183"/>
      <c r="N15" s="162"/>
      <c r="O15" s="162"/>
      <c r="P15" s="162"/>
      <c r="Q15" s="162"/>
      <c r="R15" s="166">
        <f t="shared" si="0"/>
        <v>0</v>
      </c>
      <c r="S15" s="537"/>
      <c r="T15" s="484"/>
      <c r="U15" s="434"/>
      <c r="V15" s="457"/>
    </row>
    <row r="16" spans="1:278">
      <c r="A16" s="533"/>
      <c r="B16" s="572"/>
      <c r="C16" s="177"/>
      <c r="D16" s="170"/>
      <c r="E16" s="178"/>
      <c r="F16" s="162"/>
      <c r="G16" s="162"/>
      <c r="H16" s="162"/>
      <c r="I16" s="162"/>
      <c r="J16" s="166"/>
      <c r="K16" s="525"/>
      <c r="L16" s="162"/>
      <c r="M16" s="183"/>
      <c r="N16" s="162"/>
      <c r="O16" s="162"/>
      <c r="P16" s="162"/>
      <c r="Q16" s="162"/>
      <c r="R16" s="166">
        <f t="shared" si="0"/>
        <v>0</v>
      </c>
      <c r="S16" s="537"/>
      <c r="T16" s="484"/>
      <c r="U16" s="434"/>
      <c r="V16" s="457"/>
    </row>
    <row r="17" spans="1:22">
      <c r="A17" s="533"/>
      <c r="B17" s="572"/>
      <c r="C17" s="177"/>
      <c r="D17" s="170"/>
      <c r="E17" s="178"/>
      <c r="F17" s="162"/>
      <c r="G17" s="162"/>
      <c r="H17" s="162"/>
      <c r="I17" s="162"/>
      <c r="J17" s="166"/>
      <c r="K17" s="525"/>
      <c r="L17" s="162"/>
      <c r="M17" s="183"/>
      <c r="N17" s="162"/>
      <c r="O17" s="162"/>
      <c r="P17" s="162"/>
      <c r="Q17" s="162"/>
      <c r="R17" s="166">
        <f t="shared" si="0"/>
        <v>0</v>
      </c>
      <c r="S17" s="537"/>
      <c r="T17" s="484"/>
      <c r="U17" s="434"/>
      <c r="V17" s="457"/>
    </row>
    <row r="18" spans="1:22">
      <c r="A18" s="533"/>
      <c r="B18" s="572"/>
      <c r="C18" s="177"/>
      <c r="D18" s="170"/>
      <c r="E18" s="178"/>
      <c r="F18" s="162"/>
      <c r="G18" s="162"/>
      <c r="H18" s="162"/>
      <c r="I18" s="162"/>
      <c r="J18" s="166"/>
      <c r="K18" s="525"/>
      <c r="L18" s="162"/>
      <c r="M18" s="183"/>
      <c r="N18" s="162"/>
      <c r="O18" s="162"/>
      <c r="P18" s="162"/>
      <c r="Q18" s="162"/>
      <c r="R18" s="166">
        <f t="shared" si="0"/>
        <v>0</v>
      </c>
      <c r="S18" s="537"/>
      <c r="T18" s="484"/>
      <c r="U18" s="434"/>
      <c r="V18" s="457"/>
    </row>
    <row r="19" spans="1:22">
      <c r="A19" s="534"/>
      <c r="B19" s="573"/>
      <c r="C19" s="179"/>
      <c r="D19" s="172"/>
      <c r="E19" s="180"/>
      <c r="F19" s="163"/>
      <c r="G19" s="163"/>
      <c r="H19" s="163"/>
      <c r="I19" s="163"/>
      <c r="J19" s="167"/>
      <c r="K19" s="535"/>
      <c r="L19" s="163"/>
      <c r="M19" s="184"/>
      <c r="N19" s="163"/>
      <c r="O19" s="163"/>
      <c r="P19" s="163"/>
      <c r="Q19" s="163"/>
      <c r="R19" s="167">
        <f t="shared" si="0"/>
        <v>0</v>
      </c>
      <c r="S19" s="538"/>
      <c r="T19" s="485"/>
      <c r="U19" s="435"/>
      <c r="V19" s="458"/>
    </row>
    <row r="20" spans="1:22" ht="177" customHeight="1">
      <c r="A20" s="532">
        <f>'5- Identificación de Riesgos'!A20</f>
        <v>2</v>
      </c>
      <c r="B20" s="486" t="str">
        <f>'5- Identificación de Riesgos'!B20</f>
        <v xml:space="preserve">Incumplimientos en la realización de audiencias </v>
      </c>
      <c r="C20" s="182" t="str">
        <f>'5- Identificación de Riesgos'!D20</f>
        <v xml:space="preserve">1. Inasistencia del magistrado. </v>
      </c>
      <c r="D20" s="160"/>
      <c r="E20" s="575" t="s">
        <v>363</v>
      </c>
      <c r="F20" s="463" t="s">
        <v>358</v>
      </c>
      <c r="G20" s="463" t="s">
        <v>358</v>
      </c>
      <c r="H20" s="463" t="s">
        <v>358</v>
      </c>
      <c r="I20" s="463" t="s">
        <v>358</v>
      </c>
      <c r="J20" s="529">
        <f t="shared" si="1"/>
        <v>1</v>
      </c>
      <c r="K20" s="531">
        <f>AVERAGE(J20:J29)</f>
        <v>1</v>
      </c>
      <c r="L20" s="164" t="str">
        <f>+'5- Identificación de Riesgos'!I20</f>
        <v>Afectación de reputacion,imagén,  credibilidad, satisfacción de usuarios y PI</v>
      </c>
      <c r="M20" s="209"/>
      <c r="N20" s="164"/>
      <c r="O20" s="164"/>
      <c r="P20" s="164"/>
      <c r="Q20" s="164"/>
      <c r="R20" s="165">
        <f t="shared" si="0"/>
        <v>0</v>
      </c>
      <c r="S20" s="531">
        <f t="shared" ref="S20" si="2">AVERAGE(R20:R29)</f>
        <v>0</v>
      </c>
      <c r="T20" s="47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33"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56" t="str">
        <f>CONCATENATE(VLOOKUP((LEFT(T20,LEN(T20)-4)&amp;LEFT(U20,LEN(U20)-4)),'9- Matriz de Calor '!$D$18:$E$42,2,0)," - ",RIGHT(T20,1)*RIGHT(U20,1))</f>
        <v>Bajo - 2</v>
      </c>
    </row>
    <row r="21" spans="1:22" ht="192.75" customHeight="1">
      <c r="A21" s="533"/>
      <c r="B21" s="434"/>
      <c r="C21" s="177" t="str">
        <f>'5- Identificación de Riesgos'!D21</f>
        <v xml:space="preserve">2. Inasistencia de las partes.
</v>
      </c>
      <c r="D21" s="170"/>
      <c r="E21" s="576"/>
      <c r="F21" s="486"/>
      <c r="G21" s="486"/>
      <c r="H21" s="486"/>
      <c r="I21" s="486"/>
      <c r="J21" s="531"/>
      <c r="K21" s="525"/>
      <c r="L21" s="162"/>
      <c r="M21" s="210"/>
      <c r="N21" s="162"/>
      <c r="O21" s="162"/>
      <c r="P21" s="162"/>
      <c r="Q21" s="162"/>
      <c r="R21" s="166">
        <f t="shared" si="0"/>
        <v>0</v>
      </c>
      <c r="S21" s="525"/>
      <c r="T21" s="471"/>
      <c r="U21" s="434"/>
      <c r="V21" s="457"/>
    </row>
    <row r="22" spans="1:22" ht="242.25">
      <c r="A22" s="533"/>
      <c r="B22" s="434"/>
      <c r="C22" s="177" t="str">
        <f>'5- Identificación de Riesgos'!D22</f>
        <v>3. Programación de audiencias sin tener en cuenta tiempos de duración para su realización.</v>
      </c>
      <c r="D22" s="170"/>
      <c r="E22" s="296" t="s">
        <v>364</v>
      </c>
      <c r="F22" s="162" t="s">
        <v>358</v>
      </c>
      <c r="G22" s="162" t="s">
        <v>358</v>
      </c>
      <c r="H22" s="162" t="s">
        <v>358</v>
      </c>
      <c r="I22" s="162" t="s">
        <v>358</v>
      </c>
      <c r="J22" s="166">
        <f t="shared" si="1"/>
        <v>1</v>
      </c>
      <c r="K22" s="525"/>
      <c r="L22" s="162"/>
      <c r="M22" s="210"/>
      <c r="N22" s="162"/>
      <c r="O22" s="162"/>
      <c r="P22" s="162"/>
      <c r="Q22" s="162"/>
      <c r="R22" s="166">
        <f t="shared" si="0"/>
        <v>0</v>
      </c>
      <c r="S22" s="525"/>
      <c r="T22" s="471"/>
      <c r="U22" s="434"/>
      <c r="V22" s="457"/>
    </row>
    <row r="23" spans="1:22" ht="181.5" customHeight="1">
      <c r="A23" s="533"/>
      <c r="B23" s="434"/>
      <c r="C23" s="177" t="str">
        <f>'5- Identificación de Riesgos'!D23</f>
        <v>4. Notificaciones judiciales erradas o inoportunas.</v>
      </c>
      <c r="D23" s="170"/>
      <c r="E23" s="296" t="s">
        <v>365</v>
      </c>
      <c r="F23" s="162" t="s">
        <v>358</v>
      </c>
      <c r="G23" s="162" t="s">
        <v>358</v>
      </c>
      <c r="H23" s="162" t="s">
        <v>358</v>
      </c>
      <c r="I23" s="162" t="s">
        <v>358</v>
      </c>
      <c r="J23" s="166">
        <f t="shared" si="1"/>
        <v>1</v>
      </c>
      <c r="K23" s="525"/>
      <c r="L23" s="162"/>
      <c r="M23" s="210"/>
      <c r="N23" s="162"/>
      <c r="O23" s="162"/>
      <c r="P23" s="162"/>
      <c r="Q23" s="162"/>
      <c r="R23" s="166">
        <f t="shared" si="0"/>
        <v>0</v>
      </c>
      <c r="S23" s="525"/>
      <c r="T23" s="471"/>
      <c r="U23" s="434"/>
      <c r="V23" s="457"/>
    </row>
    <row r="24" spans="1:22" ht="117" customHeight="1">
      <c r="A24" s="533"/>
      <c r="B24" s="434"/>
      <c r="C24" s="177" t="str">
        <f>'5- Identificación de Riesgos'!D24</f>
        <v xml:space="preserve">5. Fallas en el software o hardware, conectividad  irregular y/o fallas en el suministro de energía. </v>
      </c>
      <c r="D24" s="170"/>
      <c r="E24" s="178" t="s">
        <v>366</v>
      </c>
      <c r="F24" s="162" t="s">
        <v>358</v>
      </c>
      <c r="G24" s="162" t="s">
        <v>358</v>
      </c>
      <c r="H24" s="162" t="s">
        <v>358</v>
      </c>
      <c r="I24" s="162" t="s">
        <v>358</v>
      </c>
      <c r="J24" s="166">
        <f t="shared" si="1"/>
        <v>1</v>
      </c>
      <c r="K24" s="525"/>
      <c r="L24" s="162"/>
      <c r="M24" s="210"/>
      <c r="N24" s="162"/>
      <c r="O24" s="162"/>
      <c r="P24" s="162"/>
      <c r="Q24" s="162"/>
      <c r="R24" s="166">
        <f t="shared" si="0"/>
        <v>0</v>
      </c>
      <c r="S24" s="525"/>
      <c r="T24" s="471"/>
      <c r="U24" s="434"/>
      <c r="V24" s="457"/>
    </row>
    <row r="25" spans="1:22" ht="57.75" customHeight="1">
      <c r="A25" s="533"/>
      <c r="B25" s="434"/>
      <c r="C25" s="177">
        <f>'5- Identificación de Riesgos'!D25</f>
        <v>0</v>
      </c>
      <c r="D25" s="170"/>
      <c r="E25" s="178"/>
      <c r="F25" s="162"/>
      <c r="G25" s="162"/>
      <c r="H25" s="162"/>
      <c r="I25" s="162"/>
      <c r="J25" s="166"/>
      <c r="K25" s="525"/>
      <c r="L25" s="162"/>
      <c r="M25" s="183"/>
      <c r="N25" s="162"/>
      <c r="O25" s="162"/>
      <c r="P25" s="162"/>
      <c r="Q25" s="162"/>
      <c r="R25" s="166">
        <f t="shared" si="0"/>
        <v>0</v>
      </c>
      <c r="S25" s="525"/>
      <c r="T25" s="471"/>
      <c r="U25" s="434"/>
      <c r="V25" s="457"/>
    </row>
    <row r="26" spans="1:22">
      <c r="A26" s="533"/>
      <c r="B26" s="434"/>
      <c r="C26" s="177"/>
      <c r="D26" s="170"/>
      <c r="E26" s="178"/>
      <c r="F26" s="162"/>
      <c r="G26" s="162"/>
      <c r="H26" s="162"/>
      <c r="I26" s="162"/>
      <c r="J26" s="166"/>
      <c r="K26" s="525"/>
      <c r="L26" s="162"/>
      <c r="M26" s="183"/>
      <c r="N26" s="162"/>
      <c r="O26" s="162"/>
      <c r="P26" s="162"/>
      <c r="Q26" s="162"/>
      <c r="R26" s="166">
        <f t="shared" si="0"/>
        <v>0</v>
      </c>
      <c r="S26" s="525"/>
      <c r="T26" s="471"/>
      <c r="U26" s="434"/>
      <c r="V26" s="457"/>
    </row>
    <row r="27" spans="1:22">
      <c r="A27" s="533"/>
      <c r="B27" s="434"/>
      <c r="C27" s="177"/>
      <c r="D27" s="170"/>
      <c r="E27" s="178"/>
      <c r="F27" s="162"/>
      <c r="G27" s="162"/>
      <c r="H27" s="162"/>
      <c r="I27" s="162"/>
      <c r="J27" s="166"/>
      <c r="K27" s="525"/>
      <c r="L27" s="162"/>
      <c r="M27" s="183"/>
      <c r="N27" s="162"/>
      <c r="O27" s="162"/>
      <c r="P27" s="162"/>
      <c r="Q27" s="162"/>
      <c r="R27" s="166">
        <f t="shared" si="0"/>
        <v>0</v>
      </c>
      <c r="S27" s="525"/>
      <c r="T27" s="471"/>
      <c r="U27" s="434"/>
      <c r="V27" s="457"/>
    </row>
    <row r="28" spans="1:22">
      <c r="A28" s="533"/>
      <c r="B28" s="434"/>
      <c r="C28" s="177"/>
      <c r="D28" s="170"/>
      <c r="E28" s="178"/>
      <c r="F28" s="162"/>
      <c r="G28" s="162"/>
      <c r="H28" s="162"/>
      <c r="I28" s="162"/>
      <c r="J28" s="166"/>
      <c r="K28" s="525"/>
      <c r="L28" s="162"/>
      <c r="M28" s="183"/>
      <c r="N28" s="162"/>
      <c r="O28" s="162"/>
      <c r="P28" s="162"/>
      <c r="Q28" s="162"/>
      <c r="R28" s="166">
        <f t="shared" si="0"/>
        <v>0</v>
      </c>
      <c r="S28" s="525"/>
      <c r="T28" s="471"/>
      <c r="U28" s="434"/>
      <c r="V28" s="457"/>
    </row>
    <row r="29" spans="1:22">
      <c r="A29" s="574"/>
      <c r="B29" s="522"/>
      <c r="C29" s="212"/>
      <c r="D29" s="205"/>
      <c r="E29" s="215"/>
      <c r="F29" s="204"/>
      <c r="G29" s="204"/>
      <c r="H29" s="204"/>
      <c r="I29" s="204"/>
      <c r="J29" s="213"/>
      <c r="K29" s="546"/>
      <c r="L29" s="204">
        <f>'5- Identificación de Riesgos'!I29</f>
        <v>0</v>
      </c>
      <c r="M29" s="214"/>
      <c r="N29" s="204"/>
      <c r="O29" s="204"/>
      <c r="P29" s="204"/>
      <c r="Q29" s="204"/>
      <c r="R29" s="213">
        <f t="shared" si="0"/>
        <v>0</v>
      </c>
      <c r="S29" s="546"/>
      <c r="T29" s="545"/>
      <c r="U29" s="522"/>
      <c r="V29" s="544"/>
    </row>
    <row r="30" spans="1:22" ht="174" customHeight="1">
      <c r="A30" s="532">
        <f>'5- Identificación de Riesgos'!A30</f>
        <v>3</v>
      </c>
      <c r="B30" s="433" t="str">
        <f>'5- Identificación de Riesgos'!B30</f>
        <v xml:space="preserve"> Efectuar notificaciones que no cumplan con los requisitos</v>
      </c>
      <c r="C30" s="175" t="str">
        <f>'5- Identificación de Riesgos'!D30</f>
        <v>1. Errores en la digitación</v>
      </c>
      <c r="D30" s="169"/>
      <c r="E30" s="539" t="s">
        <v>367</v>
      </c>
      <c r="F30" s="463" t="s">
        <v>358</v>
      </c>
      <c r="G30" s="463" t="s">
        <v>358</v>
      </c>
      <c r="H30" s="463" t="s">
        <v>358</v>
      </c>
      <c r="I30" s="463" t="s">
        <v>358</v>
      </c>
      <c r="J30" s="529">
        <f t="shared" ref="J30:J44" si="3">COUNTIF(F30:I30,"SI")/4</f>
        <v>1</v>
      </c>
      <c r="K30" s="524">
        <f>AVERAGE(J30:J39)</f>
        <v>1</v>
      </c>
      <c r="L30" s="161" t="str">
        <f>'5- Identificación de Riesgos'!I30</f>
        <v>Afectación de reputacion,imagén,  credibilidad, satisfacción de usuarios y PI</v>
      </c>
      <c r="M30" s="206"/>
      <c r="N30" s="161"/>
      <c r="O30" s="161"/>
      <c r="P30" s="161"/>
      <c r="Q30" s="161"/>
      <c r="R30" s="168">
        <f t="shared" ref="R30:R49" si="4">SUM(COUNTIF(N30,"SI")*25%,COUNTIF(O30,"SI")*40%,COUNTIF(P30,"SI")*25%,COUNTIF(Q30,"SI")*10%)</f>
        <v>0</v>
      </c>
      <c r="S30" s="536">
        <f t="shared" ref="S30" si="5">AVERAGE(R30:R39)</f>
        <v>0</v>
      </c>
      <c r="T30" s="48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33"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56" t="str">
        <f>CONCATENATE(VLOOKUP((LEFT(T30,LEN(T30)-4)&amp;LEFT(U30,LEN(U30)-4)),'9- Matriz de Calor '!$D$18:$E$42,2,0)," - ",RIGHT(T30,1)*RIGHT(U30,1))</f>
        <v>Bajo - 1</v>
      </c>
    </row>
    <row r="31" spans="1:22" ht="141" customHeight="1">
      <c r="A31" s="533"/>
      <c r="B31" s="434"/>
      <c r="C31" s="177" t="str">
        <f>'5- Identificación de Riesgos'!D31</f>
        <v>2. Incumplimiento del procedimiento de notificación.</v>
      </c>
      <c r="D31" s="170"/>
      <c r="E31" s="540"/>
      <c r="F31" s="486"/>
      <c r="G31" s="486"/>
      <c r="H31" s="486"/>
      <c r="I31" s="486"/>
      <c r="J31" s="531"/>
      <c r="K31" s="525"/>
      <c r="L31" s="162" t="str">
        <f>'5- Identificación de Riesgos'!I31</f>
        <v>Incumplimiento de las metas establecidas</v>
      </c>
      <c r="M31" s="210"/>
      <c r="N31" s="162"/>
      <c r="O31" s="162"/>
      <c r="P31" s="162"/>
      <c r="Q31" s="162"/>
      <c r="R31" s="166">
        <f t="shared" si="4"/>
        <v>0</v>
      </c>
      <c r="S31" s="537"/>
      <c r="T31" s="484"/>
      <c r="U31" s="434"/>
      <c r="V31" s="457"/>
    </row>
    <row r="32" spans="1:22" ht="195.75" customHeight="1">
      <c r="A32" s="533"/>
      <c r="B32" s="434"/>
      <c r="C32" s="177" t="str">
        <f>'5- Identificación de Riesgos'!D32</f>
        <v xml:space="preserve">3. Falta de personal para atender el  volumen de notificaciones que se deben realizar. </v>
      </c>
      <c r="D32" s="170"/>
      <c r="E32" s="178" t="s">
        <v>357</v>
      </c>
      <c r="F32" s="162" t="s">
        <v>358</v>
      </c>
      <c r="G32" s="162" t="s">
        <v>358</v>
      </c>
      <c r="H32" s="162" t="s">
        <v>358</v>
      </c>
      <c r="I32" s="162" t="s">
        <v>358</v>
      </c>
      <c r="J32" s="166">
        <f t="shared" si="3"/>
        <v>1</v>
      </c>
      <c r="K32" s="525"/>
      <c r="L32" s="162" t="str">
        <f>'5- Identificación de Riesgos'!I32</f>
        <v>Interrupción o afectación en la prestación del servicio judicial</v>
      </c>
      <c r="M32" s="210"/>
      <c r="N32" s="162"/>
      <c r="O32" s="162"/>
      <c r="P32" s="162"/>
      <c r="Q32" s="162"/>
      <c r="R32" s="166">
        <f t="shared" si="4"/>
        <v>0</v>
      </c>
      <c r="S32" s="537"/>
      <c r="T32" s="484"/>
      <c r="U32" s="434"/>
      <c r="V32" s="457"/>
    </row>
    <row r="33" spans="1:278" ht="175.5" customHeight="1">
      <c r="A33" s="533"/>
      <c r="B33" s="434"/>
      <c r="C33" s="177" t="str">
        <f>'5- Identificación de Riesgos'!D33</f>
        <v xml:space="preserve">4. Falta de información para ubicar a las personas que se deben notificar. </v>
      </c>
      <c r="D33" s="170"/>
      <c r="E33" s="298" t="s">
        <v>368</v>
      </c>
      <c r="F33" s="162" t="s">
        <v>358</v>
      </c>
      <c r="G33" s="162" t="s">
        <v>358</v>
      </c>
      <c r="H33" s="162" t="s">
        <v>358</v>
      </c>
      <c r="I33" s="162" t="s">
        <v>358</v>
      </c>
      <c r="J33" s="166">
        <f t="shared" si="3"/>
        <v>1</v>
      </c>
      <c r="K33" s="525"/>
      <c r="L33" s="162">
        <f>'5- Identificación de Riesgos'!I33</f>
        <v>0</v>
      </c>
      <c r="M33" s="183"/>
      <c r="N33" s="162"/>
      <c r="O33" s="162"/>
      <c r="P33" s="162"/>
      <c r="Q33" s="162"/>
      <c r="R33" s="166">
        <f t="shared" si="4"/>
        <v>0</v>
      </c>
      <c r="S33" s="537"/>
      <c r="T33" s="484"/>
      <c r="U33" s="434"/>
      <c r="V33" s="457"/>
    </row>
    <row r="34" spans="1:278" ht="180.75" customHeight="1">
      <c r="A34" s="533"/>
      <c r="B34" s="434"/>
      <c r="C34" s="177" t="str">
        <f>'5- Identificación de Riesgos'!D34</f>
        <v xml:space="preserve">5. No incluir en la notificación la totalidad de las personas que deben notificar. </v>
      </c>
      <c r="D34" s="170"/>
      <c r="E34" s="298" t="s">
        <v>367</v>
      </c>
      <c r="F34" s="162" t="s">
        <v>358</v>
      </c>
      <c r="G34" s="162" t="s">
        <v>358</v>
      </c>
      <c r="H34" s="162" t="s">
        <v>358</v>
      </c>
      <c r="I34" s="162" t="s">
        <v>358</v>
      </c>
      <c r="J34" s="166">
        <f t="shared" si="3"/>
        <v>1</v>
      </c>
      <c r="K34" s="525"/>
      <c r="L34" s="162">
        <f>'5- Identificación de Riesgos'!I34</f>
        <v>0</v>
      </c>
      <c r="M34" s="183"/>
      <c r="N34" s="162"/>
      <c r="O34" s="162"/>
      <c r="P34" s="162"/>
      <c r="Q34" s="162"/>
      <c r="R34" s="166">
        <f t="shared" si="4"/>
        <v>0</v>
      </c>
      <c r="S34" s="537"/>
      <c r="T34" s="484"/>
      <c r="U34" s="434"/>
      <c r="V34" s="457"/>
    </row>
    <row r="35" spans="1:278" ht="164.25" customHeight="1">
      <c r="A35" s="533"/>
      <c r="B35" s="434"/>
      <c r="C35" s="177" t="str">
        <f>'5- Identificación de Riesgos'!D35</f>
        <v xml:space="preserve">6. No validar el cumplimiento de los requisitos y la normatividad aplicable para las notificaciones que se realicen. </v>
      </c>
      <c r="D35" s="170"/>
      <c r="E35" s="178" t="s">
        <v>369</v>
      </c>
      <c r="F35" s="162" t="s">
        <v>358</v>
      </c>
      <c r="G35" s="162" t="s">
        <v>358</v>
      </c>
      <c r="H35" s="162" t="s">
        <v>358</v>
      </c>
      <c r="I35" s="162" t="s">
        <v>358</v>
      </c>
      <c r="J35" s="166">
        <f t="shared" si="3"/>
        <v>1</v>
      </c>
      <c r="K35" s="525"/>
      <c r="L35" s="162">
        <f>'5- Identificación de Riesgos'!I35</f>
        <v>0</v>
      </c>
      <c r="M35" s="183"/>
      <c r="N35" s="162"/>
      <c r="O35" s="162"/>
      <c r="P35" s="162"/>
      <c r="Q35" s="162"/>
      <c r="R35" s="166">
        <f t="shared" si="4"/>
        <v>0</v>
      </c>
      <c r="S35" s="537"/>
      <c r="T35" s="484"/>
      <c r="U35" s="434"/>
      <c r="V35" s="457"/>
    </row>
    <row r="36" spans="1:278">
      <c r="A36" s="533"/>
      <c r="B36" s="434"/>
      <c r="C36" s="177"/>
      <c r="D36" s="170"/>
      <c r="E36" s="178"/>
      <c r="F36" s="162"/>
      <c r="G36" s="162"/>
      <c r="H36" s="162"/>
      <c r="I36" s="162"/>
      <c r="J36" s="166"/>
      <c r="K36" s="525"/>
      <c r="L36" s="162">
        <f>'5- Identificación de Riesgos'!I36</f>
        <v>0</v>
      </c>
      <c r="M36" s="183"/>
      <c r="N36" s="162"/>
      <c r="O36" s="162"/>
      <c r="P36" s="162"/>
      <c r="Q36" s="162"/>
      <c r="R36" s="166">
        <f t="shared" si="4"/>
        <v>0</v>
      </c>
      <c r="S36" s="537"/>
      <c r="T36" s="484"/>
      <c r="U36" s="434"/>
      <c r="V36" s="457"/>
    </row>
    <row r="37" spans="1:278">
      <c r="A37" s="533"/>
      <c r="B37" s="434"/>
      <c r="C37" s="177"/>
      <c r="D37" s="170"/>
      <c r="E37" s="178"/>
      <c r="F37" s="162"/>
      <c r="G37" s="162"/>
      <c r="H37" s="162"/>
      <c r="I37" s="162"/>
      <c r="J37" s="166"/>
      <c r="K37" s="525"/>
      <c r="L37" s="162">
        <f>'5- Identificación de Riesgos'!I37</f>
        <v>0</v>
      </c>
      <c r="M37" s="183"/>
      <c r="N37" s="162"/>
      <c r="O37" s="162"/>
      <c r="P37" s="162"/>
      <c r="Q37" s="162"/>
      <c r="R37" s="166">
        <f t="shared" si="4"/>
        <v>0</v>
      </c>
      <c r="S37" s="537"/>
      <c r="T37" s="484"/>
      <c r="U37" s="434"/>
      <c r="V37" s="457"/>
    </row>
    <row r="38" spans="1:278">
      <c r="A38" s="533"/>
      <c r="B38" s="434"/>
      <c r="C38" s="177"/>
      <c r="D38" s="170"/>
      <c r="E38" s="178"/>
      <c r="F38" s="162"/>
      <c r="G38" s="162"/>
      <c r="H38" s="162"/>
      <c r="I38" s="162"/>
      <c r="J38" s="166"/>
      <c r="K38" s="525"/>
      <c r="L38" s="162">
        <f>'5- Identificación de Riesgos'!I38</f>
        <v>0</v>
      </c>
      <c r="M38" s="183"/>
      <c r="N38" s="162"/>
      <c r="O38" s="162"/>
      <c r="P38" s="162"/>
      <c r="Q38" s="162"/>
      <c r="R38" s="166">
        <f t="shared" si="4"/>
        <v>0</v>
      </c>
      <c r="S38" s="537"/>
      <c r="T38" s="484"/>
      <c r="U38" s="434"/>
      <c r="V38" s="457"/>
    </row>
    <row r="39" spans="1:278">
      <c r="A39" s="534"/>
      <c r="B39" s="435"/>
      <c r="C39" s="177"/>
      <c r="D39" s="205"/>
      <c r="E39" s="215"/>
      <c r="F39" s="204"/>
      <c r="G39" s="204"/>
      <c r="H39" s="204"/>
      <c r="I39" s="204"/>
      <c r="J39" s="213"/>
      <c r="K39" s="535"/>
      <c r="L39" s="162">
        <f>'5- Identificación de Riesgos'!I39</f>
        <v>0</v>
      </c>
      <c r="M39" s="214"/>
      <c r="N39" s="204"/>
      <c r="O39" s="204"/>
      <c r="P39" s="204"/>
      <c r="Q39" s="204"/>
      <c r="R39" s="213">
        <f t="shared" si="4"/>
        <v>0</v>
      </c>
      <c r="S39" s="538"/>
      <c r="T39" s="485"/>
      <c r="U39" s="435"/>
      <c r="V39" s="458"/>
    </row>
    <row r="40" spans="1:278" s="221" customFormat="1" ht="192.75" customHeight="1">
      <c r="A40" s="532">
        <f>'5- Identificación de Riesgos'!A40</f>
        <v>4</v>
      </c>
      <c r="B40" s="433" t="str">
        <f>'5- Identificación de Riesgos'!B40</f>
        <v>Pérdida de documentos</v>
      </c>
      <c r="C40" s="177" t="str">
        <f>'5- Identificación de Riesgos'!D40</f>
        <v xml:space="preserve">1. Falta de implementación del expediente electrónico en todas las dependencias y juzgados.
</v>
      </c>
      <c r="D40" s="169"/>
      <c r="E40" s="308" t="s">
        <v>370</v>
      </c>
      <c r="F40" s="161" t="s">
        <v>358</v>
      </c>
      <c r="G40" s="161" t="s">
        <v>358</v>
      </c>
      <c r="H40" s="161" t="s">
        <v>358</v>
      </c>
      <c r="I40" s="161" t="s">
        <v>358</v>
      </c>
      <c r="J40" s="168">
        <f t="shared" si="3"/>
        <v>1</v>
      </c>
      <c r="K40" s="524">
        <f>AVERAGE(J40:J49)</f>
        <v>0.85</v>
      </c>
      <c r="L40" s="162" t="str">
        <f>'5- Identificación de Riesgos'!I40</f>
        <v>Afectación de reputacion,imagén,  credibilidad, satisfacción de usuarios y PI</v>
      </c>
      <c r="M40" s="207"/>
      <c r="N40" s="161"/>
      <c r="O40" s="161"/>
      <c r="P40" s="161"/>
      <c r="Q40" s="161"/>
      <c r="R40" s="168">
        <f t="shared" si="4"/>
        <v>0</v>
      </c>
      <c r="S40" s="524">
        <f t="shared" ref="S40" si="6">AVERAGE(R40:R49)</f>
        <v>0</v>
      </c>
      <c r="T40" s="483"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3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56" t="str">
        <f>CONCATENATE(VLOOKUP((LEFT(T40,LEN(T40)-4)&amp;LEFT(U40,LEN(U40)-4)),'9- Matriz de Calor '!$D$18:$E$42,2,0)," - ",RIGHT(T40,1)*RIGHT(U40,1))</f>
        <v>Bajo - 1</v>
      </c>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c r="IR40" s="220"/>
      <c r="IS40" s="220"/>
      <c r="IT40" s="220"/>
      <c r="IU40" s="220"/>
      <c r="IV40" s="220"/>
      <c r="IW40" s="220"/>
      <c r="IX40" s="220"/>
      <c r="IY40" s="220"/>
      <c r="IZ40" s="220"/>
      <c r="JA40" s="220"/>
      <c r="JB40" s="220"/>
      <c r="JC40" s="220"/>
      <c r="JD40" s="220"/>
      <c r="JE40" s="220"/>
      <c r="JF40" s="220"/>
      <c r="JG40" s="220"/>
      <c r="JH40" s="220"/>
      <c r="JI40" s="220"/>
      <c r="JJ40" s="220"/>
      <c r="JK40" s="220"/>
      <c r="JL40" s="220"/>
      <c r="JM40" s="220"/>
      <c r="JN40" s="220"/>
      <c r="JO40" s="220"/>
      <c r="JP40" s="220"/>
      <c r="JQ40" s="220"/>
      <c r="JR40" s="220"/>
    </row>
    <row r="41" spans="1:278" ht="127.5">
      <c r="A41" s="533"/>
      <c r="B41" s="434"/>
      <c r="C41" s="177" t="str">
        <f>'5- Identificación de Riesgos'!D41</f>
        <v>2. Falta de software institucional estandarizado para la especialidad para el control del archivo de documentos tanto físicos como virtuales.</v>
      </c>
      <c r="D41" s="170"/>
      <c r="E41" s="297" t="s">
        <v>371</v>
      </c>
      <c r="F41" s="162" t="s">
        <v>372</v>
      </c>
      <c r="G41" s="162" t="s">
        <v>372</v>
      </c>
      <c r="H41" s="162" t="s">
        <v>372</v>
      </c>
      <c r="I41" s="162" t="s">
        <v>358</v>
      </c>
      <c r="J41" s="166">
        <f t="shared" si="3"/>
        <v>0.25</v>
      </c>
      <c r="K41" s="525"/>
      <c r="L41" s="162" t="str">
        <f>'5- Identificación de Riesgos'!I41</f>
        <v>Incumplimiento de las metas establecidas</v>
      </c>
      <c r="M41" s="208"/>
      <c r="N41" s="162"/>
      <c r="O41" s="162"/>
      <c r="P41" s="162"/>
      <c r="Q41" s="162"/>
      <c r="R41" s="166">
        <f t="shared" si="4"/>
        <v>0</v>
      </c>
      <c r="S41" s="525"/>
      <c r="T41" s="484"/>
      <c r="U41" s="434"/>
      <c r="V41" s="457"/>
    </row>
    <row r="42" spans="1:278" ht="75.75" customHeight="1">
      <c r="A42" s="533"/>
      <c r="B42" s="434"/>
      <c r="C42" s="177" t="str">
        <f>'5- Identificación de Riesgos'!D42</f>
        <v>3. Desconocimiento e inaplicabilidad de las Tablas de Retención Documental (TRD).</v>
      </c>
      <c r="D42" s="170"/>
      <c r="E42" s="312" t="s">
        <v>373</v>
      </c>
      <c r="F42" s="162" t="s">
        <v>358</v>
      </c>
      <c r="G42" s="162" t="s">
        <v>358</v>
      </c>
      <c r="H42" s="162" t="s">
        <v>358</v>
      </c>
      <c r="I42" s="162" t="s">
        <v>358</v>
      </c>
      <c r="J42" s="166">
        <f t="shared" si="3"/>
        <v>1</v>
      </c>
      <c r="K42" s="525"/>
      <c r="L42" s="162" t="str">
        <f>'5- Identificación de Riesgos'!I42</f>
        <v>Interrupción o afectación en la prestación del servicio judicial</v>
      </c>
      <c r="M42" s="208"/>
      <c r="N42" s="162"/>
      <c r="O42" s="162"/>
      <c r="P42" s="162"/>
      <c r="Q42" s="162"/>
      <c r="R42" s="166">
        <f t="shared" si="4"/>
        <v>0</v>
      </c>
      <c r="S42" s="525"/>
      <c r="T42" s="484"/>
      <c r="U42" s="434"/>
      <c r="V42" s="457"/>
    </row>
    <row r="43" spans="1:278" ht="112.5" customHeight="1">
      <c r="A43" s="533"/>
      <c r="B43" s="434"/>
      <c r="C43" s="177" t="str">
        <f>'5- Identificación de Riesgos'!D43</f>
        <v>4. Volumen excesivo de ingreso de expedientes para el personal asignado,  generando demoras en la organización de los expedientes.</v>
      </c>
      <c r="D43" s="170"/>
      <c r="E43" s="176" t="s">
        <v>374</v>
      </c>
      <c r="F43" s="162" t="s">
        <v>358</v>
      </c>
      <c r="G43" s="162" t="s">
        <v>358</v>
      </c>
      <c r="H43" s="162" t="s">
        <v>358</v>
      </c>
      <c r="I43" s="162" t="s">
        <v>358</v>
      </c>
      <c r="J43" s="166">
        <f t="shared" si="3"/>
        <v>1</v>
      </c>
      <c r="K43" s="525"/>
      <c r="L43" s="162">
        <f>'5- Identificación de Riesgos'!I43</f>
        <v>0</v>
      </c>
      <c r="M43" s="183"/>
      <c r="N43" s="162"/>
      <c r="O43" s="162"/>
      <c r="P43" s="162"/>
      <c r="Q43" s="162"/>
      <c r="R43" s="166">
        <f t="shared" si="4"/>
        <v>0</v>
      </c>
      <c r="S43" s="525"/>
      <c r="T43" s="484"/>
      <c r="U43" s="434"/>
      <c r="V43" s="457"/>
    </row>
    <row r="44" spans="1:278" ht="153">
      <c r="A44" s="533"/>
      <c r="B44" s="434"/>
      <c r="C44" s="177" t="str">
        <f>'5- Identificación de Riesgos'!D44</f>
        <v>5. Servidor judicial sin las competencias necesarias que garanticen la correcta integración y manejo de los expedientes electrónicos.</v>
      </c>
      <c r="D44" s="170"/>
      <c r="E44" s="176" t="s">
        <v>375</v>
      </c>
      <c r="F44" s="162" t="s">
        <v>358</v>
      </c>
      <c r="G44" s="162" t="s">
        <v>358</v>
      </c>
      <c r="H44" s="162" t="s">
        <v>358</v>
      </c>
      <c r="I44" s="162" t="s">
        <v>358</v>
      </c>
      <c r="J44" s="166">
        <f t="shared" si="3"/>
        <v>1</v>
      </c>
      <c r="K44" s="525"/>
      <c r="L44" s="162">
        <f>'5- Identificación de Riesgos'!I44</f>
        <v>0</v>
      </c>
      <c r="M44" s="183"/>
      <c r="N44" s="162"/>
      <c r="O44" s="162"/>
      <c r="P44" s="162"/>
      <c r="Q44" s="162"/>
      <c r="R44" s="166">
        <f t="shared" si="4"/>
        <v>0</v>
      </c>
      <c r="S44" s="525"/>
      <c r="T44" s="484"/>
      <c r="U44" s="434"/>
      <c r="V44" s="457"/>
    </row>
    <row r="45" spans="1:278" ht="72" customHeight="1">
      <c r="A45" s="533"/>
      <c r="B45" s="434"/>
      <c r="C45" s="177">
        <f>'5- Identificación de Riesgos'!D45</f>
        <v>0</v>
      </c>
      <c r="D45" s="170"/>
      <c r="E45" s="178"/>
      <c r="F45" s="162"/>
      <c r="G45" s="162"/>
      <c r="H45" s="162"/>
      <c r="I45" s="162"/>
      <c r="J45" s="166"/>
      <c r="K45" s="525"/>
      <c r="L45" s="162">
        <f>'5- Identificación de Riesgos'!I45</f>
        <v>0</v>
      </c>
      <c r="M45" s="183"/>
      <c r="N45" s="162"/>
      <c r="O45" s="162"/>
      <c r="P45" s="162"/>
      <c r="Q45" s="162"/>
      <c r="R45" s="166">
        <f t="shared" si="4"/>
        <v>0</v>
      </c>
      <c r="S45" s="525"/>
      <c r="T45" s="484"/>
      <c r="U45" s="434"/>
      <c r="V45" s="457"/>
    </row>
    <row r="46" spans="1:278">
      <c r="A46" s="533"/>
      <c r="B46" s="434"/>
      <c r="C46" s="177">
        <f>'5- Identificación de Riesgos'!D46</f>
        <v>0</v>
      </c>
      <c r="D46" s="170"/>
      <c r="E46" s="178"/>
      <c r="F46" s="162"/>
      <c r="G46" s="162"/>
      <c r="H46" s="162"/>
      <c r="I46" s="162"/>
      <c r="J46" s="166"/>
      <c r="K46" s="525"/>
      <c r="L46" s="162">
        <f>'5- Identificación de Riesgos'!I46</f>
        <v>0</v>
      </c>
      <c r="M46" s="183"/>
      <c r="N46" s="162"/>
      <c r="O46" s="162"/>
      <c r="P46" s="162"/>
      <c r="Q46" s="162"/>
      <c r="R46" s="166">
        <f t="shared" si="4"/>
        <v>0</v>
      </c>
      <c r="S46" s="525"/>
      <c r="T46" s="484"/>
      <c r="U46" s="434"/>
      <c r="V46" s="457"/>
    </row>
    <row r="47" spans="1:278">
      <c r="A47" s="533"/>
      <c r="B47" s="434"/>
      <c r="C47" s="177">
        <f>'5- Identificación de Riesgos'!D47</f>
        <v>0</v>
      </c>
      <c r="D47" s="170"/>
      <c r="E47" s="178"/>
      <c r="F47" s="162"/>
      <c r="G47" s="162"/>
      <c r="H47" s="162"/>
      <c r="I47" s="162"/>
      <c r="J47" s="166"/>
      <c r="K47" s="525"/>
      <c r="L47" s="162">
        <f>'5- Identificación de Riesgos'!I47</f>
        <v>0</v>
      </c>
      <c r="M47" s="183"/>
      <c r="N47" s="162"/>
      <c r="O47" s="162"/>
      <c r="P47" s="162"/>
      <c r="Q47" s="162"/>
      <c r="R47" s="166">
        <f t="shared" si="4"/>
        <v>0</v>
      </c>
      <c r="S47" s="525"/>
      <c r="T47" s="484"/>
      <c r="U47" s="434"/>
      <c r="V47" s="457"/>
    </row>
    <row r="48" spans="1:278">
      <c r="A48" s="533"/>
      <c r="B48" s="434"/>
      <c r="C48" s="177">
        <f>'5- Identificación de Riesgos'!D48</f>
        <v>0</v>
      </c>
      <c r="D48" s="170"/>
      <c r="E48" s="178"/>
      <c r="F48" s="162"/>
      <c r="G48" s="162"/>
      <c r="H48" s="162"/>
      <c r="I48" s="162"/>
      <c r="J48" s="166"/>
      <c r="K48" s="525"/>
      <c r="L48" s="162">
        <f>'5- Identificación de Riesgos'!I48</f>
        <v>0</v>
      </c>
      <c r="M48" s="183"/>
      <c r="N48" s="162"/>
      <c r="O48" s="162"/>
      <c r="P48" s="162"/>
      <c r="Q48" s="162"/>
      <c r="R48" s="166">
        <f t="shared" si="4"/>
        <v>0</v>
      </c>
      <c r="S48" s="525"/>
      <c r="T48" s="484"/>
      <c r="U48" s="434"/>
      <c r="V48" s="457"/>
    </row>
    <row r="49" spans="1:278" s="223" customFormat="1">
      <c r="A49" s="534"/>
      <c r="B49" s="435"/>
      <c r="C49" s="177">
        <f>'5- Identificación de Riesgos'!D49</f>
        <v>0</v>
      </c>
      <c r="D49" s="172"/>
      <c r="E49" s="181"/>
      <c r="F49" s="163"/>
      <c r="G49" s="163"/>
      <c r="H49" s="163"/>
      <c r="I49" s="163"/>
      <c r="J49" s="167"/>
      <c r="K49" s="535"/>
      <c r="L49" s="162">
        <f>'5- Identificación de Riesgos'!I49</f>
        <v>0</v>
      </c>
      <c r="M49" s="184"/>
      <c r="N49" s="163"/>
      <c r="O49" s="163"/>
      <c r="P49" s="163"/>
      <c r="Q49" s="163"/>
      <c r="R49" s="167">
        <f t="shared" si="4"/>
        <v>0</v>
      </c>
      <c r="S49" s="535"/>
      <c r="T49" s="485"/>
      <c r="U49" s="435"/>
      <c r="V49" s="458"/>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2"/>
      <c r="DK49" s="222"/>
      <c r="DL49" s="222"/>
      <c r="DM49" s="222"/>
      <c r="DN49" s="222"/>
      <c r="DO49" s="222"/>
      <c r="DP49" s="222"/>
      <c r="DQ49" s="222"/>
      <c r="DR49" s="222"/>
      <c r="DS49" s="222"/>
      <c r="DT49" s="222"/>
      <c r="DU49" s="222"/>
      <c r="DV49" s="222"/>
      <c r="DW49" s="222"/>
      <c r="DX49" s="222"/>
      <c r="DY49" s="222"/>
      <c r="DZ49" s="222"/>
      <c r="EA49" s="222"/>
      <c r="EB49" s="222"/>
      <c r="EC49" s="222"/>
      <c r="ED49" s="222"/>
      <c r="EE49" s="222"/>
      <c r="EF49" s="222"/>
      <c r="EG49" s="222"/>
      <c r="EH49" s="222"/>
      <c r="EI49" s="222"/>
      <c r="EJ49" s="222"/>
      <c r="EK49" s="222"/>
      <c r="EL49" s="222"/>
      <c r="EM49" s="222"/>
      <c r="EN49" s="222"/>
      <c r="EO49" s="222"/>
      <c r="EP49" s="222"/>
      <c r="EQ49" s="222"/>
      <c r="ER49" s="222"/>
      <c r="ES49" s="222"/>
      <c r="ET49" s="222"/>
      <c r="EU49" s="222"/>
      <c r="EV49" s="222"/>
      <c r="EW49" s="222"/>
      <c r="EX49" s="222"/>
      <c r="EY49" s="222"/>
      <c r="EZ49" s="222"/>
      <c r="FA49" s="222"/>
      <c r="FB49" s="222"/>
      <c r="FC49" s="222"/>
      <c r="FD49" s="222"/>
      <c r="FE49" s="222"/>
      <c r="FF49" s="222"/>
      <c r="FG49" s="222"/>
      <c r="FH49" s="222"/>
      <c r="FI49" s="222"/>
      <c r="FJ49" s="222"/>
      <c r="FK49" s="222"/>
      <c r="FL49" s="222"/>
      <c r="FM49" s="222"/>
      <c r="FN49" s="222"/>
      <c r="FO49" s="222"/>
      <c r="FP49" s="222"/>
      <c r="FQ49" s="222"/>
      <c r="FR49" s="222"/>
      <c r="FS49" s="222"/>
      <c r="FT49" s="222"/>
      <c r="FU49" s="222"/>
      <c r="FV49" s="222"/>
      <c r="FW49" s="222"/>
      <c r="FX49" s="222"/>
      <c r="FY49" s="222"/>
      <c r="FZ49" s="222"/>
      <c r="GA49" s="222"/>
      <c r="GB49" s="222"/>
      <c r="GC49" s="222"/>
      <c r="GD49" s="222"/>
      <c r="GE49" s="222"/>
      <c r="GF49" s="222"/>
      <c r="GG49" s="222"/>
      <c r="GH49" s="222"/>
      <c r="GI49" s="222"/>
      <c r="GJ49" s="222"/>
      <c r="GK49" s="222"/>
      <c r="GL49" s="222"/>
      <c r="GM49" s="222"/>
      <c r="GN49" s="222"/>
      <c r="GO49" s="222"/>
      <c r="GP49" s="222"/>
      <c r="GQ49" s="222"/>
      <c r="GR49" s="222"/>
      <c r="GS49" s="222"/>
      <c r="GT49" s="222"/>
      <c r="GU49" s="222"/>
      <c r="GV49" s="222"/>
      <c r="GW49" s="222"/>
      <c r="GX49" s="222"/>
      <c r="GY49" s="222"/>
      <c r="GZ49" s="222"/>
      <c r="HA49" s="222"/>
      <c r="HB49" s="222"/>
      <c r="HC49" s="222"/>
      <c r="HD49" s="222"/>
      <c r="HE49" s="222"/>
      <c r="HF49" s="222"/>
      <c r="HG49" s="222"/>
      <c r="HH49" s="222"/>
      <c r="HI49" s="222"/>
      <c r="HJ49" s="222"/>
      <c r="HK49" s="222"/>
      <c r="HL49" s="222"/>
      <c r="HM49" s="222"/>
      <c r="HN49" s="222"/>
      <c r="HO49" s="222"/>
      <c r="HP49" s="222"/>
      <c r="HQ49" s="222"/>
      <c r="HR49" s="222"/>
      <c r="HS49" s="222"/>
      <c r="HT49" s="222"/>
      <c r="HU49" s="222"/>
      <c r="HV49" s="222"/>
      <c r="HW49" s="222"/>
      <c r="HX49" s="222"/>
      <c r="HY49" s="222"/>
      <c r="HZ49" s="222"/>
      <c r="IA49" s="222"/>
      <c r="IB49" s="222"/>
      <c r="IC49" s="222"/>
      <c r="ID49" s="222"/>
      <c r="IE49" s="222"/>
      <c r="IF49" s="222"/>
      <c r="IG49" s="222"/>
      <c r="IH49" s="222"/>
      <c r="II49" s="222"/>
      <c r="IJ49" s="222"/>
      <c r="IK49" s="222"/>
      <c r="IL49" s="222"/>
      <c r="IM49" s="222"/>
      <c r="IN49" s="222"/>
      <c r="IO49" s="222"/>
      <c r="IP49" s="222"/>
      <c r="IQ49" s="222"/>
      <c r="IR49" s="222"/>
      <c r="IS49" s="222"/>
      <c r="IT49" s="222"/>
      <c r="IU49" s="222"/>
      <c r="IV49" s="222"/>
      <c r="IW49" s="222"/>
      <c r="IX49" s="222"/>
      <c r="IY49" s="222"/>
      <c r="IZ49" s="222"/>
      <c r="JA49" s="222"/>
      <c r="JB49" s="222"/>
      <c r="JC49" s="222"/>
      <c r="JD49" s="222"/>
      <c r="JE49" s="222"/>
      <c r="JF49" s="222"/>
      <c r="JG49" s="222"/>
      <c r="JH49" s="222"/>
      <c r="JI49" s="222"/>
      <c r="JJ49" s="222"/>
      <c r="JK49" s="222"/>
      <c r="JL49" s="222"/>
      <c r="JM49" s="222"/>
      <c r="JN49" s="222"/>
      <c r="JO49" s="222"/>
      <c r="JP49" s="222"/>
      <c r="JQ49" s="222"/>
      <c r="JR49" s="222"/>
    </row>
    <row r="50" spans="1:278" ht="147.75" customHeight="1">
      <c r="A50" s="523">
        <f>'5- Identificación de Riesgos'!A50</f>
        <v>5</v>
      </c>
      <c r="B50" s="437" t="str">
        <f>'5- Identificación de Riesgos'!B50</f>
        <v xml:space="preserve">Recibir, ofrecer, prometer, entregar o aceptar dádivas o beneficios a nombre propio o de terceros para expedir, alterar, retener, extraviar o entregar documentos  sin el lleno de requisitos legales </v>
      </c>
      <c r="C50" s="177" t="str">
        <f>'5- Identificación de Riesgos'!D50</f>
        <v>1. Falta de ética profesional por parte del servidor judicial a cargo del proceso.</v>
      </c>
      <c r="D50" s="300"/>
      <c r="E50" s="526" t="s">
        <v>376</v>
      </c>
      <c r="F50" s="463" t="s">
        <v>358</v>
      </c>
      <c r="G50" s="463" t="s">
        <v>358</v>
      </c>
      <c r="H50" s="463" t="s">
        <v>358</v>
      </c>
      <c r="I50" s="463" t="s">
        <v>358</v>
      </c>
      <c r="J50" s="529">
        <f t="shared" ref="J50" si="7">COUNTIF(F50:I50,"SI")/4</f>
        <v>1</v>
      </c>
      <c r="K50" s="524">
        <f>AVERAGE(J50:J57)</f>
        <v>1</v>
      </c>
      <c r="L50" s="162" t="str">
        <f>'5- Identificación de Riesgos'!I50</f>
        <v>Afectación de reputacion,imagén,  credibilidad, satisfacción de usuarios y PI</v>
      </c>
      <c r="M50" s="207"/>
      <c r="N50" s="161"/>
      <c r="O50" s="161"/>
      <c r="P50" s="161"/>
      <c r="Q50" s="161"/>
      <c r="R50" s="168">
        <f t="shared" ref="R50:R57" si="8">SUM(COUNTIF(N50,"SI")*25%,COUNTIF(O50,"SI")*40%,COUNTIF(P50,"SI")*25%,COUNTIF(Q50,"SI")*10%)</f>
        <v>0</v>
      </c>
      <c r="S50" s="524">
        <f>AVERAGE(R50:R57)</f>
        <v>0</v>
      </c>
      <c r="T50" s="44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63"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518" t="str">
        <f>CONCATENATE(VLOOKUP((LEFT(T50,LEN(T50)-4)&amp;LEFT(U50,LEN(U50)-4)),'9- Matriz de Calor '!$D$18:$E$42,2,0)," - ",RIGHT(T50,1)*RIGHT(U50,1))</f>
        <v>Bajo - 2</v>
      </c>
    </row>
    <row r="51" spans="1:278" ht="93" customHeight="1">
      <c r="A51" s="523"/>
      <c r="B51" s="437"/>
      <c r="C51" s="177" t="str">
        <f>'5- Identificación de Riesgos'!D51</f>
        <v>2. Favorecimiento a terceros para beneficio del interés personal.</v>
      </c>
      <c r="D51" s="301"/>
      <c r="E51" s="527"/>
      <c r="F51" s="464"/>
      <c r="G51" s="464"/>
      <c r="H51" s="464"/>
      <c r="I51" s="464"/>
      <c r="J51" s="530"/>
      <c r="K51" s="525"/>
      <c r="L51" s="162" t="str">
        <f>'5- Identificación de Riesgos'!I51</f>
        <v>Incumplimiento de las metas establecidas</v>
      </c>
      <c r="M51" s="237"/>
      <c r="N51" s="162"/>
      <c r="O51" s="162"/>
      <c r="P51" s="162"/>
      <c r="Q51" s="162"/>
      <c r="R51" s="166">
        <f t="shared" si="8"/>
        <v>0</v>
      </c>
      <c r="S51" s="525"/>
      <c r="T51" s="448"/>
      <c r="U51" s="464"/>
      <c r="V51" s="519"/>
    </row>
    <row r="52" spans="1:278" ht="45" customHeight="1">
      <c r="A52" s="523"/>
      <c r="B52" s="437"/>
      <c r="C52" s="177" t="str">
        <f>'5- Identificación de Riesgos'!D52</f>
        <v>3. Ocultar información solicitada por alguna entidad o usuario externo.</v>
      </c>
      <c r="D52" s="301"/>
      <c r="E52" s="527"/>
      <c r="F52" s="464"/>
      <c r="G52" s="464"/>
      <c r="H52" s="464"/>
      <c r="I52" s="464"/>
      <c r="J52" s="530"/>
      <c r="K52" s="525"/>
      <c r="L52" s="162" t="str">
        <f>'5- Identificación de Riesgos'!I52</f>
        <v>Interrupción o afectación en la prestación del servicio judicial</v>
      </c>
      <c r="M52" s="208"/>
      <c r="N52" s="162"/>
      <c r="O52" s="162"/>
      <c r="P52" s="162"/>
      <c r="Q52" s="162"/>
      <c r="R52" s="166">
        <f t="shared" si="8"/>
        <v>0</v>
      </c>
      <c r="S52" s="525"/>
      <c r="T52" s="448"/>
      <c r="U52" s="464"/>
      <c r="V52" s="519"/>
    </row>
    <row r="53" spans="1:278" ht="45" customHeight="1">
      <c r="A53" s="523"/>
      <c r="B53" s="437"/>
      <c r="C53" s="177" t="str">
        <f>'5- Identificación de Riesgos'!D53</f>
        <v>4. Ausencia de criterio frente a los valores éticos y morales de la organización.</v>
      </c>
      <c r="D53" s="301"/>
      <c r="E53" s="527"/>
      <c r="F53" s="464"/>
      <c r="G53" s="464"/>
      <c r="H53" s="464"/>
      <c r="I53" s="464"/>
      <c r="J53" s="530"/>
      <c r="K53" s="525"/>
      <c r="L53" s="162">
        <f>'5- Identificación de Riesgos'!I53</f>
        <v>0</v>
      </c>
      <c r="M53" s="208"/>
      <c r="N53" s="162"/>
      <c r="O53" s="162"/>
      <c r="P53" s="162"/>
      <c r="Q53" s="162"/>
      <c r="R53" s="166">
        <f t="shared" si="8"/>
        <v>0</v>
      </c>
      <c r="S53" s="525"/>
      <c r="T53" s="448"/>
      <c r="U53" s="464"/>
      <c r="V53" s="519"/>
    </row>
    <row r="54" spans="1:278">
      <c r="A54" s="523"/>
      <c r="B54" s="437"/>
      <c r="C54" s="177" t="str">
        <f>'5- Identificación de Riesgos'!D54</f>
        <v xml:space="preserve">5. Fallas en los controles de los procesos </v>
      </c>
      <c r="D54" s="301"/>
      <c r="E54" s="527"/>
      <c r="F54" s="464"/>
      <c r="G54" s="464"/>
      <c r="H54" s="464"/>
      <c r="I54" s="464"/>
      <c r="J54" s="530"/>
      <c r="K54" s="525"/>
      <c r="L54" s="162">
        <f>'5- Identificación de Riesgos'!I54</f>
        <v>0</v>
      </c>
      <c r="M54" s="208"/>
      <c r="N54" s="162"/>
      <c r="O54" s="162"/>
      <c r="P54" s="162"/>
      <c r="Q54" s="162"/>
      <c r="R54" s="166">
        <f t="shared" si="8"/>
        <v>0</v>
      </c>
      <c r="S54" s="525"/>
      <c r="T54" s="448"/>
      <c r="U54" s="464"/>
      <c r="V54" s="519"/>
    </row>
    <row r="55" spans="1:278">
      <c r="A55" s="523"/>
      <c r="B55" s="437"/>
      <c r="C55" s="177" t="str">
        <f>'5- Identificación de Riesgos'!D55</f>
        <v xml:space="preserve">6. Prácticas sociales que favorecen la corrupción. </v>
      </c>
      <c r="D55" s="301"/>
      <c r="E55" s="527"/>
      <c r="F55" s="464"/>
      <c r="G55" s="464"/>
      <c r="H55" s="464"/>
      <c r="I55" s="464"/>
      <c r="J55" s="530"/>
      <c r="K55" s="525"/>
      <c r="L55" s="162">
        <f>'5- Identificación de Riesgos'!I55</f>
        <v>0</v>
      </c>
      <c r="M55" s="208"/>
      <c r="N55" s="162"/>
      <c r="O55" s="162"/>
      <c r="P55" s="162"/>
      <c r="Q55" s="162"/>
      <c r="R55" s="166">
        <f t="shared" si="8"/>
        <v>0</v>
      </c>
      <c r="S55" s="525"/>
      <c r="T55" s="448"/>
      <c r="U55" s="464"/>
      <c r="V55" s="519"/>
    </row>
    <row r="56" spans="1:278">
      <c r="A56" s="523"/>
      <c r="B56" s="437"/>
      <c r="C56" s="177" t="str">
        <f>'5- Identificación de Riesgos'!D56</f>
        <v xml:space="preserve">7. Desconocimiento del Código de Ética y Buen Gobierno.   </v>
      </c>
      <c r="D56" s="301"/>
      <c r="E56" s="528"/>
      <c r="F56" s="486"/>
      <c r="G56" s="486"/>
      <c r="H56" s="486"/>
      <c r="I56" s="486"/>
      <c r="J56" s="531"/>
      <c r="K56" s="525"/>
      <c r="L56" s="162">
        <f>'5- Identificación de Riesgos'!I56</f>
        <v>0</v>
      </c>
      <c r="M56" s="208"/>
      <c r="N56" s="162"/>
      <c r="O56" s="162"/>
      <c r="P56" s="162"/>
      <c r="Q56" s="162"/>
      <c r="R56" s="166">
        <f t="shared" si="8"/>
        <v>0</v>
      </c>
      <c r="S56" s="525"/>
      <c r="T56" s="448"/>
      <c r="U56" s="464"/>
      <c r="V56" s="519"/>
    </row>
    <row r="57" spans="1:278">
      <c r="A57" s="523"/>
      <c r="B57" s="437"/>
      <c r="C57" s="177">
        <f>'5- Identificación de Riesgos'!D57</f>
        <v>0</v>
      </c>
      <c r="D57" s="301"/>
      <c r="E57" s="178"/>
      <c r="F57" s="203"/>
      <c r="G57" s="162"/>
      <c r="H57" s="162"/>
      <c r="I57" s="162"/>
      <c r="J57" s="166"/>
      <c r="K57" s="525"/>
      <c r="L57" s="162">
        <f>'5- Identificación de Riesgos'!I57</f>
        <v>0</v>
      </c>
      <c r="M57" s="208"/>
      <c r="N57" s="162"/>
      <c r="O57" s="162"/>
      <c r="P57" s="162"/>
      <c r="Q57" s="162"/>
      <c r="R57" s="166">
        <f t="shared" si="8"/>
        <v>0</v>
      </c>
      <c r="S57" s="525"/>
      <c r="T57" s="448"/>
      <c r="U57" s="464"/>
      <c r="V57" s="519"/>
    </row>
    <row r="58" spans="1:278" ht="31.5" customHeight="1">
      <c r="A58" s="523"/>
      <c r="B58" s="437"/>
      <c r="C58" s="177">
        <f>'5- Identificación de Riesgos'!D58</f>
        <v>0</v>
      </c>
      <c r="D58" s="301"/>
      <c r="E58" s="178"/>
      <c r="F58" s="162"/>
      <c r="G58" s="162"/>
      <c r="H58" s="162"/>
      <c r="I58" s="162"/>
      <c r="J58" s="166"/>
      <c r="K58" s="229"/>
      <c r="L58" s="162">
        <f>'5- Identificación de Riesgos'!I58</f>
        <v>0</v>
      </c>
      <c r="M58" s="208"/>
      <c r="N58" s="162" t="s">
        <v>358</v>
      </c>
      <c r="O58" s="162" t="s">
        <v>358</v>
      </c>
      <c r="P58" s="162" t="s">
        <v>358</v>
      </c>
      <c r="Q58" s="162" t="s">
        <v>358</v>
      </c>
      <c r="R58" s="166">
        <f t="shared" ref="R58:R67" si="9">SUM(COUNTIF(N58,"SI")*25%,COUNTIF(O58,"SI")*40%,COUNTIF(P58,"SI")*25%,COUNTIF(Q58,"SI")*10%)</f>
        <v>1</v>
      </c>
      <c r="S58" s="229">
        <f>AVERAGE(R58:R69)</f>
        <v>0.16666666666666666</v>
      </c>
      <c r="T58" s="448"/>
      <c r="U58" s="464"/>
      <c r="V58" s="519"/>
    </row>
    <row r="59" spans="1:278" ht="27" customHeight="1">
      <c r="A59" s="523"/>
      <c r="B59" s="437"/>
      <c r="C59" s="177">
        <f>'5- Identificación de Riesgos'!D59</f>
        <v>0</v>
      </c>
      <c r="D59" s="302"/>
      <c r="E59" s="180"/>
      <c r="F59" s="163"/>
      <c r="G59" s="163"/>
      <c r="H59" s="163"/>
      <c r="I59" s="163"/>
      <c r="J59" s="167"/>
      <c r="K59" s="230"/>
      <c r="L59" s="162">
        <f>'5- Identificación de Riesgos'!I59</f>
        <v>0</v>
      </c>
      <c r="M59" s="224"/>
      <c r="N59" s="163"/>
      <c r="O59" s="163"/>
      <c r="P59" s="163"/>
      <c r="Q59" s="163"/>
      <c r="R59" s="167">
        <f t="shared" si="9"/>
        <v>0</v>
      </c>
      <c r="S59" s="230"/>
      <c r="T59" s="547"/>
      <c r="U59" s="548"/>
      <c r="V59" s="520"/>
    </row>
    <row r="60" spans="1:278" ht="118.5" customHeight="1">
      <c r="A60" s="523">
        <f>'5- Identificación de Riesgos'!A60</f>
        <v>6</v>
      </c>
      <c r="B60" s="437" t="str">
        <f>'5- Identificación de Riesgos'!B60</f>
        <v>Recibir, ofrecer, prometer, entregar o aceptar dadivas  o beneficios a nombre propio o de terceros para  demorar, retener, alterar o direccionar decisiones judiciales.</v>
      </c>
      <c r="C60" s="177" t="str">
        <f>'5- Identificación de Riesgos'!D60</f>
        <v xml:space="preserve">1.Falta de ética  de los servidores judiciales 
</v>
      </c>
      <c r="D60" s="169"/>
      <c r="E60" s="526" t="s">
        <v>377</v>
      </c>
      <c r="F60" s="463" t="s">
        <v>358</v>
      </c>
      <c r="G60" s="463" t="s">
        <v>358</v>
      </c>
      <c r="H60" s="463" t="s">
        <v>358</v>
      </c>
      <c r="I60" s="463" t="s">
        <v>358</v>
      </c>
      <c r="J60" s="529">
        <f t="shared" ref="J60" si="10">COUNTIF(F60:I60,"SI")/4</f>
        <v>1</v>
      </c>
      <c r="K60" s="524">
        <f>AVERAGE(J60:J67)</f>
        <v>1</v>
      </c>
      <c r="L60" s="162" t="str">
        <f>'5- Identificación de Riesgos'!I60</f>
        <v>Afectación de reputacion,imagén,  credibilidad, satisfacción de usuarios y PI</v>
      </c>
      <c r="M60" s="207"/>
      <c r="N60" s="161"/>
      <c r="O60" s="161"/>
      <c r="P60" s="161"/>
      <c r="Q60" s="161"/>
      <c r="R60" s="168">
        <f t="shared" si="9"/>
        <v>0</v>
      </c>
      <c r="S60" s="524">
        <f>AVERAGE(R60:R67)</f>
        <v>0</v>
      </c>
      <c r="T60" s="447"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63"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518" t="str">
        <f>CONCATENATE(VLOOKUP((LEFT(T60,LEN(T60)-4)&amp;LEFT(U60,LEN(U60)-4)),'9- Matriz de Calor '!$D$18:$E$42,2,0)," - ",RIGHT(T60,1)*RIGHT(U60,1))</f>
        <v>Bajo - 2</v>
      </c>
    </row>
    <row r="61" spans="1:278" ht="96" customHeight="1">
      <c r="A61" s="523"/>
      <c r="B61" s="437"/>
      <c r="C61" s="177" t="str">
        <f>'5- Identificación de Riesgos'!D61</f>
        <v xml:space="preserve">2. Desconocimiento del Código de Ética y Buen Gobierno.   </v>
      </c>
      <c r="D61" s="170"/>
      <c r="E61" s="527"/>
      <c r="F61" s="464"/>
      <c r="G61" s="464"/>
      <c r="H61" s="464"/>
      <c r="I61" s="464"/>
      <c r="J61" s="530"/>
      <c r="K61" s="525"/>
      <c r="L61" s="162" t="str">
        <f>'5- Identificación de Riesgos'!I61</f>
        <v>Incumplimiento de las metas establecidas</v>
      </c>
      <c r="M61" s="207"/>
      <c r="N61" s="162"/>
      <c r="O61" s="162"/>
      <c r="P61" s="162"/>
      <c r="Q61" s="162"/>
      <c r="R61" s="166">
        <f t="shared" si="9"/>
        <v>0</v>
      </c>
      <c r="S61" s="525"/>
      <c r="T61" s="448"/>
      <c r="U61" s="464"/>
      <c r="V61" s="519"/>
    </row>
    <row r="62" spans="1:278" ht="123" customHeight="1">
      <c r="A62" s="523"/>
      <c r="B62" s="437"/>
      <c r="C62" s="177" t="str">
        <f>'5- Identificación de Riesgos'!D62</f>
        <v>3. Favorecimiento a terceros para beneficio del interés personal.</v>
      </c>
      <c r="D62" s="170"/>
      <c r="E62" s="527"/>
      <c r="F62" s="464"/>
      <c r="G62" s="464"/>
      <c r="H62" s="464"/>
      <c r="I62" s="464"/>
      <c r="J62" s="530"/>
      <c r="K62" s="525"/>
      <c r="L62" s="162" t="str">
        <f>'5- Identificación de Riesgos'!I62</f>
        <v>Interrupción o afectación en la prestación del servicio judicial</v>
      </c>
      <c r="M62" s="210"/>
      <c r="N62" s="162"/>
      <c r="O62" s="162"/>
      <c r="P62" s="162"/>
      <c r="Q62" s="162"/>
      <c r="R62" s="166">
        <f t="shared" si="9"/>
        <v>0</v>
      </c>
      <c r="S62" s="525"/>
      <c r="T62" s="448"/>
      <c r="U62" s="464"/>
      <c r="V62" s="519"/>
    </row>
    <row r="63" spans="1:278" ht="45" customHeight="1">
      <c r="A63" s="523"/>
      <c r="B63" s="437"/>
      <c r="C63" s="177" t="str">
        <f>'5- Identificación de Riesgos'!D63</f>
        <v>4. Ocultar información solicitada por alguna entidad o usuario externo.</v>
      </c>
      <c r="D63" s="170"/>
      <c r="E63" s="527"/>
      <c r="F63" s="464"/>
      <c r="G63" s="464"/>
      <c r="H63" s="464"/>
      <c r="I63" s="464"/>
      <c r="J63" s="530"/>
      <c r="K63" s="525"/>
      <c r="L63" s="162">
        <f>'5- Identificación de Riesgos'!I63</f>
        <v>0</v>
      </c>
      <c r="M63" s="208"/>
      <c r="N63" s="162"/>
      <c r="O63" s="162"/>
      <c r="P63" s="162"/>
      <c r="Q63" s="162"/>
      <c r="R63" s="166">
        <f t="shared" si="9"/>
        <v>0</v>
      </c>
      <c r="S63" s="525"/>
      <c r="T63" s="448"/>
      <c r="U63" s="464"/>
      <c r="V63" s="519"/>
    </row>
    <row r="64" spans="1:278" ht="30">
      <c r="A64" s="523"/>
      <c r="B64" s="437"/>
      <c r="C64" s="177" t="str">
        <f>'5- Identificación de Riesgos'!D64</f>
        <v>5. Ausencia de criterio frente a los valores éticos y morales de la organización.</v>
      </c>
      <c r="D64" s="170"/>
      <c r="E64" s="527"/>
      <c r="F64" s="464"/>
      <c r="G64" s="464"/>
      <c r="H64" s="464"/>
      <c r="I64" s="464"/>
      <c r="J64" s="530"/>
      <c r="K64" s="525"/>
      <c r="L64" s="162">
        <f>'5- Identificación de Riesgos'!I64</f>
        <v>0</v>
      </c>
      <c r="M64" s="208"/>
      <c r="N64" s="162"/>
      <c r="O64" s="162"/>
      <c r="P64" s="162"/>
      <c r="Q64" s="162"/>
      <c r="R64" s="166">
        <f t="shared" si="9"/>
        <v>0</v>
      </c>
      <c r="S64" s="525"/>
      <c r="T64" s="448"/>
      <c r="U64" s="464"/>
      <c r="V64" s="519"/>
    </row>
    <row r="65" spans="1:22">
      <c r="A65" s="523"/>
      <c r="B65" s="437"/>
      <c r="C65" s="177" t="str">
        <f>'5- Identificación de Riesgos'!D65</f>
        <v xml:space="preserve">6. Fallas en los controles de los procesos </v>
      </c>
      <c r="D65" s="170"/>
      <c r="E65" s="527"/>
      <c r="F65" s="464"/>
      <c r="G65" s="464"/>
      <c r="H65" s="464"/>
      <c r="I65" s="464"/>
      <c r="J65" s="530"/>
      <c r="K65" s="525"/>
      <c r="L65" s="162">
        <f>'5- Identificación de Riesgos'!I65</f>
        <v>0</v>
      </c>
      <c r="M65" s="208"/>
      <c r="N65" s="162"/>
      <c r="O65" s="162"/>
      <c r="P65" s="162"/>
      <c r="Q65" s="162"/>
      <c r="R65" s="166">
        <f t="shared" si="9"/>
        <v>0</v>
      </c>
      <c r="S65" s="525"/>
      <c r="T65" s="448"/>
      <c r="U65" s="464"/>
      <c r="V65" s="519"/>
    </row>
    <row r="66" spans="1:22">
      <c r="A66" s="523"/>
      <c r="B66" s="437"/>
      <c r="C66" s="177" t="str">
        <f>'5- Identificación de Riesgos'!D66</f>
        <v xml:space="preserve">7. Prácticas sociales que favorecen la corrupción. </v>
      </c>
      <c r="D66" s="170"/>
      <c r="E66" s="528"/>
      <c r="F66" s="486"/>
      <c r="G66" s="486"/>
      <c r="H66" s="486"/>
      <c r="I66" s="486"/>
      <c r="J66" s="531"/>
      <c r="K66" s="525"/>
      <c r="L66" s="162">
        <f>'5- Identificación de Riesgos'!I66</f>
        <v>0</v>
      </c>
      <c r="M66" s="208"/>
      <c r="N66" s="162"/>
      <c r="O66" s="162"/>
      <c r="P66" s="162"/>
      <c r="Q66" s="162"/>
      <c r="R66" s="166">
        <f t="shared" si="9"/>
        <v>0</v>
      </c>
      <c r="S66" s="525"/>
      <c r="T66" s="448"/>
      <c r="U66" s="464"/>
      <c r="V66" s="519"/>
    </row>
    <row r="67" spans="1:22">
      <c r="A67" s="523"/>
      <c r="B67" s="437"/>
      <c r="C67" s="177">
        <f>'5- Identificación de Riesgos'!D67</f>
        <v>0</v>
      </c>
      <c r="D67" s="170"/>
      <c r="E67" s="178"/>
      <c r="F67" s="162"/>
      <c r="G67" s="162"/>
      <c r="H67" s="162"/>
      <c r="I67" s="162"/>
      <c r="J67" s="166"/>
      <c r="K67" s="525"/>
      <c r="L67" s="162">
        <f>'5- Identificación de Riesgos'!I67</f>
        <v>0</v>
      </c>
      <c r="M67" s="208"/>
      <c r="N67" s="162"/>
      <c r="O67" s="162"/>
      <c r="P67" s="162"/>
      <c r="Q67" s="162"/>
      <c r="R67" s="166">
        <f t="shared" si="9"/>
        <v>0</v>
      </c>
      <c r="S67" s="525"/>
      <c r="T67" s="448"/>
      <c r="U67" s="464"/>
      <c r="V67" s="519"/>
    </row>
    <row r="68" spans="1:22" ht="31.5" customHeight="1">
      <c r="A68" s="523"/>
      <c r="B68" s="437"/>
      <c r="C68" s="177">
        <f>'5- Identificación de Riesgos'!D68</f>
        <v>0</v>
      </c>
      <c r="D68" s="170"/>
      <c r="E68" s="178"/>
      <c r="F68" s="162"/>
      <c r="G68" s="162"/>
      <c r="H68" s="162"/>
      <c r="I68" s="162"/>
      <c r="J68" s="166"/>
      <c r="K68" s="229"/>
      <c r="L68" s="162">
        <f>'5- Identificación de Riesgos'!I68</f>
        <v>0</v>
      </c>
      <c r="M68" s="208"/>
      <c r="N68" s="162" t="s">
        <v>358</v>
      </c>
      <c r="O68" s="162" t="s">
        <v>358</v>
      </c>
      <c r="P68" s="162" t="s">
        <v>358</v>
      </c>
      <c r="Q68" s="162" t="s">
        <v>358</v>
      </c>
      <c r="R68" s="166">
        <f t="shared" ref="R68:R69" si="11">SUM(COUNTIF(N68,"SI")*25%,COUNTIF(O68,"SI")*40%,COUNTIF(P68,"SI")*25%,COUNTIF(Q68,"SI")*10%)</f>
        <v>1</v>
      </c>
      <c r="S68" s="229">
        <f>AVERAGE(R68:R69)</f>
        <v>0.5</v>
      </c>
      <c r="T68" s="448"/>
      <c r="U68" s="464"/>
      <c r="V68" s="519"/>
    </row>
    <row r="69" spans="1:22" ht="27" customHeight="1">
      <c r="A69" s="523"/>
      <c r="B69" s="437"/>
      <c r="C69" s="177">
        <f>'5- Identificación de Riesgos'!D69</f>
        <v>0</v>
      </c>
      <c r="D69" s="172"/>
      <c r="E69" s="180"/>
      <c r="F69" s="163"/>
      <c r="G69" s="163"/>
      <c r="H69" s="163"/>
      <c r="I69" s="163"/>
      <c r="J69" s="167"/>
      <c r="K69" s="230"/>
      <c r="L69" s="163">
        <f>'5- Identificación de Riesgos'!I69</f>
        <v>0</v>
      </c>
      <c r="M69" s="224"/>
      <c r="N69" s="163"/>
      <c r="O69" s="163"/>
      <c r="P69" s="163"/>
      <c r="Q69" s="163"/>
      <c r="R69" s="167">
        <f t="shared" si="11"/>
        <v>0</v>
      </c>
      <c r="S69" s="230"/>
      <c r="T69" s="547"/>
      <c r="U69" s="548"/>
      <c r="V69" s="520"/>
    </row>
  </sheetData>
  <mergeCells count="90">
    <mergeCell ref="U60:U69"/>
    <mergeCell ref="J10:J11"/>
    <mergeCell ref="E20:E21"/>
    <mergeCell ref="F20:F21"/>
    <mergeCell ref="G20:G21"/>
    <mergeCell ref="H20:H21"/>
    <mergeCell ref="I20:I21"/>
    <mergeCell ref="J20:J21"/>
    <mergeCell ref="E10:E11"/>
    <mergeCell ref="F10:F11"/>
    <mergeCell ref="G10:G11"/>
    <mergeCell ref="H10:H11"/>
    <mergeCell ref="I10:I11"/>
    <mergeCell ref="J60:J66"/>
    <mergeCell ref="S50:S57"/>
    <mergeCell ref="K60:K67"/>
    <mergeCell ref="S60:S67"/>
    <mergeCell ref="T60:T69"/>
    <mergeCell ref="V60:V69"/>
    <mergeCell ref="V50:V59"/>
    <mergeCell ref="A10:A19"/>
    <mergeCell ref="B10:B19"/>
    <mergeCell ref="S10:S19"/>
    <mergeCell ref="T10:T19"/>
    <mergeCell ref="U10:U19"/>
    <mergeCell ref="V10:V19"/>
    <mergeCell ref="K10:K19"/>
    <mergeCell ref="A20:A29"/>
    <mergeCell ref="T30:T39"/>
    <mergeCell ref="U30:U39"/>
    <mergeCell ref="V30:V39"/>
    <mergeCell ref="A30:A39"/>
    <mergeCell ref="T50:T59"/>
    <mergeCell ref="U50:U59"/>
    <mergeCell ref="E1:V3"/>
    <mergeCell ref="A1:C3"/>
    <mergeCell ref="T7:V7"/>
    <mergeCell ref="D7:R7"/>
    <mergeCell ref="A8:A9"/>
    <mergeCell ref="B8:B9"/>
    <mergeCell ref="C8:C9"/>
    <mergeCell ref="D8:D9"/>
    <mergeCell ref="E8:E9"/>
    <mergeCell ref="F8:K8"/>
    <mergeCell ref="L8:S8"/>
    <mergeCell ref="A7:C7"/>
    <mergeCell ref="D4:V4"/>
    <mergeCell ref="D5:V5"/>
    <mergeCell ref="D6:V6"/>
    <mergeCell ref="A4:C4"/>
    <mergeCell ref="V20:V29"/>
    <mergeCell ref="T20:T29"/>
    <mergeCell ref="U20:U29"/>
    <mergeCell ref="S20:S29"/>
    <mergeCell ref="A5:C5"/>
    <mergeCell ref="A6:C6"/>
    <mergeCell ref="B20:B29"/>
    <mergeCell ref="K20:K29"/>
    <mergeCell ref="I30:I31"/>
    <mergeCell ref="J30:J31"/>
    <mergeCell ref="U40:U49"/>
    <mergeCell ref="V40:V49"/>
    <mergeCell ref="A40:A49"/>
    <mergeCell ref="B40:B49"/>
    <mergeCell ref="K40:K49"/>
    <mergeCell ref="S40:S49"/>
    <mergeCell ref="T40:T49"/>
    <mergeCell ref="K30:K39"/>
    <mergeCell ref="S30:S39"/>
    <mergeCell ref="B30:B39"/>
    <mergeCell ref="E30:E31"/>
    <mergeCell ref="F30:F31"/>
    <mergeCell ref="G30:G31"/>
    <mergeCell ref="H30:H31"/>
    <mergeCell ref="A60:A69"/>
    <mergeCell ref="B60:B69"/>
    <mergeCell ref="B50:B59"/>
    <mergeCell ref="A50:A59"/>
    <mergeCell ref="K50:K57"/>
    <mergeCell ref="E50:E56"/>
    <mergeCell ref="F50:F56"/>
    <mergeCell ref="G50:G56"/>
    <mergeCell ref="H50:H56"/>
    <mergeCell ref="I50:I56"/>
    <mergeCell ref="J50:J56"/>
    <mergeCell ref="E60:E66"/>
    <mergeCell ref="F60:F66"/>
    <mergeCell ref="G60:G66"/>
    <mergeCell ref="H60:H66"/>
    <mergeCell ref="I60:I66"/>
  </mergeCells>
  <conditionalFormatting sqref="T10 T20 T30 T40">
    <cfRule type="containsText" dxfId="212" priority="580" operator="containsText" text="Muy baja">
      <formula>NOT(ISERROR(SEARCH("Muy baja",T10)))</formula>
    </cfRule>
    <cfRule type="containsText" dxfId="211" priority="579" operator="containsText" text="Baja">
      <formula>NOT(ISERROR(SEARCH("Baja",T10)))</formula>
    </cfRule>
    <cfRule type="containsText" dxfId="210" priority="578" operator="containsText" text="Media">
      <formula>NOT(ISERROR(SEARCH("Media",T10)))</formula>
    </cfRule>
    <cfRule type="containsText" dxfId="209" priority="577" operator="containsText" text="Alta">
      <formula>NOT(ISERROR(SEARCH("Alta",T10)))</formula>
    </cfRule>
    <cfRule type="containsText" dxfId="208" priority="576" operator="containsText" text="Muy bajo">
      <formula>NOT(ISERROR(SEARCH("Muy bajo",T10)))</formula>
    </cfRule>
    <cfRule type="containsText" dxfId="207" priority="575" operator="containsText" text="Muy Baja'Tabla probabilidad'!">
      <formula>NOT(ISERROR(SEARCH("Muy Baja'Tabla probabilidad'!",T10)))</formula>
    </cfRule>
    <cfRule type="containsText" dxfId="206" priority="574" operator="containsText" text="Muy Baja">
      <formula>NOT(ISERROR(SEARCH("Muy Baja",T10)))</formula>
    </cfRule>
    <cfRule type="containsText" dxfId="205" priority="573" operator="containsText" text="Muy Baja">
      <formula>NOT(ISERROR(SEARCH("Muy Baja",T10)))</formula>
    </cfRule>
    <cfRule type="containsText" dxfId="204" priority="571" operator="containsText" text="Baja">
      <formula>NOT(ISERROR(SEARCH("Baja",T10)))</formula>
    </cfRule>
    <cfRule type="containsText" dxfId="203" priority="570" operator="containsText" text="Muy Baja">
      <formula>NOT(ISERROR(SEARCH("Muy Baja",T10)))</formula>
    </cfRule>
    <cfRule type="containsText" dxfId="202" priority="569" operator="containsText" text="Media">
      <formula>NOT(ISERROR(SEARCH("Media",T10)))</formula>
    </cfRule>
    <cfRule type="cellIs" dxfId="201" priority="584" operator="between">
      <formula>0</formula>
      <formula>2</formula>
    </cfRule>
    <cfRule type="containsText" dxfId="200" priority="568" operator="containsText" text="Media">
      <formula>NOT(ISERROR(SEARCH("Media",T10)))</formula>
    </cfRule>
    <cfRule type="containsText" dxfId="199" priority="567" operator="containsText" text="Media">
      <formula>NOT(ISERROR(SEARCH("Media",T10)))</formula>
    </cfRule>
    <cfRule type="containsText" dxfId="198" priority="566" operator="containsText" text="Alta">
      <formula>NOT(ISERROR(SEARCH("Alta",T10)))</formula>
    </cfRule>
    <cfRule type="containsText" dxfId="197" priority="564" operator="containsText" text="Muy Alta">
      <formula>NOT(ISERROR(SEARCH("Muy Alta",T10)))</formula>
    </cfRule>
    <cfRule type="containsText" dxfId="196" priority="572" operator="containsText" text="Muy Baja">
      <formula>NOT(ISERROR(SEARCH("Muy Baja",T10)))</formula>
    </cfRule>
    <cfRule type="containsText" dxfId="195" priority="563" operator="containsText" text="Baja">
      <formula>NOT(ISERROR(SEARCH("Baja",T10)))</formula>
    </cfRule>
    <cfRule type="containsText" dxfId="194" priority="562" operator="containsText" text="Muy Baja">
      <formula>NOT(ISERROR(SEARCH("Muy Baja",T10)))</formula>
    </cfRule>
    <cfRule type="cellIs" dxfId="193" priority="583" operator="between">
      <formula>1</formula>
      <formula>2</formula>
    </cfRule>
  </conditionalFormatting>
  <conditionalFormatting sqref="T50">
    <cfRule type="containsText" dxfId="191" priority="334" operator="containsText" text="Muy Alta">
      <formula>NOT(ISERROR(SEARCH("Muy Alta",T50)))</formula>
    </cfRule>
    <cfRule type="containsText" dxfId="190" priority="336" operator="containsText" text="Alta">
      <formula>NOT(ISERROR(SEARCH("Alta",T50)))</formula>
    </cfRule>
    <cfRule type="containsText" dxfId="189" priority="337" operator="containsText" text="Media">
      <formula>NOT(ISERROR(SEARCH("Media",T50)))</formula>
    </cfRule>
    <cfRule type="containsText" dxfId="188" priority="338" operator="containsText" text="Media">
      <formula>NOT(ISERROR(SEARCH("Media",T50)))</formula>
    </cfRule>
    <cfRule type="containsText" dxfId="187" priority="339" operator="containsText" text="Media">
      <formula>NOT(ISERROR(SEARCH("Media",T50)))</formula>
    </cfRule>
    <cfRule type="containsText" dxfId="186" priority="340" operator="containsText" text="Muy Baja">
      <formula>NOT(ISERROR(SEARCH("Muy Baja",T50)))</formula>
    </cfRule>
    <cfRule type="cellIs" dxfId="185" priority="353" operator="between">
      <formula>1</formula>
      <formula>2</formula>
    </cfRule>
    <cfRule type="containsText" dxfId="184" priority="342" operator="containsText" text="Muy Baja">
      <formula>NOT(ISERROR(SEARCH("Muy Baja",T50)))</formula>
    </cfRule>
    <cfRule type="containsText" dxfId="183" priority="343" operator="containsText" text="Muy Baja">
      <formula>NOT(ISERROR(SEARCH("Muy Baja",T50)))</formula>
    </cfRule>
    <cfRule type="containsText" dxfId="182" priority="344" operator="containsText" text="Muy Baja">
      <formula>NOT(ISERROR(SEARCH("Muy Baja",T50)))</formula>
    </cfRule>
    <cfRule type="containsText" dxfId="181" priority="345" operator="containsText" text="Muy Baja'Tabla probabilidad'!">
      <formula>NOT(ISERROR(SEARCH("Muy Baja'Tabla probabilidad'!",T50)))</formula>
    </cfRule>
    <cfRule type="containsText" dxfId="180" priority="346" operator="containsText" text="Muy bajo">
      <formula>NOT(ISERROR(SEARCH("Muy bajo",T50)))</formula>
    </cfRule>
    <cfRule type="containsText" dxfId="179" priority="347" operator="containsText" text="Alta">
      <formula>NOT(ISERROR(SEARCH("Alta",T50)))</formula>
    </cfRule>
    <cfRule type="containsText" dxfId="178" priority="348" operator="containsText" text="Media">
      <formula>NOT(ISERROR(SEARCH("Media",T50)))</formula>
    </cfRule>
    <cfRule type="containsText" dxfId="177" priority="349" operator="containsText" text="Baja">
      <formula>NOT(ISERROR(SEARCH("Baja",T50)))</formula>
    </cfRule>
    <cfRule type="containsText" dxfId="176" priority="350" operator="containsText" text="Muy baja">
      <formula>NOT(ISERROR(SEARCH("Muy baja",T50)))</formula>
    </cfRule>
    <cfRule type="cellIs" dxfId="173" priority="354" operator="between">
      <formula>0</formula>
      <formula>2</formula>
    </cfRule>
    <cfRule type="containsText" dxfId="172" priority="341" operator="containsText" text="Baja">
      <formula>NOT(ISERROR(SEARCH("Baja",T50)))</formula>
    </cfRule>
    <cfRule type="containsText" dxfId="171" priority="332" operator="containsText" text="Muy Baja">
      <formula>NOT(ISERROR(SEARCH("Muy Baja",T50)))</formula>
    </cfRule>
    <cfRule type="containsText" dxfId="170" priority="333" operator="containsText" text="Baja">
      <formula>NOT(ISERROR(SEARCH("Baja",T50)))</formula>
    </cfRule>
  </conditionalFormatting>
  <conditionalFormatting sqref="T60">
    <cfRule type="containsText" dxfId="169" priority="109" operator="containsText" text="Muy Alta">
      <formula>NOT(ISERROR(SEARCH("Muy Alta",T60)))</formula>
    </cfRule>
    <cfRule type="cellIs" dxfId="166" priority="127" operator="between">
      <formula>1</formula>
      <formula>2</formula>
    </cfRule>
    <cfRule type="containsText" dxfId="165" priority="121" operator="containsText" text="Alta">
      <formula>NOT(ISERROR(SEARCH("Alta",T60)))</formula>
    </cfRule>
    <cfRule type="cellIs" dxfId="164" priority="128" operator="between">
      <formula>0</formula>
      <formula>2</formula>
    </cfRule>
    <cfRule type="containsText" dxfId="163" priority="117" operator="containsText" text="Muy Baja">
      <formula>NOT(ISERROR(SEARCH("Muy Baja",T60)))</formula>
    </cfRule>
    <cfRule type="containsText" dxfId="162" priority="112" operator="containsText" text="Media">
      <formula>NOT(ISERROR(SEARCH("Media",T60)))</formula>
    </cfRule>
    <cfRule type="containsText" dxfId="161" priority="118" operator="containsText" text="Muy Baja">
      <formula>NOT(ISERROR(SEARCH("Muy Baja",T60)))</formula>
    </cfRule>
    <cfRule type="containsText" dxfId="160" priority="119" operator="containsText" text="Muy Baja'Tabla probabilidad'!">
      <formula>NOT(ISERROR(SEARCH("Muy Baja'Tabla probabilidad'!",T60)))</formula>
    </cfRule>
    <cfRule type="containsText" dxfId="159" priority="107" operator="containsText" text="Muy Baja">
      <formula>NOT(ISERROR(SEARCH("Muy Baja",T60)))</formula>
    </cfRule>
    <cfRule type="containsText" dxfId="158" priority="108" operator="containsText" text="Baja">
      <formula>NOT(ISERROR(SEARCH("Baja",T60)))</formula>
    </cfRule>
    <cfRule type="containsText" dxfId="157" priority="110" operator="containsText" text="Alta">
      <formula>NOT(ISERROR(SEARCH("Alta",T60)))</formula>
    </cfRule>
    <cfRule type="containsText" dxfId="156" priority="111" operator="containsText" text="Media">
      <formula>NOT(ISERROR(SEARCH("Media",T60)))</formula>
    </cfRule>
    <cfRule type="containsText" dxfId="155" priority="120" operator="containsText" text="Muy bajo">
      <formula>NOT(ISERROR(SEARCH("Muy bajo",T60)))</formula>
    </cfRule>
    <cfRule type="containsText" dxfId="154" priority="113" operator="containsText" text="Media">
      <formula>NOT(ISERROR(SEARCH("Media",T60)))</formula>
    </cfRule>
    <cfRule type="containsText" dxfId="153" priority="114" operator="containsText" text="Muy Baja">
      <formula>NOT(ISERROR(SEARCH("Muy Baja",T60)))</formula>
    </cfRule>
    <cfRule type="containsText" dxfId="152" priority="115" operator="containsText" text="Baja">
      <formula>NOT(ISERROR(SEARCH("Baja",T60)))</formula>
    </cfRule>
    <cfRule type="containsText" dxfId="151" priority="116" operator="containsText" text="Muy Baja">
      <formula>NOT(ISERROR(SEARCH("Muy Baja",T60)))</formula>
    </cfRule>
    <cfRule type="containsText" dxfId="150" priority="122" operator="containsText" text="Media">
      <formula>NOT(ISERROR(SEARCH("Media",T60)))</formula>
    </cfRule>
    <cfRule type="containsText" dxfId="149" priority="124" operator="containsText" text="Muy baja">
      <formula>NOT(ISERROR(SEARCH("Muy baja",T60)))</formula>
    </cfRule>
    <cfRule type="containsText" dxfId="148" priority="123" operator="containsText" text="Baja">
      <formula>NOT(ISERROR(SEARCH("Baja",T60)))</formula>
    </cfRule>
  </conditionalFormatting>
  <conditionalFormatting sqref="U10 U20 U30 U40">
    <cfRule type="containsText" dxfId="147" priority="559" operator="containsText" text="Moderado">
      <formula>NOT(ISERROR(SEARCH("Moderado",U10)))</formula>
    </cfRule>
    <cfRule type="containsText" dxfId="146" priority="557" operator="containsText" text="Mayor">
      <formula>NOT(ISERROR(SEARCH("Mayor",U10)))</formula>
    </cfRule>
    <cfRule type="containsText" dxfId="145" priority="558" operator="containsText" text="Alta">
      <formula>NOT(ISERROR(SEARCH("Alta",U10)))</formula>
    </cfRule>
    <cfRule type="containsText" dxfId="144" priority="560" operator="containsText" text="Menor">
      <formula>NOT(ISERROR(SEARCH("Menor",U10)))</formula>
    </cfRule>
    <cfRule type="containsText" dxfId="143" priority="561" operator="containsText" text="Leve">
      <formula>NOT(ISERROR(SEARCH("Leve",U10)))</formula>
    </cfRule>
    <cfRule type="containsText" dxfId="142" priority="556" operator="containsText" text="Catastrófico">
      <formula>NOT(ISERROR(SEARCH("Catastrófico",U10)))</formula>
    </cfRule>
  </conditionalFormatting>
  <conditionalFormatting sqref="U50">
    <cfRule type="containsText" dxfId="141" priority="331" operator="containsText" text="Leve">
      <formula>NOT(ISERROR(SEARCH("Leve",U50)))</formula>
    </cfRule>
    <cfRule type="containsText" dxfId="140" priority="330" operator="containsText" text="Menor">
      <formula>NOT(ISERROR(SEARCH("Menor",U50)))</formula>
    </cfRule>
    <cfRule type="containsText" dxfId="139" priority="327" operator="containsText" text="Mayor">
      <formula>NOT(ISERROR(SEARCH("Mayor",U50)))</formula>
    </cfRule>
    <cfRule type="containsText" dxfId="138" priority="326" operator="containsText" text="Catastrófico">
      <formula>NOT(ISERROR(SEARCH("Catastrófico",U50)))</formula>
    </cfRule>
    <cfRule type="containsText" dxfId="137" priority="329" operator="containsText" text="Moderado">
      <formula>NOT(ISERROR(SEARCH("Moderado",U50)))</formula>
    </cfRule>
    <cfRule type="containsText" dxfId="136" priority="328" operator="containsText" text="Alta">
      <formula>NOT(ISERROR(SEARCH("Alta",U50)))</formula>
    </cfRule>
  </conditionalFormatting>
  <conditionalFormatting sqref="U60">
    <cfRule type="containsText" dxfId="135" priority="101" operator="containsText" text="Catastrófico">
      <formula>NOT(ISERROR(SEARCH("Catastrófico",U60)))</formula>
    </cfRule>
    <cfRule type="containsText" dxfId="134" priority="102" operator="containsText" text="Mayor">
      <formula>NOT(ISERROR(SEARCH("Mayor",U60)))</formula>
    </cfRule>
    <cfRule type="containsText" dxfId="133" priority="104" operator="containsText" text="Moderado">
      <formula>NOT(ISERROR(SEARCH("Moderado",U60)))</formula>
    </cfRule>
    <cfRule type="containsText" dxfId="132" priority="106" operator="containsText" text="Leve">
      <formula>NOT(ISERROR(SEARCH("Leve",U60)))</formula>
    </cfRule>
    <cfRule type="containsText" dxfId="131" priority="105" operator="containsText" text="Menor">
      <formula>NOT(ISERROR(SEARCH("Menor",U60)))</formula>
    </cfRule>
    <cfRule type="containsText" dxfId="130" priority="103" operator="containsText" text="Alta">
      <formula>NOT(ISERROR(SEARCH("Alta",U60)))</formula>
    </cfRule>
  </conditionalFormatting>
  <conditionalFormatting sqref="V10 V20">
    <cfRule type="containsText" dxfId="129" priority="523" operator="containsText" text="Moderado">
      <formula>NOT(ISERROR(SEARCH("Moderado",V10)))</formula>
    </cfRule>
    <cfRule type="containsText" dxfId="128" priority="522" operator="containsText" text="Bajo">
      <formula>NOT(ISERROR(SEARCH("Bajo",V10)))</formula>
    </cfRule>
    <cfRule type="containsText" dxfId="127" priority="521" operator="containsText" text="Alto">
      <formula>NOT(ISERROR(SEARCH("Alto",V10)))</formula>
    </cfRule>
    <cfRule type="containsText" dxfId="126" priority="520" operator="containsText" text="Extremo">
      <formula>NOT(ISERROR(SEARCH("Extremo",V10)))</formula>
    </cfRule>
  </conditionalFormatting>
  <conditionalFormatting sqref="V30 V40">
    <cfRule type="containsText" dxfId="125" priority="488" operator="containsText" text="Alto">
      <formula>NOT(ISERROR(SEARCH("Alto",V30)))</formula>
    </cfRule>
    <cfRule type="containsText" dxfId="124" priority="490" operator="containsText" text="Moderado">
      <formula>NOT(ISERROR(SEARCH("Moderado",V30)))</formula>
    </cfRule>
    <cfRule type="containsText" dxfId="123" priority="489" operator="containsText" text="Bajo">
      <formula>NOT(ISERROR(SEARCH("Bajo",V30)))</formula>
    </cfRule>
    <cfRule type="containsText" dxfId="122" priority="487" operator="containsText" text="Extremo">
      <formula>NOT(ISERROR(SEARCH("Extremo",V30)))</formula>
    </cfRule>
  </conditionalFormatting>
  <conditionalFormatting sqref="V50">
    <cfRule type="containsText" dxfId="121" priority="325" operator="containsText" text="Moderado">
      <formula>NOT(ISERROR(SEARCH("Moderado",V50)))</formula>
    </cfRule>
    <cfRule type="containsText" dxfId="120" priority="324" operator="containsText" text="Bajo">
      <formula>NOT(ISERROR(SEARCH("Bajo",V50)))</formula>
    </cfRule>
    <cfRule type="containsText" dxfId="119" priority="323" operator="containsText" text="Alto">
      <formula>NOT(ISERROR(SEARCH("Alto",V50)))</formula>
    </cfRule>
    <cfRule type="containsText" dxfId="118" priority="322" operator="containsText" text="Extremo">
      <formula>NOT(ISERROR(SEARCH("Extremo",V50)))</formula>
    </cfRule>
  </conditionalFormatting>
  <conditionalFormatting sqref="V60">
    <cfRule type="containsText" dxfId="117" priority="98" operator="containsText" text="Alto">
      <formula>NOT(ISERROR(SEARCH("Alto",V60)))</formula>
    </cfRule>
    <cfRule type="containsText" dxfId="116" priority="99" operator="containsText" text="Bajo">
      <formula>NOT(ISERROR(SEARCH("Bajo",V60)))</formula>
    </cfRule>
    <cfRule type="containsText" dxfId="115" priority="100" operator="containsText" text="Moderado">
      <formula>NOT(ISERROR(SEARCH("Moderado",V60)))</formula>
    </cfRule>
    <cfRule type="containsText" dxfId="114" priority="97" operator="containsText" text="Extremo">
      <formula>NOT(ISERROR(SEARCH("Extremo",V60)))</formula>
    </cfRule>
  </conditionalFormatting>
  <dataValidations count="2">
    <dataValidation allowBlank="1" showInputMessage="1" showErrorMessage="1" prompt="Enunciar cuál es el control" sqref="E25:E28 E22:E23 E12:E13 E40:E48 E33:E38 E30 E50 E15:E20 E57:E60 E10 E67:E69" xr:uid="{00000000-0002-0000-0500-000000000000}"/>
    <dataValidation type="list" allowBlank="1" showInputMessage="1" showErrorMessage="1" sqref="F10:I10 F12:I20 F22:I30 N10:Q69 F32:I50 F58:F60 F67:I69 G57:I6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8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8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351"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352" operator="containsText" id="{FB927DED-08A8-4972-857B-A4A884F0DD0D}">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125" operator="containsText" id="{ADE80DBC-25DB-4C91-949B-C7D172DA4BF7}">
            <xm:f>NOT(ISERROR(SEARCH('8- Políticas de Administración '!$B$5,T60)))</xm:f>
            <xm:f>'8- Políticas de Administración '!$B$5</xm:f>
            <x14:dxf>
              <font>
                <color rgb="FF006100"/>
              </font>
              <fill>
                <patternFill>
                  <bgColor rgb="FFC6EFCE"/>
                </patternFill>
              </fill>
            </x14:dxf>
          </x14:cfRule>
          <x14:cfRule type="containsText" priority="126" operator="containsText" id="{59655B22-A859-4A28-83FF-F185FFB774C2}">
            <xm:f>NOT(ISERROR(SEARCH('8- Políticas de Administración '!$B$5,T60)))</xm:f>
            <xm:f>'8- Políticas de Administración '!$B$5</xm:f>
            <x14:dxf>
              <font>
                <color rgb="FF9C0006"/>
              </font>
              <fill>
                <patternFill>
                  <bgColor rgb="FFFFC7CE"/>
                </patternFill>
              </fill>
            </x14:dxf>
          </x14:cfRule>
          <xm:sqref>T60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opLeftCell="A34" zoomScale="70" zoomScaleNormal="70" zoomScalePageLayoutView="70" workbookViewId="0">
      <selection activeCell="P58" sqref="P58"/>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32.710937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97"/>
      <c r="B1" s="597"/>
      <c r="C1" s="597"/>
      <c r="D1" s="597"/>
      <c r="E1" s="597"/>
      <c r="F1" s="595" t="s">
        <v>378</v>
      </c>
      <c r="G1" s="595"/>
      <c r="H1" s="595"/>
      <c r="I1" s="595"/>
      <c r="J1" s="595"/>
      <c r="K1" s="595"/>
      <c r="L1" s="595"/>
      <c r="M1" s="595"/>
      <c r="N1" s="595"/>
      <c r="O1" s="595"/>
      <c r="P1" s="595"/>
      <c r="Q1" s="595"/>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7"/>
      <c r="B2" s="597"/>
      <c r="C2" s="597"/>
      <c r="D2" s="597"/>
      <c r="E2" s="597"/>
      <c r="F2" s="595"/>
      <c r="G2" s="595"/>
      <c r="H2" s="595"/>
      <c r="I2" s="595"/>
      <c r="J2" s="595"/>
      <c r="K2" s="595"/>
      <c r="L2" s="595"/>
      <c r="M2" s="595"/>
      <c r="N2" s="595"/>
      <c r="O2" s="595"/>
      <c r="P2" s="595"/>
      <c r="Q2" s="595"/>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7"/>
      <c r="B3" s="597"/>
      <c r="C3" s="597"/>
      <c r="D3" s="597"/>
      <c r="E3" s="597"/>
      <c r="F3" s="595"/>
      <c r="G3" s="595"/>
      <c r="H3" s="595"/>
      <c r="I3" s="595"/>
      <c r="J3" s="595"/>
      <c r="K3" s="595"/>
      <c r="L3" s="595"/>
      <c r="M3" s="595"/>
      <c r="N3" s="595"/>
      <c r="O3" s="595"/>
      <c r="P3" s="595"/>
      <c r="Q3" s="595"/>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97" t="s">
        <v>256</v>
      </c>
      <c r="B4" s="497"/>
      <c r="C4" s="497"/>
      <c r="D4" s="541" t="s">
        <v>2</v>
      </c>
      <c r="E4" s="542"/>
      <c r="F4" s="542"/>
      <c r="G4" s="542"/>
      <c r="H4" s="542"/>
      <c r="I4" s="542"/>
      <c r="J4" s="542"/>
      <c r="K4" s="542"/>
      <c r="L4" s="542"/>
      <c r="M4" s="542"/>
      <c r="N4" s="542"/>
      <c r="O4" s="542"/>
      <c r="P4" s="542"/>
      <c r="Q4" s="543"/>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97" t="s">
        <v>257</v>
      </c>
      <c r="B5" s="497"/>
      <c r="C5" s="497"/>
      <c r="D5" s="598" t="s">
        <v>258</v>
      </c>
      <c r="E5" s="599"/>
      <c r="F5" s="599"/>
      <c r="G5" s="599"/>
      <c r="H5" s="599"/>
      <c r="I5" s="599"/>
      <c r="J5" s="599"/>
      <c r="K5" s="599"/>
      <c r="L5" s="599"/>
      <c r="M5" s="599"/>
      <c r="N5" s="599"/>
      <c r="O5" s="599"/>
      <c r="P5" s="599"/>
      <c r="Q5" s="600"/>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97" t="s">
        <v>259</v>
      </c>
      <c r="B6" s="497"/>
      <c r="C6" s="497"/>
      <c r="D6" s="541" t="s">
        <v>260</v>
      </c>
      <c r="E6" s="542"/>
      <c r="F6" s="542"/>
      <c r="G6" s="542"/>
      <c r="H6" s="542"/>
      <c r="I6" s="542"/>
      <c r="J6" s="542"/>
      <c r="K6" s="542"/>
      <c r="L6" s="542"/>
      <c r="M6" s="542"/>
      <c r="N6" s="542"/>
      <c r="O6" s="542"/>
      <c r="P6" s="542"/>
      <c r="Q6" s="543"/>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6.5">
      <c r="A7" s="558" t="s">
        <v>379</v>
      </c>
      <c r="B7" s="558"/>
      <c r="C7" s="558"/>
      <c r="D7" s="558"/>
      <c r="E7" s="558"/>
      <c r="F7" s="558" t="s">
        <v>276</v>
      </c>
      <c r="G7" s="558"/>
      <c r="H7" s="558"/>
      <c r="I7" s="90"/>
      <c r="J7" s="514" t="s">
        <v>380</v>
      </c>
      <c r="K7" s="514"/>
      <c r="L7" s="514"/>
      <c r="M7" s="514"/>
      <c r="N7" s="51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0" t="s">
        <v>266</v>
      </c>
      <c r="B8" s="561" t="s">
        <v>343</v>
      </c>
      <c r="C8" s="588" t="s">
        <v>268</v>
      </c>
      <c r="D8" s="590" t="s">
        <v>278</v>
      </c>
      <c r="E8" s="561" t="s">
        <v>262</v>
      </c>
      <c r="F8" s="586" t="s">
        <v>381</v>
      </c>
      <c r="G8" s="586" t="s">
        <v>382</v>
      </c>
      <c r="H8" s="586" t="s">
        <v>383</v>
      </c>
      <c r="I8" s="592"/>
      <c r="J8" s="586" t="s">
        <v>384</v>
      </c>
      <c r="K8" s="586" t="s">
        <v>385</v>
      </c>
      <c r="L8" s="586" t="s">
        <v>386</v>
      </c>
      <c r="M8" s="586" t="s">
        <v>387</v>
      </c>
      <c r="N8" s="586" t="s">
        <v>388</v>
      </c>
      <c r="O8" s="586" t="s">
        <v>389</v>
      </c>
      <c r="P8" s="586" t="s">
        <v>390</v>
      </c>
      <c r="Q8" s="586" t="s">
        <v>391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c r="A9" s="498"/>
      <c r="B9" s="562"/>
      <c r="C9" s="589"/>
      <c r="D9" s="591"/>
      <c r="E9" s="562"/>
      <c r="F9" s="587"/>
      <c r="G9" s="587"/>
      <c r="H9" s="587"/>
      <c r="I9" s="593"/>
      <c r="J9" s="587"/>
      <c r="K9" s="587"/>
      <c r="L9" s="587"/>
      <c r="M9" s="587"/>
      <c r="N9" s="587"/>
      <c r="O9" s="587"/>
      <c r="P9" s="587"/>
      <c r="Q9" s="587"/>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22.25" customHeight="1">
      <c r="A10" s="571">
        <f>'5- Identificación de Riesgos'!A10</f>
        <v>1</v>
      </c>
      <c r="B10" s="463" t="str">
        <f>'5- Identificación de Riesgos'!B10</f>
        <v>Vencimiento de Términos</v>
      </c>
      <c r="C10" s="433" t="str">
        <f>'5- Identificación de Riesgos'!C10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433" t="s">
        <v>287</v>
      </c>
      <c r="E10" s="185" t="str">
        <f>'5- Identificación de Riesgos'!D10</f>
        <v>1. Mayor demanda de justicia.</v>
      </c>
      <c r="F10" s="470" t="str">
        <f>'5- Identificación de Riesgos'!H10</f>
        <v>Muy Baja - 1</v>
      </c>
      <c r="G10" s="433" t="str">
        <f>'5- Identificación de Riesgos'!M10</f>
        <v>Mayor - 4</v>
      </c>
      <c r="H10" s="433" t="str">
        <f>'5- Identificación de Riesgos'!N10</f>
        <v>Alto  - 4</v>
      </c>
      <c r="I10" s="158"/>
      <c r="J10" s="583" t="str">
        <f>'6- Valoración Controles'!T10</f>
        <v>Muy Baja - 1</v>
      </c>
      <c r="K10" s="583" t="str">
        <f>'6- Valoración Controles'!U10</f>
        <v>Mayor - 4</v>
      </c>
      <c r="L10" s="579" t="e">
        <f>AVERAGE(#REF!)</f>
        <v>#REF!</v>
      </c>
      <c r="M10" s="463" t="str">
        <f>'6- Valoración Controles'!V10</f>
        <v>Alto  - 4</v>
      </c>
      <c r="N10" s="463" t="s">
        <v>392</v>
      </c>
      <c r="O10" s="328"/>
      <c r="P10" s="328"/>
      <c r="Q10" s="329"/>
    </row>
    <row r="11" spans="1:269" ht="60">
      <c r="A11" s="572"/>
      <c r="B11" s="464"/>
      <c r="C11" s="434"/>
      <c r="D11" s="434"/>
      <c r="E11" s="186" t="str">
        <f>'5- Identificación de Riesgos'!D11</f>
        <v xml:space="preserve">2. Insuficiencia de  personal  para atender la función misional y la atención a las partes interesadas internas y externas, en los despachos judiciales y secretaría. </v>
      </c>
      <c r="F11" s="471"/>
      <c r="G11" s="594"/>
      <c r="H11" s="434"/>
      <c r="I11" s="91"/>
      <c r="J11" s="584"/>
      <c r="K11" s="584"/>
      <c r="L11" s="580"/>
      <c r="M11" s="464"/>
      <c r="N11" s="464"/>
      <c r="O11" s="328"/>
      <c r="P11" s="330"/>
      <c r="Q11" s="329"/>
    </row>
    <row r="12" spans="1:269" ht="45">
      <c r="A12" s="572"/>
      <c r="B12" s="464"/>
      <c r="C12" s="434"/>
      <c r="D12" s="434"/>
      <c r="E12" s="197" t="str">
        <f>'5- Identificación de Riesgos'!D12</f>
        <v>3. Complejidad de los procesos judiciales y solicitudes, lo cual incrementa los tiempos para su resolución.</v>
      </c>
      <c r="F12" s="471"/>
      <c r="G12" s="594"/>
      <c r="H12" s="434"/>
      <c r="I12" s="91"/>
      <c r="J12" s="584"/>
      <c r="K12" s="584"/>
      <c r="L12" s="580"/>
      <c r="M12" s="464"/>
      <c r="N12" s="464"/>
      <c r="O12" s="328"/>
      <c r="P12" s="330"/>
      <c r="Q12" s="329"/>
    </row>
    <row r="13" spans="1:269" ht="13.5" customHeight="1">
      <c r="A13" s="572"/>
      <c r="B13" s="464"/>
      <c r="C13" s="434"/>
      <c r="D13" s="434"/>
      <c r="E13" s="186" t="str">
        <f>'5- Identificación de Riesgos'!D13</f>
        <v>4. Fallas en la planeación  para el desarrollo de las tareas propias del despacho.</v>
      </c>
      <c r="F13" s="471"/>
      <c r="G13" s="594"/>
      <c r="H13" s="434"/>
      <c r="I13" s="91"/>
      <c r="J13" s="584"/>
      <c r="K13" s="584"/>
      <c r="L13" s="580"/>
      <c r="M13" s="464"/>
      <c r="N13" s="464"/>
      <c r="O13" s="326"/>
      <c r="P13" s="326"/>
      <c r="Q13" s="327"/>
    </row>
    <row r="14" spans="1:269" ht="13.5" customHeight="1">
      <c r="A14" s="572"/>
      <c r="B14" s="464"/>
      <c r="C14" s="434"/>
      <c r="D14" s="434"/>
      <c r="E14" s="186" t="str">
        <f>'5- Identificación de Riesgos'!D14</f>
        <v>5.  Fallas e insuficiencia de las herramientas tecnológicas.</v>
      </c>
      <c r="F14" s="471"/>
      <c r="G14" s="594"/>
      <c r="H14" s="434"/>
      <c r="I14" s="91"/>
      <c r="J14" s="584"/>
      <c r="K14" s="584"/>
      <c r="L14" s="580"/>
      <c r="M14" s="464"/>
      <c r="N14" s="464"/>
      <c r="O14" s="326"/>
      <c r="P14" s="326"/>
      <c r="Q14" s="327"/>
    </row>
    <row r="15" spans="1:269" ht="13.5" customHeight="1">
      <c r="A15" s="572"/>
      <c r="B15" s="464"/>
      <c r="C15" s="434"/>
      <c r="D15" s="434"/>
      <c r="E15" s="186" t="str">
        <f>'5- Identificación de Riesgos'!D15</f>
        <v>6. Falta de seguimiento al vencimiento del término judiciales</v>
      </c>
      <c r="F15" s="471"/>
      <c r="G15" s="594"/>
      <c r="H15" s="434"/>
      <c r="I15" s="91"/>
      <c r="J15" s="584"/>
      <c r="K15" s="584"/>
      <c r="L15" s="580"/>
      <c r="M15" s="464"/>
      <c r="N15" s="464"/>
      <c r="O15" s="326"/>
      <c r="P15" s="326"/>
      <c r="Q15" s="327"/>
    </row>
    <row r="16" spans="1:269" ht="13.5" customHeight="1">
      <c r="A16" s="572"/>
      <c r="B16" s="464"/>
      <c r="C16" s="434"/>
      <c r="D16" s="434"/>
      <c r="E16" s="186">
        <f>'5- Identificación de Riesgos'!D16</f>
        <v>0</v>
      </c>
      <c r="F16" s="471"/>
      <c r="G16" s="594"/>
      <c r="H16" s="434"/>
      <c r="I16" s="91"/>
      <c r="J16" s="584"/>
      <c r="K16" s="584"/>
      <c r="L16" s="580"/>
      <c r="M16" s="464"/>
      <c r="N16" s="464"/>
      <c r="O16" s="326"/>
      <c r="P16" s="326"/>
      <c r="Q16" s="327"/>
    </row>
    <row r="17" spans="1:17" ht="13.5" customHeight="1">
      <c r="A17" s="572"/>
      <c r="B17" s="464"/>
      <c r="C17" s="434"/>
      <c r="D17" s="434"/>
      <c r="E17" s="186">
        <f>'5- Identificación de Riesgos'!D17</f>
        <v>0</v>
      </c>
      <c r="F17" s="471"/>
      <c r="G17" s="594"/>
      <c r="H17" s="434"/>
      <c r="I17" s="91"/>
      <c r="J17" s="584"/>
      <c r="K17" s="584"/>
      <c r="L17" s="580"/>
      <c r="M17" s="464"/>
      <c r="N17" s="464"/>
      <c r="O17" s="326"/>
      <c r="P17" s="326"/>
      <c r="Q17" s="327"/>
    </row>
    <row r="18" spans="1:17" ht="13.5" customHeight="1">
      <c r="A18" s="572"/>
      <c r="B18" s="464"/>
      <c r="C18" s="434"/>
      <c r="D18" s="434"/>
      <c r="E18" s="186">
        <f>'5- Identificación de Riesgos'!D18</f>
        <v>0</v>
      </c>
      <c r="F18" s="471"/>
      <c r="G18" s="594"/>
      <c r="H18" s="434"/>
      <c r="I18" s="91"/>
      <c r="J18" s="584"/>
      <c r="K18" s="584"/>
      <c r="L18" s="580"/>
      <c r="M18" s="464"/>
      <c r="N18" s="464"/>
      <c r="O18" s="326"/>
      <c r="P18" s="326"/>
      <c r="Q18" s="327"/>
    </row>
    <row r="19" spans="1:17" ht="13.5" customHeight="1">
      <c r="A19" s="572"/>
      <c r="B19" s="486"/>
      <c r="C19" s="434"/>
      <c r="D19" s="434"/>
      <c r="E19" s="186">
        <f>'5- Identificación de Riesgos'!D19</f>
        <v>0</v>
      </c>
      <c r="F19" s="471"/>
      <c r="G19" s="594"/>
      <c r="H19" s="434"/>
      <c r="I19" s="92"/>
      <c r="J19" s="585"/>
      <c r="K19" s="585"/>
      <c r="L19" s="581"/>
      <c r="M19" s="486"/>
      <c r="N19" s="486"/>
      <c r="O19" s="326"/>
      <c r="P19" s="326"/>
      <c r="Q19" s="327"/>
    </row>
    <row r="20" spans="1:17" ht="13.5" customHeight="1">
      <c r="A20" s="571">
        <f>'5- Identificación de Riesgos'!A20</f>
        <v>2</v>
      </c>
      <c r="B20" s="463" t="str">
        <f>'5- Identificación de Riesgos'!B20</f>
        <v xml:space="preserve">Incumplimientos en la realización de audiencias </v>
      </c>
      <c r="C20" s="433" t="str">
        <f>'5- Identificación de Riesgos'!C20</f>
        <v xml:space="preserve">No se programa y/o ejecutan las audiencias. </v>
      </c>
      <c r="D20" s="486" t="s">
        <v>287</v>
      </c>
      <c r="E20" s="186" t="str">
        <f>'5- Identificación de Riesgos'!D20</f>
        <v xml:space="preserve">1. Inasistencia del magistrado. </v>
      </c>
      <c r="F20" s="582" t="str">
        <f>'5- Identificación de Riesgos'!H20</f>
        <v>Muy Baja - 1</v>
      </c>
      <c r="G20" s="486" t="str">
        <f>'5- Identificación de Riesgos'!M20</f>
        <v>Menor - 2</v>
      </c>
      <c r="H20" s="486" t="str">
        <f>'5- Identificación de Riesgos'!N20</f>
        <v>Bajo - 2</v>
      </c>
      <c r="I20" s="91"/>
      <c r="J20" s="583" t="str">
        <f>'6- Valoración Controles'!T20</f>
        <v>Muy Baja - 1</v>
      </c>
      <c r="K20" s="583" t="str">
        <f>'6- Valoración Controles'!U20</f>
        <v>Menor - 2</v>
      </c>
      <c r="L20" s="579" t="e">
        <f>AVERAGE(#REF!)</f>
        <v>#REF!</v>
      </c>
      <c r="M20" s="463" t="str">
        <f>'6- Valoración Controles'!V20</f>
        <v>Bajo - 2</v>
      </c>
      <c r="N20" s="463" t="s">
        <v>393</v>
      </c>
      <c r="O20" s="187"/>
      <c r="P20" s="187"/>
      <c r="Q20" s="188"/>
    </row>
    <row r="21" spans="1:17" ht="13.5" customHeight="1">
      <c r="A21" s="572"/>
      <c r="B21" s="464"/>
      <c r="C21" s="434"/>
      <c r="D21" s="434"/>
      <c r="E21" s="186" t="str">
        <f>'5- Identificación de Riesgos'!D21</f>
        <v xml:space="preserve">2. Inasistencia de las partes.
</v>
      </c>
      <c r="F21" s="471"/>
      <c r="G21" s="594"/>
      <c r="H21" s="434"/>
      <c r="I21" s="91"/>
      <c r="J21" s="584"/>
      <c r="K21" s="584"/>
      <c r="L21" s="580"/>
      <c r="M21" s="464"/>
      <c r="N21" s="464"/>
      <c r="O21" s="187"/>
      <c r="P21" s="187"/>
      <c r="Q21" s="188"/>
    </row>
    <row r="22" spans="1:17" ht="13.5" customHeight="1">
      <c r="A22" s="572"/>
      <c r="B22" s="464"/>
      <c r="C22" s="434"/>
      <c r="D22" s="434"/>
      <c r="E22" s="186" t="str">
        <f>'5- Identificación de Riesgos'!D22</f>
        <v>3. Programación de audiencias sin tener en cuenta tiempos de duración para su realización.</v>
      </c>
      <c r="F22" s="471"/>
      <c r="G22" s="594"/>
      <c r="H22" s="434"/>
      <c r="I22" s="91"/>
      <c r="J22" s="584"/>
      <c r="K22" s="584"/>
      <c r="L22" s="580"/>
      <c r="M22" s="464"/>
      <c r="N22" s="464"/>
      <c r="O22" s="187"/>
      <c r="P22" s="187"/>
      <c r="Q22" s="188"/>
    </row>
    <row r="23" spans="1:17" ht="13.5" customHeight="1">
      <c r="A23" s="572"/>
      <c r="B23" s="464"/>
      <c r="C23" s="434"/>
      <c r="D23" s="434"/>
      <c r="E23" s="186" t="str">
        <f>'5- Identificación de Riesgos'!D23</f>
        <v>4. Notificaciones judiciales erradas o inoportunas.</v>
      </c>
      <c r="F23" s="471"/>
      <c r="G23" s="594"/>
      <c r="H23" s="434"/>
      <c r="I23" s="91"/>
      <c r="J23" s="584"/>
      <c r="K23" s="584"/>
      <c r="L23" s="580"/>
      <c r="M23" s="464"/>
      <c r="N23" s="464"/>
      <c r="O23" s="187"/>
      <c r="P23" s="187"/>
      <c r="Q23" s="188"/>
    </row>
    <row r="24" spans="1:17" ht="13.5" customHeight="1">
      <c r="A24" s="572"/>
      <c r="B24" s="464"/>
      <c r="C24" s="434"/>
      <c r="D24" s="434"/>
      <c r="E24" s="186" t="str">
        <f>'5- Identificación de Riesgos'!D24</f>
        <v xml:space="preserve">5. Fallas en el software o hardware, conectividad  irregular y/o fallas en el suministro de energía. </v>
      </c>
      <c r="F24" s="471"/>
      <c r="G24" s="594"/>
      <c r="H24" s="434"/>
      <c r="I24" s="91"/>
      <c r="J24" s="584"/>
      <c r="K24" s="584"/>
      <c r="L24" s="580"/>
      <c r="M24" s="464"/>
      <c r="N24" s="464"/>
      <c r="O24" s="187"/>
      <c r="P24" s="187"/>
      <c r="Q24" s="188"/>
    </row>
    <row r="25" spans="1:17" ht="13.5" customHeight="1">
      <c r="A25" s="572"/>
      <c r="B25" s="464"/>
      <c r="C25" s="434"/>
      <c r="D25" s="434"/>
      <c r="E25" s="186">
        <f>'5- Identificación de Riesgos'!D25</f>
        <v>0</v>
      </c>
      <c r="F25" s="471"/>
      <c r="G25" s="594"/>
      <c r="H25" s="434"/>
      <c r="I25" s="91"/>
      <c r="J25" s="584"/>
      <c r="K25" s="584"/>
      <c r="L25" s="580"/>
      <c r="M25" s="464"/>
      <c r="N25" s="464"/>
      <c r="O25" s="187"/>
      <c r="P25" s="187"/>
      <c r="Q25" s="188"/>
    </row>
    <row r="26" spans="1:17" ht="13.5" customHeight="1">
      <c r="A26" s="572"/>
      <c r="B26" s="464"/>
      <c r="C26" s="434"/>
      <c r="D26" s="434"/>
      <c r="E26" s="186">
        <f>'5- Identificación de Riesgos'!D26</f>
        <v>0</v>
      </c>
      <c r="F26" s="471"/>
      <c r="G26" s="594"/>
      <c r="H26" s="434"/>
      <c r="I26" s="91"/>
      <c r="J26" s="584"/>
      <c r="K26" s="584"/>
      <c r="L26" s="580"/>
      <c r="M26" s="464"/>
      <c r="N26" s="464"/>
      <c r="O26" s="187"/>
      <c r="P26" s="187"/>
      <c r="Q26" s="188"/>
    </row>
    <row r="27" spans="1:17" ht="13.5" customHeight="1">
      <c r="A27" s="572"/>
      <c r="B27" s="464"/>
      <c r="C27" s="434"/>
      <c r="D27" s="434"/>
      <c r="E27" s="186">
        <f>'5- Identificación de Riesgos'!D27</f>
        <v>0</v>
      </c>
      <c r="F27" s="471"/>
      <c r="G27" s="594"/>
      <c r="H27" s="434"/>
      <c r="I27" s="91"/>
      <c r="J27" s="584"/>
      <c r="K27" s="584"/>
      <c r="L27" s="580"/>
      <c r="M27" s="464"/>
      <c r="N27" s="464"/>
      <c r="O27" s="187"/>
      <c r="P27" s="187"/>
      <c r="Q27" s="188"/>
    </row>
    <row r="28" spans="1:17" ht="13.5" customHeight="1">
      <c r="A28" s="572"/>
      <c r="B28" s="464"/>
      <c r="C28" s="434"/>
      <c r="D28" s="434"/>
      <c r="E28" s="186">
        <f>'5- Identificación de Riesgos'!D28</f>
        <v>0</v>
      </c>
      <c r="F28" s="471"/>
      <c r="G28" s="594"/>
      <c r="H28" s="434"/>
      <c r="I28" s="91"/>
      <c r="J28" s="584"/>
      <c r="K28" s="584"/>
      <c r="L28" s="580"/>
      <c r="M28" s="464"/>
      <c r="N28" s="464"/>
      <c r="O28" s="187"/>
      <c r="P28" s="187"/>
      <c r="Q28" s="188"/>
    </row>
    <row r="29" spans="1:17" ht="13.5" customHeight="1">
      <c r="A29" s="572"/>
      <c r="B29" s="486"/>
      <c r="C29" s="434"/>
      <c r="D29" s="434"/>
      <c r="E29" s="186">
        <f>'5- Identificación de Riesgos'!D29</f>
        <v>0</v>
      </c>
      <c r="F29" s="471"/>
      <c r="G29" s="594"/>
      <c r="H29" s="434"/>
      <c r="I29" s="92"/>
      <c r="J29" s="585"/>
      <c r="K29" s="585"/>
      <c r="L29" s="581"/>
      <c r="M29" s="486"/>
      <c r="N29" s="486"/>
      <c r="O29" s="187"/>
      <c r="P29" s="187"/>
      <c r="Q29" s="188"/>
    </row>
    <row r="30" spans="1:17" ht="13.5" customHeight="1">
      <c r="A30" s="571">
        <f>'5- Identificación de Riesgos'!A30</f>
        <v>3</v>
      </c>
      <c r="B30" s="463" t="str">
        <f>'5- Identificación de Riesgos'!B30</f>
        <v xml:space="preserve"> Efectuar notificaciones que no cumplan con los requisitos</v>
      </c>
      <c r="C30" s="433" t="str">
        <f>'5- Identificación de Riesgos'!C30</f>
        <v xml:space="preserve">No se realizan las  notificaciones , no se efectúan oportunamente o no se aplica la normatividad </v>
      </c>
      <c r="D30" s="486" t="s">
        <v>287</v>
      </c>
      <c r="E30" s="186" t="str">
        <f>'5- Identificación de Riesgos'!D30</f>
        <v>1. Errores en la digitación</v>
      </c>
      <c r="F30" s="582" t="str">
        <f>'5- Identificación de Riesgos'!H30</f>
        <v>Muy Baja - 1</v>
      </c>
      <c r="G30" s="486" t="str">
        <f>'5- Identificación de Riesgos'!M30</f>
        <v>Leve - 1</v>
      </c>
      <c r="H30" s="486" t="str">
        <f>'5- Identificación de Riesgos'!N30</f>
        <v>Bajo - 1</v>
      </c>
      <c r="I30" s="91"/>
      <c r="J30" s="583" t="str">
        <f>'6- Valoración Controles'!T30</f>
        <v>Muy Baja - 1</v>
      </c>
      <c r="K30" s="583" t="str">
        <f>'6- Valoración Controles'!U30</f>
        <v>Leve - 1</v>
      </c>
      <c r="L30" s="579" t="e">
        <f>AVERAGE(#REF!)</f>
        <v>#REF!</v>
      </c>
      <c r="M30" s="463" t="str">
        <f>'6- Valoración Controles'!V30</f>
        <v>Bajo - 1</v>
      </c>
      <c r="N30" s="463" t="s">
        <v>393</v>
      </c>
      <c r="O30" s="187"/>
      <c r="P30" s="187"/>
      <c r="Q30" s="188"/>
    </row>
    <row r="31" spans="1:17" ht="13.5" customHeight="1">
      <c r="A31" s="572"/>
      <c r="B31" s="464"/>
      <c r="C31" s="434"/>
      <c r="D31" s="434"/>
      <c r="E31" s="186" t="str">
        <f>'5- Identificación de Riesgos'!D31</f>
        <v>2. Incumplimiento del procedimiento de notificación.</v>
      </c>
      <c r="F31" s="471"/>
      <c r="G31" s="594"/>
      <c r="H31" s="434"/>
      <c r="I31" s="91"/>
      <c r="J31" s="584"/>
      <c r="K31" s="584"/>
      <c r="L31" s="580"/>
      <c r="M31" s="464"/>
      <c r="N31" s="464"/>
      <c r="O31" s="187"/>
      <c r="P31" s="187"/>
      <c r="Q31" s="188"/>
    </row>
    <row r="32" spans="1:17" ht="13.5" customHeight="1">
      <c r="A32" s="572"/>
      <c r="B32" s="464"/>
      <c r="C32" s="434"/>
      <c r="D32" s="434"/>
      <c r="E32" s="186" t="str">
        <f>'5- Identificación de Riesgos'!D32</f>
        <v xml:space="preserve">3. Falta de personal para atender el  volumen de notificaciones que se deben realizar. </v>
      </c>
      <c r="F32" s="471"/>
      <c r="G32" s="594"/>
      <c r="H32" s="434"/>
      <c r="I32" s="91"/>
      <c r="J32" s="584"/>
      <c r="K32" s="584"/>
      <c r="L32" s="580"/>
      <c r="M32" s="464"/>
      <c r="N32" s="464"/>
      <c r="O32" s="187"/>
      <c r="P32" s="187"/>
      <c r="Q32" s="188"/>
    </row>
    <row r="33" spans="1:17" ht="13.5" customHeight="1">
      <c r="A33" s="572"/>
      <c r="B33" s="464"/>
      <c r="C33" s="434"/>
      <c r="D33" s="434"/>
      <c r="E33" s="186" t="str">
        <f>'5- Identificación de Riesgos'!D33</f>
        <v xml:space="preserve">4. Falta de información para ubicar a las personas que se deben notificar. </v>
      </c>
      <c r="F33" s="471"/>
      <c r="G33" s="594"/>
      <c r="H33" s="434"/>
      <c r="I33" s="91"/>
      <c r="J33" s="584"/>
      <c r="K33" s="584"/>
      <c r="L33" s="580"/>
      <c r="M33" s="464"/>
      <c r="N33" s="464"/>
      <c r="O33" s="187"/>
      <c r="P33" s="187"/>
      <c r="Q33" s="188"/>
    </row>
    <row r="34" spans="1:17" ht="13.5" customHeight="1">
      <c r="A34" s="572"/>
      <c r="B34" s="464"/>
      <c r="C34" s="434"/>
      <c r="D34" s="434"/>
      <c r="E34" s="186" t="str">
        <f>'5- Identificación de Riesgos'!D34</f>
        <v xml:space="preserve">5. No incluir en la notificación la totalidad de las personas que deben notificar. </v>
      </c>
      <c r="F34" s="471"/>
      <c r="G34" s="594"/>
      <c r="H34" s="434"/>
      <c r="I34" s="91"/>
      <c r="J34" s="584"/>
      <c r="K34" s="584"/>
      <c r="L34" s="580"/>
      <c r="M34" s="464"/>
      <c r="N34" s="464"/>
      <c r="O34" s="187"/>
      <c r="P34" s="187"/>
      <c r="Q34" s="188"/>
    </row>
    <row r="35" spans="1:17" ht="13.5" customHeight="1">
      <c r="A35" s="572"/>
      <c r="B35" s="464"/>
      <c r="C35" s="434"/>
      <c r="D35" s="434"/>
      <c r="E35" s="186" t="str">
        <f>'5- Identificación de Riesgos'!D35</f>
        <v xml:space="preserve">6. No validar el cumplimiento de los requisitos y la normatividad aplicable para las notificaciones que se realicen. </v>
      </c>
      <c r="F35" s="471"/>
      <c r="G35" s="594"/>
      <c r="H35" s="434"/>
      <c r="I35" s="91"/>
      <c r="J35" s="584"/>
      <c r="K35" s="584"/>
      <c r="L35" s="580"/>
      <c r="M35" s="464"/>
      <c r="N35" s="464"/>
      <c r="O35" s="187"/>
      <c r="P35" s="187"/>
      <c r="Q35" s="188"/>
    </row>
    <row r="36" spans="1:17" ht="13.5" customHeight="1">
      <c r="A36" s="572"/>
      <c r="B36" s="464"/>
      <c r="C36" s="434"/>
      <c r="D36" s="434"/>
      <c r="E36" s="186">
        <f>'5- Identificación de Riesgos'!D36</f>
        <v>0</v>
      </c>
      <c r="F36" s="471"/>
      <c r="G36" s="594"/>
      <c r="H36" s="434"/>
      <c r="I36" s="91"/>
      <c r="J36" s="584"/>
      <c r="K36" s="584"/>
      <c r="L36" s="580"/>
      <c r="M36" s="464"/>
      <c r="N36" s="464"/>
      <c r="O36" s="187"/>
      <c r="P36" s="187"/>
      <c r="Q36" s="188"/>
    </row>
    <row r="37" spans="1:17" ht="13.5" customHeight="1">
      <c r="A37" s="572"/>
      <c r="B37" s="464"/>
      <c r="C37" s="434"/>
      <c r="D37" s="434"/>
      <c r="E37" s="186">
        <f>'5- Identificación de Riesgos'!D37</f>
        <v>0</v>
      </c>
      <c r="F37" s="471"/>
      <c r="G37" s="594"/>
      <c r="H37" s="434"/>
      <c r="I37" s="91"/>
      <c r="J37" s="584"/>
      <c r="K37" s="584"/>
      <c r="L37" s="580"/>
      <c r="M37" s="464"/>
      <c r="N37" s="464"/>
      <c r="O37" s="187"/>
      <c r="P37" s="187"/>
      <c r="Q37" s="188"/>
    </row>
    <row r="38" spans="1:17" ht="13.5" customHeight="1">
      <c r="A38" s="572"/>
      <c r="B38" s="464"/>
      <c r="C38" s="434"/>
      <c r="D38" s="434"/>
      <c r="E38" s="186">
        <f>'5- Identificación de Riesgos'!D38</f>
        <v>0</v>
      </c>
      <c r="F38" s="471"/>
      <c r="G38" s="594"/>
      <c r="H38" s="434"/>
      <c r="I38" s="91"/>
      <c r="J38" s="584"/>
      <c r="K38" s="584"/>
      <c r="L38" s="580"/>
      <c r="M38" s="464"/>
      <c r="N38" s="464"/>
      <c r="O38" s="187"/>
      <c r="P38" s="187"/>
      <c r="Q38" s="188"/>
    </row>
    <row r="39" spans="1:17" ht="13.5" customHeight="1">
      <c r="A39" s="572"/>
      <c r="B39" s="486"/>
      <c r="C39" s="434"/>
      <c r="D39" s="434"/>
      <c r="E39" s="186">
        <f>'5- Identificación de Riesgos'!D39</f>
        <v>0</v>
      </c>
      <c r="F39" s="471"/>
      <c r="G39" s="594"/>
      <c r="H39" s="434"/>
      <c r="I39" s="92"/>
      <c r="J39" s="585"/>
      <c r="K39" s="585"/>
      <c r="L39" s="581"/>
      <c r="M39" s="486"/>
      <c r="N39" s="486"/>
      <c r="O39" s="187"/>
      <c r="P39" s="187"/>
      <c r="Q39" s="188"/>
    </row>
    <row r="40" spans="1:17" ht="13.5" customHeight="1">
      <c r="A40" s="571">
        <f>'5- Identificación de Riesgos'!A40</f>
        <v>4</v>
      </c>
      <c r="B40" s="463" t="str">
        <f>'5- Identificación de Riesgos'!B40</f>
        <v>Pérdida de documentos</v>
      </c>
      <c r="C40" s="433" t="str">
        <f>'5- Identificación de Riesgos'!C40</f>
        <v>Extravío definitivo de los  documentos de los procesos judiciales</v>
      </c>
      <c r="D40" s="486" t="s">
        <v>287</v>
      </c>
      <c r="E40" s="186" t="e">
        <f>'5- Identificación de Riesgos'!#REF!</f>
        <v>#REF!</v>
      </c>
      <c r="F40" s="582" t="str">
        <f>'5- Identificación de Riesgos'!H40</f>
        <v>Muy Baja - 1</v>
      </c>
      <c r="G40" s="486" t="str">
        <f>'5- Identificación de Riesgos'!M40</f>
        <v>Leve - 1</v>
      </c>
      <c r="H40" s="486" t="str">
        <f>'5- Identificación de Riesgos'!N40</f>
        <v>Bajo - 1</v>
      </c>
      <c r="I40" s="91"/>
      <c r="J40" s="583" t="str">
        <f>'6- Valoración Controles'!T40</f>
        <v>Muy Baja - 1</v>
      </c>
      <c r="K40" s="583" t="str">
        <f>'6- Valoración Controles'!U40</f>
        <v>Leve - 1</v>
      </c>
      <c r="L40" s="579" t="e">
        <f>AVERAGE(#REF!)</f>
        <v>#REF!</v>
      </c>
      <c r="M40" s="463" t="str">
        <f>'6- Valoración Controles'!V40</f>
        <v>Bajo - 1</v>
      </c>
      <c r="N40" s="463" t="s">
        <v>393</v>
      </c>
      <c r="O40" s="187"/>
      <c r="P40" s="187"/>
      <c r="Q40" s="188"/>
    </row>
    <row r="41" spans="1:17" ht="13.5" customHeight="1">
      <c r="A41" s="572"/>
      <c r="B41" s="464"/>
      <c r="C41" s="434"/>
      <c r="D41" s="434"/>
      <c r="E41" s="186" t="e">
        <f>'5- Identificación de Riesgos'!#REF!</f>
        <v>#REF!</v>
      </c>
      <c r="F41" s="471"/>
      <c r="G41" s="594"/>
      <c r="H41" s="434"/>
      <c r="I41" s="91"/>
      <c r="J41" s="584"/>
      <c r="K41" s="584"/>
      <c r="L41" s="580"/>
      <c r="M41" s="464"/>
      <c r="N41" s="464"/>
      <c r="O41" s="187"/>
      <c r="P41" s="187"/>
      <c r="Q41" s="188"/>
    </row>
    <row r="42" spans="1:17" ht="13.5" customHeight="1">
      <c r="A42" s="572"/>
      <c r="B42" s="464"/>
      <c r="C42" s="434"/>
      <c r="D42" s="434"/>
      <c r="E42" s="186" t="e">
        <f>'5- Identificación de Riesgos'!#REF!</f>
        <v>#REF!</v>
      </c>
      <c r="F42" s="471"/>
      <c r="G42" s="594"/>
      <c r="H42" s="434"/>
      <c r="I42" s="91"/>
      <c r="J42" s="584"/>
      <c r="K42" s="584"/>
      <c r="L42" s="580"/>
      <c r="M42" s="464"/>
      <c r="N42" s="464"/>
      <c r="O42" s="187"/>
      <c r="P42" s="187"/>
      <c r="Q42" s="188"/>
    </row>
    <row r="43" spans="1:17" ht="13.5" customHeight="1">
      <c r="A43" s="572"/>
      <c r="B43" s="464"/>
      <c r="C43" s="434"/>
      <c r="D43" s="434"/>
      <c r="E43" s="186" t="e">
        <f>'5- Identificación de Riesgos'!#REF!</f>
        <v>#REF!</v>
      </c>
      <c r="F43" s="471"/>
      <c r="G43" s="594"/>
      <c r="H43" s="434"/>
      <c r="I43" s="91"/>
      <c r="J43" s="584"/>
      <c r="K43" s="584"/>
      <c r="L43" s="580"/>
      <c r="M43" s="464"/>
      <c r="N43" s="464"/>
      <c r="O43" s="187"/>
      <c r="P43" s="187"/>
      <c r="Q43" s="188"/>
    </row>
    <row r="44" spans="1:17" ht="13.5" customHeight="1">
      <c r="A44" s="572"/>
      <c r="B44" s="464"/>
      <c r="C44" s="434"/>
      <c r="D44" s="434"/>
      <c r="E44" s="186" t="e">
        <f>'5- Identificación de Riesgos'!#REF!</f>
        <v>#REF!</v>
      </c>
      <c r="F44" s="471"/>
      <c r="G44" s="594"/>
      <c r="H44" s="434"/>
      <c r="I44" s="91"/>
      <c r="J44" s="584"/>
      <c r="K44" s="584"/>
      <c r="L44" s="580"/>
      <c r="M44" s="464"/>
      <c r="N44" s="464"/>
      <c r="O44" s="187"/>
      <c r="P44" s="187"/>
      <c r="Q44" s="188"/>
    </row>
    <row r="45" spans="1:17" ht="13.5" customHeight="1">
      <c r="A45" s="572"/>
      <c r="B45" s="464"/>
      <c r="C45" s="434"/>
      <c r="D45" s="434"/>
      <c r="E45" s="186" t="e">
        <f>'5- Identificación de Riesgos'!#REF!</f>
        <v>#REF!</v>
      </c>
      <c r="F45" s="471"/>
      <c r="G45" s="594"/>
      <c r="H45" s="434"/>
      <c r="I45" s="91"/>
      <c r="J45" s="584"/>
      <c r="K45" s="584"/>
      <c r="L45" s="580"/>
      <c r="M45" s="464"/>
      <c r="N45" s="464"/>
      <c r="O45" s="187"/>
      <c r="P45" s="187"/>
      <c r="Q45" s="188"/>
    </row>
    <row r="46" spans="1:17" ht="13.5" customHeight="1">
      <c r="A46" s="572"/>
      <c r="B46" s="464"/>
      <c r="C46" s="434"/>
      <c r="D46" s="434"/>
      <c r="E46" s="186" t="e">
        <f>'5- Identificación de Riesgos'!#REF!</f>
        <v>#REF!</v>
      </c>
      <c r="F46" s="471"/>
      <c r="G46" s="594"/>
      <c r="H46" s="434"/>
      <c r="I46" s="91"/>
      <c r="J46" s="584"/>
      <c r="K46" s="584"/>
      <c r="L46" s="580"/>
      <c r="M46" s="464"/>
      <c r="N46" s="464"/>
      <c r="O46" s="187"/>
      <c r="P46" s="187"/>
      <c r="Q46" s="188"/>
    </row>
    <row r="47" spans="1:17" ht="13.5" customHeight="1">
      <c r="A47" s="572"/>
      <c r="B47" s="464"/>
      <c r="C47" s="434"/>
      <c r="D47" s="434"/>
      <c r="E47" s="186" t="e">
        <f>'5- Identificación de Riesgos'!#REF!</f>
        <v>#REF!</v>
      </c>
      <c r="F47" s="471"/>
      <c r="G47" s="594"/>
      <c r="H47" s="434"/>
      <c r="I47" s="91"/>
      <c r="J47" s="584"/>
      <c r="K47" s="584"/>
      <c r="L47" s="580"/>
      <c r="M47" s="464"/>
      <c r="N47" s="464"/>
      <c r="O47" s="187"/>
      <c r="P47" s="187"/>
      <c r="Q47" s="188"/>
    </row>
    <row r="48" spans="1:17" ht="13.5" customHeight="1">
      <c r="A48" s="572"/>
      <c r="B48" s="464"/>
      <c r="C48" s="434"/>
      <c r="D48" s="434"/>
      <c r="E48" s="186" t="e">
        <f>'5- Identificación de Riesgos'!#REF!</f>
        <v>#REF!</v>
      </c>
      <c r="F48" s="471"/>
      <c r="G48" s="594"/>
      <c r="H48" s="434"/>
      <c r="I48" s="91"/>
      <c r="J48" s="584"/>
      <c r="K48" s="584"/>
      <c r="L48" s="580"/>
      <c r="M48" s="464"/>
      <c r="N48" s="464"/>
      <c r="O48" s="187"/>
      <c r="P48" s="187"/>
      <c r="Q48" s="188"/>
    </row>
    <row r="49" spans="1:17" ht="13.5" customHeight="1">
      <c r="A49" s="572"/>
      <c r="B49" s="486"/>
      <c r="C49" s="434"/>
      <c r="D49" s="434"/>
      <c r="E49" s="186" t="e">
        <f>'5- Identificación de Riesgos'!#REF!</f>
        <v>#REF!</v>
      </c>
      <c r="F49" s="471"/>
      <c r="G49" s="594"/>
      <c r="H49" s="434"/>
      <c r="I49" s="92"/>
      <c r="J49" s="585"/>
      <c r="K49" s="585"/>
      <c r="L49" s="581"/>
      <c r="M49" s="486"/>
      <c r="N49" s="486"/>
      <c r="O49" s="187"/>
      <c r="P49" s="187"/>
      <c r="Q49" s="188"/>
    </row>
    <row r="50" spans="1:17" ht="13.5" customHeight="1">
      <c r="A50" s="571">
        <f>'5- Identificación de Riesgos'!A50</f>
        <v>5</v>
      </c>
      <c r="B50" s="463" t="str">
        <f>'5- Identificación de Riesgos'!B50</f>
        <v xml:space="preserve">Recibir, ofrecer, prometer, entregar o aceptar dádivas o beneficios a nombre propio o de terceros para expedir, alterar, retener, extraviar o entregar documentos  sin el lleno de requisitos legales </v>
      </c>
      <c r="C50" s="433" t="str">
        <f>'5- Identificación de Riesgos'!C50</f>
        <v xml:space="preserve"> Realizar trámites sin el cumplimiento de los requisitos legales  o  con información falsa</v>
      </c>
      <c r="D50" s="486" t="s">
        <v>287</v>
      </c>
      <c r="E50" s="186" t="str">
        <f>'5- Identificación de Riesgos'!D40</f>
        <v xml:space="preserve">1. Falta de implementación del expediente electrónico en todas las dependencias y juzgados.
</v>
      </c>
      <c r="F50" s="582" t="str">
        <f>'5- Identificación de Riesgos'!H40</f>
        <v>Muy Baja - 1</v>
      </c>
      <c r="G50" s="486" t="str">
        <f>'5- Identificación de Riesgos'!M40</f>
        <v>Leve - 1</v>
      </c>
      <c r="H50" s="486" t="str">
        <f>'5- Identificación de Riesgos'!N40</f>
        <v>Bajo - 1</v>
      </c>
      <c r="I50" s="91"/>
      <c r="J50" s="583" t="str">
        <f>'6- Valoración Controles'!T50</f>
        <v>Muy Baja - 1</v>
      </c>
      <c r="K50" s="583" t="str">
        <f>'6- Valoración Controles'!U50</f>
        <v>Menor - 2</v>
      </c>
      <c r="L50" s="579" t="e">
        <f>AVERAGE(#REF!)</f>
        <v>#REF!</v>
      </c>
      <c r="M50" s="463" t="str">
        <f>'6- Valoración Controles'!V50</f>
        <v>Bajo - 2</v>
      </c>
      <c r="N50" s="463" t="s">
        <v>393</v>
      </c>
      <c r="O50" s="187"/>
      <c r="P50" s="187"/>
      <c r="Q50" s="188"/>
    </row>
    <row r="51" spans="1:17" ht="13.5" customHeight="1">
      <c r="A51" s="572"/>
      <c r="B51" s="464"/>
      <c r="C51" s="434"/>
      <c r="D51" s="434"/>
      <c r="E51" s="186" t="str">
        <f>'5- Identificación de Riesgos'!D41</f>
        <v>2. Falta de software institucional estandarizado para la especialidad para el control del archivo de documentos tanto físicos como virtuales.</v>
      </c>
      <c r="F51" s="471"/>
      <c r="G51" s="594"/>
      <c r="H51" s="434"/>
      <c r="I51" s="91"/>
      <c r="J51" s="584"/>
      <c r="K51" s="584"/>
      <c r="L51" s="580"/>
      <c r="M51" s="464"/>
      <c r="N51" s="464"/>
      <c r="O51" s="187"/>
      <c r="P51" s="187"/>
      <c r="Q51" s="188"/>
    </row>
    <row r="52" spans="1:17" ht="13.5" customHeight="1">
      <c r="A52" s="572"/>
      <c r="B52" s="464"/>
      <c r="C52" s="434"/>
      <c r="D52" s="434"/>
      <c r="E52" s="186" t="str">
        <f>'5- Identificación de Riesgos'!D42</f>
        <v>3. Desconocimiento e inaplicabilidad de las Tablas de Retención Documental (TRD).</v>
      </c>
      <c r="F52" s="471"/>
      <c r="G52" s="594"/>
      <c r="H52" s="434"/>
      <c r="I52" s="91"/>
      <c r="J52" s="584"/>
      <c r="K52" s="584"/>
      <c r="L52" s="580"/>
      <c r="M52" s="464"/>
      <c r="N52" s="464"/>
      <c r="O52" s="187"/>
      <c r="P52" s="187"/>
      <c r="Q52" s="188"/>
    </row>
    <row r="53" spans="1:17" ht="13.5" customHeight="1">
      <c r="A53" s="572"/>
      <c r="B53" s="464"/>
      <c r="C53" s="434"/>
      <c r="D53" s="434"/>
      <c r="E53" s="186" t="str">
        <f>'5- Identificación de Riesgos'!D43</f>
        <v>4. Volumen excesivo de ingreso de expedientes para el personal asignado,  generando demoras en la organización de los expedientes.</v>
      </c>
      <c r="F53" s="471"/>
      <c r="G53" s="594"/>
      <c r="H53" s="434"/>
      <c r="I53" s="91"/>
      <c r="J53" s="584"/>
      <c r="K53" s="584"/>
      <c r="L53" s="580"/>
      <c r="M53" s="464"/>
      <c r="N53" s="464"/>
      <c r="O53" s="187"/>
      <c r="P53" s="187"/>
      <c r="Q53" s="188"/>
    </row>
    <row r="54" spans="1:17" ht="13.5" customHeight="1">
      <c r="A54" s="572"/>
      <c r="B54" s="464"/>
      <c r="C54" s="434"/>
      <c r="D54" s="434"/>
      <c r="E54" s="186" t="str">
        <f>'5- Identificación de Riesgos'!D44</f>
        <v>5. Servidor judicial sin las competencias necesarias que garanticen la correcta integración y manejo de los expedientes electrónicos.</v>
      </c>
      <c r="F54" s="471"/>
      <c r="G54" s="594"/>
      <c r="H54" s="434"/>
      <c r="I54" s="91"/>
      <c r="J54" s="584"/>
      <c r="K54" s="584"/>
      <c r="L54" s="580"/>
      <c r="M54" s="464"/>
      <c r="N54" s="464"/>
      <c r="O54" s="187"/>
      <c r="P54" s="187"/>
      <c r="Q54" s="188"/>
    </row>
    <row r="55" spans="1:17" ht="13.5" customHeight="1">
      <c r="A55" s="572"/>
      <c r="B55" s="464"/>
      <c r="C55" s="434"/>
      <c r="D55" s="434"/>
      <c r="E55" s="186">
        <f>'5- Identificación de Riesgos'!D45</f>
        <v>0</v>
      </c>
      <c r="F55" s="471"/>
      <c r="G55" s="594"/>
      <c r="H55" s="434"/>
      <c r="I55" s="91"/>
      <c r="J55" s="584"/>
      <c r="K55" s="584"/>
      <c r="L55" s="580"/>
      <c r="M55" s="464"/>
      <c r="N55" s="464"/>
      <c r="O55" s="187"/>
      <c r="P55" s="187"/>
      <c r="Q55" s="188"/>
    </row>
    <row r="56" spans="1:17" ht="13.5" customHeight="1">
      <c r="A56" s="572"/>
      <c r="B56" s="464"/>
      <c r="C56" s="434"/>
      <c r="D56" s="434"/>
      <c r="E56" s="186">
        <f>'5- Identificación de Riesgos'!D46</f>
        <v>0</v>
      </c>
      <c r="F56" s="471"/>
      <c r="G56" s="594"/>
      <c r="H56" s="434"/>
      <c r="I56" s="91"/>
      <c r="J56" s="584"/>
      <c r="K56" s="584"/>
      <c r="L56" s="580"/>
      <c r="M56" s="464"/>
      <c r="N56" s="464"/>
      <c r="O56" s="187"/>
      <c r="P56" s="187"/>
      <c r="Q56" s="188"/>
    </row>
    <row r="57" spans="1:17" ht="13.5" customHeight="1">
      <c r="A57" s="572"/>
      <c r="B57" s="464"/>
      <c r="C57" s="434"/>
      <c r="D57" s="434"/>
      <c r="E57" s="186">
        <f>'5- Identificación de Riesgos'!D47</f>
        <v>0</v>
      </c>
      <c r="F57" s="471"/>
      <c r="G57" s="594"/>
      <c r="H57" s="434"/>
      <c r="I57" s="91"/>
      <c r="J57" s="584"/>
      <c r="K57" s="584"/>
      <c r="L57" s="580"/>
      <c r="M57" s="464"/>
      <c r="N57" s="464"/>
      <c r="O57" s="187"/>
      <c r="P57" s="187"/>
      <c r="Q57" s="188"/>
    </row>
    <row r="58" spans="1:17" ht="13.5" customHeight="1">
      <c r="A58" s="572"/>
      <c r="B58" s="464"/>
      <c r="C58" s="434"/>
      <c r="D58" s="434"/>
      <c r="E58" s="186">
        <f>'5- Identificación de Riesgos'!D48</f>
        <v>0</v>
      </c>
      <c r="F58" s="471"/>
      <c r="G58" s="594"/>
      <c r="H58" s="434"/>
      <c r="I58" s="91"/>
      <c r="J58" s="584"/>
      <c r="K58" s="584"/>
      <c r="L58" s="580"/>
      <c r="M58" s="464"/>
      <c r="N58" s="464"/>
      <c r="O58" s="187"/>
      <c r="P58" s="187"/>
      <c r="Q58" s="188"/>
    </row>
    <row r="59" spans="1:17" ht="13.5" customHeight="1">
      <c r="A59" s="572"/>
      <c r="B59" s="486"/>
      <c r="C59" s="434"/>
      <c r="D59" s="435"/>
      <c r="E59" s="189">
        <f>'5- Identificación de Riesgos'!D49</f>
        <v>0</v>
      </c>
      <c r="F59" s="472"/>
      <c r="G59" s="596"/>
      <c r="H59" s="435"/>
      <c r="I59" s="159"/>
      <c r="J59" s="585"/>
      <c r="K59" s="585"/>
      <c r="L59" s="581"/>
      <c r="M59" s="486"/>
      <c r="N59" s="486"/>
      <c r="O59" s="190"/>
      <c r="P59" s="190"/>
      <c r="Q59" s="191"/>
    </row>
    <row r="60" spans="1:17" ht="13.5" customHeight="1">
      <c r="A60" s="601">
        <v>6</v>
      </c>
      <c r="B60" s="463" t="str">
        <f>'5- Identificación de Riesgos'!B60</f>
        <v>Recibir, ofrecer, prometer, entregar o aceptar dadivas  o beneficios a nombre propio o de terceros para  demorar, retener, alterar o direccionar decisiones judiciales.</v>
      </c>
      <c r="C60" s="433" t="str">
        <f>'5- Identificación de Riesgos'!C60</f>
        <v xml:space="preserve">Proferir decisiones judiciales incumpliendo los principios de la administración de justicia o sin la observancia de los Códigos Procesales en la materia </v>
      </c>
      <c r="D60" s="486" t="s">
        <v>287</v>
      </c>
      <c r="E60" s="186" t="str">
        <f>'5- Identificación de Riesgos'!D50</f>
        <v>1. Falta de ética profesional por parte del servidor judicial a cargo del proceso.</v>
      </c>
      <c r="F60" s="582" t="str">
        <f>'5- Identificación de Riesgos'!H50</f>
        <v>Muy Baja - 1</v>
      </c>
      <c r="G60" s="486" t="str">
        <f>'5- Identificación de Riesgos'!M50</f>
        <v>Menor - 2</v>
      </c>
      <c r="H60" s="486" t="str">
        <f>'5- Identificación de Riesgos'!N50</f>
        <v>Bajo - 2</v>
      </c>
      <c r="I60" s="91"/>
      <c r="J60" s="583" t="str">
        <f>'6- Valoración Controles'!T60</f>
        <v>Muy Baja - 1</v>
      </c>
      <c r="K60" s="583" t="str">
        <f>'6- Valoración Controles'!U60</f>
        <v>Menor - 2</v>
      </c>
      <c r="L60" s="579" t="e">
        <f>AVERAGE(#REF!)</f>
        <v>#REF!</v>
      </c>
      <c r="M60" s="463" t="str">
        <f>'6- Valoración Controles'!V60</f>
        <v>Bajo - 2</v>
      </c>
      <c r="N60" s="463" t="s">
        <v>393</v>
      </c>
      <c r="O60" s="187"/>
      <c r="P60" s="187"/>
      <c r="Q60" s="188"/>
    </row>
    <row r="61" spans="1:17" ht="13.5" customHeight="1">
      <c r="A61" s="602"/>
      <c r="B61" s="464"/>
      <c r="C61" s="434"/>
      <c r="D61" s="434"/>
      <c r="E61" s="186" t="str">
        <f>'5- Identificación de Riesgos'!D51</f>
        <v>2. Favorecimiento a terceros para beneficio del interés personal.</v>
      </c>
      <c r="F61" s="471"/>
      <c r="G61" s="594"/>
      <c r="H61" s="434"/>
      <c r="I61" s="91"/>
      <c r="J61" s="584"/>
      <c r="K61" s="584"/>
      <c r="L61" s="580"/>
      <c r="M61" s="464"/>
      <c r="N61" s="464"/>
      <c r="O61" s="187"/>
      <c r="P61" s="187"/>
      <c r="Q61" s="188"/>
    </row>
    <row r="62" spans="1:17" ht="13.5" customHeight="1">
      <c r="A62" s="602"/>
      <c r="B62" s="464"/>
      <c r="C62" s="434"/>
      <c r="D62" s="434"/>
      <c r="E62" s="186" t="str">
        <f>'5- Identificación de Riesgos'!D52</f>
        <v>3. Ocultar información solicitada por alguna entidad o usuario externo.</v>
      </c>
      <c r="F62" s="471"/>
      <c r="G62" s="594"/>
      <c r="H62" s="434"/>
      <c r="I62" s="91"/>
      <c r="J62" s="584"/>
      <c r="K62" s="584"/>
      <c r="L62" s="580"/>
      <c r="M62" s="464"/>
      <c r="N62" s="464"/>
      <c r="O62" s="187"/>
      <c r="P62" s="187"/>
      <c r="Q62" s="188"/>
    </row>
    <row r="63" spans="1:17" ht="13.5" customHeight="1">
      <c r="A63" s="602"/>
      <c r="B63" s="464"/>
      <c r="C63" s="434"/>
      <c r="D63" s="434"/>
      <c r="E63" s="186" t="str">
        <f>'5- Identificación de Riesgos'!D53</f>
        <v>4. Ausencia de criterio frente a los valores éticos y morales de la organización.</v>
      </c>
      <c r="F63" s="471"/>
      <c r="G63" s="594"/>
      <c r="H63" s="434"/>
      <c r="I63" s="91"/>
      <c r="J63" s="584"/>
      <c r="K63" s="584"/>
      <c r="L63" s="580"/>
      <c r="M63" s="464"/>
      <c r="N63" s="464"/>
      <c r="O63" s="187"/>
      <c r="P63" s="187"/>
      <c r="Q63" s="188"/>
    </row>
    <row r="64" spans="1:17" ht="13.5" customHeight="1">
      <c r="A64" s="602"/>
      <c r="B64" s="464"/>
      <c r="C64" s="434"/>
      <c r="D64" s="434"/>
      <c r="E64" s="186" t="str">
        <f>'5- Identificación de Riesgos'!D54</f>
        <v xml:space="preserve">5. Fallas en los controles de los procesos </v>
      </c>
      <c r="F64" s="471"/>
      <c r="G64" s="594"/>
      <c r="H64" s="434"/>
      <c r="I64" s="91"/>
      <c r="J64" s="584"/>
      <c r="K64" s="584"/>
      <c r="L64" s="580"/>
      <c r="M64" s="464"/>
      <c r="N64" s="464"/>
      <c r="O64" s="187"/>
      <c r="P64" s="187"/>
      <c r="Q64" s="188"/>
    </row>
    <row r="65" spans="1:17" ht="13.5" customHeight="1">
      <c r="A65" s="602"/>
      <c r="B65" s="464"/>
      <c r="C65" s="434"/>
      <c r="D65" s="434"/>
      <c r="E65" s="186" t="str">
        <f>'5- Identificación de Riesgos'!D55</f>
        <v xml:space="preserve">6. Prácticas sociales que favorecen la corrupción. </v>
      </c>
      <c r="F65" s="471"/>
      <c r="G65" s="594"/>
      <c r="H65" s="434"/>
      <c r="I65" s="91"/>
      <c r="J65" s="584"/>
      <c r="K65" s="584"/>
      <c r="L65" s="580"/>
      <c r="M65" s="464"/>
      <c r="N65" s="464"/>
      <c r="O65" s="187"/>
      <c r="P65" s="187"/>
      <c r="Q65" s="188"/>
    </row>
    <row r="66" spans="1:17" ht="13.5" customHeight="1">
      <c r="A66" s="602"/>
      <c r="B66" s="464"/>
      <c r="C66" s="434"/>
      <c r="D66" s="434"/>
      <c r="E66" s="186" t="str">
        <f>'5- Identificación de Riesgos'!D56</f>
        <v xml:space="preserve">7. Desconocimiento del Código de Ética y Buen Gobierno.   </v>
      </c>
      <c r="F66" s="471"/>
      <c r="G66" s="594"/>
      <c r="H66" s="434"/>
      <c r="I66" s="91"/>
      <c r="J66" s="584"/>
      <c r="K66" s="584"/>
      <c r="L66" s="580"/>
      <c r="M66" s="464"/>
      <c r="N66" s="464"/>
      <c r="O66" s="187"/>
      <c r="P66" s="187"/>
      <c r="Q66" s="188"/>
    </row>
    <row r="67" spans="1:17" ht="13.5" customHeight="1">
      <c r="A67" s="602"/>
      <c r="B67" s="464"/>
      <c r="C67" s="434"/>
      <c r="D67" s="434"/>
      <c r="E67" s="186">
        <f>'5- Identificación de Riesgos'!D57</f>
        <v>0</v>
      </c>
      <c r="F67" s="471"/>
      <c r="G67" s="594"/>
      <c r="H67" s="434"/>
      <c r="I67" s="91"/>
      <c r="J67" s="584"/>
      <c r="K67" s="584"/>
      <c r="L67" s="580"/>
      <c r="M67" s="464"/>
      <c r="N67" s="464"/>
      <c r="O67" s="187"/>
      <c r="P67" s="187"/>
      <c r="Q67" s="188"/>
    </row>
    <row r="68" spans="1:17" ht="13.5" customHeight="1">
      <c r="A68" s="602"/>
      <c r="B68" s="464"/>
      <c r="C68" s="434"/>
      <c r="D68" s="434"/>
      <c r="E68" s="186">
        <f>'5- Identificación de Riesgos'!D58</f>
        <v>0</v>
      </c>
      <c r="F68" s="471"/>
      <c r="G68" s="594"/>
      <c r="H68" s="434"/>
      <c r="I68" s="91"/>
      <c r="J68" s="584"/>
      <c r="K68" s="584"/>
      <c r="L68" s="580"/>
      <c r="M68" s="464"/>
      <c r="N68" s="464"/>
      <c r="O68" s="187"/>
      <c r="P68" s="187"/>
      <c r="Q68" s="188"/>
    </row>
    <row r="69" spans="1:17" ht="13.5" customHeight="1">
      <c r="A69" s="603"/>
      <c r="B69" s="486"/>
      <c r="C69" s="434"/>
      <c r="D69" s="435"/>
      <c r="E69" s="189">
        <f>'5- Identificación de Riesgos'!D59</f>
        <v>0</v>
      </c>
      <c r="F69" s="472"/>
      <c r="G69" s="596"/>
      <c r="H69" s="435"/>
      <c r="I69" s="159"/>
      <c r="J69" s="585"/>
      <c r="K69" s="585"/>
      <c r="L69" s="581"/>
      <c r="M69" s="486"/>
      <c r="N69" s="486"/>
      <c r="O69" s="190"/>
      <c r="P69" s="190"/>
      <c r="Q69" s="191"/>
    </row>
  </sheetData>
  <mergeCells count="100">
    <mergeCell ref="A60:A69"/>
    <mergeCell ref="B60:B69"/>
    <mergeCell ref="C60:C69"/>
    <mergeCell ref="D60:D69"/>
    <mergeCell ref="F60:F69"/>
    <mergeCell ref="A1:E3"/>
    <mergeCell ref="A8:A9"/>
    <mergeCell ref="B8:B9"/>
    <mergeCell ref="L8:L9"/>
    <mergeCell ref="D4:Q4"/>
    <mergeCell ref="A7:E7"/>
    <mergeCell ref="F7:H7"/>
    <mergeCell ref="M8:M9"/>
    <mergeCell ref="N8:N9"/>
    <mergeCell ref="F8:F9"/>
    <mergeCell ref="G8:G9"/>
    <mergeCell ref="J7:N7"/>
    <mergeCell ref="A4:C4"/>
    <mergeCell ref="A5:C5"/>
    <mergeCell ref="A6:C6"/>
    <mergeCell ref="D5:Q5"/>
    <mergeCell ref="L60:L69"/>
    <mergeCell ref="M60:M69"/>
    <mergeCell ref="N60:N69"/>
    <mergeCell ref="F1:Q3"/>
    <mergeCell ref="O8:O9"/>
    <mergeCell ref="P8:P9"/>
    <mergeCell ref="Q8:Q9"/>
    <mergeCell ref="G60:G69"/>
    <mergeCell ref="H60:H69"/>
    <mergeCell ref="J60:J69"/>
    <mergeCell ref="K60:K69"/>
    <mergeCell ref="G50:G59"/>
    <mergeCell ref="H50:H59"/>
    <mergeCell ref="J50:J59"/>
    <mergeCell ref="K50:K59"/>
    <mergeCell ref="M10:M19"/>
    <mergeCell ref="N10:N19"/>
    <mergeCell ref="L20:L29"/>
    <mergeCell ref="M50:M59"/>
    <mergeCell ref="N50:N59"/>
    <mergeCell ref="M30:M39"/>
    <mergeCell ref="N30:N39"/>
    <mergeCell ref="M40:M49"/>
    <mergeCell ref="N40:N49"/>
    <mergeCell ref="L40:L49"/>
    <mergeCell ref="L10:L19"/>
    <mergeCell ref="L50:L59"/>
    <mergeCell ref="N20:N29"/>
    <mergeCell ref="J40:J49"/>
    <mergeCell ref="M20:M29"/>
    <mergeCell ref="J20:J29"/>
    <mergeCell ref="K20:K29"/>
    <mergeCell ref="K40:K49"/>
    <mergeCell ref="G40:G49"/>
    <mergeCell ref="A20:A29"/>
    <mergeCell ref="B20:B29"/>
    <mergeCell ref="G10:G19"/>
    <mergeCell ref="A10:A19"/>
    <mergeCell ref="B10:B19"/>
    <mergeCell ref="F30:F39"/>
    <mergeCell ref="C40:C49"/>
    <mergeCell ref="G30:G39"/>
    <mergeCell ref="D20:D29"/>
    <mergeCell ref="C20:C29"/>
    <mergeCell ref="F10:F19"/>
    <mergeCell ref="F20:F29"/>
    <mergeCell ref="G20:G29"/>
    <mergeCell ref="C10:C19"/>
    <mergeCell ref="D10:D19"/>
    <mergeCell ref="C8:C9"/>
    <mergeCell ref="D8:D9"/>
    <mergeCell ref="K8:K9"/>
    <mergeCell ref="I8:I9"/>
    <mergeCell ref="E8:E9"/>
    <mergeCell ref="H30:H39"/>
    <mergeCell ref="J10:J19"/>
    <mergeCell ref="K10:K19"/>
    <mergeCell ref="J8:J9"/>
    <mergeCell ref="H8:H9"/>
    <mergeCell ref="H20:H29"/>
    <mergeCell ref="J30:J39"/>
    <mergeCell ref="K30:K39"/>
    <mergeCell ref="H10:H19"/>
    <mergeCell ref="D6:Q6"/>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s>
  <conditionalFormatting sqref="F10 F20 F30 F40 F50 F60">
    <cfRule type="containsText" dxfId="111" priority="605" operator="containsText" text="Muy baja">
      <formula>NOT(ISERROR(SEARCH("Muy baja",F10)))</formula>
    </cfRule>
    <cfRule type="containsText" dxfId="110" priority="604" operator="containsText" text="Baja">
      <formula>NOT(ISERROR(SEARCH("Baja",F10)))</formula>
    </cfRule>
    <cfRule type="containsText" dxfId="109" priority="603" operator="containsText" text="Media">
      <formula>NOT(ISERROR(SEARCH("Media",F10)))</formula>
    </cfRule>
    <cfRule type="containsText" dxfId="108" priority="601" operator="containsText" text="Muy bajo">
      <formula>NOT(ISERROR(SEARCH("Muy bajo",F10)))</formula>
    </cfRule>
    <cfRule type="containsText" dxfId="107" priority="600" operator="containsText" text="Muy Baja'Tabla probabilidad'!">
      <formula>NOT(ISERROR(SEARCH("Muy Baja'Tabla probabilidad'!",F10)))</formula>
    </cfRule>
    <cfRule type="containsText" dxfId="106" priority="602" operator="containsText" text="Alta">
      <formula>NOT(ISERROR(SEARCH("Alta",F10)))</formula>
    </cfRule>
    <cfRule type="containsText" dxfId="105" priority="599" operator="containsText" text="Muy Baja">
      <formula>NOT(ISERROR(SEARCH("Muy Baja",F10)))</formula>
    </cfRule>
    <cfRule type="containsText" dxfId="104" priority="598" operator="containsText" text="Muy Baja">
      <formula>NOT(ISERROR(SEARCH("Muy Baja",F10)))</formula>
    </cfRule>
    <cfRule type="containsText" dxfId="103" priority="597" operator="containsText" text="Muy Baja">
      <formula>NOT(ISERROR(SEARCH("Muy Baja",F10)))</formula>
    </cfRule>
    <cfRule type="containsText" dxfId="102" priority="596" operator="containsText" text="Baja">
      <formula>NOT(ISERROR(SEARCH("Baja",F10)))</formula>
    </cfRule>
    <cfRule type="containsText" dxfId="101" priority="595" operator="containsText" text="Muy Baja">
      <formula>NOT(ISERROR(SEARCH("Muy Baja",F10)))</formula>
    </cfRule>
    <cfRule type="containsText" dxfId="100" priority="594" operator="containsText" text="Media">
      <formula>NOT(ISERROR(SEARCH("Media",F10)))</formula>
    </cfRule>
    <cfRule type="containsText" dxfId="99" priority="593" operator="containsText" text="Media">
      <formula>NOT(ISERROR(SEARCH("Media",F10)))</formula>
    </cfRule>
    <cfRule type="containsText" dxfId="98" priority="592" operator="containsText" text="Media">
      <formula>NOT(ISERROR(SEARCH("Media",F10)))</formula>
    </cfRule>
    <cfRule type="containsText" dxfId="97" priority="591" operator="containsText" text="Alta">
      <formula>NOT(ISERROR(SEARCH("Alta",F10)))</formula>
    </cfRule>
    <cfRule type="containsText" dxfId="96" priority="589" operator="containsText" text="Muy Alta">
      <formula>NOT(ISERROR(SEARCH("Muy Alta",F10)))</formula>
    </cfRule>
    <cfRule type="containsText" dxfId="95" priority="588" operator="containsText" text="Baja">
      <formula>NOT(ISERROR(SEARCH("Baja",F10)))</formula>
    </cfRule>
    <cfRule type="containsText" dxfId="94" priority="587" operator="containsText" text="Muy Baja">
      <formula>NOT(ISERROR(SEARCH("Muy Baja",F10)))</formula>
    </cfRule>
    <cfRule type="cellIs" dxfId="93" priority="608" operator="between">
      <formula>1</formula>
      <formula>2</formula>
    </cfRule>
    <cfRule type="cellIs" dxfId="92" priority="609" operator="between">
      <formula>0</formula>
      <formula>2</formula>
    </cfRule>
  </conditionalFormatting>
  <conditionalFormatting sqref="G10 G20 G30 G40 G50 G60">
    <cfRule type="containsText" dxfId="91" priority="586" operator="containsText" text="Leve">
      <formula>NOT(ISERROR(SEARCH("Leve",G10)))</formula>
    </cfRule>
    <cfRule type="containsText" dxfId="90" priority="585" operator="containsText" text="Menor">
      <formula>NOT(ISERROR(SEARCH("Menor",G10)))</formula>
    </cfRule>
    <cfRule type="containsText" dxfId="89" priority="584" operator="containsText" text="Moderado">
      <formula>NOT(ISERROR(SEARCH("Moderado",G10)))</formula>
    </cfRule>
    <cfRule type="containsText" dxfId="88" priority="583" operator="containsText" text="Alta">
      <formula>NOT(ISERROR(SEARCH("Alta",G10)))</formula>
    </cfRule>
    <cfRule type="containsText" dxfId="87" priority="582" operator="containsText" text="Mayor">
      <formula>NOT(ISERROR(SEARCH("Mayor",G10)))</formula>
    </cfRule>
    <cfRule type="containsText" dxfId="86" priority="581" operator="containsText" text="Catastrófico">
      <formula>NOT(ISERROR(SEARCH("Catastrófico",G10)))</formula>
    </cfRule>
  </conditionalFormatting>
  <conditionalFormatting sqref="H10:I10 H20:I20 H30:I30 H40:I40 H50:I50 H60">
    <cfRule type="containsText" dxfId="85" priority="579" operator="containsText" text="Moderado">
      <formula>NOT(ISERROR(SEARCH("Moderado",H10)))</formula>
    </cfRule>
    <cfRule type="containsText" dxfId="84" priority="580" operator="containsText" text="Extremo">
      <formula>NOT(ISERROR(SEARCH("Extremo",H10)))</formula>
    </cfRule>
    <cfRule type="containsText" dxfId="83" priority="577" operator="containsText" text="Alto">
      <formula>NOT(ISERROR(SEARCH("Alto",H10)))</formula>
    </cfRule>
    <cfRule type="containsText" dxfId="82" priority="578" operator="containsText" text="Bajo">
      <formula>NOT(ISERROR(SEARCH("Bajo",H10)))</formula>
    </cfRule>
  </conditionalFormatting>
  <conditionalFormatting sqref="H10:I10 H20:I20 H30:I30 H40:I40 H50:I50">
    <cfRule type="containsText" dxfId="81" priority="576" operator="containsText" text="Extremo">
      <formula>NOT(ISERROR(SEARCH("Extremo",H10)))</formula>
    </cfRule>
  </conditionalFormatting>
  <conditionalFormatting sqref="H60:I60">
    <cfRule type="containsText" dxfId="80" priority="182" operator="containsText" text="Extremo">
      <formula>NOT(ISERROR(SEARCH("Extremo",H60)))</formula>
    </cfRule>
  </conditionalFormatting>
  <conditionalFormatting sqref="I60">
    <cfRule type="containsText" dxfId="79" priority="181" operator="containsText" text="Moderado">
      <formula>NOT(ISERROR(SEARCH("Moderado",I60)))</formula>
    </cfRule>
    <cfRule type="containsText" dxfId="78" priority="180" operator="containsText" text="Bajo">
      <formula>NOT(ISERROR(SEARCH("Bajo",I60)))</formula>
    </cfRule>
    <cfRule type="containsText" dxfId="77" priority="179" operator="containsText" text="Alto">
      <formula>NOT(ISERROR(SEARCH("Alto",I60)))</formula>
    </cfRule>
    <cfRule type="containsText" dxfId="76" priority="178" operator="containsText" text="Extremo">
      <formula>NOT(ISERROR(SEARCH("Extremo",I60)))</formula>
    </cfRule>
  </conditionalFormatting>
  <conditionalFormatting sqref="J10:J69">
    <cfRule type="containsText" dxfId="75" priority="549" operator="containsText" text="Muy Baja">
      <formula>NOT(ISERROR(SEARCH("Muy Baja",J10)))</formula>
    </cfRule>
    <cfRule type="containsText" dxfId="74" priority="547" operator="containsText" text="Media">
      <formula>NOT(ISERROR(SEARCH("Media",J10)))</formula>
    </cfRule>
    <cfRule type="containsText" dxfId="73" priority="546" operator="containsText" text="Alta">
      <formula>NOT(ISERROR(SEARCH("Alta",J10)))</formula>
    </cfRule>
    <cfRule type="containsText" dxfId="72" priority="545" operator="containsText" text="Muy Alta">
      <formula>NOT(ISERROR(SEARCH("Muy Alta",J10)))</formula>
    </cfRule>
    <cfRule type="containsText" dxfId="71" priority="263" operator="containsText" text="Muy Baja">
      <formula>NOT(ISERROR(SEARCH("Muy Baja",J10)))</formula>
    </cfRule>
    <cfRule type="containsText" dxfId="70" priority="548" operator="containsText" text="Baja">
      <formula>NOT(ISERROR(SEARCH("Baja",J10)))</formula>
    </cfRule>
  </conditionalFormatting>
  <conditionalFormatting sqref="K10:K69">
    <cfRule type="containsText" dxfId="69" priority="256" operator="containsText" text="Menor">
      <formula>NOT(ISERROR(SEARCH("Menor",K10)))</formula>
    </cfRule>
    <cfRule type="containsText" dxfId="68" priority="258" operator="containsText" text="Mayor">
      <formula>NOT(ISERROR(SEARCH("Mayor",K10)))</formula>
    </cfRule>
    <cfRule type="containsText" dxfId="67" priority="257" operator="containsText" text="Leve">
      <formula>NOT(ISERROR(SEARCH("Leve",K10)))</formula>
    </cfRule>
    <cfRule type="containsText" dxfId="66" priority="255" operator="containsText" text="Moderado">
      <formula>NOT(ISERROR(SEARCH("Moderado",K10)))</formula>
    </cfRule>
    <cfRule type="containsText" dxfId="65" priority="254" operator="containsText" text="Catastrófico">
      <formula>NOT(ISERROR(SEARCH("Catastrófico",K10)))</formula>
    </cfRule>
  </conditionalFormatting>
  <conditionalFormatting sqref="M10 M20 M30 M40 M50 M60">
    <cfRule type="containsText" dxfId="64" priority="557" operator="containsText" text="Baja">
      <formula>NOT(ISERROR(SEARCH("Baja",M10)))</formula>
    </cfRule>
    <cfRule type="containsText" dxfId="63" priority="555" operator="containsText" text="Moderado">
      <formula>NOT(ISERROR(SEARCH("Moderado",M10)))</formula>
    </cfRule>
    <cfRule type="containsText" dxfId="62" priority="554" operator="containsText" text="Bajo">
      <formula>NOT(ISERROR(SEARCH("Bajo",M10)))</formula>
    </cfRule>
    <cfRule type="containsText" dxfId="61" priority="553" operator="containsText" text="Menor">
      <formula>NOT(ISERROR(SEARCH("Menor",M10)))</formula>
    </cfRule>
    <cfRule type="containsText" dxfId="60" priority="556" operator="containsText" text="Extremo">
      <formula>NOT(ISERROR(SEARCH("Extremo",M10)))</formula>
    </cfRule>
    <cfRule type="containsText" dxfId="59" priority="552" operator="containsText" text="Moderado">
      <formula>NOT(ISERROR(SEARCH("Moderado",M10)))</formula>
    </cfRule>
    <cfRule type="containsText" dxfId="58" priority="551" operator="containsText" text="Alto">
      <formula>NOT(ISERROR(SEARCH("Alto",M10)))</formula>
    </cfRule>
    <cfRule type="containsText" dxfId="57" priority="550" operator="containsText" text="Extremo">
      <formula>NOT(ISERROR(SEARCH("Extremo",M10)))</formula>
    </cfRule>
    <cfRule type="containsText" dxfId="56" priority="558" operator="containsText" text="Alto">
      <formula>NOT(ISERROR(SEARCH("Alto",M10)))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6" customWidth="1"/>
    <col min="16" max="32" width="11.5703125" style="99"/>
    <col min="33" max="36" width="11.42578125" style="3"/>
    <col min="37" max="138" width="11.42578125" style="2"/>
  </cols>
  <sheetData>
    <row r="1" spans="1:138" s="2" customFormat="1">
      <c r="E1" s="47"/>
      <c r="N1" s="128"/>
      <c r="O1" s="231"/>
      <c r="P1" s="3"/>
      <c r="Q1" s="3"/>
      <c r="R1" s="3"/>
      <c r="S1" s="3"/>
      <c r="T1" s="3"/>
      <c r="U1" s="3"/>
      <c r="V1" s="3"/>
      <c r="W1" s="3"/>
      <c r="X1" s="3"/>
      <c r="Y1" s="3"/>
      <c r="Z1" s="3"/>
      <c r="AA1" s="3"/>
      <c r="AB1" s="3"/>
      <c r="AC1" s="3"/>
      <c r="AD1" s="3"/>
      <c r="AE1" s="3"/>
      <c r="AF1" s="3"/>
      <c r="AG1" s="3"/>
      <c r="AH1" s="3"/>
      <c r="AI1" s="3"/>
      <c r="AJ1" s="3"/>
    </row>
    <row r="2" spans="1:138" ht="24" thickBot="1">
      <c r="A2" s="2"/>
      <c r="B2" s="613" t="s">
        <v>394</v>
      </c>
      <c r="C2" s="613"/>
      <c r="D2" s="613"/>
      <c r="E2" s="613"/>
      <c r="F2" s="88"/>
      <c r="G2" s="2"/>
      <c r="H2" s="2"/>
      <c r="I2" s="2"/>
      <c r="J2" s="2"/>
      <c r="K2" s="2"/>
      <c r="L2" s="2"/>
      <c r="M2" s="2"/>
      <c r="N2" s="128"/>
      <c r="O2" s="231"/>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1"/>
      <c r="P3" s="3"/>
      <c r="Q3" s="3"/>
      <c r="R3" s="3"/>
      <c r="S3" s="3"/>
      <c r="T3" s="3"/>
      <c r="U3" s="3"/>
      <c r="V3" s="3"/>
      <c r="W3" s="3"/>
      <c r="X3" s="3"/>
      <c r="Y3" s="3"/>
      <c r="Z3" s="3"/>
      <c r="AA3" s="3"/>
      <c r="AB3" s="3"/>
      <c r="AC3" s="3"/>
      <c r="AD3" s="3"/>
      <c r="AE3" s="3"/>
      <c r="AF3" s="3"/>
    </row>
    <row r="4" spans="1:138" ht="21">
      <c r="A4" s="2"/>
      <c r="B4" s="63"/>
      <c r="C4" s="64" t="s">
        <v>395</v>
      </c>
      <c r="D4" s="64"/>
      <c r="E4" s="64" t="s">
        <v>396</v>
      </c>
      <c r="F4" s="65"/>
      <c r="G4" s="2"/>
      <c r="H4" s="2"/>
      <c r="I4" s="2"/>
      <c r="J4" s="2"/>
      <c r="K4" s="2"/>
      <c r="L4" s="2"/>
      <c r="M4" s="2"/>
      <c r="N4" s="128"/>
      <c r="O4" s="231"/>
      <c r="P4" s="3"/>
      <c r="Q4" s="3"/>
      <c r="R4" s="3"/>
      <c r="S4" s="3"/>
      <c r="T4" s="3"/>
      <c r="U4" s="3"/>
      <c r="V4" s="3"/>
      <c r="W4" s="3"/>
      <c r="X4" s="3"/>
      <c r="Y4" s="3"/>
      <c r="Z4" s="3"/>
      <c r="AA4" s="3"/>
      <c r="AB4" s="3"/>
      <c r="AC4" s="3"/>
      <c r="AD4" s="3"/>
      <c r="AE4" s="3"/>
      <c r="AF4" s="3"/>
    </row>
    <row r="5" spans="1:138" ht="40.5">
      <c r="A5" s="2"/>
      <c r="B5" s="63"/>
      <c r="C5" s="64" t="s">
        <v>397</v>
      </c>
      <c r="D5" s="64"/>
      <c r="E5" s="66" t="s">
        <v>398</v>
      </c>
      <c r="F5" s="64" t="s">
        <v>396</v>
      </c>
      <c r="G5" s="2"/>
      <c r="H5" s="2"/>
      <c r="I5" s="2"/>
      <c r="J5" s="2"/>
      <c r="K5" s="2"/>
      <c r="L5" s="2"/>
      <c r="M5" s="2"/>
      <c r="N5" s="128"/>
      <c r="O5" s="231"/>
      <c r="P5" s="3"/>
      <c r="Q5" s="3"/>
      <c r="R5" s="3"/>
      <c r="S5" s="3"/>
      <c r="T5" s="3"/>
      <c r="U5" s="3"/>
      <c r="V5" s="3"/>
      <c r="W5" s="3"/>
      <c r="X5" s="3"/>
      <c r="Y5" s="3"/>
      <c r="Z5" s="3"/>
      <c r="AA5" s="3"/>
      <c r="AB5" s="3"/>
      <c r="AC5" s="3"/>
      <c r="AD5" s="3"/>
      <c r="AE5" s="3"/>
      <c r="AF5" s="3"/>
    </row>
    <row r="6" spans="1:138" ht="20.25">
      <c r="A6" s="2"/>
      <c r="B6" s="67" t="s">
        <v>399</v>
      </c>
      <c r="C6" s="113" t="s">
        <v>400</v>
      </c>
      <c r="D6" s="68">
        <v>0.04</v>
      </c>
      <c r="E6" s="69" t="s">
        <v>401</v>
      </c>
      <c r="F6" s="70">
        <v>1</v>
      </c>
      <c r="G6" s="2"/>
      <c r="H6" s="52"/>
      <c r="I6" s="2"/>
      <c r="J6" s="2"/>
      <c r="K6" s="2"/>
      <c r="L6" s="2"/>
      <c r="M6" s="2"/>
      <c r="N6" s="128"/>
      <c r="O6" s="232"/>
      <c r="P6" s="3"/>
      <c r="Q6" s="3"/>
      <c r="R6" s="3"/>
      <c r="S6" s="3"/>
      <c r="T6" s="3"/>
      <c r="U6" s="3"/>
      <c r="V6" s="3"/>
      <c r="W6" s="3"/>
      <c r="X6" s="3"/>
      <c r="Y6" s="3"/>
      <c r="Z6" s="3"/>
      <c r="AA6" s="3"/>
      <c r="AB6" s="3"/>
      <c r="AC6" s="3"/>
      <c r="AD6" s="3"/>
      <c r="AE6" s="3"/>
      <c r="AF6" s="3"/>
    </row>
    <row r="7" spans="1:138" ht="20.25">
      <c r="A7" s="2"/>
      <c r="B7" s="71" t="s">
        <v>402</v>
      </c>
      <c r="C7" s="113" t="s">
        <v>403</v>
      </c>
      <c r="D7" s="68">
        <v>0.09</v>
      </c>
      <c r="E7" s="69" t="s">
        <v>404</v>
      </c>
      <c r="F7" s="70">
        <v>2</v>
      </c>
      <c r="G7" s="2"/>
      <c r="H7" s="2"/>
      <c r="I7" s="2"/>
      <c r="J7" s="2"/>
      <c r="K7" s="2"/>
      <c r="L7" s="2"/>
      <c r="M7" s="2"/>
      <c r="N7" s="128"/>
      <c r="O7" s="232"/>
      <c r="P7" s="3"/>
      <c r="Q7" s="3"/>
      <c r="R7" s="3"/>
      <c r="S7" s="3"/>
      <c r="T7" s="3"/>
      <c r="U7" s="3"/>
      <c r="V7" s="3"/>
      <c r="W7" s="3"/>
      <c r="X7" s="3"/>
      <c r="Y7" s="3"/>
      <c r="Z7" s="3"/>
      <c r="AA7" s="3"/>
      <c r="AB7" s="3"/>
      <c r="AC7" s="3"/>
      <c r="AD7" s="3"/>
      <c r="AE7" s="3"/>
      <c r="AF7" s="3"/>
    </row>
    <row r="8" spans="1:138" ht="20.25">
      <c r="A8" s="2"/>
      <c r="B8" s="72" t="s">
        <v>405</v>
      </c>
      <c r="C8" s="113" t="s">
        <v>406</v>
      </c>
      <c r="D8" s="68">
        <v>0.28999999999999998</v>
      </c>
      <c r="E8" s="69" t="s">
        <v>407</v>
      </c>
      <c r="F8" s="70">
        <v>3</v>
      </c>
      <c r="G8" s="2"/>
      <c r="H8" s="2"/>
      <c r="I8" s="2"/>
      <c r="J8" s="2"/>
      <c r="K8" s="2"/>
      <c r="L8" s="2"/>
      <c r="M8" s="2"/>
      <c r="N8" s="128"/>
      <c r="O8" s="232"/>
      <c r="P8" s="3"/>
      <c r="Q8" s="3"/>
      <c r="R8" s="3"/>
      <c r="S8" s="3"/>
      <c r="T8" s="3"/>
      <c r="U8" s="3"/>
      <c r="V8" s="3"/>
      <c r="W8" s="3"/>
      <c r="X8" s="3"/>
      <c r="Y8" s="3"/>
      <c r="Z8" s="3"/>
      <c r="AA8" s="3"/>
      <c r="AB8" s="3"/>
      <c r="AC8" s="3"/>
      <c r="AD8" s="3"/>
      <c r="AE8" s="3"/>
      <c r="AF8" s="3"/>
    </row>
    <row r="9" spans="1:138" ht="20.25">
      <c r="A9" s="2"/>
      <c r="B9" s="73" t="s">
        <v>408</v>
      </c>
      <c r="C9" s="113" t="s">
        <v>409</v>
      </c>
      <c r="D9" s="68">
        <v>0.49</v>
      </c>
      <c r="E9" s="69" t="s">
        <v>410</v>
      </c>
      <c r="F9" s="70">
        <v>4</v>
      </c>
      <c r="G9" s="2"/>
      <c r="H9" s="2"/>
      <c r="I9" s="2"/>
      <c r="J9" s="2"/>
      <c r="K9" s="2"/>
      <c r="L9" s="2"/>
      <c r="M9" s="2"/>
      <c r="N9" s="128"/>
      <c r="O9" s="232"/>
      <c r="P9" s="3"/>
      <c r="Q9" s="3"/>
      <c r="R9" s="3"/>
      <c r="S9" s="3"/>
      <c r="T9" s="3"/>
      <c r="U9" s="3"/>
      <c r="V9" s="3"/>
      <c r="W9" s="3"/>
      <c r="X9" s="3"/>
      <c r="Y9" s="3"/>
      <c r="Z9" s="3"/>
      <c r="AA9" s="3"/>
      <c r="AB9" s="3"/>
      <c r="AC9" s="3"/>
      <c r="AD9" s="3"/>
      <c r="AE9" s="3"/>
      <c r="AF9" s="3"/>
    </row>
    <row r="10" spans="1:138" ht="20.25">
      <c r="A10" s="2"/>
      <c r="B10" s="74" t="s">
        <v>411</v>
      </c>
      <c r="C10" s="113" t="s">
        <v>412</v>
      </c>
      <c r="D10" s="68">
        <v>1</v>
      </c>
      <c r="E10" s="69" t="s">
        <v>413</v>
      </c>
      <c r="F10" s="70">
        <v>5</v>
      </c>
      <c r="G10" s="2"/>
      <c r="H10" s="2"/>
      <c r="I10" s="93" t="s">
        <v>414</v>
      </c>
      <c r="J10" s="2"/>
      <c r="K10" s="2"/>
      <c r="L10" s="2"/>
      <c r="M10" s="2"/>
      <c r="N10" s="128"/>
      <c r="O10" s="232"/>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1"/>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1"/>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1"/>
      <c r="P13" s="3"/>
      <c r="Q13" s="3"/>
      <c r="R13" s="3"/>
      <c r="S13" s="3"/>
      <c r="T13" s="3"/>
      <c r="U13" s="3"/>
      <c r="V13" s="3"/>
      <c r="W13" s="3"/>
      <c r="X13" s="3"/>
      <c r="Y13" s="3"/>
      <c r="Z13" s="3"/>
      <c r="AA13" s="3"/>
      <c r="AB13" s="3"/>
      <c r="AC13" s="3"/>
      <c r="AD13" s="3"/>
      <c r="AE13" s="3"/>
      <c r="AF13" s="3"/>
    </row>
    <row r="14" spans="1:138" ht="23.25">
      <c r="A14" s="2"/>
      <c r="B14" s="614" t="s">
        <v>415</v>
      </c>
      <c r="C14" s="614"/>
      <c r="D14" s="614"/>
      <c r="E14" s="614"/>
      <c r="F14" s="101"/>
      <c r="G14" s="62"/>
      <c r="H14" s="2"/>
      <c r="I14" s="2"/>
      <c r="J14" s="2"/>
      <c r="K14" s="2"/>
      <c r="L14" s="2"/>
      <c r="M14" s="2"/>
      <c r="N14" s="128"/>
      <c r="O14" s="231"/>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1"/>
      <c r="P15" s="3"/>
      <c r="Q15" s="3"/>
      <c r="R15" s="3"/>
      <c r="S15" s="3"/>
      <c r="T15" s="3"/>
      <c r="U15" s="3"/>
      <c r="V15" s="3"/>
      <c r="W15" s="3"/>
      <c r="X15" s="3"/>
      <c r="Y15" s="3"/>
      <c r="Z15" s="3"/>
      <c r="AA15" s="3"/>
      <c r="AB15" s="3"/>
      <c r="AC15" s="3"/>
      <c r="AD15" s="3"/>
      <c r="AE15" s="3"/>
      <c r="AF15" s="3"/>
    </row>
    <row r="16" spans="1:138" s="78" customFormat="1" ht="20.25">
      <c r="A16" s="76"/>
      <c r="B16" s="103"/>
      <c r="C16" s="612" t="s">
        <v>284</v>
      </c>
      <c r="D16" s="612"/>
      <c r="E16" s="612"/>
      <c r="F16" s="104"/>
      <c r="G16" s="76"/>
      <c r="H16" s="76"/>
      <c r="I16" s="94" t="s">
        <v>278</v>
      </c>
      <c r="J16" s="76"/>
      <c r="K16" s="76"/>
      <c r="L16" s="76"/>
      <c r="M16" s="76"/>
      <c r="N16" s="129"/>
      <c r="O16" s="233"/>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416</v>
      </c>
      <c r="C17" s="610" t="s">
        <v>304</v>
      </c>
      <c r="D17" s="610"/>
      <c r="E17" s="610"/>
      <c r="F17" s="105">
        <v>1</v>
      </c>
      <c r="G17" s="76"/>
      <c r="H17" s="76"/>
      <c r="I17" s="93" t="s">
        <v>284</v>
      </c>
      <c r="J17" s="76"/>
      <c r="K17" s="76"/>
      <c r="L17" s="76"/>
      <c r="M17" s="76"/>
      <c r="N17" s="129"/>
      <c r="O17" s="234"/>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417</v>
      </c>
      <c r="C18" s="610" t="s">
        <v>296</v>
      </c>
      <c r="D18" s="610"/>
      <c r="E18" s="610"/>
      <c r="F18" s="105">
        <v>2</v>
      </c>
      <c r="G18" s="76"/>
      <c r="H18" s="76"/>
      <c r="I18" s="93" t="s">
        <v>418</v>
      </c>
      <c r="J18" s="76"/>
      <c r="K18" s="76"/>
      <c r="L18" s="76"/>
      <c r="M18" s="76"/>
      <c r="N18" s="129"/>
      <c r="O18" s="234"/>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419</v>
      </c>
      <c r="C19" s="610" t="s">
        <v>285</v>
      </c>
      <c r="D19" s="610"/>
      <c r="E19" s="610"/>
      <c r="F19" s="105">
        <v>3</v>
      </c>
      <c r="G19" s="76"/>
      <c r="H19" s="76"/>
      <c r="I19" s="93" t="s">
        <v>287</v>
      </c>
      <c r="J19" s="76"/>
      <c r="K19" s="76"/>
      <c r="L19" s="76"/>
      <c r="M19" s="76"/>
      <c r="N19" s="129"/>
      <c r="O19" s="234"/>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420</v>
      </c>
      <c r="C20" s="610" t="s">
        <v>323</v>
      </c>
      <c r="D20" s="610"/>
      <c r="E20" s="610"/>
      <c r="F20" s="105">
        <v>4</v>
      </c>
      <c r="G20" s="76"/>
      <c r="H20" s="76"/>
      <c r="I20" s="93" t="s">
        <v>308</v>
      </c>
      <c r="J20" s="76"/>
      <c r="K20" s="76"/>
      <c r="L20" s="76"/>
      <c r="M20" s="76"/>
      <c r="N20" s="129"/>
      <c r="O20" s="234"/>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421</v>
      </c>
      <c r="C21" s="610" t="s">
        <v>422</v>
      </c>
      <c r="D21" s="610"/>
      <c r="E21" s="610"/>
      <c r="F21" s="105">
        <v>5</v>
      </c>
      <c r="G21" s="76"/>
      <c r="H21" s="76"/>
      <c r="I21" s="93" t="str">
        <f>C48</f>
        <v>Interrupción o afectación en la prestación del servicio administrativo</v>
      </c>
      <c r="J21" s="76"/>
      <c r="K21" s="76"/>
      <c r="L21" s="76"/>
      <c r="M21" s="76"/>
      <c r="N21" s="129"/>
      <c r="O21" s="234"/>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3"/>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3"/>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11" t="s">
        <v>418</v>
      </c>
      <c r="D24" s="611"/>
      <c r="E24" s="611"/>
      <c r="F24" s="85"/>
      <c r="G24" s="76"/>
      <c r="H24" s="76"/>
      <c r="I24" s="76"/>
      <c r="J24" s="76"/>
      <c r="K24" s="76"/>
      <c r="L24" s="76"/>
      <c r="M24" s="76"/>
      <c r="N24" s="129"/>
      <c r="O24" s="233"/>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416</v>
      </c>
      <c r="C25" s="610" t="s">
        <v>423</v>
      </c>
      <c r="D25" s="610"/>
      <c r="E25" s="610"/>
      <c r="F25" s="105">
        <v>1</v>
      </c>
      <c r="G25" s="76"/>
      <c r="H25" s="76"/>
      <c r="I25" s="76"/>
      <c r="J25" s="76"/>
      <c r="K25" s="76"/>
      <c r="L25" s="76"/>
      <c r="M25" s="76"/>
      <c r="N25" s="129"/>
      <c r="O25" s="235"/>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417</v>
      </c>
      <c r="C26" s="610" t="s">
        <v>424</v>
      </c>
      <c r="D26" s="610"/>
      <c r="E26" s="610"/>
      <c r="F26" s="105">
        <v>2</v>
      </c>
      <c r="G26" s="76"/>
      <c r="H26" s="76"/>
      <c r="I26" s="84"/>
      <c r="J26" s="84"/>
      <c r="K26" s="84"/>
      <c r="L26" s="84"/>
      <c r="M26" s="84"/>
      <c r="N26" s="130"/>
      <c r="O26" s="235"/>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419</v>
      </c>
      <c r="C27" s="610" t="s">
        <v>425</v>
      </c>
      <c r="D27" s="610"/>
      <c r="E27" s="610"/>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5"/>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420</v>
      </c>
      <c r="C28" s="610" t="s">
        <v>426</v>
      </c>
      <c r="D28" s="610"/>
      <c r="E28" s="610"/>
      <c r="F28" s="105">
        <v>4</v>
      </c>
      <c r="G28" s="76"/>
      <c r="H28" s="76"/>
      <c r="I28" s="84" t="str">
        <v xml:space="preserve">Si el hecho llegara a presentarse, tendría bajo impacto o efecto sobre la entidad.
</v>
      </c>
      <c r="J28" s="84"/>
      <c r="K28" s="84"/>
      <c r="L28" s="84"/>
      <c r="M28" s="84"/>
      <c r="N28" s="130"/>
      <c r="O28" s="235"/>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421</v>
      </c>
      <c r="C29" s="610" t="s">
        <v>427</v>
      </c>
      <c r="D29" s="610"/>
      <c r="E29" s="610"/>
      <c r="F29" s="105">
        <v>5</v>
      </c>
      <c r="G29" s="76"/>
      <c r="H29" s="76"/>
      <c r="I29" s="84" t="str">
        <v xml:space="preserve">Si el hecho llegara a presentarse, tendría medianas consecuencias o efectos sobre la entidad.
</v>
      </c>
      <c r="J29" s="84"/>
      <c r="K29" s="84"/>
      <c r="L29" s="84"/>
      <c r="M29" s="84"/>
      <c r="N29" s="130"/>
      <c r="O29" s="235"/>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3"/>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3"/>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12" t="s">
        <v>287</v>
      </c>
      <c r="D32" s="612"/>
      <c r="E32" s="612"/>
      <c r="F32" s="85"/>
      <c r="I32" s="84"/>
      <c r="J32" s="84"/>
      <c r="K32" s="84"/>
      <c r="L32" s="84"/>
      <c r="M32" s="84"/>
      <c r="N32" s="130"/>
      <c r="O32" s="233"/>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416</v>
      </c>
      <c r="C33" s="610" t="s">
        <v>306</v>
      </c>
      <c r="D33" s="610"/>
      <c r="E33" s="610"/>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3"/>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417</v>
      </c>
      <c r="C34" s="610" t="s">
        <v>428</v>
      </c>
      <c r="D34" s="610"/>
      <c r="E34" s="610"/>
      <c r="F34" s="107">
        <v>2</v>
      </c>
      <c r="I34" s="84" t="str">
        <v xml:space="preserve">Si el hecho llegara a presentarse, tendría bajo impacto o efecto sobre la entidad.
</v>
      </c>
      <c r="J34" s="84"/>
      <c r="K34" s="84"/>
      <c r="L34" s="84"/>
      <c r="M34" s="84"/>
      <c r="N34" s="130"/>
      <c r="O34" s="233"/>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419</v>
      </c>
      <c r="C35" s="610" t="s">
        <v>429</v>
      </c>
      <c r="D35" s="610"/>
      <c r="E35" s="610"/>
      <c r="F35" s="107">
        <v>3</v>
      </c>
      <c r="I35" s="84" t="str">
        <v xml:space="preserve">Si el hecho llegara a presentarse, tendría medianas consecuencias o efectos sobre la entidad.
</v>
      </c>
      <c r="J35" s="84"/>
      <c r="K35" s="84"/>
      <c r="L35" s="84"/>
      <c r="M35" s="84"/>
      <c r="N35" s="130"/>
      <c r="O35" s="233"/>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420</v>
      </c>
      <c r="C36" s="610" t="s">
        <v>288</v>
      </c>
      <c r="D36" s="610"/>
      <c r="E36" s="610"/>
      <c r="F36" s="107">
        <v>4</v>
      </c>
      <c r="I36" s="84" t="str">
        <v xml:space="preserve">Si el hecho llegara a presentarse, tendría altas consecuencias o efectos sobre la entidad
</v>
      </c>
      <c r="J36" s="84"/>
      <c r="K36" s="84"/>
      <c r="L36" s="84"/>
      <c r="M36" s="84"/>
      <c r="N36" s="130"/>
      <c r="O36" s="233"/>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421</v>
      </c>
      <c r="C37" s="610" t="s">
        <v>430</v>
      </c>
      <c r="D37" s="610"/>
      <c r="E37" s="610"/>
      <c r="F37" s="107">
        <v>5</v>
      </c>
      <c r="I37" s="84" t="str">
        <v xml:space="preserve">Si el hecho llegara a presentarse, tendría desastrosas consecuencias o efectos sobre la entidad.
</v>
      </c>
      <c r="J37" s="84"/>
      <c r="K37" s="84"/>
      <c r="L37" s="84"/>
      <c r="M37" s="84"/>
      <c r="N37" s="130"/>
      <c r="O37" s="233"/>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3"/>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3"/>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12" t="s">
        <v>308</v>
      </c>
      <c r="D40" s="612"/>
      <c r="E40" s="612"/>
      <c r="F40" s="85"/>
      <c r="N40" s="129"/>
      <c r="O40" s="233"/>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416</v>
      </c>
      <c r="C41" s="610" t="s">
        <v>309</v>
      </c>
      <c r="D41" s="610"/>
      <c r="E41" s="610"/>
      <c r="F41" s="107">
        <v>1</v>
      </c>
      <c r="N41" s="129"/>
      <c r="O41" s="233"/>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417</v>
      </c>
      <c r="C42" s="610" t="s">
        <v>431</v>
      </c>
      <c r="D42" s="610"/>
      <c r="E42" s="610"/>
      <c r="F42" s="107">
        <v>2</v>
      </c>
      <c r="N42" s="129"/>
      <c r="O42" s="233"/>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419</v>
      </c>
      <c r="C43" s="610" t="s">
        <v>432</v>
      </c>
      <c r="D43" s="610"/>
      <c r="E43" s="610"/>
      <c r="F43" s="107">
        <v>3</v>
      </c>
      <c r="N43" s="129"/>
      <c r="O43" s="233"/>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420</v>
      </c>
      <c r="C44" s="610" t="s">
        <v>433</v>
      </c>
      <c r="D44" s="610"/>
      <c r="E44" s="610"/>
      <c r="F44" s="107">
        <v>4</v>
      </c>
      <c r="N44" s="129"/>
      <c r="O44" s="233"/>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421</v>
      </c>
      <c r="C45" s="610" t="s">
        <v>434</v>
      </c>
      <c r="D45" s="610"/>
      <c r="E45" s="610"/>
      <c r="F45" s="107">
        <v>5</v>
      </c>
      <c r="N45" s="129"/>
      <c r="O45" s="233"/>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435</v>
      </c>
      <c r="D46" s="84"/>
      <c r="F46" s="85"/>
      <c r="N46" s="129"/>
      <c r="O46" s="233"/>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3"/>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11" t="s">
        <v>436</v>
      </c>
      <c r="D48" s="611"/>
      <c r="E48" s="611"/>
      <c r="F48" s="85"/>
      <c r="N48" s="129"/>
      <c r="O48" s="233"/>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416</v>
      </c>
      <c r="C49" s="607" t="s">
        <v>437</v>
      </c>
      <c r="D49" s="608"/>
      <c r="E49" s="609"/>
      <c r="F49" s="70">
        <v>1</v>
      </c>
      <c r="N49" s="129"/>
      <c r="O49" s="233"/>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417</v>
      </c>
      <c r="C50" s="607" t="s">
        <v>438</v>
      </c>
      <c r="D50" s="608"/>
      <c r="E50" s="609"/>
      <c r="F50" s="70">
        <v>2</v>
      </c>
      <c r="N50" s="129"/>
      <c r="O50" s="233"/>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419</v>
      </c>
      <c r="C51" s="607" t="s">
        <v>439</v>
      </c>
      <c r="D51" s="608"/>
      <c r="E51" s="609"/>
      <c r="F51" s="70">
        <v>3</v>
      </c>
      <c r="N51" s="129"/>
      <c r="O51" s="233"/>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420</v>
      </c>
      <c r="C52" s="607" t="s">
        <v>440</v>
      </c>
      <c r="D52" s="608"/>
      <c r="E52" s="609"/>
      <c r="F52" s="70">
        <v>4</v>
      </c>
      <c r="N52" s="129"/>
      <c r="O52" s="233"/>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421</v>
      </c>
      <c r="C53" s="607" t="s">
        <v>441</v>
      </c>
      <c r="D53" s="608"/>
      <c r="E53" s="609"/>
      <c r="F53" s="70">
        <v>5</v>
      </c>
      <c r="N53" s="129"/>
      <c r="O53" s="233"/>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3"/>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3"/>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414</v>
      </c>
      <c r="D56" s="96"/>
      <c r="E56" s="96"/>
      <c r="F56" s="85"/>
      <c r="N56" s="129"/>
      <c r="O56" s="233"/>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416</v>
      </c>
      <c r="C57" s="604" t="s">
        <v>442</v>
      </c>
      <c r="D57" s="605"/>
      <c r="E57" s="606"/>
      <c r="F57" s="70">
        <v>1</v>
      </c>
      <c r="N57" s="129"/>
      <c r="O57" s="233"/>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417</v>
      </c>
      <c r="C58" s="604" t="s">
        <v>443</v>
      </c>
      <c r="D58" s="605"/>
      <c r="E58" s="606"/>
      <c r="F58" s="70">
        <v>2</v>
      </c>
      <c r="N58" s="129"/>
      <c r="O58" s="233"/>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419</v>
      </c>
      <c r="C59" s="604" t="s">
        <v>444</v>
      </c>
      <c r="D59" s="605"/>
      <c r="E59" s="606"/>
      <c r="F59" s="70">
        <v>3</v>
      </c>
      <c r="N59" s="129"/>
      <c r="O59" s="233"/>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420</v>
      </c>
      <c r="C60" s="604" t="s">
        <v>445</v>
      </c>
      <c r="D60" s="605"/>
      <c r="E60" s="606"/>
      <c r="F60" s="70">
        <v>4</v>
      </c>
      <c r="N60" s="129"/>
      <c r="O60" s="233"/>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421</v>
      </c>
      <c r="C61" s="604" t="s">
        <v>446</v>
      </c>
      <c r="D61" s="605"/>
      <c r="E61" s="606"/>
      <c r="F61" s="70">
        <v>5</v>
      </c>
      <c r="N61" s="129"/>
      <c r="O61" s="233"/>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3"/>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3"/>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3"/>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3"/>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3"/>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3"/>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3"/>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3"/>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3"/>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3"/>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3"/>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3"/>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3"/>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3"/>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3"/>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3"/>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3"/>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3"/>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3"/>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3"/>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3"/>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3"/>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3"/>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3"/>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3"/>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3"/>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3"/>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3"/>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3"/>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3"/>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3"/>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3"/>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3"/>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3"/>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3"/>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3"/>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3"/>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3"/>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3"/>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3"/>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3"/>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3"/>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3"/>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3"/>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3"/>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3"/>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3"/>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3"/>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3"/>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3"/>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3"/>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3"/>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3"/>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3"/>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3"/>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3"/>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3"/>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3"/>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3"/>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3"/>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3"/>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3"/>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3"/>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3"/>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3"/>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3"/>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3"/>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3"/>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3"/>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3"/>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3"/>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3"/>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3"/>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3"/>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3"/>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3"/>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3"/>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3"/>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3"/>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3"/>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3"/>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3"/>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3"/>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3"/>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3"/>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3"/>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3"/>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3"/>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3"/>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3"/>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3"/>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3"/>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3"/>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3"/>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3"/>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3"/>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3"/>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3"/>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3"/>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3"/>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3"/>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3"/>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3"/>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3"/>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3"/>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3"/>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3"/>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3"/>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3"/>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3"/>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3"/>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3"/>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3"/>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3"/>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3"/>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3"/>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3"/>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3"/>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3"/>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3"/>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3"/>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3"/>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3"/>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3"/>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3"/>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3"/>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3"/>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3"/>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3"/>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3"/>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3"/>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3"/>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3"/>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3"/>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3"/>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3"/>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3"/>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7" t="s">
        <v>447</v>
      </c>
      <c r="C4" s="618"/>
      <c r="D4" s="618"/>
      <c r="E4" s="619" t="s">
        <v>448</v>
      </c>
      <c r="F4" s="619"/>
      <c r="G4" s="619"/>
      <c r="H4" s="619"/>
      <c r="I4" s="620"/>
      <c r="Q4" s="621" t="s">
        <v>449</v>
      </c>
      <c r="R4" s="621"/>
    </row>
    <row r="5" spans="2:19">
      <c r="B5" s="617"/>
      <c r="C5" s="618"/>
      <c r="D5" s="618"/>
      <c r="E5" s="619"/>
      <c r="F5" s="619"/>
      <c r="G5" s="619"/>
      <c r="H5" s="619"/>
      <c r="I5" s="620"/>
      <c r="Q5" s="621"/>
      <c r="R5" s="621"/>
    </row>
    <row r="6" spans="2:19">
      <c r="B6" s="617"/>
      <c r="C6" s="618"/>
      <c r="D6" s="618"/>
      <c r="E6" s="619"/>
      <c r="F6" s="619"/>
      <c r="G6" s="619"/>
      <c r="H6" s="619"/>
      <c r="I6" s="620"/>
      <c r="Q6" s="621"/>
      <c r="R6" s="621"/>
    </row>
    <row r="7" spans="2:19" ht="15.75" thickBot="1">
      <c r="B7" s="117"/>
      <c r="I7" s="118"/>
    </row>
    <row r="8" spans="2:19" ht="62.25" customHeight="1" thickBot="1">
      <c r="B8" s="622" t="s">
        <v>396</v>
      </c>
      <c r="C8" s="623"/>
      <c r="D8" s="56" t="s">
        <v>450</v>
      </c>
      <c r="E8" s="57">
        <v>5</v>
      </c>
      <c r="F8" s="57">
        <v>10</v>
      </c>
      <c r="G8" s="57">
        <v>15</v>
      </c>
      <c r="H8" s="57">
        <v>20</v>
      </c>
      <c r="I8" s="119">
        <v>25</v>
      </c>
      <c r="K8" s="624" t="s">
        <v>451</v>
      </c>
      <c r="L8" s="625"/>
      <c r="M8" s="625"/>
      <c r="N8" s="625"/>
      <c r="O8" s="625"/>
      <c r="P8" s="626"/>
      <c r="Q8" s="627" t="s">
        <v>452</v>
      </c>
      <c r="R8" s="627"/>
      <c r="S8" s="16" t="s">
        <v>453</v>
      </c>
    </row>
    <row r="9" spans="2:19" ht="62.25" customHeight="1" thickBot="1">
      <c r="B9" s="622"/>
      <c r="C9" s="623"/>
      <c r="D9" s="56" t="s">
        <v>454</v>
      </c>
      <c r="E9" s="58">
        <v>4</v>
      </c>
      <c r="F9" s="58">
        <v>8</v>
      </c>
      <c r="G9" s="57">
        <v>12</v>
      </c>
      <c r="H9" s="57">
        <v>16</v>
      </c>
      <c r="I9" s="119">
        <v>20</v>
      </c>
      <c r="K9" s="628" t="s">
        <v>455</v>
      </c>
      <c r="L9" s="629"/>
      <c r="M9" s="629"/>
      <c r="N9" s="629"/>
      <c r="O9" s="629"/>
      <c r="P9" s="629"/>
      <c r="Q9" s="630" t="s">
        <v>456</v>
      </c>
      <c r="R9" s="631"/>
      <c r="S9" s="16" t="s">
        <v>392</v>
      </c>
    </row>
    <row r="10" spans="2:19" ht="62.25" customHeight="1" thickBot="1">
      <c r="B10" s="622"/>
      <c r="C10" s="623"/>
      <c r="D10" s="56" t="s">
        <v>457</v>
      </c>
      <c r="E10" s="58">
        <v>3</v>
      </c>
      <c r="F10" s="58">
        <v>6</v>
      </c>
      <c r="G10" s="58">
        <v>9</v>
      </c>
      <c r="H10" s="57">
        <v>12</v>
      </c>
      <c r="I10" s="119">
        <v>15</v>
      </c>
      <c r="K10" s="632" t="s">
        <v>419</v>
      </c>
      <c r="L10" s="633"/>
      <c r="M10" s="633"/>
      <c r="N10" s="633"/>
      <c r="O10" s="633"/>
      <c r="P10" s="633"/>
      <c r="Q10" s="627" t="s">
        <v>458</v>
      </c>
      <c r="R10" s="627"/>
      <c r="S10" s="16" t="s">
        <v>459</v>
      </c>
    </row>
    <row r="11" spans="2:19" ht="62.25" customHeight="1">
      <c r="B11" s="622"/>
      <c r="C11" s="623"/>
      <c r="D11" s="56" t="s">
        <v>460</v>
      </c>
      <c r="E11" s="59">
        <v>2</v>
      </c>
      <c r="F11" s="58">
        <v>4</v>
      </c>
      <c r="G11" s="58">
        <v>6</v>
      </c>
      <c r="H11" s="57">
        <v>8</v>
      </c>
      <c r="I11" s="119">
        <v>10</v>
      </c>
      <c r="K11" s="634" t="s">
        <v>461</v>
      </c>
      <c r="L11" s="635"/>
      <c r="M11" s="635"/>
      <c r="N11" s="635"/>
      <c r="O11" s="635"/>
      <c r="P11" s="635"/>
      <c r="Q11" s="627" t="s">
        <v>393</v>
      </c>
      <c r="R11" s="636"/>
      <c r="S11" s="16" t="s">
        <v>393</v>
      </c>
    </row>
    <row r="12" spans="2:19" ht="62.25" customHeight="1">
      <c r="B12" s="622"/>
      <c r="C12" s="623"/>
      <c r="D12" s="56" t="s">
        <v>462</v>
      </c>
      <c r="E12" s="59">
        <v>1</v>
      </c>
      <c r="F12" s="59">
        <v>2</v>
      </c>
      <c r="G12" s="58">
        <v>3</v>
      </c>
      <c r="H12" s="57">
        <v>4</v>
      </c>
      <c r="I12" s="119">
        <v>5</v>
      </c>
    </row>
    <row r="13" spans="2:19" ht="62.25" customHeight="1" thickBot="1">
      <c r="B13" s="120"/>
      <c r="C13" s="615" t="s">
        <v>463</v>
      </c>
      <c r="D13" s="616"/>
      <c r="E13" s="121" t="s">
        <v>464</v>
      </c>
      <c r="F13" s="121" t="s">
        <v>465</v>
      </c>
      <c r="G13" s="121" t="s">
        <v>466</v>
      </c>
      <c r="H13" s="121" t="s">
        <v>467</v>
      </c>
      <c r="I13" s="122" t="s">
        <v>468</v>
      </c>
    </row>
    <row r="17" spans="4:6">
      <c r="D17" s="16"/>
      <c r="E17" s="16"/>
      <c r="F17" s="16"/>
    </row>
    <row r="18" spans="4:6" ht="15.75">
      <c r="D18" s="21" t="s">
        <v>469</v>
      </c>
      <c r="E18" s="123" t="s">
        <v>461</v>
      </c>
      <c r="F18" s="123">
        <v>1</v>
      </c>
    </row>
    <row r="19" spans="4:6">
      <c r="D19" s="21" t="s">
        <v>470</v>
      </c>
      <c r="E19" s="21" t="s">
        <v>461</v>
      </c>
      <c r="F19" s="21">
        <v>2</v>
      </c>
    </row>
    <row r="20" spans="4:6">
      <c r="D20" s="21" t="s">
        <v>471</v>
      </c>
      <c r="E20" s="21" t="s">
        <v>419</v>
      </c>
      <c r="F20" s="21">
        <v>2</v>
      </c>
    </row>
    <row r="21" spans="4:6">
      <c r="D21" s="21" t="s">
        <v>472</v>
      </c>
      <c r="E21" s="21" t="s">
        <v>473</v>
      </c>
      <c r="F21" s="21">
        <v>3</v>
      </c>
    </row>
    <row r="22" spans="4:6">
      <c r="D22" s="21" t="s">
        <v>474</v>
      </c>
      <c r="E22" s="21" t="s">
        <v>451</v>
      </c>
      <c r="F22" s="21">
        <v>4</v>
      </c>
    </row>
    <row r="23" spans="4:6">
      <c r="D23" s="21" t="s">
        <v>475</v>
      </c>
      <c r="E23" s="21" t="s">
        <v>461</v>
      </c>
      <c r="F23" s="21">
        <v>1</v>
      </c>
    </row>
    <row r="24" spans="4:6">
      <c r="D24" s="21" t="s">
        <v>476</v>
      </c>
      <c r="E24" s="21" t="s">
        <v>419</v>
      </c>
      <c r="F24" s="21">
        <v>2</v>
      </c>
    </row>
    <row r="25" spans="4:6">
      <c r="D25" s="21" t="s">
        <v>477</v>
      </c>
      <c r="E25" s="21" t="s">
        <v>419</v>
      </c>
      <c r="F25" s="21">
        <v>2</v>
      </c>
    </row>
    <row r="26" spans="4:6">
      <c r="D26" s="21" t="s">
        <v>478</v>
      </c>
      <c r="E26" s="21" t="s">
        <v>455</v>
      </c>
      <c r="F26" s="21">
        <v>3</v>
      </c>
    </row>
    <row r="27" spans="4:6">
      <c r="D27" s="21" t="s">
        <v>479</v>
      </c>
      <c r="E27" s="21" t="s">
        <v>451</v>
      </c>
      <c r="F27" s="21">
        <v>4</v>
      </c>
    </row>
    <row r="28" spans="4:6">
      <c r="D28" s="21" t="s">
        <v>480</v>
      </c>
      <c r="E28" s="21" t="s">
        <v>419</v>
      </c>
      <c r="F28" s="21">
        <v>2</v>
      </c>
    </row>
    <row r="29" spans="4:6">
      <c r="D29" s="21" t="s">
        <v>481</v>
      </c>
      <c r="E29" s="21" t="s">
        <v>419</v>
      </c>
      <c r="F29" s="21">
        <v>2</v>
      </c>
    </row>
    <row r="30" spans="4:6">
      <c r="D30" s="21" t="s">
        <v>482</v>
      </c>
      <c r="E30" s="21" t="s">
        <v>419</v>
      </c>
      <c r="F30" s="21">
        <v>2</v>
      </c>
    </row>
    <row r="31" spans="4:6">
      <c r="D31" s="21" t="s">
        <v>483</v>
      </c>
      <c r="E31" s="21" t="s">
        <v>455</v>
      </c>
      <c r="F31" s="21">
        <v>3</v>
      </c>
    </row>
    <row r="32" spans="4:6">
      <c r="D32" s="21" t="s">
        <v>484</v>
      </c>
      <c r="E32" s="21" t="s">
        <v>451</v>
      </c>
      <c r="F32" s="21">
        <v>4</v>
      </c>
    </row>
    <row r="33" spans="4:6">
      <c r="D33" s="21" t="s">
        <v>485</v>
      </c>
      <c r="E33" s="21" t="s">
        <v>419</v>
      </c>
      <c r="F33" s="21">
        <v>2</v>
      </c>
    </row>
    <row r="34" spans="4:6">
      <c r="D34" s="21" t="s">
        <v>486</v>
      </c>
      <c r="E34" s="21" t="s">
        <v>419</v>
      </c>
      <c r="F34" s="21">
        <v>2</v>
      </c>
    </row>
    <row r="35" spans="4:6">
      <c r="D35" s="21" t="s">
        <v>487</v>
      </c>
      <c r="E35" s="21" t="s">
        <v>455</v>
      </c>
      <c r="F35" s="21">
        <v>3</v>
      </c>
    </row>
    <row r="36" spans="4:6">
      <c r="D36" s="21" t="s">
        <v>488</v>
      </c>
      <c r="E36" s="21" t="s">
        <v>455</v>
      </c>
      <c r="F36" s="21">
        <v>3</v>
      </c>
    </row>
    <row r="37" spans="4:6">
      <c r="D37" s="21" t="s">
        <v>489</v>
      </c>
      <c r="E37" s="21" t="s">
        <v>451</v>
      </c>
      <c r="F37" s="21">
        <v>4</v>
      </c>
    </row>
    <row r="38" spans="4:6">
      <c r="D38" s="21" t="s">
        <v>490</v>
      </c>
      <c r="E38" s="21" t="s">
        <v>455</v>
      </c>
      <c r="F38" s="21">
        <v>3</v>
      </c>
    </row>
    <row r="39" spans="4:6">
      <c r="D39" s="21" t="s">
        <v>491</v>
      </c>
      <c r="E39" s="21" t="s">
        <v>455</v>
      </c>
      <c r="F39" s="21">
        <v>3</v>
      </c>
    </row>
    <row r="40" spans="4:6">
      <c r="D40" s="21" t="s">
        <v>492</v>
      </c>
      <c r="E40" s="21" t="s">
        <v>455</v>
      </c>
      <c r="F40" s="21">
        <v>3</v>
      </c>
    </row>
    <row r="41" spans="4:6">
      <c r="D41" s="21" t="s">
        <v>493</v>
      </c>
      <c r="E41" s="21" t="s">
        <v>455</v>
      </c>
      <c r="F41" s="21">
        <v>3</v>
      </c>
    </row>
    <row r="42" spans="4:6">
      <c r="D42" s="21" t="s">
        <v>494</v>
      </c>
      <c r="E42" s="21" t="s">
        <v>451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F3FD-11DE-4BCD-BA66-E155531B7A3D}">
  <sheetPr>
    <tabColor theme="5" tint="0.39997558519241921"/>
    <pageSetUpPr fitToPage="1"/>
  </sheetPr>
  <dimension ref="A1:JK69"/>
  <sheetViews>
    <sheetView showGridLines="0" tabSelected="1" topLeftCell="A6" zoomScale="90" zoomScaleNormal="90" workbookViewId="0">
      <selection activeCell="M10" sqref="M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7"/>
      <c r="B1" s="638"/>
      <c r="C1" s="641"/>
      <c r="D1" s="641"/>
      <c r="E1" s="641"/>
      <c r="F1" s="641"/>
      <c r="G1" s="641"/>
      <c r="H1" s="641"/>
      <c r="I1" s="641"/>
      <c r="J1" s="642"/>
      <c r="K1" s="645"/>
      <c r="L1" s="645"/>
      <c r="M1" s="64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39"/>
      <c r="B2" s="640"/>
      <c r="C2" s="643"/>
      <c r="D2" s="643"/>
      <c r="E2" s="643"/>
      <c r="F2" s="643"/>
      <c r="G2" s="643"/>
      <c r="H2" s="643"/>
      <c r="I2" s="643"/>
      <c r="J2" s="644"/>
      <c r="K2" s="645"/>
      <c r="L2" s="645"/>
      <c r="M2" s="64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3"/>
      <c r="D3" s="643"/>
      <c r="E3" s="643"/>
      <c r="F3" s="643"/>
      <c r="G3" s="643"/>
      <c r="H3" s="643"/>
      <c r="I3" s="643"/>
      <c r="J3" s="644"/>
      <c r="K3" s="645"/>
      <c r="L3" s="645"/>
      <c r="M3" s="64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97" t="s">
        <v>256</v>
      </c>
      <c r="B4" s="497"/>
      <c r="C4" s="497"/>
      <c r="D4" s="506" t="s">
        <v>2</v>
      </c>
      <c r="E4" s="507"/>
      <c r="F4" s="507"/>
      <c r="G4" s="507"/>
      <c r="H4" s="507"/>
      <c r="I4" s="507"/>
      <c r="J4" s="507"/>
      <c r="K4" s="507"/>
      <c r="L4" s="507"/>
      <c r="M4" s="507"/>
      <c r="N4" s="508"/>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97" t="s">
        <v>257</v>
      </c>
      <c r="B5" s="497"/>
      <c r="C5" s="497"/>
      <c r="D5" s="506" t="s">
        <v>258</v>
      </c>
      <c r="E5" s="507"/>
      <c r="F5" s="507"/>
      <c r="G5" s="507"/>
      <c r="H5" s="507"/>
      <c r="I5" s="507"/>
      <c r="J5" s="507"/>
      <c r="K5" s="507"/>
      <c r="L5" s="507"/>
      <c r="M5" s="507"/>
      <c r="N5" s="508"/>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97" t="s">
        <v>259</v>
      </c>
      <c r="B6" s="497"/>
      <c r="C6" s="497"/>
      <c r="D6" s="506" t="s">
        <v>260</v>
      </c>
      <c r="E6" s="507"/>
      <c r="F6" s="507"/>
      <c r="G6" s="507"/>
      <c r="H6" s="507"/>
      <c r="I6" s="507"/>
      <c r="J6" s="507"/>
      <c r="K6" s="507"/>
      <c r="L6" s="507"/>
      <c r="M6" s="507"/>
      <c r="N6" s="508"/>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646" t="s">
        <v>495</v>
      </c>
      <c r="B7" s="647"/>
      <c r="C7" s="648"/>
      <c r="D7" s="649" t="s">
        <v>496</v>
      </c>
      <c r="E7" s="649"/>
      <c r="F7" s="649"/>
      <c r="G7" s="650" t="s">
        <v>497</v>
      </c>
      <c r="H7" s="651" t="s">
        <v>498</v>
      </c>
      <c r="I7" s="653" t="s">
        <v>499</v>
      </c>
      <c r="J7" s="654"/>
      <c r="K7" s="653" t="s">
        <v>500</v>
      </c>
      <c r="L7" s="654"/>
      <c r="M7" s="655" t="s">
        <v>501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 t="s">
        <v>40</v>
      </c>
      <c r="B8" s="34" t="s">
        <v>198</v>
      </c>
      <c r="C8" s="34" t="s">
        <v>200</v>
      </c>
      <c r="D8" s="27" t="s">
        <v>210</v>
      </c>
      <c r="E8" s="27" t="s">
        <v>502</v>
      </c>
      <c r="F8" s="27" t="s">
        <v>503</v>
      </c>
      <c r="G8" s="650"/>
      <c r="H8" s="652"/>
      <c r="I8" s="28" t="s">
        <v>504</v>
      </c>
      <c r="J8" s="28" t="s">
        <v>505</v>
      </c>
      <c r="K8" s="28" t="s">
        <v>506</v>
      </c>
      <c r="L8" s="28" t="s">
        <v>507</v>
      </c>
      <c r="M8" s="6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56"/>
      <c r="B9" s="657"/>
      <c r="C9" s="657"/>
      <c r="D9" s="657"/>
      <c r="E9" s="657"/>
      <c r="F9" s="657"/>
      <c r="G9" s="657"/>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8">
        <f>'7- Mapa Final'!A10</f>
        <v>1</v>
      </c>
      <c r="B10" s="660" t="str">
        <f>'7- Mapa Final'!B10</f>
        <v>Vencimiento de Términos</v>
      </c>
      <c r="C10" s="660" t="str">
        <f>'7- Mapa Final'!C10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662" t="str">
        <f>'7- Mapa Final'!J10</f>
        <v>Muy Baja - 1</v>
      </c>
      <c r="E10" s="664" t="str">
        <f>'7- Mapa Final'!K10</f>
        <v>Mayor - 4</v>
      </c>
      <c r="F10" s="666" t="str">
        <f>'7- Mapa Final'!M10</f>
        <v>Alto  - 4</v>
      </c>
      <c r="G10" s="433" t="s">
        <v>392</v>
      </c>
      <c r="H10" s="673" t="s">
        <v>508</v>
      </c>
      <c r="I10" s="675"/>
      <c r="J10" s="675" t="s">
        <v>509</v>
      </c>
      <c r="K10" s="677">
        <v>45658</v>
      </c>
      <c r="L10" s="677">
        <v>45747</v>
      </c>
      <c r="M10" s="678" t="s">
        <v>510</v>
      </c>
      <c r="N10" s="668"/>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9"/>
      <c r="B11" s="661"/>
      <c r="C11" s="661"/>
      <c r="D11" s="663"/>
      <c r="E11" s="665"/>
      <c r="F11" s="667"/>
      <c r="G11" s="434"/>
      <c r="H11" s="674"/>
      <c r="I11" s="674"/>
      <c r="J11" s="674"/>
      <c r="K11" s="674"/>
      <c r="L11" s="674"/>
      <c r="M11" s="679"/>
      <c r="N11" s="668"/>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9"/>
      <c r="B12" s="661"/>
      <c r="C12" s="661"/>
      <c r="D12" s="663"/>
      <c r="E12" s="665"/>
      <c r="F12" s="667"/>
      <c r="G12" s="434"/>
      <c r="H12" s="674"/>
      <c r="I12" s="674"/>
      <c r="J12" s="674"/>
      <c r="K12" s="674"/>
      <c r="L12" s="674"/>
      <c r="M12" s="679"/>
      <c r="N12" s="668"/>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9"/>
      <c r="B13" s="661"/>
      <c r="C13" s="661"/>
      <c r="D13" s="663"/>
      <c r="E13" s="665"/>
      <c r="F13" s="667"/>
      <c r="G13" s="434"/>
      <c r="H13" s="674"/>
      <c r="I13" s="674"/>
      <c r="J13" s="674"/>
      <c r="K13" s="674"/>
      <c r="L13" s="674"/>
      <c r="M13" s="679"/>
      <c r="N13" s="668"/>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9"/>
      <c r="B14" s="661"/>
      <c r="C14" s="661"/>
      <c r="D14" s="663"/>
      <c r="E14" s="665"/>
      <c r="F14" s="667"/>
      <c r="G14" s="434"/>
      <c r="H14" s="674"/>
      <c r="I14" s="674"/>
      <c r="J14" s="674"/>
      <c r="K14" s="674"/>
      <c r="L14" s="674"/>
      <c r="M14" s="679"/>
      <c r="N14" s="668"/>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9"/>
      <c r="B15" s="661"/>
      <c r="C15" s="661"/>
      <c r="D15" s="663"/>
      <c r="E15" s="665"/>
      <c r="F15" s="667"/>
      <c r="G15" s="434"/>
      <c r="H15" s="674"/>
      <c r="I15" s="674"/>
      <c r="J15" s="674"/>
      <c r="K15" s="674"/>
      <c r="L15" s="674"/>
      <c r="M15" s="679"/>
      <c r="N15" s="668"/>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9"/>
      <c r="B16" s="661"/>
      <c r="C16" s="661"/>
      <c r="D16" s="663"/>
      <c r="E16" s="665"/>
      <c r="F16" s="667"/>
      <c r="G16" s="434"/>
      <c r="H16" s="674"/>
      <c r="I16" s="674"/>
      <c r="J16" s="674"/>
      <c r="K16" s="674"/>
      <c r="L16" s="674"/>
      <c r="M16" s="679"/>
      <c r="N16" s="668"/>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9"/>
      <c r="B17" s="661"/>
      <c r="C17" s="661"/>
      <c r="D17" s="663"/>
      <c r="E17" s="665"/>
      <c r="F17" s="667"/>
      <c r="G17" s="434"/>
      <c r="H17" s="674"/>
      <c r="I17" s="674"/>
      <c r="J17" s="674"/>
      <c r="K17" s="674"/>
      <c r="L17" s="674"/>
      <c r="M17" s="679"/>
      <c r="N17" s="668"/>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9"/>
      <c r="B18" s="661"/>
      <c r="C18" s="661"/>
      <c r="D18" s="663"/>
      <c r="E18" s="665"/>
      <c r="F18" s="667"/>
      <c r="G18" s="434"/>
      <c r="H18" s="674"/>
      <c r="I18" s="674"/>
      <c r="J18" s="674"/>
      <c r="K18" s="674"/>
      <c r="L18" s="674"/>
      <c r="M18" s="679"/>
      <c r="N18" s="668"/>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9"/>
      <c r="B19" s="661"/>
      <c r="C19" s="661"/>
      <c r="D19" s="663"/>
      <c r="E19" s="665"/>
      <c r="F19" s="667"/>
      <c r="G19" s="434"/>
      <c r="H19" s="674"/>
      <c r="I19" s="676"/>
      <c r="J19" s="674"/>
      <c r="K19" s="676"/>
      <c r="L19" s="674"/>
      <c r="M19" s="680"/>
      <c r="N19" s="668"/>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59">
        <f>'7- Mapa Final'!A20</f>
        <v>2</v>
      </c>
      <c r="B20" s="661" t="str">
        <f>'7- Mapa Final'!B20</f>
        <v xml:space="preserve">Incumplimientos en la realización de audiencias </v>
      </c>
      <c r="C20" s="661" t="str">
        <f>'7- Mapa Final'!C20</f>
        <v xml:space="preserve">No se programa y/o ejecutan las audiencias. </v>
      </c>
      <c r="D20" s="669" t="str">
        <f>'7- Mapa Final'!J20</f>
        <v>Muy Baja - 1</v>
      </c>
      <c r="E20" s="670" t="str">
        <f>'7- Mapa Final'!K20</f>
        <v>Menor - 2</v>
      </c>
      <c r="F20" s="667" t="str">
        <f>'7- Mapa Final'!M20</f>
        <v>Bajo - 2</v>
      </c>
      <c r="G20" s="434" t="s">
        <v>393</v>
      </c>
      <c r="H20" s="671" t="s">
        <v>511</v>
      </c>
      <c r="I20" s="672"/>
      <c r="J20" s="675" t="s">
        <v>509</v>
      </c>
      <c r="K20" s="677">
        <v>45658</v>
      </c>
      <c r="L20" s="677">
        <v>45747</v>
      </c>
      <c r="M20" s="681" t="s">
        <v>512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9"/>
      <c r="B21" s="661"/>
      <c r="C21" s="661"/>
      <c r="D21" s="663"/>
      <c r="E21" s="665"/>
      <c r="F21" s="667"/>
      <c r="G21" s="434"/>
      <c r="H21" s="671"/>
      <c r="I21" s="672"/>
      <c r="J21" s="674"/>
      <c r="K21" s="674"/>
      <c r="L21" s="674"/>
      <c r="M21" s="68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9"/>
      <c r="B22" s="661"/>
      <c r="C22" s="661"/>
      <c r="D22" s="663"/>
      <c r="E22" s="665"/>
      <c r="F22" s="667"/>
      <c r="G22" s="434"/>
      <c r="H22" s="671"/>
      <c r="I22" s="672"/>
      <c r="J22" s="674"/>
      <c r="K22" s="674"/>
      <c r="L22" s="674"/>
      <c r="M22" s="68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9"/>
      <c r="B23" s="661"/>
      <c r="C23" s="661"/>
      <c r="D23" s="663"/>
      <c r="E23" s="665"/>
      <c r="F23" s="667"/>
      <c r="G23" s="434"/>
      <c r="H23" s="671"/>
      <c r="I23" s="672"/>
      <c r="J23" s="674"/>
      <c r="K23" s="674"/>
      <c r="L23" s="674"/>
      <c r="M23" s="68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9"/>
      <c r="B24" s="661"/>
      <c r="C24" s="661"/>
      <c r="D24" s="663"/>
      <c r="E24" s="665"/>
      <c r="F24" s="667"/>
      <c r="G24" s="434"/>
      <c r="H24" s="671"/>
      <c r="I24" s="672"/>
      <c r="J24" s="674"/>
      <c r="K24" s="674"/>
      <c r="L24" s="674"/>
      <c r="M24" s="68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9"/>
      <c r="B25" s="661"/>
      <c r="C25" s="661"/>
      <c r="D25" s="663"/>
      <c r="E25" s="665"/>
      <c r="F25" s="667"/>
      <c r="G25" s="434"/>
      <c r="H25" s="671"/>
      <c r="I25" s="672"/>
      <c r="J25" s="674"/>
      <c r="K25" s="674"/>
      <c r="L25" s="674"/>
      <c r="M25" s="682"/>
      <c r="N25" s="33"/>
      <c r="O25" s="33"/>
    </row>
    <row r="26" spans="1:169">
      <c r="A26" s="659"/>
      <c r="B26" s="661"/>
      <c r="C26" s="661"/>
      <c r="D26" s="663"/>
      <c r="E26" s="665"/>
      <c r="F26" s="667"/>
      <c r="G26" s="434"/>
      <c r="H26" s="671"/>
      <c r="I26" s="672"/>
      <c r="J26" s="674"/>
      <c r="K26" s="674"/>
      <c r="L26" s="674"/>
      <c r="M26" s="682"/>
      <c r="N26" s="33"/>
      <c r="O26" s="33"/>
    </row>
    <row r="27" spans="1:169">
      <c r="A27" s="659"/>
      <c r="B27" s="661"/>
      <c r="C27" s="661"/>
      <c r="D27" s="663"/>
      <c r="E27" s="665"/>
      <c r="F27" s="667"/>
      <c r="G27" s="434"/>
      <c r="H27" s="671"/>
      <c r="I27" s="672"/>
      <c r="J27" s="674"/>
      <c r="K27" s="674"/>
      <c r="L27" s="674"/>
      <c r="M27" s="682"/>
      <c r="N27" s="33"/>
      <c r="O27" s="33"/>
    </row>
    <row r="28" spans="1:169">
      <c r="A28" s="659"/>
      <c r="B28" s="661"/>
      <c r="C28" s="661"/>
      <c r="D28" s="663"/>
      <c r="E28" s="665"/>
      <c r="F28" s="667"/>
      <c r="G28" s="434"/>
      <c r="H28" s="671"/>
      <c r="I28" s="672"/>
      <c r="J28" s="674"/>
      <c r="K28" s="674"/>
      <c r="L28" s="674"/>
      <c r="M28" s="682"/>
      <c r="N28" s="33"/>
      <c r="O28" s="33"/>
    </row>
    <row r="29" spans="1:169">
      <c r="A29" s="659"/>
      <c r="B29" s="661"/>
      <c r="C29" s="661"/>
      <c r="D29" s="663"/>
      <c r="E29" s="665"/>
      <c r="F29" s="667"/>
      <c r="G29" s="434"/>
      <c r="H29" s="671"/>
      <c r="I29" s="672"/>
      <c r="J29" s="674"/>
      <c r="K29" s="676"/>
      <c r="L29" s="674"/>
      <c r="M29" s="682"/>
      <c r="N29" s="33"/>
      <c r="O29" s="33"/>
    </row>
    <row r="30" spans="1:169" s="25" customFormat="1" ht="12.75" customHeight="1">
      <c r="A30" s="659">
        <f>'7- Mapa Final'!A30</f>
        <v>3</v>
      </c>
      <c r="B30" s="661" t="str">
        <f>'7- Mapa Final'!B30</f>
        <v xml:space="preserve"> Efectuar notificaciones que no cumplan con los requisitos</v>
      </c>
      <c r="C30" s="661" t="str">
        <f>'7- Mapa Final'!C30</f>
        <v xml:space="preserve">No se realizan las  notificaciones , no se efectúan oportunamente o no se aplica la normatividad </v>
      </c>
      <c r="D30" s="669" t="str">
        <f>'7- Mapa Final'!J30</f>
        <v>Muy Baja - 1</v>
      </c>
      <c r="E30" s="670" t="str">
        <f>'7- Mapa Final'!K30</f>
        <v>Leve - 1</v>
      </c>
      <c r="F30" s="667" t="str">
        <f>'7- Mapa Final'!M30</f>
        <v>Bajo - 1</v>
      </c>
      <c r="G30" s="434" t="s">
        <v>393</v>
      </c>
      <c r="H30" s="685" t="s">
        <v>513</v>
      </c>
      <c r="I30" s="687"/>
      <c r="J30" s="675" t="s">
        <v>509</v>
      </c>
      <c r="K30" s="677">
        <v>45658</v>
      </c>
      <c r="L30" s="677">
        <v>45747</v>
      </c>
      <c r="M30" s="683" t="s">
        <v>514</v>
      </c>
      <c r="N30" s="668" t="s">
        <v>515</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9"/>
      <c r="B31" s="661"/>
      <c r="C31" s="661"/>
      <c r="D31" s="663"/>
      <c r="E31" s="665"/>
      <c r="F31" s="667"/>
      <c r="G31" s="434"/>
      <c r="H31" s="686"/>
      <c r="I31" s="674"/>
      <c r="J31" s="674"/>
      <c r="K31" s="674"/>
      <c r="L31" s="674"/>
      <c r="M31" s="679"/>
      <c r="N31" s="668"/>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9"/>
      <c r="B32" s="661"/>
      <c r="C32" s="661"/>
      <c r="D32" s="663"/>
      <c r="E32" s="665"/>
      <c r="F32" s="667"/>
      <c r="G32" s="434"/>
      <c r="H32" s="686"/>
      <c r="I32" s="674"/>
      <c r="J32" s="674"/>
      <c r="K32" s="674"/>
      <c r="L32" s="674"/>
      <c r="M32" s="679"/>
      <c r="N32" s="668"/>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9"/>
      <c r="B33" s="661"/>
      <c r="C33" s="661"/>
      <c r="D33" s="663"/>
      <c r="E33" s="665"/>
      <c r="F33" s="667"/>
      <c r="G33" s="434"/>
      <c r="H33" s="686"/>
      <c r="I33" s="674"/>
      <c r="J33" s="674"/>
      <c r="K33" s="674"/>
      <c r="L33" s="674"/>
      <c r="M33" s="679"/>
      <c r="N33" s="668"/>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9"/>
      <c r="B34" s="661"/>
      <c r="C34" s="661"/>
      <c r="D34" s="663"/>
      <c r="E34" s="665"/>
      <c r="F34" s="667"/>
      <c r="G34" s="434"/>
      <c r="H34" s="686"/>
      <c r="I34" s="674"/>
      <c r="J34" s="674"/>
      <c r="K34" s="674"/>
      <c r="L34" s="674"/>
      <c r="M34" s="679"/>
      <c r="N34" s="668"/>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9"/>
      <c r="B35" s="661"/>
      <c r="C35" s="661"/>
      <c r="D35" s="663"/>
      <c r="E35" s="665"/>
      <c r="F35" s="667"/>
      <c r="G35" s="434"/>
      <c r="H35" s="686"/>
      <c r="I35" s="674"/>
      <c r="J35" s="674"/>
      <c r="K35" s="674"/>
      <c r="L35" s="674"/>
      <c r="M35" s="679"/>
      <c r="N35" s="668"/>
      <c r="O35" s="33"/>
    </row>
    <row r="36" spans="1:169">
      <c r="A36" s="659"/>
      <c r="B36" s="661"/>
      <c r="C36" s="661"/>
      <c r="D36" s="663"/>
      <c r="E36" s="665"/>
      <c r="F36" s="667"/>
      <c r="G36" s="434"/>
      <c r="H36" s="686"/>
      <c r="I36" s="674"/>
      <c r="J36" s="674"/>
      <c r="K36" s="674"/>
      <c r="L36" s="674"/>
      <c r="M36" s="679"/>
      <c r="N36" s="668"/>
      <c r="O36" s="33"/>
    </row>
    <row r="37" spans="1:169">
      <c r="A37" s="659"/>
      <c r="B37" s="661"/>
      <c r="C37" s="661"/>
      <c r="D37" s="663"/>
      <c r="E37" s="665"/>
      <c r="F37" s="667"/>
      <c r="G37" s="434"/>
      <c r="H37" s="686"/>
      <c r="I37" s="674"/>
      <c r="J37" s="674"/>
      <c r="K37" s="674"/>
      <c r="L37" s="674"/>
      <c r="M37" s="679"/>
      <c r="N37" s="668"/>
      <c r="O37" s="33"/>
    </row>
    <row r="38" spans="1:169">
      <c r="A38" s="659"/>
      <c r="B38" s="661"/>
      <c r="C38" s="661"/>
      <c r="D38" s="663"/>
      <c r="E38" s="665"/>
      <c r="F38" s="667"/>
      <c r="G38" s="434"/>
      <c r="H38" s="686"/>
      <c r="I38" s="674"/>
      <c r="J38" s="674"/>
      <c r="K38" s="674"/>
      <c r="L38" s="674"/>
      <c r="M38" s="679"/>
      <c r="N38" s="668"/>
      <c r="O38" s="33"/>
    </row>
    <row r="39" spans="1:169" ht="40.5" customHeight="1">
      <c r="A39" s="659"/>
      <c r="B39" s="661"/>
      <c r="C39" s="661"/>
      <c r="D39" s="663"/>
      <c r="E39" s="665"/>
      <c r="F39" s="667"/>
      <c r="G39" s="434"/>
      <c r="H39" s="687"/>
      <c r="I39" s="674"/>
      <c r="J39" s="674"/>
      <c r="K39" s="676"/>
      <c r="L39" s="674"/>
      <c r="M39" s="679"/>
      <c r="N39" s="668"/>
      <c r="O39" s="33"/>
    </row>
    <row r="40" spans="1:169" s="25" customFormat="1" ht="12.75" customHeight="1">
      <c r="A40" s="659">
        <f>'7- Mapa Final'!A40</f>
        <v>4</v>
      </c>
      <c r="B40" s="661" t="str">
        <f>'7- Mapa Final'!B40</f>
        <v>Pérdida de documentos</v>
      </c>
      <c r="C40" s="661" t="str">
        <f>'7- Mapa Final'!C40</f>
        <v>Extravío definitivo de los  documentos de los procesos judiciales</v>
      </c>
      <c r="D40" s="669" t="str">
        <f>'7- Mapa Final'!J40</f>
        <v>Muy Baja - 1</v>
      </c>
      <c r="E40" s="670" t="str">
        <f>'7- Mapa Final'!K40</f>
        <v>Leve - 1</v>
      </c>
      <c r="F40" s="667" t="str">
        <f>'7- Mapa Final'!M40</f>
        <v>Bajo - 1</v>
      </c>
      <c r="G40" s="434" t="s">
        <v>393</v>
      </c>
      <c r="H40" s="684" t="s">
        <v>516</v>
      </c>
      <c r="I40" s="674"/>
      <c r="J40" s="675" t="s">
        <v>509</v>
      </c>
      <c r="K40" s="677">
        <v>45658</v>
      </c>
      <c r="L40" s="677">
        <v>45747</v>
      </c>
      <c r="M40" s="688" t="s">
        <v>517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9"/>
      <c r="B41" s="661"/>
      <c r="C41" s="661"/>
      <c r="D41" s="663"/>
      <c r="E41" s="665"/>
      <c r="F41" s="667"/>
      <c r="G41" s="434"/>
      <c r="H41" s="674"/>
      <c r="I41" s="674"/>
      <c r="J41" s="674"/>
      <c r="K41" s="674"/>
      <c r="L41" s="674"/>
      <c r="M41" s="68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9"/>
      <c r="B42" s="661"/>
      <c r="C42" s="661"/>
      <c r="D42" s="663"/>
      <c r="E42" s="665"/>
      <c r="F42" s="667"/>
      <c r="G42" s="434"/>
      <c r="H42" s="674"/>
      <c r="I42" s="674"/>
      <c r="J42" s="674"/>
      <c r="K42" s="674"/>
      <c r="L42" s="674"/>
      <c r="M42" s="68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9"/>
      <c r="B43" s="661"/>
      <c r="C43" s="661"/>
      <c r="D43" s="663"/>
      <c r="E43" s="665"/>
      <c r="F43" s="667"/>
      <c r="G43" s="434"/>
      <c r="H43" s="674"/>
      <c r="I43" s="674"/>
      <c r="J43" s="674"/>
      <c r="K43" s="674"/>
      <c r="L43" s="674"/>
      <c r="M43" s="68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9"/>
      <c r="B44" s="661"/>
      <c r="C44" s="661"/>
      <c r="D44" s="663"/>
      <c r="E44" s="665"/>
      <c r="F44" s="667"/>
      <c r="G44" s="434"/>
      <c r="H44" s="674"/>
      <c r="I44" s="674"/>
      <c r="J44" s="674"/>
      <c r="K44" s="674"/>
      <c r="L44" s="674"/>
      <c r="M44" s="68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9"/>
      <c r="B45" s="661"/>
      <c r="C45" s="661"/>
      <c r="D45" s="663"/>
      <c r="E45" s="665"/>
      <c r="F45" s="667"/>
      <c r="G45" s="434"/>
      <c r="H45" s="674"/>
      <c r="I45" s="674"/>
      <c r="J45" s="674"/>
      <c r="K45" s="674"/>
      <c r="L45" s="674"/>
      <c r="M45" s="688"/>
      <c r="N45" s="33"/>
      <c r="O45" s="33"/>
    </row>
    <row r="46" spans="1:169">
      <c r="A46" s="659"/>
      <c r="B46" s="661"/>
      <c r="C46" s="661"/>
      <c r="D46" s="663"/>
      <c r="E46" s="665"/>
      <c r="F46" s="667"/>
      <c r="G46" s="434"/>
      <c r="H46" s="674"/>
      <c r="I46" s="674"/>
      <c r="J46" s="674"/>
      <c r="K46" s="674"/>
      <c r="L46" s="674"/>
      <c r="M46" s="688"/>
      <c r="N46" s="33"/>
      <c r="O46" s="33"/>
    </row>
    <row r="47" spans="1:169">
      <c r="A47" s="659"/>
      <c r="B47" s="661"/>
      <c r="C47" s="661"/>
      <c r="D47" s="663"/>
      <c r="E47" s="665"/>
      <c r="F47" s="667"/>
      <c r="G47" s="434"/>
      <c r="H47" s="674"/>
      <c r="I47" s="674"/>
      <c r="J47" s="674"/>
      <c r="K47" s="674"/>
      <c r="L47" s="674"/>
      <c r="M47" s="688"/>
      <c r="N47" s="33"/>
      <c r="O47" s="33"/>
    </row>
    <row r="48" spans="1:169">
      <c r="A48" s="659"/>
      <c r="B48" s="661"/>
      <c r="C48" s="661"/>
      <c r="D48" s="663"/>
      <c r="E48" s="665"/>
      <c r="F48" s="667"/>
      <c r="G48" s="434"/>
      <c r="H48" s="674"/>
      <c r="I48" s="674"/>
      <c r="J48" s="674"/>
      <c r="K48" s="674"/>
      <c r="L48" s="674"/>
      <c r="M48" s="688"/>
      <c r="N48" s="33"/>
      <c r="O48" s="33"/>
    </row>
    <row r="49" spans="1:169">
      <c r="A49" s="659"/>
      <c r="B49" s="661"/>
      <c r="C49" s="661"/>
      <c r="D49" s="663"/>
      <c r="E49" s="665"/>
      <c r="F49" s="667"/>
      <c r="G49" s="434"/>
      <c r="H49" s="676"/>
      <c r="I49" s="676"/>
      <c r="J49" s="674"/>
      <c r="K49" s="676"/>
      <c r="L49" s="674"/>
      <c r="M49" s="688"/>
      <c r="N49" s="33"/>
      <c r="O49" s="33"/>
    </row>
    <row r="50" spans="1:169" s="25" customFormat="1" ht="12.75" customHeight="1">
      <c r="A50" s="659">
        <v>5</v>
      </c>
      <c r="B50" s="661" t="str">
        <f>'7- Mapa Final'!B50</f>
        <v xml:space="preserve">Recibir, ofrecer, prometer, entregar o aceptar dádivas o beneficios a nombre propio o de terceros para expedir, alterar, retener, extraviar o entregar documentos  sin el lleno de requisitos legales </v>
      </c>
      <c r="C50" s="661" t="str">
        <f>'7- Mapa Final'!C50</f>
        <v xml:space="preserve"> Realizar trámites sin el cumplimiento de los requisitos legales  o  con información falsa</v>
      </c>
      <c r="D50" s="669" t="str">
        <f>'7- Mapa Final'!J50</f>
        <v>Muy Baja - 1</v>
      </c>
      <c r="E50" s="670" t="str">
        <f>'7- Mapa Final'!K50</f>
        <v>Menor - 2</v>
      </c>
      <c r="F50" s="667" t="str">
        <f>'7- Mapa Final'!M50</f>
        <v>Bajo - 2</v>
      </c>
      <c r="G50" s="434" t="s">
        <v>393</v>
      </c>
      <c r="H50" s="696" t="s">
        <v>518</v>
      </c>
      <c r="I50" s="672"/>
      <c r="J50" s="675" t="s">
        <v>509</v>
      </c>
      <c r="K50" s="677">
        <v>45658</v>
      </c>
      <c r="L50" s="677">
        <v>45747</v>
      </c>
      <c r="M50" s="688" t="s">
        <v>519</v>
      </c>
      <c r="N50" s="668"/>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9"/>
      <c r="B51" s="661"/>
      <c r="C51" s="661"/>
      <c r="D51" s="663"/>
      <c r="E51" s="665"/>
      <c r="F51" s="667"/>
      <c r="G51" s="434"/>
      <c r="H51" s="672"/>
      <c r="I51" s="672"/>
      <c r="J51" s="674"/>
      <c r="K51" s="674"/>
      <c r="L51" s="674"/>
      <c r="M51" s="688"/>
      <c r="N51" s="668"/>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9"/>
      <c r="B52" s="661"/>
      <c r="C52" s="661"/>
      <c r="D52" s="663"/>
      <c r="E52" s="665"/>
      <c r="F52" s="667"/>
      <c r="G52" s="434"/>
      <c r="H52" s="672"/>
      <c r="I52" s="672"/>
      <c r="J52" s="674"/>
      <c r="K52" s="674"/>
      <c r="L52" s="674"/>
      <c r="M52" s="688"/>
      <c r="N52" s="668"/>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9"/>
      <c r="B53" s="661"/>
      <c r="C53" s="661"/>
      <c r="D53" s="663"/>
      <c r="E53" s="665"/>
      <c r="F53" s="667"/>
      <c r="G53" s="434"/>
      <c r="H53" s="672"/>
      <c r="I53" s="672"/>
      <c r="J53" s="674"/>
      <c r="K53" s="674"/>
      <c r="L53" s="674"/>
      <c r="M53" s="688"/>
      <c r="N53" s="668"/>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9"/>
      <c r="B54" s="661"/>
      <c r="C54" s="661"/>
      <c r="D54" s="663"/>
      <c r="E54" s="665"/>
      <c r="F54" s="667"/>
      <c r="G54" s="434"/>
      <c r="H54" s="672"/>
      <c r="I54" s="672"/>
      <c r="J54" s="674"/>
      <c r="K54" s="674"/>
      <c r="L54" s="674"/>
      <c r="M54" s="688"/>
      <c r="N54" s="668"/>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9"/>
      <c r="B55" s="661"/>
      <c r="C55" s="661"/>
      <c r="D55" s="663"/>
      <c r="E55" s="665"/>
      <c r="F55" s="667"/>
      <c r="G55" s="434"/>
      <c r="H55" s="672"/>
      <c r="I55" s="672"/>
      <c r="J55" s="674"/>
      <c r="K55" s="674"/>
      <c r="L55" s="674"/>
      <c r="M55" s="688"/>
      <c r="N55" s="668"/>
      <c r="O55" s="33"/>
    </row>
    <row r="56" spans="1:169">
      <c r="A56" s="659"/>
      <c r="B56" s="661"/>
      <c r="C56" s="661"/>
      <c r="D56" s="663"/>
      <c r="E56" s="665"/>
      <c r="F56" s="667"/>
      <c r="G56" s="434"/>
      <c r="H56" s="672"/>
      <c r="I56" s="672"/>
      <c r="J56" s="674"/>
      <c r="K56" s="674"/>
      <c r="L56" s="674"/>
      <c r="M56" s="688"/>
      <c r="N56" s="668"/>
      <c r="O56" s="33"/>
    </row>
    <row r="57" spans="1:169">
      <c r="A57" s="659"/>
      <c r="B57" s="661"/>
      <c r="C57" s="661"/>
      <c r="D57" s="663"/>
      <c r="E57" s="665"/>
      <c r="F57" s="667"/>
      <c r="G57" s="434"/>
      <c r="H57" s="672"/>
      <c r="I57" s="672"/>
      <c r="J57" s="674"/>
      <c r="K57" s="674"/>
      <c r="L57" s="674"/>
      <c r="M57" s="688"/>
      <c r="N57" s="668"/>
      <c r="O57" s="33"/>
    </row>
    <row r="58" spans="1:169">
      <c r="A58" s="659"/>
      <c r="B58" s="661"/>
      <c r="C58" s="661"/>
      <c r="D58" s="663"/>
      <c r="E58" s="665"/>
      <c r="F58" s="667"/>
      <c r="G58" s="434"/>
      <c r="H58" s="672"/>
      <c r="I58" s="672"/>
      <c r="J58" s="674"/>
      <c r="K58" s="674"/>
      <c r="L58" s="674"/>
      <c r="M58" s="688"/>
      <c r="N58" s="668"/>
      <c r="O58" s="33"/>
    </row>
    <row r="59" spans="1:169" ht="15.75" customHeight="1">
      <c r="A59" s="689"/>
      <c r="B59" s="690"/>
      <c r="C59" s="690"/>
      <c r="D59" s="691"/>
      <c r="E59" s="692"/>
      <c r="F59" s="695"/>
      <c r="G59" s="434"/>
      <c r="H59" s="672"/>
      <c r="I59" s="672"/>
      <c r="J59" s="674"/>
      <c r="K59" s="676"/>
      <c r="L59" s="674"/>
      <c r="M59" s="694"/>
      <c r="N59" s="668"/>
      <c r="O59" s="33"/>
    </row>
    <row r="60" spans="1:169" s="25" customFormat="1" ht="12.75" customHeight="1">
      <c r="A60" s="659">
        <v>6</v>
      </c>
      <c r="B60" s="661" t="str">
        <f>'7- Mapa Final'!B60</f>
        <v>Recibir, ofrecer, prometer, entregar o aceptar dadivas  o beneficios a nombre propio o de terceros para  demorar, retener, alterar o direccionar decisiones judiciales.</v>
      </c>
      <c r="C60" s="661" t="str">
        <f>'7- Mapa Final'!C60</f>
        <v xml:space="preserve">Proferir decisiones judiciales incumpliendo los principios de la administración de justicia o sin la observancia de los Códigos Procesales en la materia </v>
      </c>
      <c r="D60" s="669" t="str">
        <f>'7- Mapa Final'!J60</f>
        <v>Muy Baja - 1</v>
      </c>
      <c r="E60" s="670" t="str">
        <f>'7- Mapa Final'!K60</f>
        <v>Menor - 2</v>
      </c>
      <c r="F60" s="667" t="str">
        <f>'7- Mapa Final'!M60</f>
        <v>Bajo - 2</v>
      </c>
      <c r="G60" s="434" t="s">
        <v>393</v>
      </c>
      <c r="H60" s="697" t="s">
        <v>520</v>
      </c>
      <c r="I60" s="687"/>
      <c r="J60" s="675" t="s">
        <v>509</v>
      </c>
      <c r="K60" s="677">
        <v>45658</v>
      </c>
      <c r="L60" s="677">
        <v>45747</v>
      </c>
      <c r="M60" s="688" t="s">
        <v>521</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9"/>
      <c r="B61" s="661"/>
      <c r="C61" s="661"/>
      <c r="D61" s="663"/>
      <c r="E61" s="665"/>
      <c r="F61" s="667"/>
      <c r="G61" s="434"/>
      <c r="H61" s="684"/>
      <c r="I61" s="674"/>
      <c r="J61" s="674"/>
      <c r="K61" s="674"/>
      <c r="L61" s="674"/>
      <c r="M61" s="67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9"/>
      <c r="B62" s="661"/>
      <c r="C62" s="661"/>
      <c r="D62" s="663"/>
      <c r="E62" s="665"/>
      <c r="F62" s="667"/>
      <c r="G62" s="434"/>
      <c r="H62" s="684"/>
      <c r="I62" s="674"/>
      <c r="J62" s="674"/>
      <c r="K62" s="674"/>
      <c r="L62" s="674"/>
      <c r="M62" s="67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9"/>
      <c r="B63" s="661"/>
      <c r="C63" s="661"/>
      <c r="D63" s="663"/>
      <c r="E63" s="665"/>
      <c r="F63" s="667"/>
      <c r="G63" s="434"/>
      <c r="H63" s="684"/>
      <c r="I63" s="674"/>
      <c r="J63" s="674"/>
      <c r="K63" s="674"/>
      <c r="L63" s="674"/>
      <c r="M63" s="67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9"/>
      <c r="B64" s="661"/>
      <c r="C64" s="661"/>
      <c r="D64" s="663"/>
      <c r="E64" s="665"/>
      <c r="F64" s="667"/>
      <c r="G64" s="434"/>
      <c r="H64" s="684"/>
      <c r="I64" s="674"/>
      <c r="J64" s="674"/>
      <c r="K64" s="674"/>
      <c r="L64" s="674"/>
      <c r="M64" s="67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59"/>
      <c r="B65" s="661"/>
      <c r="C65" s="661"/>
      <c r="D65" s="663"/>
      <c r="E65" s="665"/>
      <c r="F65" s="667"/>
      <c r="G65" s="434"/>
      <c r="H65" s="684"/>
      <c r="I65" s="674"/>
      <c r="J65" s="674"/>
      <c r="K65" s="674"/>
      <c r="L65" s="674"/>
      <c r="M65" s="679"/>
      <c r="N65" s="33"/>
      <c r="O65" s="33"/>
    </row>
    <row r="66" spans="1:15">
      <c r="A66" s="659"/>
      <c r="B66" s="661"/>
      <c r="C66" s="661"/>
      <c r="D66" s="663"/>
      <c r="E66" s="665"/>
      <c r="F66" s="667"/>
      <c r="G66" s="434"/>
      <c r="H66" s="684"/>
      <c r="I66" s="674"/>
      <c r="J66" s="674"/>
      <c r="K66" s="674"/>
      <c r="L66" s="674"/>
      <c r="M66" s="679"/>
      <c r="N66" s="33"/>
      <c r="O66" s="33"/>
    </row>
    <row r="67" spans="1:15">
      <c r="A67" s="659"/>
      <c r="B67" s="661"/>
      <c r="C67" s="661"/>
      <c r="D67" s="663"/>
      <c r="E67" s="665"/>
      <c r="F67" s="667"/>
      <c r="G67" s="434"/>
      <c r="H67" s="684"/>
      <c r="I67" s="674"/>
      <c r="J67" s="674"/>
      <c r="K67" s="674"/>
      <c r="L67" s="674"/>
      <c r="M67" s="679"/>
      <c r="N67" s="33"/>
      <c r="O67" s="33"/>
    </row>
    <row r="68" spans="1:15">
      <c r="A68" s="659"/>
      <c r="B68" s="661"/>
      <c r="C68" s="661"/>
      <c r="D68" s="663"/>
      <c r="E68" s="665"/>
      <c r="F68" s="667"/>
      <c r="G68" s="434"/>
      <c r="H68" s="684"/>
      <c r="I68" s="674"/>
      <c r="J68" s="674"/>
      <c r="K68" s="674"/>
      <c r="L68" s="674"/>
      <c r="M68" s="679"/>
      <c r="N68" s="33"/>
      <c r="O68" s="33"/>
    </row>
    <row r="69" spans="1:15" ht="15.75" customHeight="1">
      <c r="A69" s="689"/>
      <c r="B69" s="690"/>
      <c r="C69" s="690"/>
      <c r="D69" s="691"/>
      <c r="E69" s="692"/>
      <c r="F69" s="695"/>
      <c r="G69" s="434"/>
      <c r="H69" s="698"/>
      <c r="I69" s="699"/>
      <c r="J69" s="674"/>
      <c r="K69" s="700"/>
      <c r="L69" s="674"/>
      <c r="M69" s="693"/>
      <c r="N69" s="33"/>
      <c r="O69" s="33"/>
    </row>
  </sheetData>
  <mergeCells count="98">
    <mergeCell ref="H60:H69"/>
    <mergeCell ref="I60:I69"/>
    <mergeCell ref="J60:J69"/>
    <mergeCell ref="K60:K69"/>
    <mergeCell ref="L60:L69"/>
    <mergeCell ref="M60:M69"/>
    <mergeCell ref="L50:L59"/>
    <mergeCell ref="M50:M59"/>
    <mergeCell ref="N50:N59"/>
    <mergeCell ref="A60:A69"/>
    <mergeCell ref="B60:B69"/>
    <mergeCell ref="C60:C69"/>
    <mergeCell ref="D60:D69"/>
    <mergeCell ref="E60:E69"/>
    <mergeCell ref="F60:F69"/>
    <mergeCell ref="G60:G69"/>
    <mergeCell ref="F50:F59"/>
    <mergeCell ref="G50:G59"/>
    <mergeCell ref="H50:H59"/>
    <mergeCell ref="I50:I59"/>
    <mergeCell ref="J50:J59"/>
    <mergeCell ref="K50:K59"/>
    <mergeCell ref="I40:I49"/>
    <mergeCell ref="J40:J49"/>
    <mergeCell ref="K40:K49"/>
    <mergeCell ref="L40:L49"/>
    <mergeCell ref="A50:A59"/>
    <mergeCell ref="B50:B59"/>
    <mergeCell ref="C50:C59"/>
    <mergeCell ref="D50:D59"/>
    <mergeCell ref="E50:E59"/>
    <mergeCell ref="N30:N39"/>
    <mergeCell ref="A40:A49"/>
    <mergeCell ref="B40:B49"/>
    <mergeCell ref="C40:C49"/>
    <mergeCell ref="D40:D49"/>
    <mergeCell ref="E40:E49"/>
    <mergeCell ref="F40:F49"/>
    <mergeCell ref="G40:G49"/>
    <mergeCell ref="H40:H49"/>
    <mergeCell ref="G30:G39"/>
    <mergeCell ref="H30:H39"/>
    <mergeCell ref="I30:I39"/>
    <mergeCell ref="J30:J39"/>
    <mergeCell ref="K30:K39"/>
    <mergeCell ref="L30:L39"/>
    <mergeCell ref="M40:M49"/>
    <mergeCell ref="J20:J29"/>
    <mergeCell ref="K20:K29"/>
    <mergeCell ref="L20:L29"/>
    <mergeCell ref="M20:M29"/>
    <mergeCell ref="A30:A39"/>
    <mergeCell ref="B30:B39"/>
    <mergeCell ref="C30:C39"/>
    <mergeCell ref="D30:D39"/>
    <mergeCell ref="E30:E39"/>
    <mergeCell ref="F30:F39"/>
    <mergeCell ref="M30:M3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C6"/>
    <mergeCell ref="D6:N6"/>
    <mergeCell ref="A7:C7"/>
    <mergeCell ref="D7:F7"/>
    <mergeCell ref="G7:G8"/>
    <mergeCell ref="H7:H8"/>
    <mergeCell ref="I7:J7"/>
    <mergeCell ref="K7:L7"/>
    <mergeCell ref="M7:M8"/>
    <mergeCell ref="A5:C5"/>
    <mergeCell ref="D5:N5"/>
    <mergeCell ref="A1:B2"/>
    <mergeCell ref="C1:J3"/>
    <mergeCell ref="K1:M3"/>
    <mergeCell ref="A4:C4"/>
    <mergeCell ref="D4:N4"/>
  </mergeCells>
  <conditionalFormatting sqref="A7:B7">
    <cfRule type="containsText" dxfId="55" priority="58" operator="containsText" text="1- Bajo">
      <formula>NOT(ISERROR(SEARCH("1- Bajo",A7)))</formula>
    </cfRule>
    <cfRule type="containsText" dxfId="54" priority="53" operator="containsText" text="3- Moderado">
      <formula>NOT(ISERROR(SEARCH("3- Moderado",A7)))</formula>
    </cfRule>
    <cfRule type="containsText" dxfId="53" priority="54" operator="containsText" text="6- Moderado">
      <formula>NOT(ISERROR(SEARCH("6- Moderado",A7)))</formula>
    </cfRule>
    <cfRule type="containsText" dxfId="52" priority="55" operator="containsText" text="4- Moderado">
      <formula>NOT(ISERROR(SEARCH("4- Moderado",A7)))</formula>
    </cfRule>
    <cfRule type="containsText" dxfId="51" priority="56" operator="containsText" text="3- Bajo">
      <formula>NOT(ISERROR(SEARCH("3- Bajo",A7)))</formula>
    </cfRule>
    <cfRule type="containsText" dxfId="50" priority="57" operator="containsText" text="4- Bajo">
      <formula>NOT(ISERROR(SEARCH("4- Bajo",A7)))</formula>
    </cfRule>
  </conditionalFormatting>
  <conditionalFormatting sqref="A10:E10 A20:E20">
    <cfRule type="containsText" dxfId="49" priority="51" operator="containsText" text="4- Bajo">
      <formula>NOT(ISERROR(SEARCH("4- Bajo",A10)))</formula>
    </cfRule>
    <cfRule type="containsText" dxfId="48" priority="50" operator="containsText" text="3- Bajo">
      <formula>NOT(ISERROR(SEARCH("3- Bajo",A10)))</formula>
    </cfRule>
    <cfRule type="containsText" dxfId="47" priority="49" operator="containsText" text="4- Moderado">
      <formula>NOT(ISERROR(SEARCH("4- Moderado",A10)))</formula>
    </cfRule>
    <cfRule type="containsText" dxfId="46" priority="48" operator="containsText" text="6- Moderado">
      <formula>NOT(ISERROR(SEARCH("6- Moderado",A10)))</formula>
    </cfRule>
    <cfRule type="containsText" dxfId="45" priority="47" operator="containsText" text="3- Moderado">
      <formula>NOT(ISERROR(SEARCH("3- Moderado",A10)))</formula>
    </cfRule>
    <cfRule type="containsText" dxfId="44" priority="52" operator="containsText" text="1- Bajo">
      <formula>NOT(ISERROR(SEARCH("1- Bajo",A10)))</formula>
    </cfRule>
  </conditionalFormatting>
  <conditionalFormatting sqref="A30:E30">
    <cfRule type="containsText" dxfId="43" priority="34" operator="containsText" text="3- Moderado">
      <formula>NOT(ISERROR(SEARCH("3- Moderado",A30)))</formula>
    </cfRule>
    <cfRule type="containsText" dxfId="42" priority="38" operator="containsText" text="4- Bajo">
      <formula>NOT(ISERROR(SEARCH("4- Bajo",A30)))</formula>
    </cfRule>
    <cfRule type="containsText" dxfId="41" priority="35" operator="containsText" text="6- Moderado">
      <formula>NOT(ISERROR(SEARCH("6- Moderado",A30)))</formula>
    </cfRule>
    <cfRule type="containsText" dxfId="40" priority="39" operator="containsText" text="1- Bajo">
      <formula>NOT(ISERROR(SEARCH("1- Bajo",A30)))</formula>
    </cfRule>
    <cfRule type="containsText" dxfId="39" priority="37" operator="containsText" text="3- Bajo">
      <formula>NOT(ISERROR(SEARCH("3- Bajo",A30)))</formula>
    </cfRule>
    <cfRule type="containsText" dxfId="38" priority="36" operator="containsText" text="4- Moderado">
      <formula>NOT(ISERROR(SEARCH("4- Moderado",A30)))</formula>
    </cfRule>
  </conditionalFormatting>
  <conditionalFormatting sqref="A40:E40">
    <cfRule type="containsText" dxfId="37" priority="27" operator="containsText" text="3- Moderado">
      <formula>NOT(ISERROR(SEARCH("3- Moderado",A40)))</formula>
    </cfRule>
    <cfRule type="containsText" dxfId="36" priority="32" operator="containsText" text="1- Bajo">
      <formula>NOT(ISERROR(SEARCH("1- Bajo",A40)))</formula>
    </cfRule>
    <cfRule type="containsText" dxfId="35" priority="31" operator="containsText" text="4- Bajo">
      <formula>NOT(ISERROR(SEARCH("4- Bajo",A40)))</formula>
    </cfRule>
    <cfRule type="containsText" dxfId="34" priority="28" operator="containsText" text="6- Moderado">
      <formula>NOT(ISERROR(SEARCH("6- Moderado",A40)))</formula>
    </cfRule>
    <cfRule type="containsText" dxfId="33" priority="29" operator="containsText" text="4- Moderado">
      <formula>NOT(ISERROR(SEARCH("4- Moderado",A40)))</formula>
    </cfRule>
    <cfRule type="containsText" dxfId="32" priority="30" operator="containsText" text="3- Bajo">
      <formula>NOT(ISERROR(SEARCH("3- Bajo",A40)))</formula>
    </cfRule>
  </conditionalFormatting>
  <conditionalFormatting sqref="A50:E50">
    <cfRule type="containsText" dxfId="31" priority="19" operator="containsText" text="4- Moderado">
      <formula>NOT(ISERROR(SEARCH("4- Moderado",A50)))</formula>
    </cfRule>
    <cfRule type="containsText" dxfId="30" priority="20" operator="containsText" text="3- Bajo">
      <formula>NOT(ISERROR(SEARCH("3- Bajo",A50)))</formula>
    </cfRule>
    <cfRule type="containsText" dxfId="29" priority="21" operator="containsText" text="4- Bajo">
      <formula>NOT(ISERROR(SEARCH("4- Bajo",A50)))</formula>
    </cfRule>
    <cfRule type="containsText" dxfId="28" priority="22" operator="containsText" text="1- Bajo">
      <formula>NOT(ISERROR(SEARCH("1- Bajo",A50)))</formula>
    </cfRule>
    <cfRule type="containsText" dxfId="27" priority="17" operator="containsText" text="3- Moderado">
      <formula>NOT(ISERROR(SEARCH("3- Moderado",A50)))</formula>
    </cfRule>
    <cfRule type="containsText" dxfId="26" priority="18" operator="containsText" text="6- Moderado">
      <formula>NOT(ISERROR(SEARCH("6- Moderado",A50)))</formula>
    </cfRule>
  </conditionalFormatting>
  <conditionalFormatting sqref="A60:E60">
    <cfRule type="containsText" dxfId="25" priority="3" operator="containsText" text="4- Moderado">
      <formula>NOT(ISERROR(SEARCH("4- Moderado",A60)))</formula>
    </cfRule>
    <cfRule type="containsText" dxfId="24" priority="2" operator="containsText" text="6- Moderado">
      <formula>NOT(ISERROR(SEARCH("6- Moderado",A60)))</formula>
    </cfRule>
    <cfRule type="containsText" dxfId="23" priority="6" operator="containsText" text="1- Bajo">
      <formula>NOT(ISERROR(SEARCH("1- Bajo",A60)))</formula>
    </cfRule>
    <cfRule type="containsText" dxfId="22" priority="5" operator="containsText" text="4- Bajo">
      <formula>NOT(ISERROR(SEARCH("4- Bajo",A60)))</formula>
    </cfRule>
    <cfRule type="containsText" dxfId="21" priority="4" operator="containsText" text="3- Bajo">
      <formula>NOT(ISERROR(SEARCH("3- Bajo",A60)))</formula>
    </cfRule>
    <cfRule type="containsText" dxfId="20" priority="1" operator="containsText" text="3- Moderado">
      <formula>NOT(ISERROR(SEARCH("3- Moderado",A60)))</formula>
    </cfRule>
  </conditionalFormatting>
  <conditionalFormatting sqref="C8:F8">
    <cfRule type="containsText" dxfId="19" priority="46" operator="containsText" text="1- Bajo">
      <formula>NOT(ISERROR(SEARCH("1- Bajo",C8)))</formula>
    </cfRule>
    <cfRule type="containsText" dxfId="18" priority="41" operator="containsText" text="3- Moderado">
      <formula>NOT(ISERROR(SEARCH("3- Moderado",C8)))</formula>
    </cfRule>
    <cfRule type="containsText" dxfId="17" priority="42" operator="containsText" text="6- Moderado">
      <formula>NOT(ISERROR(SEARCH("6- Moderado",C8)))</formula>
    </cfRule>
    <cfRule type="containsText" dxfId="16" priority="43" operator="containsText" text="4- Moderado">
      <formula>NOT(ISERROR(SEARCH("4- Moderado",C8)))</formula>
    </cfRule>
    <cfRule type="containsText" dxfId="15" priority="44" operator="containsText" text="3- Bajo">
      <formula>NOT(ISERROR(SEARCH("3- Bajo",C8)))</formula>
    </cfRule>
    <cfRule type="containsText" dxfId="14" priority="45" operator="containsText" text="4- Bajo">
      <formula>NOT(ISERROR(SEARCH("4- Bajo",C8)))</formula>
    </cfRule>
  </conditionalFormatting>
  <conditionalFormatting sqref="D10:D69">
    <cfRule type="containsText" dxfId="13" priority="16" operator="containsText" text="Media">
      <formula>NOT(ISERROR(SEARCH("Media",D10)))</formula>
    </cfRule>
    <cfRule type="containsText" dxfId="12" priority="13" operator="containsText" text="Baja">
      <formula>NOT(ISERROR(SEARCH("Baja",D10)))</formula>
    </cfRule>
    <cfRule type="containsText" dxfId="11" priority="12" operator="containsText" text="Alta">
      <formula>NOT(ISERROR(SEARCH("Alta",D10)))</formula>
    </cfRule>
    <cfRule type="containsText" dxfId="10" priority="11" operator="containsText" text="Muy Alta">
      <formula>NOT(ISERROR(SEARCH("Muy Alta",D10)))</formula>
    </cfRule>
    <cfRule type="containsText" dxfId="9" priority="14" operator="containsText" text="Muy Baja">
      <formula>NOT(ISERROR(SEARCH("Muy Baja",D10)))</formula>
    </cfRule>
  </conditionalFormatting>
  <conditionalFormatting sqref="E10:E69">
    <cfRule type="containsText" dxfId="8" priority="10" operator="containsText" text="Leve">
      <formula>NOT(ISERROR(SEARCH("Leve",E10)))</formula>
    </cfRule>
    <cfRule type="containsText" dxfId="7" priority="9" operator="containsText" text="Menor">
      <formula>NOT(ISERROR(SEARCH("Menor",E10)))</formula>
    </cfRule>
    <cfRule type="containsText" dxfId="6" priority="7" operator="containsText" text="Catastrófico">
      <formula>NOT(ISERROR(SEARCH("Catastrófico",E10)))</formula>
    </cfRule>
    <cfRule type="containsText" dxfId="5" priority="8" operator="containsText" text="Mayor">
      <formula>NOT(ISERROR(SEARCH("Mayor",E10)))</formula>
    </cfRule>
  </conditionalFormatting>
  <conditionalFormatting sqref="E10:F69">
    <cfRule type="containsText" dxfId="4"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3" priority="25" operator="containsText" text="Alto">
      <formula>NOT(ISERROR(SEARCH("Alto",F10)))</formula>
    </cfRule>
    <cfRule type="containsText" dxfId="2" priority="23" operator="containsText" text="Bajo">
      <formula>NOT(ISERROR(SEARCH("Bajo",F10)))</formula>
    </cfRule>
    <cfRule type="containsText" dxfId="1" priority="24" operator="containsText" text="Moderado">
      <formula>NOT(ISERROR(SEARCH("Moderado",F10)))</formula>
    </cfRule>
    <cfRule type="containsText" dxfId="0"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EB2364EE-D64B-4C02-9134-AE101BC9C853}"/>
    <dataValidation allowBlank="1" showInputMessage="1" showErrorMessage="1" prompt="Describir las actividades que se van a desarrollar para el proyecto" sqref="H7" xr:uid="{33B9E349-61D1-4F67-9E18-216F91FA83E9}"/>
    <dataValidation allowBlank="1" showInputMessage="1" showErrorMessage="1" prompt="Seleccionar si el responsable es el responsable de las acciones es el nivel central" sqref="I7:I8" xr:uid="{7EE6C034-9E78-4EA5-AAAB-DCA671F2943C}"/>
    <dataValidation allowBlank="1" showInputMessage="1" showErrorMessage="1" prompt="seleccionar si el responsable de ejecutar las acciones es el nivel central" sqref="J8" xr:uid="{2A4F7CC6-BDC9-4D8F-8C89-E8CA5104D596}"/>
  </dataValidations>
  <hyperlinks>
    <hyperlink ref="N30:N39" r:id="rId1" display="Evidencia" xr:uid="{453AC0B5-AB98-4F3B-BDFE-5DC42B5F492C}"/>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AB362B-F1CD-49E3-8971-B55B9E312B2C}">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Trimestre 1</vt:lpstr>
      <vt:lpstr>'2- Análisis de Contexto '!Área_de_impresión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2025-05-08T17:48:32Z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