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C:\Users\cbetancl\Documents\"/>
    </mc:Choice>
  </mc:AlternateContent>
  <xr:revisionPtr revIDLastSave="0" documentId="13_ncr:1_{6A62382F-38E1-4752-8620-DD03F450AEBD}" xr6:coauthVersionLast="47" xr6:coauthVersionMax="47" xr10:uidLastSave="{00000000-0000-0000-0000-000000000000}"/>
  <bookViews>
    <workbookView xWindow="-120" yWindow="-120" windowWidth="29040" windowHeight="15720" tabRatio="898" firstSheet="5" activeTab="13"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s>
  <definedNames>
    <definedName name="_xlnm.Print_Area" localSheetId="5">'5- Identificación de Riesgos'!$A$1:$N$21</definedName>
    <definedName name="_xlnm.Print_Area" localSheetId="6">'6- Valoración Controles'!$A$1:$V$21</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28" l="1"/>
  <c r="S22" i="28"/>
  <c r="S10" i="28"/>
  <c r="S32" i="28"/>
  <c r="J31" i="28"/>
  <c r="C31" i="28"/>
  <c r="J29" i="28" l="1"/>
  <c r="J14" i="28"/>
  <c r="E27" i="27" l="1"/>
  <c r="B17" i="28" l="1"/>
  <c r="C17" i="28"/>
  <c r="C18" i="28"/>
  <c r="C19" i="28"/>
  <c r="C20" i="28"/>
  <c r="C21" i="28"/>
  <c r="C14" i="28"/>
  <c r="C15" i="28"/>
  <c r="C30" i="28"/>
  <c r="C29" i="28"/>
  <c r="L32" i="27"/>
  <c r="K32" i="27" s="1"/>
  <c r="C28" i="28" l="1"/>
  <c r="C27" i="28"/>
  <c r="C23" i="28"/>
  <c r="C70" i="29" l="1"/>
  <c r="C70" i="18" s="1"/>
  <c r="B70" i="29"/>
  <c r="E70" i="29"/>
  <c r="C80" i="29"/>
  <c r="C80" i="18" s="1"/>
  <c r="B80" i="29"/>
  <c r="B80" i="18" s="1"/>
  <c r="E89" i="29"/>
  <c r="E88" i="29"/>
  <c r="E87" i="29"/>
  <c r="E86" i="29"/>
  <c r="E85" i="29"/>
  <c r="E84" i="29"/>
  <c r="E83" i="29"/>
  <c r="E82" i="29"/>
  <c r="E81" i="29"/>
  <c r="L80" i="29"/>
  <c r="E80" i="29"/>
  <c r="R55" i="28"/>
  <c r="L55" i="28"/>
  <c r="C55" i="28"/>
  <c r="R54" i="28"/>
  <c r="L54" i="28"/>
  <c r="C54" i="28"/>
  <c r="R53" i="28"/>
  <c r="L53" i="28"/>
  <c r="J53" i="28"/>
  <c r="R52" i="28"/>
  <c r="L52" i="28"/>
  <c r="J52" i="28"/>
  <c r="R51" i="28"/>
  <c r="L51" i="28"/>
  <c r="J51" i="28"/>
  <c r="R50" i="28"/>
  <c r="L50" i="28"/>
  <c r="J50" i="28"/>
  <c r="R49" i="28"/>
  <c r="L49" i="28"/>
  <c r="J49" i="28"/>
  <c r="R48" i="28"/>
  <c r="J48" i="28"/>
  <c r="C48" i="28"/>
  <c r="R47" i="28"/>
  <c r="L47" i="28"/>
  <c r="J47" i="28"/>
  <c r="C47" i="28"/>
  <c r="R46" i="28"/>
  <c r="L46" i="28"/>
  <c r="J46" i="28"/>
  <c r="C46" i="28"/>
  <c r="B46" i="28"/>
  <c r="L56" i="27"/>
  <c r="K56" i="27" s="1"/>
  <c r="L55" i="27"/>
  <c r="K55" i="27" s="1"/>
  <c r="L54" i="27"/>
  <c r="K54" i="27" s="1"/>
  <c r="L53" i="27"/>
  <c r="K53" i="27" s="1"/>
  <c r="L52" i="27"/>
  <c r="K52" i="27" s="1"/>
  <c r="L51" i="27"/>
  <c r="K51" i="27" s="1"/>
  <c r="L50" i="27"/>
  <c r="K50" i="27" s="1"/>
  <c r="L49" i="27"/>
  <c r="K49" i="27" s="1"/>
  <c r="L48" i="27"/>
  <c r="K48" i="27" s="1"/>
  <c r="L47" i="27"/>
  <c r="K47" i="27" s="1"/>
  <c r="G47" i="27"/>
  <c r="H47" i="27" s="1"/>
  <c r="F70" i="29" s="1"/>
  <c r="B70" i="18" l="1"/>
  <c r="K46" i="28"/>
  <c r="T46" i="28" s="1"/>
  <c r="J70" i="29" s="1"/>
  <c r="S46" i="28"/>
  <c r="M47" i="27"/>
  <c r="U46" i="28" l="1"/>
  <c r="K70" i="29" s="1"/>
  <c r="E70" i="18" s="1"/>
  <c r="N47" i="27"/>
  <c r="H70" i="29" s="1"/>
  <c r="G70" i="29"/>
  <c r="D70" i="18"/>
  <c r="V46" i="28" l="1"/>
  <c r="M70" i="29" s="1"/>
  <c r="E79" i="29"/>
  <c r="E78" i="29"/>
  <c r="E77" i="29"/>
  <c r="E76" i="29"/>
  <c r="E75" i="29"/>
  <c r="E74" i="29"/>
  <c r="E73" i="29"/>
  <c r="E72" i="29"/>
  <c r="E71" i="29"/>
  <c r="L70" i="29"/>
  <c r="R65" i="28"/>
  <c r="L65" i="28"/>
  <c r="C65" i="28"/>
  <c r="R64" i="28"/>
  <c r="L64" i="28"/>
  <c r="C64" i="28"/>
  <c r="R63" i="28"/>
  <c r="L63" i="28"/>
  <c r="J63" i="28"/>
  <c r="R62" i="28"/>
  <c r="L62" i="28"/>
  <c r="J62" i="28"/>
  <c r="R61" i="28"/>
  <c r="L61" i="28"/>
  <c r="J61" i="28"/>
  <c r="R60" i="28"/>
  <c r="L60" i="28"/>
  <c r="J60" i="28"/>
  <c r="R59" i="28"/>
  <c r="L59" i="28"/>
  <c r="J59" i="28"/>
  <c r="R58" i="28"/>
  <c r="L58" i="28"/>
  <c r="J58" i="28"/>
  <c r="C58" i="28"/>
  <c r="R57" i="28"/>
  <c r="J57" i="28"/>
  <c r="C57" i="28"/>
  <c r="R56" i="28"/>
  <c r="L56" i="28"/>
  <c r="J56" i="28"/>
  <c r="C56" i="28"/>
  <c r="B56" i="28"/>
  <c r="R45" i="28"/>
  <c r="L45" i="28"/>
  <c r="C45" i="28"/>
  <c r="R44" i="28"/>
  <c r="L44" i="28"/>
  <c r="C44" i="28"/>
  <c r="L66" i="27"/>
  <c r="K66" i="27" s="1"/>
  <c r="L65" i="27"/>
  <c r="K65" i="27" s="1"/>
  <c r="L64" i="27"/>
  <c r="K64" i="27" s="1"/>
  <c r="L63" i="27"/>
  <c r="K63" i="27" s="1"/>
  <c r="L62" i="27"/>
  <c r="K62" i="27" s="1"/>
  <c r="L61" i="27"/>
  <c r="K61" i="27" s="1"/>
  <c r="L60" i="27"/>
  <c r="K60" i="27" s="1"/>
  <c r="L59" i="27"/>
  <c r="K59" i="27" s="1"/>
  <c r="L58" i="27"/>
  <c r="K58" i="27" s="1"/>
  <c r="L57" i="27"/>
  <c r="K57" i="27" s="1"/>
  <c r="G57" i="27"/>
  <c r="H57" i="27" s="1"/>
  <c r="F80" i="29" s="1"/>
  <c r="E69" i="29"/>
  <c r="E68" i="29"/>
  <c r="E67" i="29"/>
  <c r="E66" i="29"/>
  <c r="E65" i="29"/>
  <c r="E64" i="29"/>
  <c r="E63" i="29"/>
  <c r="E62" i="29"/>
  <c r="E61" i="29"/>
  <c r="L60" i="29"/>
  <c r="E60" i="29"/>
  <c r="C60" i="29"/>
  <c r="B60" i="29"/>
  <c r="F70" i="18" l="1"/>
  <c r="S54" i="28"/>
  <c r="B60" i="18"/>
  <c r="C60" i="18"/>
  <c r="K56" i="28"/>
  <c r="T56" i="28" s="1"/>
  <c r="J80" i="29" s="1"/>
  <c r="S56" i="28"/>
  <c r="S64" i="28"/>
  <c r="M57" i="27"/>
  <c r="G80" i="29" s="1"/>
  <c r="D80" i="18" l="1"/>
  <c r="N57" i="27"/>
  <c r="H80" i="29" s="1"/>
  <c r="U56" i="28"/>
  <c r="S44" i="28"/>
  <c r="K80" i="29" l="1"/>
  <c r="V56" i="28"/>
  <c r="M80" i="29" s="1"/>
  <c r="B36" i="28"/>
  <c r="C36" i="28"/>
  <c r="J36" i="28"/>
  <c r="L36" i="28"/>
  <c r="R36" i="28"/>
  <c r="C37" i="28"/>
  <c r="J37" i="28"/>
  <c r="L37" i="28"/>
  <c r="R37" i="28"/>
  <c r="C38" i="28"/>
  <c r="J38" i="28"/>
  <c r="L38" i="28"/>
  <c r="R38" i="28"/>
  <c r="J39" i="28"/>
  <c r="L39" i="28"/>
  <c r="R39" i="28"/>
  <c r="J40" i="28"/>
  <c r="L40" i="28"/>
  <c r="R40" i="28"/>
  <c r="J41" i="28"/>
  <c r="L41" i="28"/>
  <c r="R41" i="28"/>
  <c r="J42" i="28"/>
  <c r="L42" i="28"/>
  <c r="R42" i="28"/>
  <c r="J43" i="28"/>
  <c r="L43" i="28"/>
  <c r="R43" i="28"/>
  <c r="L19" i="28"/>
  <c r="L46" i="27"/>
  <c r="L45" i="27"/>
  <c r="L44" i="27"/>
  <c r="K44" i="27" s="1"/>
  <c r="L43" i="27"/>
  <c r="K43" i="27" s="1"/>
  <c r="L42" i="27"/>
  <c r="K42" i="27" s="1"/>
  <c r="L41" i="27"/>
  <c r="K41" i="27" s="1"/>
  <c r="L40" i="27"/>
  <c r="K40" i="27" s="1"/>
  <c r="L39" i="27"/>
  <c r="K39" i="27" s="1"/>
  <c r="L38" i="27"/>
  <c r="K38" i="27" s="1"/>
  <c r="L37" i="27"/>
  <c r="G37" i="27"/>
  <c r="H37" i="27" s="1"/>
  <c r="F60" i="29" s="1"/>
  <c r="L36" i="27"/>
  <c r="K36" i="27" s="1"/>
  <c r="L35" i="27"/>
  <c r="K35" i="27" s="1"/>
  <c r="L34" i="27"/>
  <c r="K34" i="27" s="1"/>
  <c r="L33" i="27"/>
  <c r="K33" i="27" s="1"/>
  <c r="L31" i="27"/>
  <c r="K31" i="27" s="1"/>
  <c r="L30" i="27"/>
  <c r="K30" i="27" s="1"/>
  <c r="L29" i="27"/>
  <c r="K29" i="27" s="1"/>
  <c r="L28" i="27"/>
  <c r="K28" i="27" s="1"/>
  <c r="L27" i="27"/>
  <c r="K27"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F80" i="18" l="1"/>
  <c r="E80" i="18"/>
  <c r="K37" i="27"/>
  <c r="M37" i="27"/>
  <c r="G60" i="29" s="1"/>
  <c r="K46" i="27"/>
  <c r="S36" i="28"/>
  <c r="K36" i="28"/>
  <c r="T36" i="28" s="1"/>
  <c r="J60" i="29" s="1"/>
  <c r="K45" i="27"/>
  <c r="M33" i="27"/>
  <c r="M27" i="27"/>
  <c r="A27" i="28"/>
  <c r="A22" i="28"/>
  <c r="A17" i="28"/>
  <c r="N37" i="27" l="1"/>
  <c r="H60" i="29" s="1"/>
  <c r="D60" i="18"/>
  <c r="U36" i="28"/>
  <c r="L32" i="28"/>
  <c r="B22" i="28"/>
  <c r="B27" i="28"/>
  <c r="L28" i="28"/>
  <c r="L27" i="28"/>
  <c r="L24" i="28"/>
  <c r="L23" i="28"/>
  <c r="L22" i="28"/>
  <c r="L18" i="28"/>
  <c r="L17" i="28"/>
  <c r="L11" i="28"/>
  <c r="L12" i="28"/>
  <c r="L13" i="28"/>
  <c r="L30" i="29"/>
  <c r="C50" i="29"/>
  <c r="B50" i="29"/>
  <c r="L40" i="29"/>
  <c r="C40" i="29"/>
  <c r="B40" i="29"/>
  <c r="A40" i="29"/>
  <c r="C30" i="29"/>
  <c r="B30" i="29"/>
  <c r="A30" i="29"/>
  <c r="C32" i="28"/>
  <c r="C33" i="28"/>
  <c r="C34" i="28"/>
  <c r="C35" i="28"/>
  <c r="C22" i="28"/>
  <c r="C24" i="28"/>
  <c r="C25" i="28"/>
  <c r="C26" i="28"/>
  <c r="B40" i="36" l="1"/>
  <c r="B40" i="35"/>
  <c r="B40" i="34"/>
  <c r="C40" i="34"/>
  <c r="C40" i="36"/>
  <c r="C40" i="35"/>
  <c r="A40" i="35"/>
  <c r="A40" i="34"/>
  <c r="A40" i="36"/>
  <c r="B50" i="36"/>
  <c r="B50" i="35"/>
  <c r="B50" i="34"/>
  <c r="C30" i="35"/>
  <c r="C30" i="36"/>
  <c r="C30" i="34"/>
  <c r="C50" i="36"/>
  <c r="C50" i="35"/>
  <c r="C50" i="34"/>
  <c r="A30" i="36"/>
  <c r="A30" i="35"/>
  <c r="A30" i="34"/>
  <c r="B30" i="36"/>
  <c r="B30" i="35"/>
  <c r="B30" i="34"/>
  <c r="V36" i="28"/>
  <c r="M60" i="29" s="1"/>
  <c r="K60" i="29"/>
  <c r="B40" i="18"/>
  <c r="C50" i="18"/>
  <c r="C30" i="18"/>
  <c r="A30" i="18"/>
  <c r="B50" i="18"/>
  <c r="B30" i="18"/>
  <c r="C40" i="18"/>
  <c r="A40" i="18"/>
  <c r="G50" i="29"/>
  <c r="E60" i="18" l="1"/>
  <c r="F60" i="18"/>
  <c r="G40" i="29"/>
  <c r="G22" i="27" l="1"/>
  <c r="H22" i="27" s="1"/>
  <c r="F30" i="29" l="1"/>
  <c r="M22" i="27"/>
  <c r="G10" i="27"/>
  <c r="G17" i="27"/>
  <c r="O22" i="27" l="1"/>
  <c r="G30" i="29"/>
  <c r="N22" i="27"/>
  <c r="H30" i="29" s="1"/>
  <c r="J17" i="28" l="1"/>
  <c r="R17" i="28"/>
  <c r="J18" i="28"/>
  <c r="R18" i="28"/>
  <c r="J19" i="28"/>
  <c r="R19" i="28"/>
  <c r="J20" i="28"/>
  <c r="R20" i="28"/>
  <c r="J21" i="28"/>
  <c r="R21" i="28"/>
  <c r="J22" i="28"/>
  <c r="R22" i="28"/>
  <c r="J23" i="28"/>
  <c r="R23" i="28"/>
  <c r="J24" i="28"/>
  <c r="R24" i="28"/>
  <c r="J25" i="28"/>
  <c r="R25" i="28"/>
  <c r="J26" i="28"/>
  <c r="R26" i="28"/>
  <c r="J27" i="28"/>
  <c r="R27" i="28"/>
  <c r="J28" i="28"/>
  <c r="R28" i="28"/>
  <c r="J30" i="28"/>
  <c r="R30" i="28"/>
  <c r="R35" i="28"/>
  <c r="J35" i="28"/>
  <c r="R34" i="28"/>
  <c r="J34" i="28"/>
  <c r="R33" i="28"/>
  <c r="J33" i="28"/>
  <c r="R32" i="28"/>
  <c r="J32" i="28"/>
  <c r="B32" i="28"/>
  <c r="K27" i="28" l="1"/>
  <c r="S27" i="28"/>
  <c r="T22" i="28"/>
  <c r="U27" i="28"/>
  <c r="U22" i="28"/>
  <c r="K17" i="28"/>
  <c r="S17" i="28"/>
  <c r="K32" i="28"/>
  <c r="G27" i="27" l="1"/>
  <c r="H27" i="27" s="1"/>
  <c r="N27" i="27" s="1"/>
  <c r="F40" i="29" l="1"/>
  <c r="T27" i="28"/>
  <c r="H40" i="29"/>
  <c r="O27" i="27" l="1"/>
  <c r="G33" i="27" l="1"/>
  <c r="H33" i="27" s="1"/>
  <c r="N33" i="27" s="1"/>
  <c r="C13" i="28"/>
  <c r="H50" i="29" l="1"/>
  <c r="F50" i="29"/>
  <c r="J30" i="29"/>
  <c r="T32" i="28"/>
  <c r="J50" i="29" s="1"/>
  <c r="D50" i="34" l="1"/>
  <c r="D50" i="36"/>
  <c r="D50" i="35"/>
  <c r="D30" i="34"/>
  <c r="D30" i="36"/>
  <c r="D30" i="35"/>
  <c r="D30" i="18"/>
  <c r="D50" i="18"/>
  <c r="J40" i="29"/>
  <c r="U32" i="28"/>
  <c r="K50" i="29" s="1"/>
  <c r="K30" i="29"/>
  <c r="O33" i="27"/>
  <c r="E50" i="34" l="1"/>
  <c r="E50" i="36"/>
  <c r="E50" i="35"/>
  <c r="E30" i="36"/>
  <c r="E30" i="35"/>
  <c r="E30" i="34"/>
  <c r="D40" i="36"/>
  <c r="D40" i="35"/>
  <c r="D40" i="34"/>
  <c r="E50" i="18"/>
  <c r="E30" i="18"/>
  <c r="D40" i="18"/>
  <c r="V32" i="28"/>
  <c r="M50" i="29" s="1"/>
  <c r="K40" i="29"/>
  <c r="V22" i="28"/>
  <c r="M30" i="29" s="1"/>
  <c r="F50" i="36" l="1"/>
  <c r="F50" i="35"/>
  <c r="F50" i="34"/>
  <c r="F30" i="36"/>
  <c r="F30" i="35"/>
  <c r="F30" i="34"/>
  <c r="E40" i="35"/>
  <c r="E40" i="34"/>
  <c r="E40" i="36"/>
  <c r="F50" i="18"/>
  <c r="F30" i="18"/>
  <c r="E40" i="18"/>
  <c r="V27"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17" i="27" l="1"/>
  <c r="M10" i="27"/>
  <c r="G20" i="29" l="1"/>
  <c r="U17" i="28"/>
  <c r="G10" i="29"/>
  <c r="L20" i="29"/>
  <c r="E11" i="29"/>
  <c r="E12" i="29"/>
  <c r="A20" i="29"/>
  <c r="B20" i="29"/>
  <c r="R11" i="28"/>
  <c r="R12" i="28"/>
  <c r="R13" i="28"/>
  <c r="R15" i="28"/>
  <c r="R10" i="28"/>
  <c r="J11" i="28"/>
  <c r="J12" i="28"/>
  <c r="J13" i="28"/>
  <c r="J15" i="28"/>
  <c r="J10" i="28"/>
  <c r="A20" i="36" l="1"/>
  <c r="A20" i="35"/>
  <c r="A20" i="34"/>
  <c r="B20" i="36"/>
  <c r="B20" i="35"/>
  <c r="B20" i="34"/>
  <c r="B20" i="18"/>
  <c r="A20" i="18"/>
  <c r="K10" i="28"/>
  <c r="U10" i="28"/>
  <c r="H10" i="27" l="1"/>
  <c r="H17" i="27"/>
  <c r="N17" i="27" l="1"/>
  <c r="H20" i="29" s="1"/>
  <c r="T17" i="28"/>
  <c r="V17" i="28" s="1"/>
  <c r="M20" i="29" s="1"/>
  <c r="O10" i="27"/>
  <c r="N10" i="27"/>
  <c r="H10" i="29" s="1"/>
  <c r="T10" i="28"/>
  <c r="V10" i="28" s="1"/>
  <c r="M10" i="29" s="1"/>
  <c r="O17"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<sst xmlns="http://schemas.openxmlformats.org/spreadsheetml/2006/main" count="1060" uniqueCount="561">
  <si>
    <t xml:space="preserve"> MAPA DE RIESGOS SIGCMA</t>
  </si>
  <si>
    <t>DEPENDENCIA (Unidad misional del CSJ o Unidad de la DEAJ o Seccional o CSJ en caso de despachos judiciales certificados)</t>
  </si>
  <si>
    <t>ESPECIALIDAD PENAL DE CALI VALLE DEL CAUCA</t>
  </si>
  <si>
    <t>PROCESO (indique el tipo de proceso si es Estratégico. Misional, Apoyo, Evaluación y Mejora y especifique el nombre del proceso)</t>
  </si>
  <si>
    <t>TODOS LOS PROCESOS</t>
  </si>
  <si>
    <t>CONSEJO SUPERIOR DE LA JUDICATURA</t>
  </si>
  <si>
    <t>CONSEJO SECCIONAL DE LA JUDICATURA</t>
  </si>
  <si>
    <t>DIRECCIÓN SECCIONAL DE ADMINISTRACIÓN JUDICIAL</t>
  </si>
  <si>
    <t>DESPACHO JUDICIAL CERTIFICADO</t>
  </si>
  <si>
    <t>TRIBUNAL SUPERIOR, JUZGADOS PENALES Y CENTRO DE SERVICIOS JUDICIALES</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</si>
  <si>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</si>
  <si>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</si>
  <si>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</si>
  <si>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</si>
  <si>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</si>
  <si>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</si>
  <si>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</si>
  <si>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</si>
  <si>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</si>
  <si>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</si>
  <si>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</si>
  <si>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</si>
  <si>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</si>
  <si>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</si>
  <si>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</si>
  <si>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</si>
  <si>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</si>
  <si>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ESPECIALIDAD PENAL DE CALI</t>
  </si>
  <si>
    <t xml:space="preserve">PROCESO </t>
  </si>
  <si>
    <t xml:space="preserve">DEPENDENCIA ADMINISTRATIVA O JUDICIAL CERTIFICADA </t>
  </si>
  <si>
    <t>OBJETIVO DEL PROCESO</t>
  </si>
  <si>
    <t>MAPA DE PROCESOS CONSEJO SUPERIOR DE LA JUDICATURA</t>
  </si>
  <si>
    <t>PROCESOS DEPENDENCIA JUDICIALES CERTIFICADAS</t>
  </si>
  <si>
    <t>Brindar apoyo  a la labor de impartir justicia y formular sentencias de los magistrados del Tribunal Superior Sala Penal, Jueces de los Despachos Judiciales, a los profesionales del derecho, a la gestión de los servicios de atención a partes interesadas y de las Instituciones que integran el Sistema Penal Acusatorio  que tienen atribuido el conocimiento de las causas criminales por un delito.                                                                                                                                                                                                                                                                                 Garantizar la efectividad de los derechos reconocidos en la Constitucion Politica de Colombia y las leyes pertinentes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</si>
  <si>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</si>
  <si>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</si>
  <si>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</si>
  <si>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</si>
  <si>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</si>
  <si>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</si>
  <si>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</si>
  <si>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</si>
  <si>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</si>
  <si>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</si>
  <si>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</si>
  <si>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</si>
  <si>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</si>
  <si>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</si>
  <si>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</si>
  <si>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</si>
  <si>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</si>
  <si>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</si>
  <si>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</si>
  <si>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</si>
  <si>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</si>
  <si>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</si>
  <si>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</si>
  <si>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</si>
  <si>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</si>
  <si>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</si>
  <si>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</si>
  <si>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</si>
  <si>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</si>
  <si>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</si>
  <si>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</si>
  <si>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</si>
  <si>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</si>
  <si>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</si>
  <si>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</si>
  <si>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</si>
  <si>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</si>
  <si>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</si>
  <si>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</si>
  <si>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</si>
  <si>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</si>
  <si>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</si>
  <si>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</si>
  <si>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</si>
  <si>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</si>
  <si>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</si>
  <si>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</si>
  <si>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</si>
  <si>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</si>
  <si>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</si>
  <si>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</si>
  <si>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</si>
  <si>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</si>
  <si>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</si>
  <si>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</si>
  <si>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</si>
  <si>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</si>
  <si>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Plan de necesidades de la especialidad enviado a la Dirección Ejecutiva Seccional para su estudio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</si>
  <si>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</si>
  <si>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</si>
  <si>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</si>
  <si>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</si>
  <si>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 xml:space="preserve">Capacitaciones en diversos temas Penales y Jornadas Nacional e internacional de Derecho Penal y Procesal organizadas por el Tribunal Superior Sala Penal de Cali </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</si>
  <si>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</si>
  <si>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</si>
  <si>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</si>
  <si>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</si>
  <si>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</si>
  <si>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</si>
  <si>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</si>
  <si>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</si>
  <si>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</si>
  <si>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</si>
  <si>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</si>
  <si>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</si>
  <si>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</si>
  <si>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</si>
  <si>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Conocimiento de la normatividad penal vigente y la jurisprudencia</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</si>
  <si>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</si>
  <si>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</si>
  <si>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</si>
  <si>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</si>
  <si>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</si>
  <si>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</si>
  <si>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</si>
  <si>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</si>
  <si>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</si>
  <si>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</si>
  <si>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</si>
  <si>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</si>
  <si>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</si>
  <si>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</si>
  <si>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</si>
  <si>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</si>
  <si>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la implementación de gestores documentales</t>
  </si>
  <si>
    <t>Micrositio de fácil acceso a los documentos propios del Sistema Integrado de Gestión y Control de la Calidad y el Medio Ambiente.</t>
  </si>
  <si>
    <t>Debilidad en  la estandarización de protocolos documentales</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</si>
  <si>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</si>
  <si>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</si>
  <si>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</si>
  <si>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</si>
  <si>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</si>
  <si>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</si>
  <si>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</si>
  <si>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</si>
  <si>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 y estadisticas que brinden información al SIGCMA y a la alta dirección</t>
  </si>
  <si>
    <t>Ausencia de indicadores establecidos para medir la eficacia y productividad de las funciones realizadas</t>
  </si>
  <si>
    <t>Fortalecimiento de la pagina web institucional y mecanismos de comunicación</t>
  </si>
  <si>
    <t>Uso adecuado del micrositio asignado al Consejo Seccional de la Judicatura</t>
  </si>
  <si>
    <t>Uso adecuado de los correos electrónicos</t>
  </si>
  <si>
    <t>Reuniones entre los lideres de cada especialidad Tribunal, Circuito Especializados, Circuito, Municipales con funciones de conocimiento y con funciones de garantías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</si>
  <si>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</si>
  <si>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</si>
  <si>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</si>
  <si>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</si>
  <si>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</si>
  <si>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</si>
  <si>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</si>
  <si>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</si>
  <si>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Formación de Auditores en la Norma NTC ISO 14001:2015 y en la Norma Técnica de la Rama Judicial NTC 6256 :2018</t>
  </si>
  <si>
    <t>Falta en la separación adecuada de residuos en la fuente </t>
  </si>
  <si>
    <t>Implementación de buenas practicas tendientes a la protección del medio ambiente</t>
  </si>
  <si>
    <t xml:space="preserve"> </t>
  </si>
  <si>
    <t>Desconocimiento por parte de los brigadistas, servidores judiciales y contratistas de las acciones necesarias para actuar ante una emergencia ambiental</t>
  </si>
  <si>
    <t>ESTRATEGIAS</t>
  </si>
  <si>
    <t>ESTRATEGIAS  DOFA</t>
  </si>
  <si>
    <t>ESTRATEGIA/ACCIÓN/ PROYECTO</t>
  </si>
  <si>
    <t xml:space="preserve">GESTIONA </t>
  </si>
  <si>
    <t xml:space="preserve">DOCUMENTADA EN </t>
  </si>
  <si>
    <t>A</t>
  </si>
  <si>
    <t>O</t>
  </si>
  <si>
    <t>D</t>
  </si>
  <si>
    <t>F</t>
  </si>
  <si>
    <t>Desarrollar el plan de formación de la Escuela Judicial y Tribunal Superior Sala Penal de Cali para el fortalecimiento de competencias de los servidores judiciales</t>
  </si>
  <si>
    <t>13,14, 18</t>
  </si>
  <si>
    <t xml:space="preserve">Plan de acción </t>
  </si>
  <si>
    <t xml:space="preserve">Asistir y participar activamente en los procesos de sensibilización, capacitación y formación en los procesos SIGCMA </t>
  </si>
  <si>
    <t>6,18, 35,36,37</t>
  </si>
  <si>
    <t>Realizar seguimiento al plan de acción y realizar el reporte oportuno con la implementación de estadisticas que brinden información para la toma de decisiones</t>
  </si>
  <si>
    <t>6, 12, 24, 28</t>
  </si>
  <si>
    <t>Implementar mecanismos para la retroalimentación de las  partes interesadas</t>
  </si>
  <si>
    <t>1, 12, 34</t>
  </si>
  <si>
    <t>27,28,29,30,32,33</t>
  </si>
  <si>
    <t>Mantener, actualizar y documentar  el Sistema Integrado de Gestión SIGCMA, en el contexto especifico</t>
  </si>
  <si>
    <t>13,14,15</t>
  </si>
  <si>
    <t>1,10,13,16,17,19</t>
  </si>
  <si>
    <t>4,6,7,8,5,10, 18,19,20,23, 24,38</t>
  </si>
  <si>
    <t>Solicitar apoyo al CENDOJ para realización de capacitaciones en gestores documentales</t>
  </si>
  <si>
    <t>23, 24</t>
  </si>
  <si>
    <t>Hacer uso de la información y de las herramientas tecnológicas dispuestas para la prestación del servicios</t>
  </si>
  <si>
    <t>13,14,15,16,  28,29</t>
  </si>
  <si>
    <t>21, 22</t>
  </si>
  <si>
    <t>Motivar a los servidores judiciales en la Implementación del plan de gestión ambiental en cada sede administrativa o judicial</t>
  </si>
  <si>
    <t>30,31,32,33,  34</t>
  </si>
  <si>
    <t>35,36,37,38</t>
  </si>
  <si>
    <t>Realizar identificación y cumplimiento de los requisitos legales y reglamentarios</t>
  </si>
  <si>
    <t>3,9,19</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</si>
  <si>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</si>
  <si>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</si>
  <si>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</si>
  <si>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</si>
  <si>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</si>
  <si>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</si>
  <si>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</si>
  <si>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</si>
  <si>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</si>
  <si>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</si>
  <si>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</si>
  <si>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</si>
  <si>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</si>
  <si>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</si>
  <si>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</si>
  <si>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</si>
  <si>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</si>
  <si>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</si>
  <si>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</si>
  <si>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</si>
  <si>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</si>
  <si>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</si>
  <si>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</si>
  <si>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</si>
  <si>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</si>
  <si>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</si>
  <si>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</si>
  <si>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</si>
  <si>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</si>
  <si>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</si>
  <si>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</si>
  <si>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</si>
  <si>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</si>
  <si>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</si>
  <si>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</si>
  <si>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</si>
  <si>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</si>
  <si>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</si>
  <si>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</si>
  <si>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</si>
  <si>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</si>
  <si>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</si>
  <si>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</si>
  <si>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</si>
  <si>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</si>
  <si>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</si>
  <si>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</si>
  <si>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</si>
  <si>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</si>
  <si>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</si>
  <si>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</si>
  <si>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</si>
  <si>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</si>
  <si>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</si>
  <si>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</si>
  <si>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</si>
  <si>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</si>
  <si>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</si>
  <si>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</si>
  <si>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</si>
  <si>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</si>
  <si>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</si>
  <si>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</si>
  <si>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</si>
  <si>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</si>
  <si>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</si>
  <si>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</si>
  <si>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</si>
  <si>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</si>
  <si>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</si>
  <si>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</si>
  <si>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</si>
  <si>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</si>
  <si>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</si>
  <si>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</si>
  <si>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</si>
  <si>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</si>
  <si>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</si>
  <si>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</si>
  <si>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</si>
  <si>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</si>
  <si>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</si>
  <si>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</si>
  <si>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</si>
  <si>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</si>
  <si>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</si>
  <si>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</si>
  <si>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</si>
  <si>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</si>
  <si>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</si>
  <si>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</si>
  <si>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</si>
  <si>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</si>
  <si>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</si>
  <si>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</si>
  <si>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</si>
  <si>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</si>
  <si>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</si>
  <si>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t>
  </si>
  <si>
    <t>1. Mayor demanda de justicia.</t>
  </si>
  <si>
    <t>Afectación de reputacion,imagén,  credibilidad, satisfacción de usuarios y PI</t>
  </si>
  <si>
    <t xml:space="preserve">De la entidad, seccional, despachos a nivel local o municipal </t>
  </si>
  <si>
    <t>2. Insuficiencia de  despachos judiciales para atender la función misional</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</si>
  <si>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</si>
  <si>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</si>
  <si>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</si>
  <si>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</si>
  <si>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0 a 48 horas habiles al año o afectación mínima</t>
  </si>
  <si>
    <t>4. Fallas en la planeación  para el desarrollo de las tareas propias del despacho.</t>
  </si>
  <si>
    <t>Incumplimiento de las metas establecidas</t>
  </si>
  <si>
    <t>Incumplimiento del 60% de los indicadores del proceso</t>
  </si>
  <si>
    <t>5.  Fallas e insuficiencia de las herramientas tecnológicas,  de todos los intervinientes en el Sistema</t>
  </si>
  <si>
    <t>6. Aplazamiento por parte de la fiscalía por despachos acefalos o por cruce de fechas</t>
  </si>
  <si>
    <t xml:space="preserve">No se atiende la  solicitud  de un fiscal o parte interesada para la realización de una audiencia preliminar o no se cumple  la programación de audiencias de Conocimiento. </t>
  </si>
  <si>
    <t>1. Inasistencia del Juez o las partes convocadas</t>
  </si>
  <si>
    <t xml:space="preserve">2. Falta de tiempo para  la realización.
</t>
  </si>
  <si>
    <t>Incumplimiento del 40% de los indicadores del proceso</t>
  </si>
  <si>
    <t>3. Programación de audiencias sin tener en cuenta tiempos de duración para su realización.</t>
  </si>
  <si>
    <t>Entre 49 a 96 horas  habiles al año  o afectación baja</t>
  </si>
  <si>
    <t xml:space="preserve">4 .Notificaciones judiciales erradas o inoportunas </t>
  </si>
  <si>
    <t>5.Fallas en el servicio de internet,  conectividad  irregular.</t>
  </si>
  <si>
    <t xml:space="preserve"> Efectuar notificaciones que no cumplan con los requistos</t>
  </si>
  <si>
    <t>No se realizan las  notificaciones , no se erfectuan  oportunamente o no se aplica aplicar la normatividad (Aca esta como riesgo porque es el producto de este proceso)</t>
  </si>
  <si>
    <t>1. Errores en la digitación</t>
  </si>
  <si>
    <t xml:space="preserve">2.  Direcciones físicas o electrónicas  de las partes interesadas erradas. </t>
  </si>
  <si>
    <t>Entre e 97 a 192 horas  habiles al año o afectación baja</t>
  </si>
  <si>
    <t>3. Falta de comunicación y de oportunidad en la  actualización de las novedades de los juzgados.</t>
  </si>
  <si>
    <t>Efectuar el reparto judicial incumpliendo requisitos</t>
  </si>
  <si>
    <t>Realizar el reparto incumpliendo los principios  y condiciones establecidas para su realización</t>
  </si>
  <si>
    <t>1.  Falta de seguimiento y control al cumplimiento efectivo de la actividad asignada.</t>
  </si>
  <si>
    <t>2.Incumplimiento del procedimiento de reparto.</t>
  </si>
  <si>
    <t>Interrupción o afectación en la prestación del servicio administrativo</t>
  </si>
  <si>
    <t>3. Desconocimiento de la normatividad</t>
  </si>
  <si>
    <t>4. No incluir en el reparto la totalidad de las solicitudes o escritos de acusación recibidos por correo electrónico.</t>
  </si>
  <si>
    <t>Pérdida de documentos</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</si>
  <si>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</si>
  <si>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</si>
  <si>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</si>
  <si>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</si>
  <si>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</si>
  <si>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</si>
  <si>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De la entidad y sector justicia a nivel internacional </t>
  </si>
  <si>
    <t xml:space="preserve">3 Fallas en los controles de los procesos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</si>
  <si>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</si>
  <si>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</si>
  <si>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</si>
  <si>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</si>
  <si>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Ofrecer, prometer, entregar, aceptar o solicitar una ventaja indebida para xxxxx</t>
  </si>
  <si>
    <t>Cuando por indebido interés se permite  xxxxxx</t>
  </si>
  <si>
    <t xml:space="preserve">1.Falta de ética  de los servidores judiciales 
</t>
  </si>
  <si>
    <t xml:space="preserve">De la entidad y sector justicia a nivel nacional </t>
  </si>
  <si>
    <t xml:space="preserve">2. Fallas en los controles de los procesos </t>
  </si>
  <si>
    <t>Afectación al  presupuesto en un valor  &lt;5% y  ≥20%.</t>
  </si>
  <si>
    <t>Se incluye encabezado  de riesgo de Soborno por ilustración, si no aplica  borrar las  filas ( 90 a 99)</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</si>
  <si>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</si>
  <si>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</si>
  <si>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</si>
  <si>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</si>
  <si>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</si>
  <si>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</si>
  <si>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</si>
  <si>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</si>
  <si>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</si>
  <si>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</si>
  <si>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</si>
  <si>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</si>
  <si>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</si>
  <si>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</si>
  <si>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</si>
  <si>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</si>
  <si>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</si>
  <si>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</si>
  <si>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</si>
  <si>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El Juez director del Despacho y el proceso, debe tener en cuenta el tiempo aproximado que requiere una determinada diligencia, de manera que se evite el cruce con otras diligencias. También en la audiencia, debe fijar el tiempo que otorga a cada interviniente para sus exposiciones, así se evita discursos repetitivos que alargan de manera injustificada las sesiones. Así mismo, se deben tomar todas las previsiones necesarias para que el acto procesal inicie a tiempo.</t>
  </si>
  <si>
    <t>Este control va de la mano con los enunciados en los numerales 1 y 2, y es responsabilidad del juez como director del despacho y el proceso</t>
  </si>
  <si>
    <t>El empleado designado para cumplir la tarea de citaciones, solicitudes de remisión, y convocatorias en general, debe ser cuidadoso en la correcta remisión de las comunicaciones o notificaciones, para ello debe registrar en el aplicativo CSJCOM, los datos de la audiencia y de los intervinientes. Así mismo, debe semanalmente, verificar los resultados de la convocatoria para determinar que, por ejemplo, en las notificaciones a través de medios virtuales no haya devoluciones de los correos y de esa manera detectar si es necesario reenviar las comunicaciones.</t>
  </si>
  <si>
    <t>En los asuntos con muchos intervinientes, al aumentar el riesgo de problemas de conectividad, se puede estudiar la viabilidad de hacer las diligencias de manera presencial.</t>
  </si>
  <si>
    <t>De evidenciarse inconsistencia en el número de radicado una vez confrontado en el aplicativo Justicia XXI, se subsana internamente. Para el caso de sujeto procesal convocado (Fiscalía) de presentarse inconsistencia una vez confrontado haciendo uso de la herramienta de consulta del SPOA-FISCALIA, se subsana y se procede a la emisión de la comunicación debidamente.</t>
  </si>
  <si>
    <t>Cuando se evidencia inconsistencia en la fecha agendada, tratándose de fecha en día no hábil laboralmente, se genera una salida no conforme efectuando devolución de la planilla digital al despacho, para en su efecto se reprograme fecha nuevamente para las diligencias a realizarse.</t>
  </si>
  <si>
    <t>Con la observancia falencia de sujeto procesal convocado (Fiscalía) al no corresponder la dirección electrónica aportada se redireccióna haciendo uso de la herramienta de Directorio actualizado proporcionado por la Dirección Seccional de Fiscalías y se procede a la emisión de la comunicación debidamente.</t>
  </si>
  <si>
    <t>La gestión de las comunicaciones se realiza atendiendo la información suministrada por cada despacho judicial respecto de los datos de ubicación de los sujetos procesales, de presentarse inconsistencia en la nomenclatura de la dirección resulta fallida la entrega de la comunicación por parte del correo oficial 472 (Telegrafía-Movistar) igual surte el mismo efecto cuando la comunicación es ratificada por el citador del Centro de Servicios. Al presentarse falencia en la dirección electrónica aportada genera una salida no conforme igualmente al evidenciarse devolución en la bandeja del servidor mail.</t>
  </si>
  <si>
    <t>Recepcionada la planilla digital en el correo del área, una vez consolidado los datos necesarios de los sujetos procesales convocados para Audiencia se procede a gestionar las comunicaciones al día siguiente hábil.</t>
  </si>
  <si>
    <t>Se origina requerimiento al despacho advirtiendo que el agendamiento de las audiencias ostenta extemporaneidad al no tenerse en cuenta en manejo de tiempos de gestión y respuesta de los procesos que el producto sea una oportuna y eficaz notificación (Se estableció Cinco(05) días hábiles que antecedan como mínimo a la fecha agendada).</t>
  </si>
  <si>
    <r>
      <t>(</t>
    </r>
    <r>
      <rPr>
        <sz val="10"/>
        <color rgb="FFFF0000"/>
        <rFont val="Calibri"/>
        <family val="2"/>
        <scheme val="minor"/>
      </rPr>
      <t>Responsable</t>
    </r>
    <r>
      <rPr>
        <sz val="10"/>
        <rFont val="Calibri"/>
        <family val="2"/>
        <scheme val="minor"/>
      </rPr>
      <t xml:space="preserve">)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t>
    </r>
    <r>
      <rPr>
        <sz val="10"/>
        <color rgb="FFFF0000"/>
        <rFont val="Calibri"/>
        <family val="2"/>
        <scheme val="minor"/>
      </rPr>
      <t>(cómo lo hace)</t>
    </r>
    <r>
      <rPr>
        <sz val="10"/>
        <rFont val="Calibri"/>
        <family val="2"/>
        <scheme val="minor"/>
      </rPr>
      <t xml:space="preserv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</si>
  <si>
    <r>
      <t xml:space="preserve">QUE MECANISMOS  HAY PARA RECUPERAR LA MAGEN DESPUES DE UN HECHO  DE CORRUPCIÓN- </t>
    </r>
    <r>
      <rPr>
        <sz val="11"/>
        <color rgb="FF7030A0"/>
        <rFont val="Calibri"/>
        <family val="2"/>
        <scheme val="minor"/>
      </rPr>
      <t>Si la sede/sistema  no tiene un mecanismos  o estrategias definidas  para recuperar la imagen o mitigar el efecto   . escribir: ACCIONES DE COMUNICACIÓN INSTITUCIONAL"" y calificarlo   NO. NO. SI, SI.</t>
    </r>
  </si>
  <si>
    <t>QUE MECANISMOS HAY PARA RECUPERAR EL DINERO, SI SE PIERDE. ( Se peirde dinero?)</t>
  </si>
  <si>
    <r>
      <t>QUE MECANISMOS  HAY PARA RECUPERAR LA MAGEN DESPUES DE UN HECHO  DE CORRUPCIÓN.</t>
    </r>
    <r>
      <rPr>
        <sz val="11"/>
        <color rgb="FF7030A0"/>
        <rFont val="Calibri"/>
        <family val="2"/>
        <scheme val="minor"/>
      </rPr>
      <t xml:space="preserve"> Si la sede/sistema  no tiene un mecanismos  o estrategias definidas  para recuperar la imagen o mitigar el efecto   . escribir: ACCIONES DE COMUNICACIÓN INSTITUCIONAL"" y calificarlo   NO. NO. SI, SI.</t>
    </r>
  </si>
  <si>
    <t>QUE MECANISMOS  HAY PARA RECUPERAR LA MAGEN DESPUES DE UN HECHO  DE CORRUPCIÓN( Se pierde dinero?)</t>
  </si>
  <si>
    <t>\</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</si>
  <si>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</si>
  <si>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</si>
  <si>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</si>
  <si>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</si>
  <si>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</si>
  <si>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</si>
  <si>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</si>
  <si>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</si>
  <si>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</si>
  <si>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</si>
  <si>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</si>
  <si>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</si>
  <si>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</si>
  <si>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</si>
  <si>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</si>
  <si>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</si>
  <si>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</si>
  <si>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</si>
  <si>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</si>
  <si>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</si>
  <si>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</si>
  <si>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</si>
  <si>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</si>
  <si>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</si>
  <si>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</si>
  <si>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</si>
  <si>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</si>
  <si>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</si>
  <si>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</si>
  <si>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</si>
  <si>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</si>
  <si>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</si>
  <si>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</si>
  <si>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</si>
  <si>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</si>
  <si>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</si>
  <si>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</si>
  <si>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</si>
  <si>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</si>
  <si>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</si>
  <si>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</si>
  <si>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</si>
  <si>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</si>
  <si>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</si>
  <si>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</si>
  <si>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≥0,5%.</t>
  </si>
  <si>
    <t>Afectación al presupuesto en un valor &lt;0,5% y ≥1%.</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</si>
  <si>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</si>
  <si>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</si>
  <si>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</si>
  <si>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</si>
  <si>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</si>
  <si>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</si>
  <si>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</si>
  <si>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</si>
  <si>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</si>
  <si>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</si>
  <si>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</si>
  <si>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</si>
  <si>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</si>
  <si>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</si>
  <si>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</si>
  <si>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</si>
  <si>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</si>
  <si>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</si>
  <si>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</si>
  <si>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</si>
  <si>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</si>
  <si>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</si>
  <si>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</si>
  <si>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</si>
  <si>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</si>
  <si>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</si>
  <si>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</si>
  <si>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</si>
  <si>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</si>
  <si>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</si>
  <si>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</si>
  <si>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</si>
  <si>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</si>
  <si>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</si>
  <si>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</si>
  <si>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</si>
  <si>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</si>
  <si>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</si>
  <si>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</si>
  <si>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</si>
  <si>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</si>
  <si>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</si>
  <si>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</si>
  <si>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</si>
  <si>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</si>
  <si>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</si>
  <si>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</si>
  <si>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</si>
  <si>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</si>
  <si>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</si>
  <si>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</si>
  <si>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</si>
  <si>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</si>
  <si>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</si>
  <si>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</si>
  <si>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</si>
  <si>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</si>
  <si>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</si>
  <si>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</si>
  <si>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</si>
  <si>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</si>
  <si>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</si>
  <si>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</si>
  <si>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</si>
  <si>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</si>
  <si>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</si>
  <si>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</si>
  <si>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</si>
  <si>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</si>
  <si>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</si>
  <si>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</si>
  <si>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</si>
  <si>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</si>
  <si>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</si>
  <si>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</si>
  <si>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</si>
  <si>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</si>
  <si>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</si>
  <si>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</si>
  <si>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Los responsables de cada despacho judicial programan las audiencias con un tiempo promedio de tres meses para su resolución, lo que implica que cuando ingresa un proceso nuevo se deben abrir los espacios conforme la disponibilidad de la agenda del juzgado y de las partes interesadas</t>
  </si>
  <si>
    <t>Cuando se nos presentan fallas tecnologicas el titular del despacho sugiere se realice la audiencia en el Palacio de Justicia de manera presencial en virtud a que se cuenta con la logistica necesaria que permite su desarrollo</t>
  </si>
  <si>
    <t>Los jueces penales han solicitado a la Fiscalia General de la Nación la designación de fiscales exclusivos para cada despacho judicial permitiendo que se pueda agilizar, acordar y disponer juridicamente de quien representa el ejercicio de la acción penal dentro del proceso. Esto minimiza riesgos en el cumplimiento de libertades por vencimiento de términos</t>
  </si>
  <si>
    <t xml:space="preserve">Cuando vencen los términos de todas formas el proceso continua, hasta producir la sentencia definitoria del caso, y en el evento de que sea condenatoria se emite captura para el cumplimiento de la respectiva pena o sanción. Esto garantiza en el caso concreto la ausencia de impunidad y el ejercicio que cumple la justicia. legitimandose. Asi aumentamos la credibilidad y la satisfacción del usuario principalmente la victima. </t>
  </si>
  <si>
    <t xml:space="preserve">Cuando vencen los términos de todas formas el proceso continua, hasta producir la sentencia definitoria del caso, y en el evento de que sea condenatoria se emite captura para el cumplimiento de la respectiva pena o sanción. Esto garantiza en el caso concreto la ausencia de impunidad y el ejercicio que cumple la justicia, legitimandose. De esta forma el costo que se inviera en el proceso es irrecuperable, que podria aumentar en caso de demostrar la privación injusta de la libertad ante la jurisdicción administrativa y las pretensiones por el mismo tema prospere. </t>
  </si>
  <si>
    <t>Cuando tenemos interrupción por cualquier situación lo que se hace es cambiar su realización de manera virtual, dado el caso que las partes involucradas no acepten se reprograma la audiencia.</t>
  </si>
  <si>
    <t>Cada despacho judicial tiene su propia dinamica de acuerdo a la carga laboral con que cuenta, lo que hace que las metas de cada despacho son diferentes</t>
  </si>
  <si>
    <t xml:space="preserve">El Consejo Seccional, anualmente revisa Estadisticas de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</si>
  <si>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 xml:space="preserve">El Consejo Seccional, anualmente revisa Estadisticas de SIERJU, analizando las cargas de trabajo y la productividad de los juzgados.
Si los resultados superan los estandares establecidos tramita la creación de juzgados de descongestión.
Como registro del control quedan actas de visitas del Consejo pero por cuestiones presupuestales no siempre se aprueban la creación de despachos judiciales 
</t>
  </si>
  <si>
    <t>En cada despacho se realiza la planeación de la audiencia  en consenso con la partes conforme a la disponibilidad de todos los intervinientes, para efectos de una buena practica se debe de estar de acuerdo el juez, el fiscal y el defensor. Previa a la realización de la audiencia como minimo cinco (5) dias antes se confirma la asistencia a la audiencia para garantizar la realización de la misma.</t>
  </si>
  <si>
    <t>Cuando no se realiza una audiencia, esta se reprograma comunicando a las partes intervinientes, lo que se realiza para darle continuidad al proceso y asi brindarle satisfacción a los usuarios</t>
  </si>
  <si>
    <t xml:space="preserve">Incumplimientos en la realización de audiencias </t>
  </si>
  <si>
    <t>Cuando no se realiza una audiencia, esta se reprograma comunicando a las partes intervinientes, lo que se realiza para darle continuidad al proceso y asi brindarle cumplir con la administración de justicia.</t>
  </si>
  <si>
    <t>Cuando no se realiza una audiencia, esta se reprograma comunicando a las partes intervinientes, lo que se realiza para darle continuidad al proceso y asi cumplir con la función de la administración de justicia.</t>
  </si>
  <si>
    <t>El líder del grupo de Reparto periodicamente verifica el procedimiento y su aplicación.
Verifica  que el procedimiento esté actualizado y que el equipo de trabajo aplica la última versión aprobada.
Si encuentra desactualización realiza el ajuste y solicita aprobación de la nueva versión y si el personal no aplica la versión actualizada realiza capacitación.
Como registro  queda acta de aprobación del procedimiento y actas de capacitación o lista de asistencia.</t>
  </si>
  <si>
    <r>
      <t>El Consejo superior de la Judicatura - Unidad de Proyectos especiales de Tecnología y CENDOJ</t>
    </r>
    <r>
      <rPr>
        <sz val="10"/>
        <color rgb="FFFF0000"/>
        <rFont val="Calibri"/>
        <family val="2"/>
        <scheme val="minor"/>
      </rPr>
      <t xml:space="preserve">
</t>
    </r>
    <r>
      <rPr>
        <sz val="10"/>
        <rFont val="Calibri"/>
        <family val="2"/>
        <scheme val="minor"/>
      </rPr>
      <t>cuenta con un Plan para la implementación del Acuerdo 11567, parágrafo 2 del artículo 28. 
Cuenta con el conocimiento de la especialidad Penal y la recolección de  datos para el diseño del software aplicable a la especialidad, por lo que debe reformular el plan si se incumplen términos.
Como registro  queda actas de reuniones.</t>
    </r>
  </si>
  <si>
    <t>Se solicita a la mesa de ayuda la recuperación del audio o encargado del aplicativo por medio de cual se realizo la audiencia, dado que no se recupere, el titular del despacho ordena reconstruir la audiencia, lo que implica que los términos judiciales no se detengan.</t>
  </si>
  <si>
    <t>Extravío temporal o definitivo de los  documentos de los procesos judiciales principalmente los audios</t>
  </si>
  <si>
    <t xml:space="preserve">1. Falta de implementación de un sistema efectivo para la grabación de los audios o manejo de las herramientas existentes
</t>
  </si>
  <si>
    <t>4.Fallas del sistema o aplicativo, hackeos</t>
  </si>
  <si>
    <t>El Consejo Seccional de la Judicatura Unidad de Proyectos especiales de Tecnología y CENDOJ es el encargado de brindar las herramientas necesarias para todos los despachos judiciales con el fin de maximizar la efectividad en cuanto a la conservación de los documentos principalmente los audios provenientes o resultado de las realizacion de audiencias, al contar con herramientas o tenerlas no actualizadas se genera la pérdida</t>
  </si>
  <si>
    <t xml:space="preserve">CENDOJ Asigna un responsable  o un comité para elaboración de propuesta para la creación e implementación de las TRD propias para el SPA 
Por medio de reuniones en las que se diseñan las TRD
 Revisar la  propuesta por el CENDOJ generar  espacios para definir el tema.
Como registro  queda actas de reuniones </t>
  </si>
  <si>
    <t>Cuando el sistema o aplicativo falla o se cambia por decisión del CENDOJ, esto implica que se presente esta perdida con mayor frecuencia, por lo que se solicita el backup de cada una de las empresas que realizan o tienen el control de estas aplicaciones</t>
  </si>
  <si>
    <t>X</t>
  </si>
  <si>
    <t>En este trimestre se programaron 10775 audiencias en todos los depachos judiciales, realizando 6500, lo que indica que el 40% se dejaron de realizar</t>
  </si>
  <si>
    <t>Cuando se evidencia que salio un reparto sin el lleno de los requisitos, se informa a las partes, se anula el reparto y se debe de realizar nuevamente el reparto con el fin de continuar con el proceso correspondiente prindando el servicio de justicia a las partes interesadas</t>
  </si>
  <si>
    <t xml:space="preserve">El Juez Coordinador de acuerdo a sus conocimientos designa a personas capacitadas para realizar la función de reparto de audiencias consolidando el área de reparto. Se capacita el personal para evitar realizar repartos no correspondientes. </t>
  </si>
  <si>
    <t>Los lideres de todas las áreas del Centro de Servicios periodicamente realizan depuraciones para evidenciar que no se hayan quedado procesos pendientes, cuando se encuentran solicitudes de reparto sin realizar o apelaciones sin repartir se procede de manera inmediata a realizar el reparto. Cuando por enfermedad o alguna situación del equipo de reparto se congestiona el área, el Juez Coordinador apoya el área con personal para colocar al día el reparto que es imprescindible en la función misional.</t>
  </si>
  <si>
    <t>5. Fallas en plataformas de BESTDoc y One Drive</t>
  </si>
  <si>
    <t>Cuando se presentan las fallas se reporta a soporte tecnologico y a su vez se escala al proveedor Gestor Documental, se le da seguimiento para que se normalice el servicio y asi poder realizar el reparto sin que conlleve a mora de mucho tiempo</t>
  </si>
  <si>
    <t>El empleado encargado trasladar las solicitudes para someterlas a reparto, al momento de realizar su función de cada solicitud de audiencia (escrito de acusación, Preclusión, Preacuerdo, IPS) deberá verifica los datos aportados por el solicitante, evidenciando que sean los que ingresan al aplicativo y confirmando que lo digitado o seleccionado en el aplicativo es correcto (se coteja la información con ayuda de la pagina de la Fiscalia y Procuraduria), si encuentra que ingresó datos errados se solicita la corrección  antes de realizar cada reparto. Se registra la información en la plataforma siglo XXI. Previa revisión y registrada la solicitud se remite a la persona encargada (lider) para realizar el reparto ante los Juzgados de conocimiento.</t>
  </si>
  <si>
    <t>Cuando se evidencia que salio un reparto sin el lleno de los requisitos, se solicita de manera expedita las respectivas correcciones y/o anulaciones si es del caso a la oficina de sistemas Grupo de Mantenimiento y Soporte Tecnológico con copia a las partes. en el caso de anular el reparto, se debe de realizar nuevamente con el fin de mitigar el impacto sobre la credibilidad de la entidad</t>
  </si>
  <si>
    <r>
      <t>El juez director del Despacho debe hacer seguimiento permanente a la planificación de las audiencias,  revisando el tipo de audiencia a realizar, de manera que tenga tiempo suficiente para su desarrollo, ajustando la programación si requiere incluir o hacer cambios imprevistos, recordando a las partes interesadas con unos días de anticipación la citación para que no se tenga inasistencia de las partes, quedando la evidencia en el planificador manual y digital del Despacho.</t>
    </r>
    <r>
      <rPr>
        <sz val="11"/>
        <color rgb="FFFF0000"/>
        <rFont val="Calibri"/>
        <family val="2"/>
      </rPr>
      <t xml:space="preserve"> </t>
    </r>
  </si>
  <si>
    <t>Jueces Penales</t>
  </si>
  <si>
    <t>al 19 de diciembre de 2024</t>
  </si>
  <si>
    <t>Jueces Penales y Centro de Servicios Judiciales</t>
  </si>
  <si>
    <t>En este trimestre no se materializo este riesgo.</t>
  </si>
  <si>
    <t>Se realizo el reparto de 237 audiencias por vencimiento de términos en este trimestre, lo que indica que se tiene un gran número de indiciados que obitenen su libertad por caducidad del plazo judicial para continuar el proceso.</t>
  </si>
  <si>
    <t>Se realizo el reparto de 457 audiencias por vencimiento de términos en este trimestre, lo que indica que se tiene un gran número de indiciados que obitenen su libertad por caducidad del plazo judicial para continuar el proceso.</t>
  </si>
  <si>
    <t>Durante el trimestre se siguio controlando  el riesgo de pérdida de los audios de las audiencias por que en algunos despachos judiciales al finalizar la audiencia se descargan y se utilizan medios de protección de esta información mitigando este riesgo.</t>
  </si>
  <si>
    <t>En este trimestre no se materializo este riesgo, aunque los despacho siguen enviando las  notificaciones con los datos errados.</t>
  </si>
  <si>
    <t>Se efectuaron 4833 repartos a todos los despachos de la Jurisdicción Penal, encontrando que hubo error al realizar la función en 26  repartos de procesos judiciales</t>
  </si>
  <si>
    <t>Se efectuaron 5507 repartos a todos los despachos y magistrados de la Jurisdicción Penal, encontrando que hubo error al realizar la función en 16  repartos de procesos judiciales</t>
  </si>
  <si>
    <t>En este trimestre se programaron 19164 audiencias en todos los depachos judiciales, realizando 12583, lo que indica que el 45% se dejaron de realizar</t>
  </si>
  <si>
    <t>Se efectuaron 4826 repartos a todos los despachos y magistrados de la Jurisdicción Penal, encontrando que hubo error al realizar la función en 11  repartos de procesos judiciales</t>
  </si>
  <si>
    <t>En este trimestre se programaron 16762 audiencias en todos los depachos judiciales, realizando 11724, lo que indica que el 31 % se dejaron de realizar</t>
  </si>
  <si>
    <t>Durante el trimestre se siguio controlando  el riesgo de pérdida de los audios de las audiencias por parte de los despachos judiciales para asi poder  para mitigar  riesgo.</t>
  </si>
  <si>
    <t>Se realizo el reparto de 331 audiencias por vencimiento de términos en este trimestre, lo que indica que se tiene un gran número de indiciados que obitenen su libertad por caducidad del plazo judicial para continuar el proceso.</t>
  </si>
  <si>
    <t>Se realizo el reparto de 357 audiencias por vencimiento de términos en este trimestre, lo que indica que se tiene un gran número de indiciados que obitenen su libertad por caducidad del plazo judicial para continuar el proceso.</t>
  </si>
  <si>
    <t>En este trimestre se programaron 15141 audiencias en todos los depachos judiciales, realizando 10327, lo que indica que el 32 % se dejaron de realizar</t>
  </si>
  <si>
    <t>Se efectuaron 4609 repartos a todos los despachos y magistrados de la Jurisdicción Penal, encontrando que hubo error al realizar la función en 3  repartos de procesos judiciales</t>
  </si>
  <si>
    <t>Durante el trimestre se siguio controlando  el riesgo de pérdida de los audios de las audiencias por parte de los despachos judiciales para asi poder  para mitigar esta dificultad.</t>
  </si>
  <si>
    <t>En este trimestre no se materializo este riesgo, aunque los despacho siguen enviando las  notificaciones con los datos errados se soluciona en el momento.</t>
  </si>
  <si>
    <t>ESPECIALIDAD AREA PENAL DE CALI</t>
  </si>
  <si>
    <t>Durante el trimestre se evidencio que se mitigo el riesgo de pérdida de los audios de las audiencias por que en algunos despachos judiciales al finalizar la audiencia se descargan y se utilizan medios de protección de esta información, mitigando este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</si>
</sst>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_-;\-&quot;$&quot;* #,##0_-;_-&quot;$&quot;* &quot;-&quot;_-;_-@_-"/>
    <numFmt numFmtId="165" formatCode="0.0"/>
  </numFmts>
  <fonts count="10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tint="0.249977111117893"/>
      <name val="Arial"/>
      <family val="2"/>
    </font>
    <font>
      <sz val="11"/>
      <color theme="1"/>
      <name val="Calibri"/>
      <family val="2"/>
      <charset val="1"/>
    </font>
    <font>
      <sz val="10"/>
      <name val="Calibri"/>
      <family val="2"/>
    </font>
    <font>
      <sz val="11"/>
      <name val="Calibri"/>
      <family val="2"/>
    </font>
    <font>
      <sz val="11"/>
      <color rgb="FF000000"/>
      <name val="Calibri"/>
      <family val="2"/>
    </font>
    <font>
      <sz val="12"/>
      <color rgb="FF000000"/>
      <name val="Calibri"/>
      <family val="2"/>
      <scheme val="minor"/>
    </font>
    <font>
      <sz val="11"/>
      <color rgb="FFFF0000"/>
      <name val="Calibri"/>
      <family val="2"/>
    </font>
    <font>
      <sz val="16"/>
      <color theme="1"/>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diagonal/>
    </border>
    <border>
      <left/>
      <right/>
      <top/>
      <bottom style="dotted">
        <color rgb="FF4DC0E3"/>
      </bottom>
      <diagonal/>
    </border>
    <border>
      <left/>
      <right/>
      <top style="dotted">
        <color theme="0"/>
      </top>
      <bottom/>
      <diagonal/>
    </border>
    <border>
      <left style="dotted">
        <color theme="8" tint="0.59999389629810485"/>
      </left>
      <right/>
      <top style="dotted">
        <color theme="0"/>
      </top>
      <bottom/>
      <diagonal/>
    </border>
    <border>
      <left style="dotted">
        <color theme="8" tint="0.59999389629810485"/>
      </left>
      <right/>
      <top/>
      <bottom style="dotted">
        <color rgb="FF4DC0E3"/>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diagonal/>
    </border>
  </borders>
  <cellStyleXfs count="7">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164" fontId="39" fillId="0" borderId="0" applyFont="0" applyFill="0" applyBorder="0" applyAlignment="0" applyProtection="0"/>
    <xf numFmtId="43" fontId="39" fillId="0" borderId="0" applyFont="0" applyFill="0" applyBorder="0" applyAlignment="0" applyProtection="0"/>
  </cellStyleXfs>
  <cellXfs count="708">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0" xfId="0" applyBorder="1" applyAlignment="1">
      <alignment horizontal="left" vertical="center" wrapText="1"/>
    </xf>
    <xf numFmtId="0" fontId="67" fillId="0" borderId="6" xfId="0" applyFont="1" applyBorder="1" applyAlignment="1">
      <alignment horizontal="justify" vertical="center" wrapText="1"/>
    </xf>
    <xf numFmtId="0" fontId="0" fillId="0" borderId="29" xfId="0" applyBorder="1" applyAlignment="1">
      <alignment horizontal="center" vertical="center" wrapText="1"/>
    </xf>
    <xf numFmtId="2" fontId="69" fillId="0" borderId="32" xfId="3" applyNumberFormat="1" applyFont="1" applyBorder="1" applyAlignment="1">
      <alignment horizontal="justify" vertical="center" wrapText="1"/>
    </xf>
    <xf numFmtId="2" fontId="69" fillId="0" borderId="6" xfId="3" applyNumberFormat="1" applyFont="1" applyBorder="1" applyAlignment="1">
      <alignment horizontal="justify" vertical="center" wrapText="1"/>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3" xfId="0" applyFont="1" applyFill="1" applyBorder="1" applyAlignment="1">
      <alignment vertical="center" wrapText="1"/>
    </xf>
    <xf numFmtId="0" fontId="59" fillId="3" borderId="109" xfId="0" applyFont="1" applyFill="1" applyBorder="1" applyAlignment="1">
      <alignment vertical="center" wrapText="1"/>
    </xf>
    <xf numFmtId="0" fontId="11" fillId="3" borderId="0" xfId="0" applyFont="1" applyFill="1" applyAlignment="1">
      <alignment vertical="top"/>
    </xf>
    <xf numFmtId="0" fontId="11" fillId="3" borderId="76" xfId="0" applyFont="1" applyFill="1" applyBorder="1"/>
    <xf numFmtId="0" fontId="11" fillId="0" borderId="76" xfId="0" applyFont="1" applyBorder="1"/>
    <xf numFmtId="2" fontId="69"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7" fillId="0" borderId="6" xfId="0" applyFont="1" applyBorder="1" applyAlignment="1">
      <alignment horizontal="justify" vertical="center" wrapText="1"/>
    </xf>
    <xf numFmtId="0" fontId="77" fillId="0" borderId="6" xfId="0" applyFont="1" applyBorder="1" applyAlignment="1">
      <alignment horizontal="left" vertical="top" wrapText="1"/>
    </xf>
    <xf numFmtId="0" fontId="78" fillId="0" borderId="6" xfId="0" applyFont="1" applyBorder="1" applyAlignment="1">
      <alignment horizontal="justify" vertical="center" wrapText="1"/>
    </xf>
    <xf numFmtId="0" fontId="77" fillId="0" borderId="21" xfId="0" applyFont="1" applyBorder="1" applyAlignment="1">
      <alignment horizontal="justify" vertical="center" wrapText="1"/>
    </xf>
    <xf numFmtId="0" fontId="69" fillId="0" borderId="0" xfId="0" applyFont="1" applyAlignment="1">
      <alignment wrapText="1"/>
    </xf>
    <xf numFmtId="0" fontId="12" fillId="3" borderId="20" xfId="0" applyFont="1" applyFill="1" applyBorder="1" applyAlignment="1">
      <alignment horizontal="center" vertical="center" wrapText="1"/>
    </xf>
    <xf numFmtId="0" fontId="79" fillId="3" borderId="118" xfId="0" applyFont="1" applyFill="1" applyBorder="1" applyAlignment="1">
      <alignment horizontal="center" vertical="center" wrapText="1"/>
    </xf>
    <xf numFmtId="0" fontId="79" fillId="3" borderId="77" xfId="0" applyFont="1" applyFill="1" applyBorder="1" applyAlignment="1">
      <alignment horizontal="center" vertical="center" wrapText="1"/>
    </xf>
    <xf numFmtId="0" fontId="80" fillId="3" borderId="75" xfId="0" applyFont="1" applyFill="1" applyBorder="1" applyAlignment="1">
      <alignment horizontal="center" vertical="center" wrapText="1"/>
    </xf>
    <xf numFmtId="0" fontId="80" fillId="3" borderId="17" xfId="0" applyFont="1" applyFill="1" applyBorder="1" applyAlignment="1">
      <alignment horizontal="center" vertical="center" wrapText="1"/>
    </xf>
    <xf numFmtId="0" fontId="79" fillId="3" borderId="119" xfId="0" applyFont="1" applyFill="1" applyBorder="1" applyAlignment="1">
      <alignment horizontal="center" vertical="center" wrapText="1"/>
    </xf>
    <xf numFmtId="0" fontId="79" fillId="3" borderId="12" xfId="0" applyFont="1" applyFill="1" applyBorder="1" applyAlignment="1">
      <alignment horizontal="center" vertical="center" wrapText="1"/>
    </xf>
    <xf numFmtId="14" fontId="80" fillId="3" borderId="17" xfId="0" applyNumberFormat="1" applyFont="1" applyFill="1" applyBorder="1" applyAlignment="1">
      <alignment horizontal="center" vertical="center" wrapText="1"/>
    </xf>
    <xf numFmtId="0" fontId="81" fillId="0" borderId="0" xfId="0" applyFont="1" applyAlignment="1" applyProtection="1">
      <alignment vertical="center"/>
      <protection locked="0"/>
    </xf>
    <xf numFmtId="0" fontId="81" fillId="0" borderId="0" xfId="0" applyFont="1" applyProtection="1">
      <protection locked="0"/>
    </xf>
    <xf numFmtId="0" fontId="81" fillId="0" borderId="0" xfId="0" applyFont="1"/>
    <xf numFmtId="0" fontId="83" fillId="19" borderId="120" xfId="0" applyFont="1" applyFill="1" applyBorder="1" applyAlignment="1" applyProtection="1">
      <alignment horizontal="left" vertical="center" wrapText="1"/>
      <protection locked="0"/>
    </xf>
    <xf numFmtId="0" fontId="83" fillId="19" borderId="120" xfId="0" applyFont="1" applyFill="1" applyBorder="1" applyAlignment="1" applyProtection="1">
      <alignment horizontal="center" vertical="center"/>
      <protection locked="0"/>
    </xf>
    <xf numFmtId="0" fontId="84" fillId="5" borderId="120" xfId="0" applyFont="1" applyFill="1" applyBorder="1" applyAlignment="1" applyProtection="1">
      <alignment horizontal="center" vertical="center" wrapText="1"/>
      <protection locked="0"/>
    </xf>
    <xf numFmtId="0" fontId="81" fillId="0" borderId="0" xfId="0" applyFont="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Alignment="1" applyProtection="1">
      <alignment horizontal="left"/>
      <protection locked="0"/>
    </xf>
    <xf numFmtId="0" fontId="81" fillId="0" borderId="0" xfId="0" applyFont="1" applyAlignment="1" applyProtection="1">
      <alignment horizontal="center"/>
      <protection locked="0"/>
    </xf>
    <xf numFmtId="0" fontId="85" fillId="20" borderId="123" xfId="0" applyFont="1" applyFill="1" applyBorder="1" applyAlignment="1">
      <alignment horizontal="center" vertical="center" wrapText="1" readingOrder="1"/>
    </xf>
    <xf numFmtId="0" fontId="81" fillId="3" borderId="0" xfId="0" applyFont="1" applyFill="1"/>
    <xf numFmtId="0" fontId="84" fillId="0" borderId="0" xfId="0" applyFont="1" applyAlignment="1">
      <alignment vertical="center" wrapText="1"/>
    </xf>
    <xf numFmtId="0" fontId="83" fillId="0" borderId="0" xfId="0" applyFont="1"/>
    <xf numFmtId="0" fontId="85" fillId="0" borderId="0" xfId="0" applyFont="1" applyAlignment="1">
      <alignment vertical="center" wrapText="1" readingOrder="1"/>
    </xf>
    <xf numFmtId="0" fontId="87" fillId="3" borderId="0" xfId="0" applyFont="1" applyFill="1" applyAlignment="1">
      <alignment horizontal="center" vertical="center" wrapText="1" readingOrder="1"/>
    </xf>
    <xf numFmtId="0" fontId="87" fillId="0" borderId="0" xfId="0" applyFont="1" applyAlignment="1">
      <alignment vertical="center"/>
    </xf>
    <xf numFmtId="0" fontId="81" fillId="0" borderId="0" xfId="0" applyFont="1" applyAlignment="1">
      <alignment horizontal="left"/>
    </xf>
    <xf numFmtId="0" fontId="81" fillId="0" borderId="0" xfId="0" applyFont="1" applyAlignment="1">
      <alignment horizontal="center"/>
    </xf>
    <xf numFmtId="0" fontId="88" fillId="0" borderId="0" xfId="0" applyFont="1" applyAlignment="1">
      <alignment wrapText="1"/>
    </xf>
    <xf numFmtId="0" fontId="90" fillId="0" borderId="0" xfId="0" applyFont="1"/>
    <xf numFmtId="0" fontId="92" fillId="20" borderId="120" xfId="0" applyFont="1" applyFill="1" applyBorder="1" applyAlignment="1">
      <alignment horizontal="center" vertical="center"/>
    </xf>
    <xf numFmtId="0" fontId="92" fillId="5" borderId="120" xfId="0" applyFont="1" applyFill="1" applyBorder="1" applyAlignment="1">
      <alignment horizontal="center" vertical="center"/>
    </xf>
    <xf numFmtId="0" fontId="92" fillId="5" borderId="120" xfId="0" applyFont="1" applyFill="1" applyBorder="1" applyAlignment="1">
      <alignment vertical="center" wrapText="1"/>
    </xf>
    <xf numFmtId="0" fontId="90" fillId="0" borderId="0" xfId="0" applyFont="1" applyAlignment="1">
      <alignment horizontal="left"/>
    </xf>
    <xf numFmtId="0" fontId="88" fillId="0" borderId="0" xfId="0" applyFont="1" applyAlignment="1">
      <alignment horizontal="center"/>
    </xf>
    <xf numFmtId="0" fontId="90"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7" fillId="3" borderId="123" xfId="0" applyFont="1" applyFill="1" applyBorder="1" applyAlignment="1">
      <alignment horizontal="center" vertical="center" wrapText="1" readingOrder="1"/>
    </xf>
    <xf numFmtId="0" fontId="87" fillId="3" borderId="123" xfId="0" applyFont="1" applyFill="1" applyBorder="1" applyAlignment="1">
      <alignment horizontal="left" vertical="center" wrapText="1"/>
    </xf>
    <xf numFmtId="0" fontId="87" fillId="3" borderId="123" xfId="0" applyFont="1" applyFill="1" applyBorder="1" applyAlignment="1">
      <alignment horizontal="center" vertical="center" wrapText="1"/>
    </xf>
    <xf numFmtId="0" fontId="87" fillId="0" borderId="123" xfId="0" applyFont="1" applyBorder="1" applyAlignment="1">
      <alignment horizontal="center" vertical="center" wrapText="1" readingOrder="1"/>
    </xf>
    <xf numFmtId="0" fontId="87" fillId="0" borderId="123" xfId="0" applyFont="1" applyBorder="1" applyAlignment="1">
      <alignment horizontal="left" vertical="center" wrapText="1"/>
    </xf>
    <xf numFmtId="0" fontId="87" fillId="21" borderId="123" xfId="0" applyFont="1" applyFill="1" applyBorder="1" applyAlignment="1">
      <alignment horizontal="left" vertical="center" wrapText="1"/>
    </xf>
    <xf numFmtId="0" fontId="85" fillId="0" borderId="123" xfId="0" applyFont="1" applyBorder="1" applyAlignment="1">
      <alignment vertical="center" wrapText="1" readingOrder="1"/>
    </xf>
    <xf numFmtId="0" fontId="87" fillId="3" borderId="123" xfId="0" applyFont="1" applyFill="1" applyBorder="1" applyAlignment="1">
      <alignment horizontal="left" vertical="center" wrapText="1" readingOrder="1"/>
    </xf>
    <xf numFmtId="0" fontId="87" fillId="3" borderId="123" xfId="0" applyFont="1" applyFill="1" applyBorder="1" applyAlignment="1">
      <alignment vertical="center" wrapText="1"/>
    </xf>
    <xf numFmtId="0" fontId="87" fillId="3" borderId="123" xfId="0" applyFont="1" applyFill="1" applyBorder="1" applyAlignment="1">
      <alignment horizontal="center" vertical="center"/>
    </xf>
    <xf numFmtId="0" fontId="92" fillId="3" borderId="120" xfId="0" applyFont="1" applyFill="1" applyBorder="1" applyAlignment="1">
      <alignment horizontal="left" vertical="center" wrapText="1"/>
    </xf>
    <xf numFmtId="0" fontId="93" fillId="3" borderId="120" xfId="0" applyFont="1" applyFill="1" applyBorder="1" applyAlignment="1">
      <alignment horizontal="center" vertical="center" wrapText="1"/>
    </xf>
    <xf numFmtId="0" fontId="94" fillId="3" borderId="120" xfId="0" applyFont="1" applyFill="1" applyBorder="1" applyAlignment="1">
      <alignment horizontal="center" vertical="center" wrapText="1"/>
    </xf>
    <xf numFmtId="0" fontId="94" fillId="3" borderId="120" xfId="0" applyFont="1" applyFill="1" applyBorder="1" applyAlignment="1">
      <alignment horizontal="left" vertical="center"/>
    </xf>
    <xf numFmtId="0" fontId="92" fillId="0" borderId="120" xfId="0" applyFont="1" applyBorder="1" applyAlignment="1">
      <alignment vertical="top" wrapText="1"/>
    </xf>
    <xf numFmtId="0" fontId="93" fillId="3" borderId="120" xfId="0" applyFont="1" applyFill="1" applyBorder="1" applyAlignment="1">
      <alignment horizontal="center" vertical="center"/>
    </xf>
    <xf numFmtId="0" fontId="94" fillId="3" borderId="120" xfId="0" applyFont="1" applyFill="1" applyBorder="1" applyAlignment="1">
      <alignment horizontal="center" vertical="center"/>
    </xf>
    <xf numFmtId="0" fontId="92" fillId="0" borderId="120" xfId="0" applyFont="1" applyBorder="1" applyAlignment="1">
      <alignment horizontal="left" vertical="center" wrapText="1"/>
    </xf>
    <xf numFmtId="0" fontId="94" fillId="0" borderId="120" xfId="0" applyFont="1" applyBorder="1" applyAlignment="1">
      <alignment horizontal="left" vertical="center"/>
    </xf>
    <xf numFmtId="0" fontId="87" fillId="3" borderId="123" xfId="0" applyFont="1" applyFill="1" applyBorder="1" applyAlignment="1">
      <alignment horizontal="left" vertical="center"/>
    </xf>
    <xf numFmtId="0" fontId="87" fillId="3" borderId="123" xfId="0" applyFont="1" applyFill="1" applyBorder="1" applyAlignment="1">
      <alignment vertical="center" wrapText="1" readingOrder="1"/>
    </xf>
    <xf numFmtId="0" fontId="87" fillId="3" borderId="123" xfId="0" applyFont="1" applyFill="1" applyBorder="1" applyAlignment="1">
      <alignment vertical="center"/>
    </xf>
    <xf numFmtId="0" fontId="92" fillId="3" borderId="120" xfId="0" applyFont="1" applyFill="1" applyBorder="1" applyAlignment="1">
      <alignment horizontal="left" vertical="top" wrapText="1"/>
    </xf>
    <xf numFmtId="0" fontId="92" fillId="0" borderId="120" xfId="0" applyFont="1" applyBorder="1" applyAlignment="1">
      <alignment vertical="center" wrapText="1"/>
    </xf>
    <xf numFmtId="3" fontId="12" fillId="0" borderId="32" xfId="0" applyNumberFormat="1" applyFont="1" applyBorder="1" applyAlignment="1">
      <alignment horizontal="justify" vertical="center" wrapText="1"/>
    </xf>
    <xf numFmtId="0" fontId="12" fillId="0" borderId="32" xfId="0" applyFont="1" applyBorder="1" applyAlignment="1">
      <alignment horizontal="justify" vertical="center" wrapText="1"/>
    </xf>
    <xf numFmtId="0" fontId="12" fillId="0" borderId="32" xfId="0" applyFont="1" applyBorder="1" applyAlignment="1">
      <alignment horizontal="center" vertical="center" wrapText="1"/>
    </xf>
    <xf numFmtId="2" fontId="12" fillId="0" borderId="32" xfId="3" applyNumberFormat="1" applyFont="1" applyBorder="1" applyAlignment="1">
      <alignment horizontal="center" vertical="center" wrapText="1"/>
    </xf>
    <xf numFmtId="3" fontId="12" fillId="0" borderId="6" xfId="0" applyNumberFormat="1" applyFont="1" applyBorder="1" applyAlignment="1">
      <alignment horizontal="justify" vertical="center" wrapText="1"/>
    </xf>
    <xf numFmtId="0" fontId="12" fillId="0" borderId="6" xfId="0" applyFont="1" applyBorder="1" applyAlignment="1">
      <alignment horizontal="center" vertical="center" wrapText="1"/>
    </xf>
    <xf numFmtId="2" fontId="12" fillId="0" borderId="6" xfId="3" applyNumberFormat="1" applyFont="1" applyBorder="1" applyAlignment="1">
      <alignment horizontal="center" vertical="center" wrapText="1"/>
    </xf>
    <xf numFmtId="2" fontId="12" fillId="0" borderId="6" xfId="3" applyNumberFormat="1" applyFont="1" applyBorder="1" applyAlignment="1">
      <alignment horizontal="justify" vertical="center" wrapText="1"/>
    </xf>
    <xf numFmtId="0" fontId="12" fillId="0" borderId="6" xfId="0" applyFont="1" applyBorder="1" applyAlignment="1" applyProtection="1">
      <alignment horizontal="justify" vertical="center" wrapText="1"/>
      <protection locked="0"/>
    </xf>
    <xf numFmtId="0" fontId="68" fillId="0" borderId="20" xfId="0" applyFont="1" applyBorder="1" applyAlignment="1" applyProtection="1">
      <alignment horizontal="justify" vertical="center" wrapText="1"/>
      <protection locked="0"/>
    </xf>
    <xf numFmtId="2" fontId="0" fillId="0" borderId="130" xfId="3" applyNumberFormat="1" applyFont="1" applyBorder="1" applyAlignment="1">
      <alignment horizontal="center" vertical="center" wrapText="1"/>
    </xf>
    <xf numFmtId="0" fontId="27" fillId="0" borderId="82" xfId="0" applyFont="1" applyBorder="1" applyAlignment="1">
      <alignment horizontal="center" vertical="center" wrapText="1"/>
    </xf>
    <xf numFmtId="0" fontId="0" fillId="0" borderId="131" xfId="0" applyBorder="1" applyAlignment="1">
      <alignment horizontal="center" vertical="center" wrapText="1"/>
    </xf>
    <xf numFmtId="0" fontId="97" fillId="0" borderId="32" xfId="0" applyFont="1" applyBorder="1" applyAlignment="1">
      <alignment vertical="center" wrapText="1"/>
    </xf>
    <xf numFmtId="0" fontId="98" fillId="0" borderId="20" xfId="0" applyFont="1" applyBorder="1" applyAlignment="1">
      <alignment vertical="center" wrapText="1"/>
    </xf>
    <xf numFmtId="0" fontId="99" fillId="0" borderId="0" xfId="0" applyFont="1" applyAlignment="1">
      <alignment horizontal="left" vertical="center" wrapText="1"/>
    </xf>
    <xf numFmtId="0" fontId="98" fillId="0" borderId="32" xfId="0" applyFont="1" applyBorder="1" applyAlignment="1">
      <alignment vertical="center" wrapText="1"/>
    </xf>
    <xf numFmtId="0" fontId="99" fillId="0" borderId="0" xfId="0" applyFont="1" applyAlignment="1">
      <alignment vertical="center" wrapText="1"/>
    </xf>
    <xf numFmtId="0" fontId="98" fillId="0" borderId="20" xfId="0" applyFont="1" applyBorder="1" applyAlignment="1">
      <alignment horizontal="left" vertical="center" wrapText="1"/>
    </xf>
    <xf numFmtId="0" fontId="96" fillId="0" borderId="0" xfId="0" applyFont="1" applyAlignment="1">
      <alignment horizontal="left" vertical="center" wrapText="1"/>
    </xf>
    <xf numFmtId="0" fontId="96" fillId="0" borderId="132" xfId="0" applyFont="1" applyBorder="1" applyAlignment="1">
      <alignment horizontal="left" vertical="center" wrapText="1"/>
    </xf>
    <xf numFmtId="3" fontId="0" fillId="0" borderId="107" xfId="0" applyNumberFormat="1" applyBorder="1" applyAlignment="1">
      <alignment horizontal="justify" vertical="center" wrapText="1"/>
    </xf>
    <xf numFmtId="3" fontId="0" fillId="0" borderId="28" xfId="0" applyNumberFormat="1" applyBorder="1" applyAlignment="1">
      <alignment horizontal="justify" vertical="center" wrapText="1"/>
    </xf>
    <xf numFmtId="3" fontId="0" fillId="0" borderId="82" xfId="0" applyNumberFormat="1" applyBorder="1" applyAlignment="1">
      <alignment horizontal="justify" vertical="center" wrapText="1"/>
    </xf>
    <xf numFmtId="3" fontId="0" fillId="0" borderId="134" xfId="0" applyNumberFormat="1" applyBorder="1" applyAlignment="1">
      <alignment horizontal="justify" vertical="center" wrapText="1"/>
    </xf>
    <xf numFmtId="0" fontId="0" fillId="0" borderId="134" xfId="0" applyBorder="1" applyAlignment="1">
      <alignment horizontal="justify" vertical="center" wrapText="1"/>
    </xf>
    <xf numFmtId="0" fontId="96" fillId="0" borderId="132" xfId="0" applyFont="1" applyBorder="1" applyAlignment="1">
      <alignment vertical="center" wrapText="1"/>
    </xf>
    <xf numFmtId="0" fontId="0" fillId="0" borderId="32" xfId="0" applyBorder="1" applyAlignment="1">
      <alignment horizontal="center" vertical="center" wrapText="1"/>
    </xf>
    <xf numFmtId="2" fontId="12" fillId="0" borderId="32" xfId="3" applyNumberFormat="1" applyFont="1" applyBorder="1" applyAlignment="1">
      <alignment horizontal="justify"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0" fontId="27" fillId="0" borderId="20" xfId="0" applyFont="1" applyBorder="1" applyAlignment="1">
      <alignment horizontal="center" vertical="center" wrapText="1"/>
    </xf>
    <xf numFmtId="0" fontId="97" fillId="0" borderId="32" xfId="0" applyFont="1" applyBorder="1" applyAlignment="1" applyProtection="1">
      <alignment horizontal="justify" vertical="center" wrapText="1"/>
      <protection locked="0"/>
    </xf>
    <xf numFmtId="0" fontId="97" fillId="0" borderId="20" xfId="0" applyFont="1" applyBorder="1" applyAlignment="1" applyProtection="1">
      <alignment horizontal="justify" vertical="center" wrapText="1"/>
      <protection locked="0"/>
    </xf>
    <xf numFmtId="2" fontId="12" fillId="0" borderId="20" xfId="3" applyNumberFormat="1" applyFont="1" applyBorder="1" applyAlignment="1">
      <alignment horizontal="justify" vertical="center" wrapText="1"/>
    </xf>
    <xf numFmtId="0" fontId="24" fillId="0" borderId="6" xfId="0" applyFont="1" applyFill="1" applyBorder="1" applyAlignment="1" applyProtection="1">
      <alignment horizontal="justify" vertical="center" wrapText="1"/>
      <protection locked="0"/>
    </xf>
    <xf numFmtId="0" fontId="24" fillId="0" borderId="32" xfId="0" applyFont="1" applyFill="1" applyBorder="1" applyAlignment="1" applyProtection="1">
      <alignment horizontal="justify" vertical="center" wrapText="1"/>
      <protection locked="0"/>
    </xf>
    <xf numFmtId="0" fontId="24" fillId="3" borderId="6" xfId="0" applyFont="1" applyFill="1" applyBorder="1" applyAlignment="1" applyProtection="1">
      <alignment horizontal="justify" vertical="center" wrapText="1"/>
      <protection locked="0"/>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2" fontId="69" fillId="0" borderId="20" xfId="3" applyNumberFormat="1" applyFont="1" applyBorder="1" applyAlignment="1">
      <alignment horizontal="justify" vertical="center" wrapText="1"/>
    </xf>
    <xf numFmtId="0" fontId="12" fillId="0" borderId="32" xfId="0" applyFont="1" applyBorder="1" applyAlignment="1" applyProtection="1">
      <alignment horizontal="justify" vertical="center" wrapText="1"/>
      <protection locked="0"/>
    </xf>
    <xf numFmtId="2" fontId="12" fillId="0" borderId="32" xfId="6" applyNumberFormat="1" applyFont="1" applyBorder="1" applyAlignment="1">
      <alignment horizontal="justify"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0" borderId="25" xfId="0" applyBorder="1" applyAlignment="1">
      <alignment vertical="center" wrapText="1"/>
    </xf>
    <xf numFmtId="0" fontId="0" fillId="0" borderId="88" xfId="0" applyBorder="1" applyAlignment="1">
      <alignment horizontal="justify" vertical="center" wrapText="1"/>
    </xf>
    <xf numFmtId="0" fontId="0" fillId="0" borderId="25" xfId="0" applyBorder="1" applyAlignment="1">
      <alignment horizontal="left"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5" fillId="3" borderId="123" xfId="0" applyFont="1" applyFill="1" applyBorder="1" applyAlignment="1">
      <alignment horizontal="center" vertical="center" wrapText="1" readingOrder="1"/>
    </xf>
    <xf numFmtId="0" fontId="85" fillId="0" borderId="123" xfId="0" applyFont="1" applyBorder="1" applyAlignment="1">
      <alignment horizontal="left" vertical="center" wrapText="1" readingOrder="1"/>
    </xf>
    <xf numFmtId="0" fontId="82" fillId="0" borderId="0" xfId="0" applyFont="1" applyAlignment="1" applyProtection="1">
      <alignment horizontal="center" vertical="center" wrapText="1"/>
      <protection locked="0"/>
    </xf>
    <xf numFmtId="0" fontId="84" fillId="5" borderId="121" xfId="0" applyFont="1" applyFill="1" applyBorder="1" applyAlignment="1" applyProtection="1">
      <alignment horizontal="center" vertical="center" wrapText="1"/>
      <protection locked="0"/>
    </xf>
    <xf numFmtId="0" fontId="84" fillId="5" borderId="122" xfId="0" applyFont="1" applyFill="1" applyBorder="1" applyAlignment="1" applyProtection="1">
      <alignment horizontal="center" vertical="center" wrapText="1"/>
      <protection locked="0"/>
    </xf>
    <xf numFmtId="0" fontId="84" fillId="5" borderId="120" xfId="0" applyFont="1" applyFill="1" applyBorder="1" applyAlignment="1" applyProtection="1">
      <alignment horizontal="center" vertical="center"/>
      <protection locked="0"/>
    </xf>
    <xf numFmtId="0" fontId="83" fillId="5" borderId="120" xfId="0" applyFont="1" applyFill="1" applyBorder="1" applyAlignment="1" applyProtection="1">
      <alignment horizontal="center" vertical="center"/>
      <protection locked="0"/>
    </xf>
    <xf numFmtId="0" fontId="86" fillId="19" borderId="123" xfId="0" applyFont="1" applyFill="1" applyBorder="1" applyAlignment="1">
      <alignment horizontal="center" vertical="center" wrapText="1" readingOrder="1"/>
    </xf>
    <xf numFmtId="0" fontId="95" fillId="0" borderId="128" xfId="0" applyFont="1" applyBorder="1" applyAlignment="1">
      <alignment horizontal="justify" vertical="center" wrapText="1"/>
    </xf>
    <xf numFmtId="0" fontId="95" fillId="0" borderId="127" xfId="0" applyFont="1" applyBorder="1" applyAlignment="1">
      <alignment horizontal="justify" vertical="center" wrapText="1"/>
    </xf>
    <xf numFmtId="0" fontId="95" fillId="0" borderId="129" xfId="0" applyFont="1" applyBorder="1" applyAlignment="1">
      <alignment horizontal="justify" vertical="center" wrapText="1"/>
    </xf>
    <xf numFmtId="0" fontId="95" fillId="0" borderId="126" xfId="0" applyFont="1" applyBorder="1" applyAlignment="1">
      <alignment horizontal="justify" vertical="center" wrapText="1"/>
    </xf>
    <xf numFmtId="0" fontId="85" fillId="0" borderId="120" xfId="0" applyFont="1" applyBorder="1" applyAlignment="1" applyProtection="1">
      <alignment horizontal="center" vertical="center"/>
      <protection locked="0"/>
    </xf>
    <xf numFmtId="0" fontId="85" fillId="20" borderId="120" xfId="0" applyFont="1" applyFill="1" applyBorder="1" applyAlignment="1" applyProtection="1">
      <alignment horizontal="center" vertical="center"/>
      <protection locked="0"/>
    </xf>
    <xf numFmtId="0" fontId="84" fillId="5" borderId="120" xfId="0" applyFont="1" applyFill="1" applyBorder="1" applyAlignment="1" applyProtection="1">
      <alignment horizontal="center" vertical="center" wrapText="1"/>
      <protection locked="0"/>
    </xf>
    <xf numFmtId="0" fontId="83" fillId="5" borderId="120" xfId="0" applyFont="1" applyFill="1" applyBorder="1" applyAlignment="1" applyProtection="1">
      <alignment horizontal="center" vertical="center" wrapText="1"/>
      <protection locked="0"/>
    </xf>
    <xf numFmtId="0" fontId="85" fillId="0" borderId="123" xfId="0" applyFont="1" applyBorder="1" applyAlignment="1">
      <alignment horizontal="center" vertical="center" wrapText="1" readingOrder="1"/>
    </xf>
    <xf numFmtId="0" fontId="85" fillId="0" borderId="124" xfId="0" applyFont="1" applyBorder="1" applyAlignment="1">
      <alignment horizontal="center" vertical="center" wrapText="1" readingOrder="1"/>
    </xf>
    <xf numFmtId="0" fontId="85" fillId="0" borderId="125" xfId="0" applyFont="1" applyBorder="1" applyAlignment="1">
      <alignment horizontal="center" vertical="center" wrapText="1" readingOrder="1"/>
    </xf>
    <xf numFmtId="0" fontId="91" fillId="19" borderId="120" xfId="0" applyFont="1" applyFill="1" applyBorder="1" applyAlignment="1">
      <alignment horizontal="center"/>
    </xf>
    <xf numFmtId="0" fontId="89" fillId="0" borderId="0" xfId="0" applyFont="1" applyAlignment="1">
      <alignment horizontal="center" vertical="center" wrapText="1"/>
    </xf>
    <xf numFmtId="0" fontId="92" fillId="20" borderId="120" xfId="0" applyFont="1" applyFill="1" applyBorder="1" applyAlignment="1">
      <alignment horizontal="center" vertical="center" wrapText="1"/>
    </xf>
    <xf numFmtId="0" fontId="92" fillId="20" borderId="120" xfId="0" applyFont="1" applyFill="1" applyBorder="1" applyAlignment="1">
      <alignment horizontal="center" vertical="center"/>
    </xf>
    <xf numFmtId="0" fontId="74" fillId="3" borderId="0" xfId="1" applyFont="1" applyFill="1" applyAlignment="1">
      <alignment horizontal="justify" vertical="center" wrapText="1"/>
    </xf>
    <xf numFmtId="0" fontId="74" fillId="3" borderId="0" xfId="1" applyFont="1" applyFill="1" applyAlignment="1">
      <alignment horizontal="left" vertical="center" wrapText="1"/>
    </xf>
    <xf numFmtId="0" fontId="74"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74" fillId="3" borderId="6" xfId="1" applyFont="1" applyFill="1" applyBorder="1" applyAlignment="1">
      <alignment horizontal="justify" vertical="center" wrapText="1"/>
    </xf>
    <xf numFmtId="0" fontId="74"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16" xfId="1" applyFont="1" applyFill="1" applyBorder="1" applyAlignment="1">
      <alignment horizontal="justify" vertical="center" wrapText="1"/>
    </xf>
    <xf numFmtId="0" fontId="53" fillId="3" borderId="112"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11" xfId="1" applyFont="1" applyFill="1" applyBorder="1" applyAlignment="1">
      <alignment horizontal="justify" vertical="center" wrapText="1"/>
    </xf>
    <xf numFmtId="0" fontId="59" fillId="3" borderId="113" xfId="0" applyFont="1" applyFill="1" applyBorder="1" applyAlignment="1">
      <alignment vertical="center" wrapText="1"/>
    </xf>
    <xf numFmtId="0" fontId="59" fillId="3" borderId="109" xfId="0" applyFont="1" applyFill="1" applyBorder="1" applyAlignment="1">
      <alignment vertical="center" wrapText="1"/>
    </xf>
    <xf numFmtId="0" fontId="59" fillId="3" borderId="114" xfId="0" applyFont="1" applyFill="1" applyBorder="1" applyAlignment="1">
      <alignment vertical="center" wrapText="1"/>
    </xf>
    <xf numFmtId="0" fontId="59" fillId="3" borderId="115" xfId="0" applyFont="1" applyFill="1" applyBorder="1" applyAlignment="1">
      <alignment vertical="center" wrapText="1"/>
    </xf>
    <xf numFmtId="0" fontId="59" fillId="3" borderId="110" xfId="0" applyFont="1" applyFill="1" applyBorder="1" applyAlignment="1">
      <alignment vertical="center" wrapText="1"/>
    </xf>
    <xf numFmtId="0" fontId="59" fillId="3" borderId="109" xfId="0" applyFont="1" applyFill="1" applyBorder="1" applyAlignment="1">
      <alignment horizontal="left" vertical="center" wrapText="1"/>
    </xf>
    <xf numFmtId="0" fontId="59" fillId="3" borderId="110"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08" xfId="1" applyFont="1" applyFill="1" applyBorder="1" applyAlignment="1">
      <alignment horizontal="center" vertical="center"/>
    </xf>
    <xf numFmtId="0" fontId="60" fillId="4" borderId="89" xfId="1" applyFont="1" applyFill="1" applyBorder="1" applyAlignment="1">
      <alignment horizontal="center" vertical="center"/>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77" fillId="0" borderId="42" xfId="0" applyFont="1" applyBorder="1" applyAlignment="1">
      <alignment horizontal="center" vertical="center" wrapText="1"/>
    </xf>
    <xf numFmtId="0" fontId="77" fillId="0" borderId="117"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43" xfId="0" applyFont="1" applyBorder="1" applyAlignment="1">
      <alignment horizontal="center" vertical="center" wrapText="1"/>
    </xf>
    <xf numFmtId="0" fontId="0" fillId="0" borderId="103" xfId="0" applyBorder="1" applyAlignment="1">
      <alignment horizontal="center" vertical="center" wrapText="1"/>
    </xf>
    <xf numFmtId="0" fontId="0" fillId="0" borderId="42" xfId="0" applyBorder="1" applyAlignment="1">
      <alignment horizontal="center" vertical="center" wrapText="1"/>
    </xf>
    <xf numFmtId="9" fontId="0" fillId="0" borderId="25" xfId="4"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117"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75" fillId="10" borderId="11" xfId="0" applyFont="1" applyFill="1" applyBorder="1" applyAlignment="1">
      <alignment horizontal="center" vertical="center" wrapText="1"/>
    </xf>
    <xf numFmtId="0" fontId="75" fillId="10" borderId="0" xfId="0" applyFont="1" applyFill="1" applyAlignment="1">
      <alignment horizontal="center" vertical="center" wrapText="1"/>
    </xf>
    <xf numFmtId="0" fontId="75" fillId="10" borderId="12" xfId="0" applyFont="1" applyFill="1" applyBorder="1" applyAlignment="1">
      <alignment horizontal="center" vertical="center" wrapText="1"/>
    </xf>
    <xf numFmtId="0" fontId="0" fillId="0" borderId="117" xfId="0" applyBorder="1" applyAlignment="1">
      <alignment horizontal="center" vertical="center" wrapText="1"/>
    </xf>
    <xf numFmtId="9" fontId="0" fillId="0" borderId="43" xfId="4"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104" xfId="0" applyBorder="1" applyAlignment="1">
      <alignment horizontal="center" vertical="center" wrapText="1"/>
    </xf>
    <xf numFmtId="0" fontId="0" fillId="0" borderId="102" xfId="0" applyBorder="1" applyAlignment="1">
      <alignment horizontal="center" vertical="center" wrapText="1"/>
    </xf>
    <xf numFmtId="0" fontId="76" fillId="10" borderId="76" xfId="0" applyFont="1" applyFill="1" applyBorder="1" applyAlignment="1">
      <alignment horizontal="center" vertical="center" wrapText="1"/>
    </xf>
    <xf numFmtId="0" fontId="76" fillId="10" borderId="0" xfId="0" applyFont="1" applyFill="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0" borderId="107" xfId="0" applyBorder="1" applyAlignment="1">
      <alignment horizontal="center" vertical="center" wrapText="1"/>
    </xf>
    <xf numFmtId="0" fontId="12" fillId="0" borderId="25" xfId="0" applyFont="1" applyBorder="1" applyAlignment="1">
      <alignment horizontal="center" vertical="center" wrapText="1"/>
    </xf>
    <xf numFmtId="0" fontId="0" fillId="3" borderId="101" xfId="0" applyFill="1" applyBorder="1" applyAlignment="1">
      <alignment horizontal="center" vertical="center" wrapText="1"/>
    </xf>
    <xf numFmtId="0" fontId="0" fillId="3" borderId="31" xfId="0" applyFill="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20" xfId="0" applyFill="1" applyBorder="1" applyAlignment="1">
      <alignment horizontal="center" vertical="center" wrapText="1"/>
    </xf>
    <xf numFmtId="0" fontId="0" fillId="0" borderId="20" xfId="0" applyBorder="1" applyAlignment="1">
      <alignment horizontal="center" vertical="center" wrapText="1"/>
    </xf>
    <xf numFmtId="9" fontId="0" fillId="0" borderId="41" xfId="4" applyFont="1" applyBorder="1" applyAlignment="1">
      <alignment horizontal="center" vertical="center" wrapText="1"/>
    </xf>
    <xf numFmtId="9" fontId="0" fillId="0" borderId="20"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0" xfId="0" applyFont="1" applyBorder="1" applyAlignment="1">
      <alignment horizontal="center" vertical="center" wrapText="1"/>
    </xf>
    <xf numFmtId="9" fontId="77" fillId="0" borderId="32" xfId="4" applyFont="1" applyBorder="1" applyAlignment="1">
      <alignment horizontal="center" vertical="center" wrapText="1"/>
    </xf>
    <xf numFmtId="9" fontId="77" fillId="0" borderId="6" xfId="4" applyFont="1" applyBorder="1" applyAlignment="1">
      <alignment horizontal="center" vertical="center" wrapText="1"/>
    </xf>
    <xf numFmtId="0" fontId="100" fillId="0" borderId="32" xfId="0" applyFont="1" applyBorder="1" applyAlignment="1">
      <alignment horizontal="center" vertical="center" wrapText="1"/>
    </xf>
    <xf numFmtId="0" fontId="100" fillId="0" borderId="6"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96" fillId="0" borderId="25" xfId="0" applyFont="1" applyBorder="1" applyAlignment="1">
      <alignment horizontal="left" vertical="center" wrapText="1"/>
    </xf>
    <xf numFmtId="0" fontId="96" fillId="0" borderId="43" xfId="0" applyFont="1" applyBorder="1" applyAlignment="1">
      <alignment horizontal="left" vertical="center" wrapText="1"/>
    </xf>
    <xf numFmtId="0" fontId="0" fillId="3" borderId="29" xfId="0"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0" fillId="3" borderId="7" xfId="0" applyFill="1" applyBorder="1" applyAlignment="1">
      <alignment horizontal="center" vertical="center" wrapText="1"/>
    </xf>
    <xf numFmtId="0" fontId="0" fillId="3" borderId="105"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17" xfId="0" applyFill="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3" borderId="13" xfId="0" applyFill="1" applyBorder="1" applyAlignment="1">
      <alignment horizontal="center" vertical="center" wrapText="1"/>
    </xf>
    <xf numFmtId="0" fontId="27" fillId="0" borderId="107" xfId="0" applyFont="1" applyBorder="1" applyAlignment="1">
      <alignment horizontal="center" vertical="center" wrapText="1"/>
    </xf>
    <xf numFmtId="0" fontId="27" fillId="0" borderId="2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6" xfId="0" applyFont="1" applyBorder="1" applyAlignment="1">
      <alignment horizontal="center" vertical="center" wrapText="1"/>
    </xf>
    <xf numFmtId="2" fontId="12" fillId="0" borderId="32" xfId="3" applyNumberFormat="1" applyFont="1" applyBorder="1" applyAlignment="1">
      <alignment horizontal="center" vertical="center" wrapText="1"/>
    </xf>
    <xf numFmtId="2" fontId="12" fillId="0" borderId="6"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0" fontId="102" fillId="3" borderId="26" xfId="0" applyFont="1" applyFill="1" applyBorder="1" applyAlignment="1" applyProtection="1">
      <alignment horizontal="left" vertical="center" wrapText="1"/>
      <protection locked="0"/>
    </xf>
    <xf numFmtId="0" fontId="102" fillId="3" borderId="27" xfId="0" applyFont="1" applyFill="1" applyBorder="1" applyAlignment="1" applyProtection="1">
      <alignment horizontal="left" vertical="center" wrapText="1"/>
      <protection locked="0"/>
    </xf>
    <xf numFmtId="0" fontId="102" fillId="3" borderId="28" xfId="0" applyFont="1" applyFill="1" applyBorder="1" applyAlignment="1" applyProtection="1">
      <alignment horizontal="left" vertical="center" wrapText="1"/>
      <protection locked="0"/>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43" xfId="3" applyNumberFormat="1" applyFont="1" applyBorder="1" applyAlignment="1">
      <alignment horizontal="center" vertical="center" wrapText="1"/>
    </xf>
    <xf numFmtId="0" fontId="0" fillId="3" borderId="133" xfId="0" applyFill="1" applyBorder="1" applyAlignment="1">
      <alignment horizontal="center" vertical="center" wrapText="1"/>
    </xf>
    <xf numFmtId="0" fontId="0" fillId="0" borderId="133" xfId="0" applyBorder="1" applyAlignment="1">
      <alignment horizontal="center" vertical="center" wrapText="1"/>
    </xf>
    <xf numFmtId="0" fontId="0" fillId="11" borderId="7" xfId="0" applyFill="1" applyBorder="1" applyAlignment="1">
      <alignment horizontal="center" vertical="center" wrapText="1"/>
    </xf>
    <xf numFmtId="0" fontId="0" fillId="11" borderId="105" xfId="0" applyFill="1" applyBorder="1" applyAlignment="1">
      <alignment horizontal="center" vertical="center" wrapText="1"/>
    </xf>
    <xf numFmtId="0" fontId="0" fillId="11" borderId="106" xfId="0" applyFill="1" applyBorder="1" applyAlignment="1">
      <alignment horizontal="center" vertical="center" wrapText="1"/>
    </xf>
    <xf numFmtId="0" fontId="12" fillId="3" borderId="41"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0" xfId="0" applyFont="1" applyFill="1" applyBorder="1" applyAlignment="1">
      <alignment horizontal="center" vertical="center"/>
    </xf>
    <xf numFmtId="0" fontId="12" fillId="3" borderId="102" xfId="0" applyFont="1" applyFill="1" applyBorder="1" applyAlignment="1">
      <alignment horizontal="center" vertical="center" wrapText="1"/>
    </xf>
    <xf numFmtId="0" fontId="12" fillId="3" borderId="103"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2" fontId="0" fillId="0" borderId="41" xfId="0" applyNumberFormat="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0" fillId="3" borderId="96" xfId="0" applyFill="1" applyBorder="1" applyAlignment="1">
      <alignment horizontal="center" vertical="center" wrapText="1"/>
    </xf>
    <xf numFmtId="0" fontId="0" fillId="0" borderId="6" xfId="0" applyBorder="1" applyAlignment="1">
      <alignment horizontal="center" vertical="center"/>
    </xf>
    <xf numFmtId="0" fontId="0" fillId="0" borderId="96" xfId="0" applyBorder="1" applyAlignment="1">
      <alignment horizontal="center" vertical="center" wrapText="1"/>
    </xf>
    <xf numFmtId="0" fontId="0" fillId="0" borderId="87" xfId="0" applyBorder="1" applyAlignment="1">
      <alignment horizontal="center" vertical="center" wrapText="1"/>
    </xf>
    <xf numFmtId="9" fontId="0" fillId="0" borderId="41" xfId="0" applyNumberFormat="1" applyBorder="1" applyAlignment="1">
      <alignment horizontal="center" vertical="center" wrapText="1"/>
    </xf>
    <xf numFmtId="0" fontId="0" fillId="0" borderId="86" xfId="0" applyBorder="1" applyAlignment="1">
      <alignment horizontal="center" vertical="center" wrapText="1"/>
    </xf>
    <xf numFmtId="0" fontId="0" fillId="0" borderId="21" xfId="0"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11" borderId="96"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left" vertical="center" wrapText="1"/>
    </xf>
    <xf numFmtId="0" fontId="13" fillId="0" borderId="73" xfId="0" applyFont="1" applyBorder="1" applyAlignment="1">
      <alignment horizontal="left"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4" fontId="13"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14" fontId="13" fillId="0" borderId="20" xfId="0" applyNumberFormat="1" applyFont="1" applyBorder="1" applyAlignment="1">
      <alignment horizontal="center" vertical="center"/>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0" fontId="13" fillId="0" borderId="71" xfId="0" applyFont="1" applyBorder="1" applyAlignment="1">
      <alignment horizontal="left"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20"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13" fillId="0" borderId="135" xfId="0" applyFont="1" applyBorder="1" applyAlignment="1">
      <alignment horizontal="left" vertical="center" wrapText="1"/>
    </xf>
    <xf numFmtId="0" fontId="13" fillId="0" borderId="103" xfId="0" applyFont="1" applyBorder="1" applyAlignment="1">
      <alignment horizontal="left" vertical="center" wrapText="1"/>
    </xf>
    <xf numFmtId="0" fontId="13" fillId="0" borderId="131" xfId="0" applyFont="1" applyBorder="1" applyAlignment="1">
      <alignment horizontal="left" vertical="center" wrapText="1"/>
    </xf>
    <xf numFmtId="0" fontId="13" fillId="3" borderId="72" xfId="0" applyFont="1" applyFill="1" applyBorder="1" applyAlignment="1">
      <alignment horizontal="left" vertical="center" wrapText="1"/>
    </xf>
    <xf numFmtId="0" fontId="13" fillId="3" borderId="135" xfId="0" applyFont="1" applyFill="1" applyBorder="1" applyAlignment="1">
      <alignment horizontal="left" vertical="center" wrapText="1"/>
    </xf>
    <xf numFmtId="0" fontId="13" fillId="3" borderId="103" xfId="0" applyFont="1" applyFill="1" applyBorder="1" applyAlignment="1">
      <alignment horizontal="left" vertical="center" wrapText="1"/>
    </xf>
    <xf numFmtId="0" fontId="13" fillId="3" borderId="131" xfId="0" applyFont="1" applyFill="1" applyBorder="1" applyAlignment="1">
      <alignment horizontal="left" vertical="center" wrapText="1"/>
    </xf>
  </cellXfs>
  <cellStyles count="7">
    <cellStyle name="Millares" xfId="3" builtinId="3"/>
    <cellStyle name="Millares 2" xfId="6" xr:uid="{00000000-0005-0000-0000-000032000000}"/>
    <cellStyle name="Moneda [0] 2" xfId="5" xr:uid="{00000000-0005-0000-0000-000001000000}"/>
    <cellStyle name="Normal" xfId="0" builtinId="0"/>
    <cellStyle name="Normal - Style1 2" xfId="1" xr:uid="{00000000-0005-0000-0000-000003000000}"/>
    <cellStyle name="Normal 2 2" xfId="2" xr:uid="{00000000-0005-0000-0000-000004000000}"/>
    <cellStyle name="Porcentaje" xfId="4" builtinId="5"/>
  </cellStyles>
  <dxfs count="780">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1300912</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9" zoomScale="130" zoomScaleNormal="130" workbookViewId="0">
      <selection activeCell="E10" sqref="E10"/>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45"/>
      <c r="B1" s="345"/>
      <c r="C1" s="345"/>
      <c r="D1" s="345"/>
      <c r="E1" s="345"/>
      <c r="F1" s="345"/>
    </row>
    <row r="5" spans="1:9">
      <c r="D5" s="14"/>
      <c r="E5" s="14"/>
      <c r="F5" s="14"/>
      <c r="G5" s="14"/>
      <c r="H5" s="14"/>
    </row>
    <row r="6" spans="1:9" ht="16.7" customHeight="1">
      <c r="D6" s="14"/>
      <c r="E6" s="14"/>
      <c r="F6" s="14"/>
      <c r="G6" s="14"/>
      <c r="H6" s="14"/>
    </row>
    <row r="7" spans="1:9" ht="33.75">
      <c r="A7" s="346" t="s">
        <v>0</v>
      </c>
      <c r="B7" s="346"/>
      <c r="C7" s="346"/>
      <c r="D7" s="346"/>
      <c r="E7" s="346"/>
      <c r="F7" s="346"/>
      <c r="G7" s="346"/>
      <c r="H7" s="346"/>
      <c r="I7" s="346"/>
    </row>
    <row r="9" spans="1:9" s="7" customFormat="1" ht="63.75">
      <c r="A9" s="8" t="s">
        <v>1</v>
      </c>
      <c r="B9" s="347" t="s">
        <v>2</v>
      </c>
      <c r="C9" s="347"/>
      <c r="D9" s="347"/>
      <c r="E9" s="347"/>
      <c r="F9" s="347"/>
      <c r="G9" s="347"/>
      <c r="H9" s="347"/>
      <c r="I9" s="347"/>
    </row>
    <row r="10" spans="1:9" s="7" customFormat="1" ht="21" customHeight="1">
      <c r="A10" s="12"/>
      <c r="B10" s="13"/>
      <c r="C10" s="13"/>
      <c r="D10" s="12"/>
      <c r="E10" s="11"/>
    </row>
    <row r="11" spans="1:9" s="7" customFormat="1" ht="63.75">
      <c r="A11" s="8" t="s">
        <v>3</v>
      </c>
      <c r="B11" s="268"/>
      <c r="C11" s="343" t="s">
        <v>4</v>
      </c>
      <c r="D11" s="343"/>
      <c r="E11" s="343"/>
      <c r="F11" s="343"/>
      <c r="G11" s="343"/>
      <c r="H11" s="343"/>
      <c r="I11" s="343"/>
    </row>
    <row r="12" spans="1:9" ht="12.75" customHeight="1">
      <c r="A12" s="267" t="s">
        <v>3</v>
      </c>
      <c r="B12" s="268"/>
      <c r="C12" s="343"/>
      <c r="D12" s="343"/>
      <c r="E12" s="343"/>
      <c r="F12" s="343"/>
      <c r="G12" s="343"/>
      <c r="H12" s="343"/>
      <c r="I12" s="343"/>
    </row>
    <row r="13" spans="1:9" ht="12.75" customHeight="1">
      <c r="A13" s="9" t="s">
        <v>5</v>
      </c>
      <c r="B13" s="343"/>
      <c r="C13" s="343"/>
      <c r="D13" s="343"/>
      <c r="E13" s="343"/>
      <c r="F13" s="343"/>
      <c r="G13" s="343"/>
      <c r="H13" s="343"/>
      <c r="I13" s="343"/>
    </row>
    <row r="14" spans="1:9" s="7" customFormat="1" ht="25.5">
      <c r="A14" s="9" t="s">
        <v>6</v>
      </c>
      <c r="B14" s="343"/>
      <c r="C14" s="343"/>
      <c r="D14" s="343"/>
      <c r="E14" s="343"/>
      <c r="F14" s="343"/>
      <c r="G14" s="343"/>
      <c r="H14" s="343"/>
      <c r="I14" s="343"/>
    </row>
    <row r="15" spans="1:9" s="7" customFormat="1" ht="25.5">
      <c r="A15" s="9" t="s">
        <v>7</v>
      </c>
      <c r="B15" s="343"/>
      <c r="C15" s="343"/>
      <c r="D15" s="343"/>
      <c r="E15" s="343"/>
      <c r="F15" s="343"/>
      <c r="G15" s="343"/>
      <c r="H15" s="343"/>
      <c r="I15" s="343"/>
    </row>
    <row r="16" spans="1:9" s="7" customFormat="1" ht="25.5">
      <c r="A16" s="8" t="s">
        <v>8</v>
      </c>
      <c r="B16" s="344" t="s">
        <v>9</v>
      </c>
      <c r="C16" s="344"/>
      <c r="D16" s="344"/>
      <c r="E16" s="344"/>
      <c r="F16" s="344"/>
      <c r="G16" s="344"/>
      <c r="H16" s="344"/>
      <c r="I16" s="344"/>
    </row>
    <row r="18" spans="1:9" s="7" customFormat="1" ht="24.75" customHeight="1">
      <c r="A18" s="8" t="s">
        <v>10</v>
      </c>
      <c r="B18" s="342"/>
      <c r="C18" s="342"/>
      <c r="D18" s="342"/>
      <c r="E18" s="342"/>
      <c r="F18" s="342"/>
      <c r="G18" s="342"/>
      <c r="H18" s="342"/>
      <c r="I18" s="342"/>
    </row>
    <row r="20" spans="1:9" ht="15.75" thickBot="1"/>
    <row r="21" spans="1:9" ht="12.75" customHeight="1">
      <c r="B21" s="232" t="s">
        <v>11</v>
      </c>
      <c r="C21" s="233" t="s">
        <v>12</v>
      </c>
      <c r="D21" s="233" t="s">
        <v>13</v>
      </c>
      <c r="E21" s="233" t="s">
        <v>14</v>
      </c>
    </row>
    <row r="22" spans="1:9" ht="12.75" customHeight="1" thickBot="1">
      <c r="B22" s="234" t="s">
        <v>15</v>
      </c>
      <c r="C22" s="235" t="s">
        <v>16</v>
      </c>
      <c r="D22" s="235" t="s">
        <v>17</v>
      </c>
      <c r="E22" s="235" t="s">
        <v>18</v>
      </c>
    </row>
    <row r="23" spans="1:9" ht="12.75" customHeight="1">
      <c r="B23" s="236" t="s">
        <v>19</v>
      </c>
      <c r="C23" s="237" t="s">
        <v>10</v>
      </c>
      <c r="D23" s="237" t="s">
        <v>10</v>
      </c>
      <c r="E23" s="237" t="s">
        <v>10</v>
      </c>
    </row>
    <row r="24" spans="1:9" ht="12.75" customHeight="1" thickBot="1">
      <c r="B24" s="234">
        <v>1</v>
      </c>
      <c r="C24" s="238">
        <v>45243</v>
      </c>
      <c r="D24" s="238">
        <v>45272</v>
      </c>
      <c r="E24" s="238">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topLeftCell="A16" workbookViewId="0">
      <selection activeCell="B22" sqref="B22:J30"/>
    </sheetView>
  </sheetViews>
  <sheetFormatPr baseColWidth="10" defaultColWidth="11.42578125" defaultRowHeight="15"/>
  <sheetData>
    <row r="2" spans="2:10" ht="18.75">
      <c r="B2" s="348" t="s">
        <v>20</v>
      </c>
      <c r="C2" s="348"/>
      <c r="D2" s="348"/>
      <c r="E2" s="348"/>
      <c r="F2" s="348"/>
      <c r="G2" s="348"/>
      <c r="H2" s="348"/>
      <c r="I2" s="348"/>
      <c r="J2" s="348"/>
    </row>
    <row r="3" spans="2:10" ht="15.75" thickBot="1"/>
    <row r="4" spans="2:10">
      <c r="B4" s="349" t="s">
        <v>21</v>
      </c>
      <c r="C4" s="350"/>
      <c r="D4" s="350"/>
      <c r="E4" s="350"/>
      <c r="F4" s="350"/>
      <c r="G4" s="350"/>
      <c r="H4" s="350"/>
      <c r="I4" s="350"/>
      <c r="J4" s="351"/>
    </row>
    <row r="5" spans="2:10">
      <c r="B5" s="352"/>
      <c r="C5" s="353"/>
      <c r="D5" s="353"/>
      <c r="E5" s="353"/>
      <c r="F5" s="353"/>
      <c r="G5" s="353"/>
      <c r="H5" s="353"/>
      <c r="I5" s="353"/>
      <c r="J5" s="354"/>
    </row>
    <row r="6" spans="2:10">
      <c r="B6" s="352"/>
      <c r="C6" s="353"/>
      <c r="D6" s="353"/>
      <c r="E6" s="353"/>
      <c r="F6" s="353"/>
      <c r="G6" s="353"/>
      <c r="H6" s="353"/>
      <c r="I6" s="353"/>
      <c r="J6" s="354"/>
    </row>
    <row r="7" spans="2:10" ht="15.75" thickBot="1">
      <c r="B7" s="355"/>
      <c r="C7" s="356"/>
      <c r="D7" s="356"/>
      <c r="E7" s="356"/>
      <c r="F7" s="356"/>
      <c r="G7" s="356"/>
      <c r="H7" s="356"/>
      <c r="I7" s="356"/>
      <c r="J7" s="357"/>
    </row>
    <row r="8" spans="2:10" ht="15.75" thickBot="1"/>
    <row r="9" spans="2:10">
      <c r="B9" s="349" t="s">
        <v>22</v>
      </c>
      <c r="C9" s="350"/>
      <c r="D9" s="350"/>
      <c r="E9" s="350"/>
      <c r="F9" s="350"/>
      <c r="G9" s="350"/>
      <c r="H9" s="350"/>
      <c r="I9" s="350"/>
      <c r="J9" s="351"/>
    </row>
    <row r="10" spans="2:10">
      <c r="B10" s="352"/>
      <c r="C10" s="353"/>
      <c r="D10" s="353"/>
      <c r="E10" s="353"/>
      <c r="F10" s="353"/>
      <c r="G10" s="353"/>
      <c r="H10" s="353"/>
      <c r="I10" s="353"/>
      <c r="J10" s="354"/>
    </row>
    <row r="11" spans="2:10">
      <c r="B11" s="352"/>
      <c r="C11" s="353"/>
      <c r="D11" s="353"/>
      <c r="E11" s="353"/>
      <c r="F11" s="353"/>
      <c r="G11" s="353"/>
      <c r="H11" s="353"/>
      <c r="I11" s="353"/>
      <c r="J11" s="354"/>
    </row>
    <row r="12" spans="2:10">
      <c r="B12" s="352"/>
      <c r="C12" s="353"/>
      <c r="D12" s="353"/>
      <c r="E12" s="353"/>
      <c r="F12" s="353"/>
      <c r="G12" s="353"/>
      <c r="H12" s="353"/>
      <c r="I12" s="353"/>
      <c r="J12" s="354"/>
    </row>
    <row r="13" spans="2:10">
      <c r="B13" s="352"/>
      <c r="C13" s="353"/>
      <c r="D13" s="353"/>
      <c r="E13" s="353"/>
      <c r="F13" s="353"/>
      <c r="G13" s="353"/>
      <c r="H13" s="353"/>
      <c r="I13" s="353"/>
      <c r="J13" s="354"/>
    </row>
    <row r="14" spans="2:10">
      <c r="B14" s="352"/>
      <c r="C14" s="353"/>
      <c r="D14" s="353"/>
      <c r="E14" s="353"/>
      <c r="F14" s="353"/>
      <c r="G14" s="353"/>
      <c r="H14" s="353"/>
      <c r="I14" s="353"/>
      <c r="J14" s="354"/>
    </row>
    <row r="15" spans="2:10" ht="15.75" thickBot="1">
      <c r="B15" s="355"/>
      <c r="C15" s="356"/>
      <c r="D15" s="356"/>
      <c r="E15" s="356"/>
      <c r="F15" s="356"/>
      <c r="G15" s="356"/>
      <c r="H15" s="356"/>
      <c r="I15" s="356"/>
      <c r="J15" s="357"/>
    </row>
    <row r="16" spans="2:10" ht="15.75" thickBot="1"/>
    <row r="17" spans="2:10">
      <c r="B17" s="349" t="s">
        <v>23</v>
      </c>
      <c r="C17" s="350"/>
      <c r="D17" s="350"/>
      <c r="E17" s="350"/>
      <c r="F17" s="350"/>
      <c r="G17" s="350"/>
      <c r="H17" s="350"/>
      <c r="I17" s="350"/>
      <c r="J17" s="351"/>
    </row>
    <row r="18" spans="2:10">
      <c r="B18" s="352"/>
      <c r="C18" s="353"/>
      <c r="D18" s="353"/>
      <c r="E18" s="353"/>
      <c r="F18" s="353"/>
      <c r="G18" s="353"/>
      <c r="H18" s="353"/>
      <c r="I18" s="353"/>
      <c r="J18" s="354"/>
    </row>
    <row r="19" spans="2:10">
      <c r="B19" s="352"/>
      <c r="C19" s="353"/>
      <c r="D19" s="353"/>
      <c r="E19" s="353"/>
      <c r="F19" s="353"/>
      <c r="G19" s="353"/>
      <c r="H19" s="353"/>
      <c r="I19" s="353"/>
      <c r="J19" s="354"/>
    </row>
    <row r="20" spans="2:10" ht="15.75" thickBot="1">
      <c r="B20" s="355"/>
      <c r="C20" s="356"/>
      <c r="D20" s="356"/>
      <c r="E20" s="356"/>
      <c r="F20" s="356"/>
      <c r="G20" s="356"/>
      <c r="H20" s="356"/>
      <c r="I20" s="356"/>
      <c r="J20" s="357"/>
    </row>
    <row r="21" spans="2:10" ht="15.75" thickBot="1"/>
    <row r="22" spans="2:10">
      <c r="B22" s="349" t="s">
        <v>24</v>
      </c>
      <c r="C22" s="350"/>
      <c r="D22" s="350"/>
      <c r="E22" s="350"/>
      <c r="F22" s="350"/>
      <c r="G22" s="350"/>
      <c r="H22" s="350"/>
      <c r="I22" s="350"/>
      <c r="J22" s="351"/>
    </row>
    <row r="23" spans="2:10">
      <c r="B23" s="352"/>
      <c r="C23" s="353"/>
      <c r="D23" s="353"/>
      <c r="E23" s="353"/>
      <c r="F23" s="353"/>
      <c r="G23" s="353"/>
      <c r="H23" s="353"/>
      <c r="I23" s="353"/>
      <c r="J23" s="354"/>
    </row>
    <row r="24" spans="2:10">
      <c r="B24" s="352"/>
      <c r="C24" s="353"/>
      <c r="D24" s="353"/>
      <c r="E24" s="353"/>
      <c r="F24" s="353"/>
      <c r="G24" s="353"/>
      <c r="H24" s="353"/>
      <c r="I24" s="353"/>
      <c r="J24" s="354"/>
    </row>
    <row r="25" spans="2:10">
      <c r="B25" s="352"/>
      <c r="C25" s="353"/>
      <c r="D25" s="353"/>
      <c r="E25" s="353"/>
      <c r="F25" s="353"/>
      <c r="G25" s="353"/>
      <c r="H25" s="353"/>
      <c r="I25" s="353"/>
      <c r="J25" s="354"/>
    </row>
    <row r="26" spans="2:10">
      <c r="B26" s="352"/>
      <c r="C26" s="353"/>
      <c r="D26" s="353"/>
      <c r="E26" s="353"/>
      <c r="F26" s="353"/>
      <c r="G26" s="353"/>
      <c r="H26" s="353"/>
      <c r="I26" s="353"/>
      <c r="J26" s="354"/>
    </row>
    <row r="27" spans="2:10">
      <c r="B27" s="352"/>
      <c r="C27" s="353"/>
      <c r="D27" s="353"/>
      <c r="E27" s="353"/>
      <c r="F27" s="353"/>
      <c r="G27" s="353"/>
      <c r="H27" s="353"/>
      <c r="I27" s="353"/>
      <c r="J27" s="354"/>
    </row>
    <row r="28" spans="2:10">
      <c r="B28" s="352"/>
      <c r="C28" s="353"/>
      <c r="D28" s="353"/>
      <c r="E28" s="353"/>
      <c r="F28" s="353"/>
      <c r="G28" s="353"/>
      <c r="H28" s="353"/>
      <c r="I28" s="353"/>
      <c r="J28" s="354"/>
    </row>
    <row r="29" spans="2:10">
      <c r="B29" s="352"/>
      <c r="C29" s="353"/>
      <c r="D29" s="353"/>
      <c r="E29" s="353"/>
      <c r="F29" s="353"/>
      <c r="G29" s="353"/>
      <c r="H29" s="353"/>
      <c r="I29" s="353"/>
      <c r="J29" s="354"/>
    </row>
    <row r="30" spans="2:10" ht="15.75" thickBot="1">
      <c r="B30" s="355"/>
      <c r="C30" s="356"/>
      <c r="D30" s="356"/>
      <c r="E30" s="356"/>
      <c r="F30" s="356"/>
      <c r="G30" s="356"/>
      <c r="H30" s="356"/>
      <c r="I30" s="356"/>
      <c r="J30" s="357"/>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0"/>
  <sheetViews>
    <sheetView showGridLines="0" zoomScale="70" zoomScaleNormal="70" workbookViewId="0">
      <selection activeCell="D7" sqref="D7:E8"/>
    </sheetView>
  </sheetViews>
  <sheetFormatPr baseColWidth="10" defaultColWidth="61.7109375" defaultRowHeight="14.25"/>
  <cols>
    <col min="1" max="1" width="61.7109375" style="257"/>
    <col min="2" max="2" width="61.7109375" style="258"/>
    <col min="3" max="3" width="61.7109375" style="241"/>
    <col min="4" max="4" width="61.7109375" style="258"/>
    <col min="5" max="16384" width="61.7109375" style="241"/>
  </cols>
  <sheetData>
    <row r="1" spans="1:8" ht="108" customHeight="1">
      <c r="A1" s="239"/>
      <c r="B1" s="360" t="s">
        <v>25</v>
      </c>
      <c r="C1" s="360"/>
      <c r="D1" s="360"/>
      <c r="E1" s="239"/>
      <c r="F1" s="240"/>
      <c r="G1" s="240"/>
      <c r="H1" s="240"/>
    </row>
    <row r="2" spans="1:8" ht="42.75">
      <c r="A2" s="242" t="s">
        <v>26</v>
      </c>
      <c r="B2" s="361" t="s">
        <v>27</v>
      </c>
      <c r="C2" s="362"/>
      <c r="D2" s="243" t="s">
        <v>28</v>
      </c>
      <c r="E2" s="244" t="s">
        <v>4</v>
      </c>
    </row>
    <row r="3" spans="1:8">
      <c r="A3" s="245"/>
      <c r="B3" s="246"/>
      <c r="C3" s="246"/>
      <c r="D3" s="247"/>
      <c r="E3" s="246"/>
    </row>
    <row r="4" spans="1:8">
      <c r="A4" s="242" t="s">
        <v>29</v>
      </c>
      <c r="B4" s="363"/>
      <c r="C4" s="364"/>
      <c r="D4" s="364"/>
      <c r="E4" s="364"/>
    </row>
    <row r="5" spans="1:8">
      <c r="A5" s="248"/>
      <c r="B5" s="249"/>
      <c r="D5" s="247"/>
      <c r="E5" s="247"/>
    </row>
    <row r="6" spans="1:8">
      <c r="A6" s="370" t="s">
        <v>30</v>
      </c>
      <c r="B6" s="371" t="s">
        <v>31</v>
      </c>
      <c r="C6" s="371"/>
      <c r="D6" s="371" t="s">
        <v>32</v>
      </c>
      <c r="E6" s="371"/>
    </row>
    <row r="7" spans="1:8" ht="141" customHeight="1">
      <c r="A7" s="370"/>
      <c r="B7" s="372"/>
      <c r="C7" s="373"/>
      <c r="D7" s="366" t="s">
        <v>33</v>
      </c>
      <c r="E7" s="367"/>
    </row>
    <row r="8" spans="1:8">
      <c r="A8" s="248"/>
      <c r="B8" s="249"/>
      <c r="D8" s="368"/>
      <c r="E8" s="369"/>
    </row>
    <row r="9" spans="1:8">
      <c r="A9" s="365" t="s">
        <v>34</v>
      </c>
      <c r="B9" s="365"/>
      <c r="C9" s="365"/>
      <c r="D9" s="365"/>
      <c r="E9" s="365"/>
    </row>
    <row r="10" spans="1:8">
      <c r="A10" s="250" t="s">
        <v>35</v>
      </c>
      <c r="B10" s="250" t="s">
        <v>36</v>
      </c>
      <c r="C10" s="250" t="s">
        <v>37</v>
      </c>
      <c r="D10" s="250" t="s">
        <v>38</v>
      </c>
      <c r="E10" s="250" t="s">
        <v>39</v>
      </c>
    </row>
    <row r="11" spans="1:8" s="251" customFormat="1" ht="90.75" customHeight="1">
      <c r="A11" s="358" t="s">
        <v>40</v>
      </c>
      <c r="B11" s="269">
        <v>1</v>
      </c>
      <c r="C11" s="270" t="s">
        <v>41</v>
      </c>
      <c r="D11" s="271">
        <v>1</v>
      </c>
      <c r="E11" s="270" t="s">
        <v>42</v>
      </c>
    </row>
    <row r="12" spans="1:8" s="251" customFormat="1" ht="42.75">
      <c r="A12" s="358"/>
      <c r="B12" s="269">
        <v>2</v>
      </c>
      <c r="C12" s="270" t="s">
        <v>43</v>
      </c>
      <c r="D12" s="271"/>
      <c r="E12" s="270"/>
    </row>
    <row r="13" spans="1:8" ht="42.75">
      <c r="A13" s="359" t="s">
        <v>44</v>
      </c>
      <c r="B13" s="272">
        <v>3</v>
      </c>
      <c r="C13" s="273" t="s">
        <v>45</v>
      </c>
      <c r="D13" s="272">
        <v>2</v>
      </c>
      <c r="E13" s="273" t="s">
        <v>46</v>
      </c>
    </row>
    <row r="14" spans="1:8" ht="28.5">
      <c r="A14" s="359"/>
      <c r="B14" s="272">
        <v>4</v>
      </c>
      <c r="C14" s="273" t="s">
        <v>47</v>
      </c>
      <c r="D14" s="272"/>
      <c r="E14" s="273"/>
    </row>
    <row r="15" spans="1:8" ht="42.75">
      <c r="A15" s="359"/>
      <c r="B15" s="272">
        <v>5</v>
      </c>
      <c r="C15" s="273" t="s">
        <v>48</v>
      </c>
      <c r="D15" s="272"/>
      <c r="E15" s="273"/>
    </row>
    <row r="16" spans="1:8" ht="57">
      <c r="A16" s="374" t="s">
        <v>49</v>
      </c>
      <c r="B16" s="272">
        <v>6</v>
      </c>
      <c r="C16" s="273" t="s">
        <v>50</v>
      </c>
      <c r="D16" s="272">
        <v>3</v>
      </c>
      <c r="E16" s="270" t="s">
        <v>51</v>
      </c>
    </row>
    <row r="17" spans="1:10" ht="80.099999999999994" customHeight="1">
      <c r="A17" s="374"/>
      <c r="B17" s="272">
        <v>7</v>
      </c>
      <c r="C17" s="273" t="s">
        <v>52</v>
      </c>
      <c r="D17" s="272">
        <v>4</v>
      </c>
      <c r="E17" s="270" t="s">
        <v>53</v>
      </c>
    </row>
    <row r="18" spans="1:10" ht="80.099999999999994" customHeight="1">
      <c r="A18" s="374"/>
      <c r="B18" s="272">
        <v>8</v>
      </c>
      <c r="C18" s="273" t="s">
        <v>54</v>
      </c>
      <c r="D18" s="272"/>
      <c r="E18" s="274"/>
    </row>
    <row r="19" spans="1:10" ht="80.099999999999994" customHeight="1">
      <c r="A19" s="374"/>
      <c r="B19" s="272">
        <v>9</v>
      </c>
      <c r="C19" s="273" t="s">
        <v>55</v>
      </c>
      <c r="D19" s="272"/>
      <c r="E19" s="273"/>
    </row>
    <row r="20" spans="1:10" ht="80.099999999999994" customHeight="1">
      <c r="A20" s="374"/>
      <c r="B20" s="272">
        <v>10</v>
      </c>
      <c r="C20" s="273" t="s">
        <v>56</v>
      </c>
      <c r="D20" s="272"/>
      <c r="E20" s="270"/>
      <c r="J20" s="252"/>
    </row>
    <row r="21" spans="1:10" ht="80.099999999999994" customHeight="1">
      <c r="A21" s="374"/>
      <c r="B21" s="272">
        <v>11</v>
      </c>
      <c r="C21" s="273" t="s">
        <v>57</v>
      </c>
      <c r="D21" s="272"/>
      <c r="E21" s="273"/>
      <c r="J21" s="252"/>
    </row>
    <row r="22" spans="1:10" ht="80.099999999999994" customHeight="1">
      <c r="A22" s="374"/>
      <c r="B22" s="272">
        <v>12</v>
      </c>
      <c r="C22" s="273" t="s">
        <v>58</v>
      </c>
      <c r="D22" s="272"/>
      <c r="E22" s="273"/>
      <c r="J22" s="252"/>
    </row>
    <row r="23" spans="1:10" ht="80.099999999999994" customHeight="1">
      <c r="A23" s="374" t="s">
        <v>59</v>
      </c>
      <c r="B23" s="272">
        <v>13</v>
      </c>
      <c r="C23" s="270" t="s">
        <v>60</v>
      </c>
      <c r="D23" s="269">
        <v>5</v>
      </c>
      <c r="E23" s="270" t="s">
        <v>61</v>
      </c>
    </row>
    <row r="24" spans="1:10" ht="80.099999999999994" customHeight="1">
      <c r="A24" s="374"/>
      <c r="B24" s="272">
        <v>14</v>
      </c>
      <c r="C24" s="270" t="s">
        <v>62</v>
      </c>
      <c r="D24" s="269">
        <v>6</v>
      </c>
      <c r="E24" s="270" t="s">
        <v>63</v>
      </c>
    </row>
    <row r="25" spans="1:10" ht="80.099999999999994" customHeight="1">
      <c r="A25" s="374"/>
      <c r="B25" s="272">
        <v>15</v>
      </c>
      <c r="C25" s="270" t="s">
        <v>64</v>
      </c>
      <c r="D25" s="269">
        <v>7</v>
      </c>
      <c r="E25" s="270" t="s">
        <v>65</v>
      </c>
    </row>
    <row r="26" spans="1:10" ht="80.099999999999994" customHeight="1">
      <c r="A26" s="374"/>
      <c r="B26" s="272">
        <v>16</v>
      </c>
      <c r="C26" s="270" t="s">
        <v>66</v>
      </c>
      <c r="D26" s="269"/>
      <c r="E26" s="270"/>
    </row>
    <row r="27" spans="1:10" ht="174.6" customHeight="1">
      <c r="A27" s="275" t="s">
        <v>67</v>
      </c>
      <c r="B27" s="272">
        <v>17</v>
      </c>
      <c r="C27" s="270" t="s">
        <v>68</v>
      </c>
      <c r="D27" s="269">
        <v>8</v>
      </c>
      <c r="E27" s="270" t="s">
        <v>69</v>
      </c>
    </row>
    <row r="28" spans="1:10" ht="48.75" customHeight="1">
      <c r="A28" s="374" t="s">
        <v>70</v>
      </c>
      <c r="B28" s="272">
        <v>18</v>
      </c>
      <c r="C28" s="276" t="s">
        <v>71</v>
      </c>
      <c r="D28" s="272"/>
      <c r="E28" s="273"/>
    </row>
    <row r="29" spans="1:10" ht="87" customHeight="1">
      <c r="A29" s="374"/>
      <c r="B29" s="272">
        <v>19</v>
      </c>
      <c r="C29" s="276" t="s">
        <v>72</v>
      </c>
      <c r="D29" s="272"/>
      <c r="E29" s="273"/>
    </row>
    <row r="30" spans="1:10" ht="20.100000000000001" customHeight="1">
      <c r="A30" s="365" t="s">
        <v>73</v>
      </c>
      <c r="B30" s="365"/>
      <c r="C30" s="365"/>
      <c r="D30" s="365"/>
      <c r="E30" s="365"/>
    </row>
    <row r="31" spans="1:10" ht="20.100000000000001" customHeight="1">
      <c r="A31" s="250" t="s">
        <v>35</v>
      </c>
      <c r="B31" s="250" t="s">
        <v>36</v>
      </c>
      <c r="C31" s="250" t="s">
        <v>74</v>
      </c>
      <c r="D31" s="250" t="s">
        <v>38</v>
      </c>
      <c r="E31" s="250" t="s">
        <v>75</v>
      </c>
    </row>
    <row r="32" spans="1:10" ht="98.45" customHeight="1">
      <c r="A32" s="374" t="s">
        <v>76</v>
      </c>
      <c r="B32" s="269">
        <v>1</v>
      </c>
      <c r="C32" s="270" t="s">
        <v>77</v>
      </c>
      <c r="D32" s="269">
        <v>1</v>
      </c>
      <c r="E32" s="270" t="s">
        <v>78</v>
      </c>
    </row>
    <row r="33" spans="1:5" ht="57">
      <c r="A33" s="374"/>
      <c r="B33" s="269">
        <v>2</v>
      </c>
      <c r="C33" s="270" t="s">
        <v>79</v>
      </c>
      <c r="D33" s="269">
        <v>2</v>
      </c>
      <c r="E33" s="270" t="s">
        <v>80</v>
      </c>
    </row>
    <row r="34" spans="1:5" ht="28.5">
      <c r="A34" s="374"/>
      <c r="B34" s="269"/>
      <c r="C34" s="270"/>
      <c r="D34" s="269">
        <v>3</v>
      </c>
      <c r="E34" s="270" t="s">
        <v>81</v>
      </c>
    </row>
    <row r="35" spans="1:5" ht="28.5">
      <c r="A35" s="374"/>
      <c r="B35" s="269"/>
      <c r="C35" s="270"/>
      <c r="D35" s="269">
        <v>4</v>
      </c>
      <c r="E35" s="270" t="s">
        <v>82</v>
      </c>
    </row>
    <row r="36" spans="1:5" ht="28.5">
      <c r="A36" s="374"/>
      <c r="B36" s="269"/>
      <c r="C36" s="251"/>
      <c r="D36" s="269">
        <v>5</v>
      </c>
      <c r="E36" s="270" t="s">
        <v>83</v>
      </c>
    </row>
    <row r="37" spans="1:5" ht="28.5">
      <c r="A37" s="374"/>
      <c r="B37" s="269"/>
      <c r="C37" s="276"/>
      <c r="D37" s="269">
        <v>6</v>
      </c>
      <c r="E37" s="270" t="s">
        <v>84</v>
      </c>
    </row>
    <row r="38" spans="1:5">
      <c r="A38" s="374"/>
      <c r="B38" s="269"/>
      <c r="C38" s="276"/>
      <c r="D38" s="269">
        <v>7</v>
      </c>
      <c r="E38" s="276" t="s">
        <v>85</v>
      </c>
    </row>
    <row r="39" spans="1:5" ht="28.5">
      <c r="A39" s="374" t="s">
        <v>86</v>
      </c>
      <c r="B39" s="269">
        <v>3</v>
      </c>
      <c r="C39" s="276" t="s">
        <v>87</v>
      </c>
      <c r="D39" s="269">
        <v>8</v>
      </c>
      <c r="E39" s="276" t="s">
        <v>88</v>
      </c>
    </row>
    <row r="40" spans="1:5" ht="42.75">
      <c r="A40" s="374"/>
      <c r="B40" s="269"/>
      <c r="C40" s="276"/>
      <c r="D40" s="269">
        <v>9</v>
      </c>
      <c r="E40" s="276" t="s">
        <v>89</v>
      </c>
    </row>
    <row r="41" spans="1:5" s="253" customFormat="1" ht="28.5">
      <c r="A41" s="374"/>
      <c r="B41" s="269"/>
      <c r="C41" s="276"/>
      <c r="D41" s="269">
        <v>10</v>
      </c>
      <c r="E41" s="276" t="s">
        <v>90</v>
      </c>
    </row>
    <row r="42" spans="1:5" s="253" customFormat="1" ht="28.5">
      <c r="A42" s="374"/>
      <c r="B42" s="269"/>
      <c r="C42" s="288"/>
      <c r="D42" s="269">
        <v>11</v>
      </c>
      <c r="E42" s="276" t="s">
        <v>91</v>
      </c>
    </row>
    <row r="43" spans="1:5" s="253" customFormat="1" ht="42.75">
      <c r="A43" s="374" t="s">
        <v>92</v>
      </c>
      <c r="B43" s="269">
        <v>4</v>
      </c>
      <c r="C43" s="270" t="s">
        <v>93</v>
      </c>
      <c r="D43" s="269">
        <v>12</v>
      </c>
      <c r="E43" s="277" t="s">
        <v>94</v>
      </c>
    </row>
    <row r="44" spans="1:5" s="253" customFormat="1" ht="42.75">
      <c r="A44" s="374"/>
      <c r="B44" s="269">
        <v>5</v>
      </c>
      <c r="C44" s="270" t="s">
        <v>95</v>
      </c>
      <c r="D44" s="269">
        <v>13</v>
      </c>
      <c r="E44" s="270" t="s">
        <v>96</v>
      </c>
    </row>
    <row r="45" spans="1:5" s="253" customFormat="1" ht="42.75">
      <c r="A45" s="374"/>
      <c r="B45" s="269">
        <v>6</v>
      </c>
      <c r="C45" s="270" t="s">
        <v>97</v>
      </c>
      <c r="D45" s="269">
        <v>14</v>
      </c>
      <c r="E45" s="270" t="s">
        <v>98</v>
      </c>
    </row>
    <row r="46" spans="1:5" s="253" customFormat="1" ht="42.75">
      <c r="A46" s="374"/>
      <c r="B46" s="269">
        <v>7</v>
      </c>
      <c r="C46" s="270" t="s">
        <v>99</v>
      </c>
      <c r="D46" s="269">
        <v>15</v>
      </c>
      <c r="E46" s="270" t="s">
        <v>100</v>
      </c>
    </row>
    <row r="47" spans="1:5" ht="28.5">
      <c r="A47" s="374"/>
      <c r="B47" s="269">
        <v>8</v>
      </c>
      <c r="C47" s="277" t="s">
        <v>101</v>
      </c>
      <c r="D47" s="269">
        <v>16</v>
      </c>
      <c r="E47" s="270" t="s">
        <v>102</v>
      </c>
    </row>
    <row r="48" spans="1:5" ht="42.75">
      <c r="A48" s="374"/>
      <c r="B48" s="269">
        <v>9</v>
      </c>
      <c r="C48" s="270" t="s">
        <v>103</v>
      </c>
      <c r="D48" s="269">
        <v>17</v>
      </c>
      <c r="E48" s="270" t="s">
        <v>104</v>
      </c>
    </row>
    <row r="49" spans="1:5" ht="85.5">
      <c r="A49" s="374" t="s">
        <v>105</v>
      </c>
      <c r="B49" s="269">
        <v>10</v>
      </c>
      <c r="C49" s="270" t="s">
        <v>106</v>
      </c>
      <c r="D49" s="269">
        <v>18</v>
      </c>
      <c r="E49" s="270" t="s">
        <v>107</v>
      </c>
    </row>
    <row r="50" spans="1:5" ht="57">
      <c r="A50" s="374"/>
      <c r="B50" s="269">
        <v>11</v>
      </c>
      <c r="C50" s="270" t="s">
        <v>108</v>
      </c>
      <c r="D50" s="271">
        <v>19</v>
      </c>
      <c r="E50" s="270" t="s">
        <v>109</v>
      </c>
    </row>
    <row r="51" spans="1:5" ht="28.5">
      <c r="A51" s="374"/>
      <c r="B51" s="269">
        <v>12</v>
      </c>
      <c r="C51" s="270" t="s">
        <v>110</v>
      </c>
      <c r="D51" s="271">
        <v>20</v>
      </c>
      <c r="E51" s="270" t="s">
        <v>111</v>
      </c>
    </row>
    <row r="52" spans="1:5" ht="42.75">
      <c r="A52" s="374" t="s">
        <v>112</v>
      </c>
      <c r="B52" s="269">
        <v>13</v>
      </c>
      <c r="C52" s="270" t="s">
        <v>113</v>
      </c>
      <c r="D52" s="271">
        <v>21</v>
      </c>
      <c r="E52" s="277" t="s">
        <v>114</v>
      </c>
    </row>
    <row r="53" spans="1:5" ht="28.5">
      <c r="A53" s="374"/>
      <c r="B53" s="269">
        <v>14</v>
      </c>
      <c r="C53" s="270" t="s">
        <v>115</v>
      </c>
      <c r="D53" s="271">
        <v>22</v>
      </c>
      <c r="E53" s="277" t="s">
        <v>116</v>
      </c>
    </row>
    <row r="54" spans="1:5" ht="71.25">
      <c r="A54" s="374"/>
      <c r="B54" s="269">
        <v>15</v>
      </c>
      <c r="C54" s="270" t="s">
        <v>117</v>
      </c>
      <c r="D54" s="271"/>
      <c r="E54" s="277"/>
    </row>
    <row r="55" spans="1:5" ht="28.5">
      <c r="A55" s="374"/>
      <c r="B55" s="269">
        <v>16</v>
      </c>
      <c r="C55" s="270" t="s">
        <v>118</v>
      </c>
      <c r="D55" s="271"/>
      <c r="E55" s="277"/>
    </row>
    <row r="56" spans="1:5">
      <c r="A56" s="374"/>
      <c r="B56" s="269">
        <v>17</v>
      </c>
      <c r="C56" s="270" t="s">
        <v>119</v>
      </c>
      <c r="D56" s="271"/>
      <c r="E56" s="277"/>
    </row>
    <row r="57" spans="1:5" ht="28.5">
      <c r="A57" s="374"/>
      <c r="B57" s="269">
        <v>18</v>
      </c>
      <c r="C57" s="270" t="s">
        <v>120</v>
      </c>
      <c r="D57" s="271"/>
      <c r="E57" s="277"/>
    </row>
    <row r="58" spans="1:5" ht="28.5">
      <c r="A58" s="374"/>
      <c r="B58" s="269">
        <v>19</v>
      </c>
      <c r="C58" s="270" t="s">
        <v>121</v>
      </c>
      <c r="D58" s="271"/>
      <c r="E58" s="277"/>
    </row>
    <row r="59" spans="1:5" ht="28.5">
      <c r="A59" s="374"/>
      <c r="B59" s="269">
        <v>20</v>
      </c>
      <c r="C59" s="270" t="s">
        <v>122</v>
      </c>
      <c r="D59" s="271"/>
      <c r="E59" s="277"/>
    </row>
    <row r="60" spans="1:5" ht="42.75">
      <c r="A60" s="374"/>
      <c r="B60" s="269">
        <v>21</v>
      </c>
      <c r="C60" s="270" t="s">
        <v>123</v>
      </c>
      <c r="D60" s="271"/>
      <c r="E60" s="277"/>
    </row>
    <row r="61" spans="1:5" ht="28.5">
      <c r="A61" s="374"/>
      <c r="B61" s="269">
        <v>22</v>
      </c>
      <c r="C61" s="270" t="s">
        <v>124</v>
      </c>
      <c r="D61" s="271"/>
      <c r="E61" s="289"/>
    </row>
    <row r="62" spans="1:5" ht="42.75">
      <c r="A62" s="374" t="s">
        <v>125</v>
      </c>
      <c r="B62" s="269">
        <v>23</v>
      </c>
      <c r="C62" s="270" t="s">
        <v>126</v>
      </c>
      <c r="D62" s="271">
        <v>23</v>
      </c>
      <c r="E62" s="277" t="s">
        <v>127</v>
      </c>
    </row>
    <row r="63" spans="1:5" ht="42.75">
      <c r="A63" s="374"/>
      <c r="B63" s="269">
        <v>24</v>
      </c>
      <c r="C63" s="270" t="s">
        <v>128</v>
      </c>
      <c r="D63" s="271">
        <v>24</v>
      </c>
      <c r="E63" s="270" t="s">
        <v>129</v>
      </c>
    </row>
    <row r="64" spans="1:5" ht="39.75" customHeight="1">
      <c r="A64" s="374"/>
      <c r="B64" s="269">
        <v>25</v>
      </c>
      <c r="C64" s="270" t="s">
        <v>130</v>
      </c>
      <c r="D64" s="271"/>
      <c r="E64" s="277"/>
    </row>
    <row r="65" spans="1:10" ht="77.099999999999994" customHeight="1">
      <c r="A65" s="374" t="s">
        <v>131</v>
      </c>
      <c r="B65" s="269">
        <v>26</v>
      </c>
      <c r="C65" s="270" t="s">
        <v>132</v>
      </c>
      <c r="D65" s="271">
        <v>25</v>
      </c>
      <c r="E65" s="270" t="s">
        <v>133</v>
      </c>
    </row>
    <row r="66" spans="1:10" ht="61.5" customHeight="1">
      <c r="A66" s="374"/>
      <c r="B66" s="269"/>
      <c r="C66" s="270"/>
      <c r="D66" s="271">
        <v>26</v>
      </c>
      <c r="E66" s="270" t="s">
        <v>134</v>
      </c>
    </row>
    <row r="67" spans="1:10" ht="50.1" customHeight="1">
      <c r="A67" s="374" t="s">
        <v>135</v>
      </c>
      <c r="B67" s="269">
        <v>27</v>
      </c>
      <c r="C67" s="277" t="s">
        <v>136</v>
      </c>
      <c r="D67" s="271">
        <v>27</v>
      </c>
      <c r="E67" s="277" t="s">
        <v>137</v>
      </c>
    </row>
    <row r="68" spans="1:10" ht="50.1" customHeight="1">
      <c r="A68" s="374"/>
      <c r="B68" s="269">
        <v>28</v>
      </c>
      <c r="C68" s="277" t="s">
        <v>138</v>
      </c>
      <c r="D68" s="271">
        <v>28</v>
      </c>
      <c r="E68" s="277" t="s">
        <v>139</v>
      </c>
    </row>
    <row r="69" spans="1:10" ht="50.1" customHeight="1">
      <c r="A69" s="374"/>
      <c r="B69" s="269">
        <v>29</v>
      </c>
      <c r="C69" s="277" t="s">
        <v>140</v>
      </c>
      <c r="D69" s="271">
        <v>29</v>
      </c>
      <c r="E69" s="277" t="s">
        <v>141</v>
      </c>
    </row>
    <row r="70" spans="1:10" ht="50.1" customHeight="1">
      <c r="A70" s="374"/>
      <c r="B70" s="269"/>
      <c r="C70" s="290"/>
      <c r="D70" s="271">
        <v>30</v>
      </c>
      <c r="E70" s="277" t="s">
        <v>142</v>
      </c>
    </row>
    <row r="71" spans="1:10" ht="50.1" customHeight="1">
      <c r="A71" s="374"/>
      <c r="B71" s="269"/>
      <c r="C71" s="277"/>
      <c r="D71" s="271">
        <v>31</v>
      </c>
      <c r="E71" s="277" t="s">
        <v>143</v>
      </c>
    </row>
    <row r="72" spans="1:10" ht="50.1" customHeight="1">
      <c r="A72" s="374"/>
      <c r="B72" s="269"/>
      <c r="C72" s="277"/>
      <c r="D72" s="271">
        <v>32</v>
      </c>
      <c r="E72" s="277" t="s">
        <v>144</v>
      </c>
    </row>
    <row r="73" spans="1:10" ht="50.1" customHeight="1">
      <c r="A73" s="374"/>
      <c r="B73" s="269"/>
      <c r="C73" s="277"/>
      <c r="D73" s="271">
        <v>33</v>
      </c>
      <c r="E73" s="290" t="s">
        <v>145</v>
      </c>
    </row>
    <row r="74" spans="1:10" ht="39.950000000000003" customHeight="1">
      <c r="A74" s="374"/>
      <c r="B74" s="269"/>
      <c r="C74" s="271"/>
      <c r="D74" s="271">
        <v>34</v>
      </c>
      <c r="E74" s="277" t="s">
        <v>146</v>
      </c>
    </row>
    <row r="75" spans="1:10" ht="39.950000000000003" customHeight="1">
      <c r="A75" s="375" t="s">
        <v>147</v>
      </c>
      <c r="B75" s="269">
        <v>30</v>
      </c>
      <c r="C75" s="270" t="s">
        <v>148</v>
      </c>
      <c r="D75" s="271">
        <v>35</v>
      </c>
      <c r="E75" s="270" t="s">
        <v>149</v>
      </c>
    </row>
    <row r="76" spans="1:10" ht="72" customHeight="1">
      <c r="A76" s="376"/>
      <c r="B76" s="269">
        <v>31</v>
      </c>
      <c r="C76" s="270" t="s">
        <v>150</v>
      </c>
      <c r="D76" s="271">
        <v>36</v>
      </c>
      <c r="E76" s="270" t="s">
        <v>151</v>
      </c>
    </row>
    <row r="77" spans="1:10" ht="72" customHeight="1">
      <c r="A77" s="376"/>
      <c r="B77" s="269">
        <v>32</v>
      </c>
      <c r="C77" s="270" t="s">
        <v>152</v>
      </c>
      <c r="D77" s="278">
        <v>37</v>
      </c>
      <c r="E77" s="270" t="s">
        <v>153</v>
      </c>
    </row>
    <row r="78" spans="1:10" ht="72" customHeight="1">
      <c r="A78" s="376"/>
      <c r="B78" s="269">
        <v>33</v>
      </c>
      <c r="C78" s="270" t="s">
        <v>154</v>
      </c>
      <c r="D78" s="271">
        <v>38</v>
      </c>
      <c r="E78" s="270" t="s">
        <v>155</v>
      </c>
      <c r="J78" s="241" t="s">
        <v>156</v>
      </c>
    </row>
    <row r="79" spans="1:10" ht="42.75">
      <c r="A79" s="376"/>
      <c r="B79" s="269">
        <v>34</v>
      </c>
      <c r="C79" s="270" t="s">
        <v>157</v>
      </c>
      <c r="D79" s="270"/>
      <c r="E79" s="270"/>
    </row>
    <row r="80" spans="1:10">
      <c r="A80" s="254"/>
      <c r="B80" s="255"/>
      <c r="C80" s="256"/>
      <c r="D80" s="255"/>
      <c r="E80" s="256"/>
    </row>
  </sheetData>
  <mergeCells count="24">
    <mergeCell ref="A65:A66"/>
    <mergeCell ref="A67:A74"/>
    <mergeCell ref="A75:A79"/>
    <mergeCell ref="A43:A48"/>
    <mergeCell ref="A49:A51"/>
    <mergeCell ref="A52:A61"/>
    <mergeCell ref="A62:A64"/>
    <mergeCell ref="A32:A38"/>
    <mergeCell ref="A39:A42"/>
    <mergeCell ref="A16:A22"/>
    <mergeCell ref="A23:A26"/>
    <mergeCell ref="A28:A29"/>
    <mergeCell ref="A30:E30"/>
    <mergeCell ref="A11:A12"/>
    <mergeCell ref="A13:A15"/>
    <mergeCell ref="B1:D1"/>
    <mergeCell ref="B2:C2"/>
    <mergeCell ref="B4:E4"/>
    <mergeCell ref="A9:E9"/>
    <mergeCell ref="D7:E8"/>
    <mergeCell ref="A6:A7"/>
    <mergeCell ref="B6:C6"/>
    <mergeCell ref="D6:E6"/>
    <mergeCell ref="B7:C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C10" sqref="C10"/>
    </sheetView>
  </sheetViews>
  <sheetFormatPr baseColWidth="10" defaultColWidth="10.42578125" defaultRowHeight="92.25" customHeight="1"/>
  <cols>
    <col min="1" max="1" width="60.85546875" style="264" customWidth="1"/>
    <col min="2" max="2" width="15.85546875" style="265" customWidth="1"/>
    <col min="3" max="5" width="15.85546875" style="266" customWidth="1"/>
    <col min="6" max="6" width="40.85546875" style="264" customWidth="1"/>
    <col min="7" max="7" width="2.7109375" style="260" customWidth="1"/>
    <col min="8" max="16384" width="10.42578125" style="260"/>
  </cols>
  <sheetData>
    <row r="1" spans="1:6" ht="90.75" customHeight="1">
      <c r="A1" s="259"/>
      <c r="B1" s="378" t="s">
        <v>158</v>
      </c>
      <c r="C1" s="378"/>
      <c r="D1" s="378"/>
      <c r="E1" s="378"/>
      <c r="F1" s="259"/>
    </row>
    <row r="2" spans="1:6" ht="15">
      <c r="A2" s="377" t="s">
        <v>159</v>
      </c>
      <c r="B2" s="377"/>
      <c r="C2" s="377"/>
      <c r="D2" s="377"/>
      <c r="E2" s="377"/>
      <c r="F2" s="377"/>
    </row>
    <row r="3" spans="1:6" ht="15">
      <c r="A3" s="379" t="s">
        <v>160</v>
      </c>
      <c r="B3" s="380" t="s">
        <v>161</v>
      </c>
      <c r="C3" s="380"/>
      <c r="D3" s="380"/>
      <c r="E3" s="380"/>
      <c r="F3" s="261" t="s">
        <v>162</v>
      </c>
    </row>
    <row r="4" spans="1:6" ht="28.5" customHeight="1">
      <c r="A4" s="379"/>
      <c r="B4" s="262" t="s">
        <v>163</v>
      </c>
      <c r="C4" s="262" t="s">
        <v>164</v>
      </c>
      <c r="D4" s="262" t="s">
        <v>165</v>
      </c>
      <c r="E4" s="262" t="s">
        <v>166</v>
      </c>
      <c r="F4" s="263"/>
    </row>
    <row r="5" spans="1:6" ht="46.5" customHeight="1">
      <c r="A5" s="291" t="s">
        <v>167</v>
      </c>
      <c r="B5" s="280"/>
      <c r="C5" s="281"/>
      <c r="D5" s="281">
        <v>8.9</v>
      </c>
      <c r="E5" s="281" t="s">
        <v>168</v>
      </c>
      <c r="F5" s="282" t="s">
        <v>169</v>
      </c>
    </row>
    <row r="6" spans="1:6" ht="45">
      <c r="A6" s="283" t="s">
        <v>170</v>
      </c>
      <c r="B6" s="280"/>
      <c r="C6" s="281"/>
      <c r="D6" s="281">
        <v>11</v>
      </c>
      <c r="E6" s="281" t="s">
        <v>171</v>
      </c>
      <c r="F6" s="282" t="s">
        <v>169</v>
      </c>
    </row>
    <row r="7" spans="1:6" ht="45">
      <c r="A7" s="283" t="s">
        <v>172</v>
      </c>
      <c r="B7" s="284"/>
      <c r="C7" s="285"/>
      <c r="D7" s="285">
        <v>1.29</v>
      </c>
      <c r="E7" s="285" t="s">
        <v>173</v>
      </c>
      <c r="F7" s="282" t="s">
        <v>169</v>
      </c>
    </row>
    <row r="8" spans="1:6" ht="30">
      <c r="A8" s="279" t="s">
        <v>174</v>
      </c>
      <c r="B8" s="284">
        <v>16</v>
      </c>
      <c r="C8" s="285">
        <v>3.4</v>
      </c>
      <c r="D8" s="285" t="s">
        <v>175</v>
      </c>
      <c r="E8" s="285" t="s">
        <v>176</v>
      </c>
      <c r="F8" s="282" t="s">
        <v>169</v>
      </c>
    </row>
    <row r="9" spans="1:6" ht="45">
      <c r="A9" s="279" t="s">
        <v>177</v>
      </c>
      <c r="B9" s="284" t="s">
        <v>178</v>
      </c>
      <c r="C9" s="284">
        <v>7</v>
      </c>
      <c r="D9" s="281" t="s">
        <v>179</v>
      </c>
      <c r="E9" s="281" t="s">
        <v>180</v>
      </c>
      <c r="F9" s="282" t="s">
        <v>169</v>
      </c>
    </row>
    <row r="10" spans="1:6" ht="30">
      <c r="A10" s="292" t="s">
        <v>181</v>
      </c>
      <c r="B10" s="280"/>
      <c r="C10" s="281"/>
      <c r="D10" s="281">
        <v>24.25</v>
      </c>
      <c r="E10" s="281" t="s">
        <v>182</v>
      </c>
      <c r="F10" s="282" t="s">
        <v>169</v>
      </c>
    </row>
    <row r="11" spans="1:6" ht="30">
      <c r="A11" s="286" t="s">
        <v>183</v>
      </c>
      <c r="B11" s="284"/>
      <c r="C11" s="285"/>
      <c r="D11" s="281" t="s">
        <v>184</v>
      </c>
      <c r="E11" s="285" t="s">
        <v>185</v>
      </c>
      <c r="F11" s="287" t="s">
        <v>169</v>
      </c>
    </row>
    <row r="12" spans="1:6" ht="45">
      <c r="A12" s="286" t="s">
        <v>186</v>
      </c>
      <c r="B12" s="284"/>
      <c r="C12" s="285"/>
      <c r="D12" s="281" t="s">
        <v>187</v>
      </c>
      <c r="E12" s="285" t="s">
        <v>188</v>
      </c>
      <c r="F12" s="287" t="s">
        <v>169</v>
      </c>
    </row>
    <row r="13" spans="1:6" ht="30">
      <c r="A13" s="286" t="s">
        <v>189</v>
      </c>
      <c r="B13" s="284">
        <v>2.17</v>
      </c>
      <c r="C13" s="285">
        <v>8</v>
      </c>
      <c r="D13" s="285">
        <v>1</v>
      </c>
      <c r="E13" s="285" t="s">
        <v>190</v>
      </c>
      <c r="F13" s="287" t="s">
        <v>191</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21" t="s">
        <v>192</v>
      </c>
      <c r="C2" s="422"/>
      <c r="D2" s="422"/>
      <c r="E2" s="422"/>
      <c r="F2" s="422"/>
      <c r="G2" s="423"/>
    </row>
    <row r="3" spans="2:9" ht="15">
      <c r="B3" s="424" t="s">
        <v>193</v>
      </c>
      <c r="C3" s="425"/>
      <c r="D3" s="426"/>
      <c r="E3" s="426"/>
      <c r="F3" s="426"/>
      <c r="G3" s="427"/>
    </row>
    <row r="4" spans="2:9" ht="88.5" customHeight="1">
      <c r="B4" s="428" t="s">
        <v>194</v>
      </c>
      <c r="C4" s="429"/>
      <c r="D4" s="429"/>
      <c r="E4" s="429"/>
      <c r="F4" s="429"/>
      <c r="G4" s="430"/>
    </row>
    <row r="5" spans="2:9" ht="15">
      <c r="B5" s="124"/>
      <c r="C5" s="136"/>
      <c r="D5" s="137"/>
      <c r="E5" s="138"/>
      <c r="F5" s="138"/>
      <c r="G5" s="138"/>
    </row>
    <row r="6" spans="2:9" ht="16.5" customHeight="1">
      <c r="B6" s="431" t="s">
        <v>195</v>
      </c>
      <c r="C6" s="432"/>
      <c r="D6" s="432"/>
      <c r="E6" s="432"/>
      <c r="F6" s="432"/>
      <c r="G6" s="433"/>
    </row>
    <row r="7" spans="2:9" ht="76.5" customHeight="1">
      <c r="B7" s="431"/>
      <c r="C7" s="432"/>
      <c r="D7" s="432"/>
      <c r="E7" s="432"/>
      <c r="F7" s="432"/>
      <c r="G7" s="433"/>
    </row>
    <row r="8" spans="2:9" ht="15" thickBot="1">
      <c r="B8" s="139"/>
      <c r="C8" s="140"/>
      <c r="D8" s="140"/>
      <c r="E8" s="141"/>
      <c r="F8" s="142"/>
      <c r="G8" s="142"/>
    </row>
    <row r="9" spans="2:9">
      <c r="B9" s="143"/>
      <c r="C9" s="206" t="s">
        <v>196</v>
      </c>
      <c r="D9" s="434" t="s">
        <v>197</v>
      </c>
      <c r="E9" s="435"/>
      <c r="F9" s="436" t="s">
        <v>198</v>
      </c>
      <c r="G9" s="437"/>
    </row>
    <row r="10" spans="2:9" ht="15" customHeight="1">
      <c r="B10" s="144"/>
      <c r="C10" s="126">
        <v>5</v>
      </c>
      <c r="D10" s="419" t="s">
        <v>199</v>
      </c>
      <c r="E10" s="420"/>
      <c r="F10" s="413" t="s">
        <v>200</v>
      </c>
      <c r="G10" s="410"/>
      <c r="H10" s="382"/>
      <c r="I10" s="382"/>
    </row>
    <row r="11" spans="2:9">
      <c r="B11" s="144"/>
      <c r="C11" s="126">
        <v>5</v>
      </c>
      <c r="D11" s="419" t="s">
        <v>201</v>
      </c>
      <c r="E11" s="420"/>
      <c r="F11" s="413" t="s">
        <v>202</v>
      </c>
      <c r="G11" s="410"/>
      <c r="H11" s="382"/>
      <c r="I11" s="382"/>
    </row>
    <row r="12" spans="2:9">
      <c r="B12" s="144"/>
      <c r="C12" s="126">
        <v>5</v>
      </c>
      <c r="D12" s="419" t="s">
        <v>203</v>
      </c>
      <c r="E12" s="420"/>
      <c r="F12" s="413" t="s">
        <v>204</v>
      </c>
      <c r="G12" s="410"/>
      <c r="H12" s="382"/>
      <c r="I12" s="382"/>
    </row>
    <row r="13" spans="2:9" ht="27.75" customHeight="1">
      <c r="B13" s="144"/>
      <c r="C13" s="126">
        <v>5</v>
      </c>
      <c r="D13" s="419" t="s">
        <v>205</v>
      </c>
      <c r="E13" s="420"/>
      <c r="F13" s="413" t="s">
        <v>206</v>
      </c>
      <c r="G13" s="410"/>
      <c r="H13" s="382"/>
      <c r="I13" s="382"/>
    </row>
    <row r="14" spans="2:9">
      <c r="B14" s="144"/>
      <c r="C14" s="126">
        <v>5</v>
      </c>
      <c r="D14" s="419" t="s">
        <v>207</v>
      </c>
      <c r="E14" s="420"/>
      <c r="F14" s="413" t="s">
        <v>208</v>
      </c>
      <c r="G14" s="410"/>
      <c r="H14" s="382"/>
      <c r="I14" s="382"/>
    </row>
    <row r="15" spans="2:9" ht="41.25" customHeight="1">
      <c r="B15" s="144"/>
      <c r="C15" s="126">
        <v>5</v>
      </c>
      <c r="D15" s="419" t="s">
        <v>209</v>
      </c>
      <c r="E15" s="420"/>
      <c r="F15" s="413" t="s">
        <v>210</v>
      </c>
      <c r="G15" s="410"/>
      <c r="H15" s="382"/>
      <c r="I15" s="382"/>
    </row>
    <row r="16" spans="2:9" ht="41.25" customHeight="1">
      <c r="B16" s="144"/>
      <c r="C16" s="126">
        <v>5</v>
      </c>
      <c r="D16" s="414" t="s">
        <v>211</v>
      </c>
      <c r="E16" s="415"/>
      <c r="F16" s="413" t="s">
        <v>212</v>
      </c>
      <c r="G16" s="410"/>
      <c r="H16" s="382"/>
      <c r="I16" s="382"/>
    </row>
    <row r="17" spans="2:9" ht="51.75" customHeight="1">
      <c r="B17" s="144"/>
      <c r="C17" s="126">
        <v>5</v>
      </c>
      <c r="D17" s="415" t="s">
        <v>213</v>
      </c>
      <c r="E17" s="418"/>
      <c r="F17" s="413" t="s">
        <v>214</v>
      </c>
      <c r="G17" s="410"/>
      <c r="H17" s="382"/>
      <c r="I17" s="382"/>
    </row>
    <row r="18" spans="2:9" ht="51.75" customHeight="1">
      <c r="B18" s="144"/>
      <c r="C18" s="126">
        <v>5</v>
      </c>
      <c r="D18" s="414" t="s">
        <v>215</v>
      </c>
      <c r="E18" s="415"/>
      <c r="F18" s="413" t="s">
        <v>216</v>
      </c>
      <c r="G18" s="410"/>
      <c r="H18" s="382"/>
      <c r="I18" s="382"/>
    </row>
    <row r="19" spans="2:9" ht="51.75" customHeight="1">
      <c r="B19" s="144"/>
      <c r="C19" s="126">
        <v>5</v>
      </c>
      <c r="D19" s="207" t="s">
        <v>217</v>
      </c>
      <c r="E19" s="208"/>
      <c r="F19" s="413" t="s">
        <v>218</v>
      </c>
      <c r="G19" s="410"/>
      <c r="H19" s="382"/>
      <c r="I19" s="382"/>
    </row>
    <row r="20" spans="2:9" ht="51.75" customHeight="1">
      <c r="B20" s="144"/>
      <c r="C20" s="126">
        <v>5</v>
      </c>
      <c r="D20" s="207" t="s">
        <v>219</v>
      </c>
      <c r="E20" s="208"/>
      <c r="F20" s="413" t="s">
        <v>220</v>
      </c>
      <c r="G20" s="410"/>
      <c r="H20" s="382"/>
      <c r="I20" s="382"/>
    </row>
    <row r="21" spans="2:9" ht="66.75" customHeight="1">
      <c r="B21" s="144"/>
      <c r="C21" s="126">
        <v>5</v>
      </c>
      <c r="D21" s="414" t="s">
        <v>221</v>
      </c>
      <c r="E21" s="415"/>
      <c r="F21" s="413" t="s">
        <v>222</v>
      </c>
      <c r="G21" s="410"/>
      <c r="H21" s="382"/>
      <c r="I21" s="382"/>
    </row>
    <row r="22" spans="2:9" ht="36" customHeight="1">
      <c r="B22" s="144"/>
      <c r="C22" s="126">
        <v>5</v>
      </c>
      <c r="D22" s="416" t="s">
        <v>223</v>
      </c>
      <c r="E22" s="417"/>
      <c r="F22" s="413" t="s">
        <v>224</v>
      </c>
      <c r="G22" s="410"/>
      <c r="H22" s="383"/>
      <c r="I22" s="383"/>
    </row>
    <row r="23" spans="2:9" ht="26.25" customHeight="1">
      <c r="B23" s="144"/>
      <c r="C23" s="126">
        <v>5</v>
      </c>
      <c r="D23" s="408" t="s">
        <v>225</v>
      </c>
      <c r="E23" s="408"/>
      <c r="F23" s="409" t="s">
        <v>226</v>
      </c>
      <c r="G23" s="410"/>
      <c r="H23" s="382"/>
      <c r="I23" s="382"/>
    </row>
    <row r="24" spans="2:9" ht="26.25" customHeight="1">
      <c r="B24" s="144"/>
      <c r="C24" s="126">
        <v>5</v>
      </c>
      <c r="D24" s="408" t="s">
        <v>227</v>
      </c>
      <c r="E24" s="408"/>
      <c r="F24" s="409" t="s">
        <v>228</v>
      </c>
      <c r="G24" s="410"/>
      <c r="H24" s="382"/>
      <c r="I24" s="382"/>
    </row>
    <row r="25" spans="2:9" ht="26.25" customHeight="1">
      <c r="B25" s="144"/>
      <c r="C25" s="126">
        <v>5</v>
      </c>
      <c r="D25" s="411" t="s">
        <v>229</v>
      </c>
      <c r="E25" s="412"/>
      <c r="F25" s="409" t="s">
        <v>230</v>
      </c>
      <c r="G25" s="410"/>
      <c r="H25" s="382"/>
      <c r="I25" s="382"/>
    </row>
    <row r="26" spans="2:9" ht="27" customHeight="1">
      <c r="B26" s="145"/>
      <c r="C26" s="399" t="s">
        <v>231</v>
      </c>
      <c r="D26" s="400"/>
      <c r="E26" s="400"/>
      <c r="F26" s="400"/>
      <c r="G26" s="401"/>
    </row>
    <row r="27" spans="2:9" ht="27" customHeight="1">
      <c r="B27" s="402" t="s">
        <v>232</v>
      </c>
      <c r="C27" s="403"/>
      <c r="D27" s="403"/>
      <c r="E27" s="403"/>
      <c r="F27" s="403"/>
      <c r="G27" s="404"/>
    </row>
    <row r="28" spans="2:9" ht="10.5" customHeight="1">
      <c r="B28" s="146"/>
      <c r="D28" s="147"/>
      <c r="E28" s="148"/>
      <c r="F28" s="149"/>
      <c r="G28" s="149"/>
    </row>
    <row r="29" spans="2:9">
      <c r="B29" s="146"/>
      <c r="C29" s="150"/>
      <c r="D29" s="405" t="s">
        <v>197</v>
      </c>
      <c r="E29" s="405"/>
      <c r="F29" s="406" t="s">
        <v>198</v>
      </c>
      <c r="G29" s="407"/>
    </row>
    <row r="30" spans="2:9">
      <c r="B30" s="146"/>
      <c r="D30" s="390" t="s">
        <v>199</v>
      </c>
      <c r="E30" s="390"/>
      <c r="F30" s="391" t="s">
        <v>233</v>
      </c>
      <c r="G30" s="392"/>
      <c r="H30" s="382"/>
      <c r="I30" s="382"/>
    </row>
    <row r="31" spans="2:9">
      <c r="B31" s="146"/>
      <c r="D31" s="390" t="s">
        <v>201</v>
      </c>
      <c r="E31" s="390"/>
      <c r="F31" s="391" t="s">
        <v>234</v>
      </c>
      <c r="G31" s="392"/>
      <c r="H31" s="382"/>
      <c r="I31" s="382"/>
    </row>
    <row r="32" spans="2:9">
      <c r="B32" s="146"/>
      <c r="D32" s="390" t="s">
        <v>203</v>
      </c>
      <c r="E32" s="390"/>
      <c r="F32" s="391" t="s">
        <v>235</v>
      </c>
      <c r="G32" s="392"/>
      <c r="H32" s="382"/>
      <c r="I32" s="382"/>
    </row>
    <row r="33" spans="2:9">
      <c r="B33" s="146"/>
      <c r="D33" s="390" t="s">
        <v>205</v>
      </c>
      <c r="E33" s="390"/>
      <c r="F33" s="391" t="s">
        <v>236</v>
      </c>
      <c r="G33" s="392"/>
      <c r="H33" s="382"/>
      <c r="I33" s="382"/>
    </row>
    <row r="34" spans="2:9">
      <c r="B34" s="146"/>
      <c r="D34" s="390" t="s">
        <v>207</v>
      </c>
      <c r="E34" s="390"/>
      <c r="F34" s="391" t="s">
        <v>237</v>
      </c>
      <c r="G34" s="392"/>
      <c r="H34" s="382"/>
      <c r="I34" s="382"/>
    </row>
    <row r="35" spans="2:9" ht="40.9" customHeight="1">
      <c r="B35" s="146"/>
      <c r="D35" s="390" t="s">
        <v>238</v>
      </c>
      <c r="E35" s="390"/>
      <c r="F35" s="391" t="s">
        <v>239</v>
      </c>
      <c r="G35" s="392"/>
      <c r="H35" s="382"/>
      <c r="I35" s="382"/>
    </row>
    <row r="36" spans="2:9" ht="42" customHeight="1">
      <c r="B36" s="125"/>
      <c r="C36" s="151"/>
      <c r="D36" s="390" t="s">
        <v>240</v>
      </c>
      <c r="E36" s="390"/>
      <c r="F36" s="391" t="s">
        <v>241</v>
      </c>
      <c r="G36" s="392"/>
      <c r="H36" s="381"/>
      <c r="I36" s="381"/>
    </row>
    <row r="37" spans="2:9" ht="30.75" customHeight="1">
      <c r="B37" s="125"/>
      <c r="C37" s="151"/>
      <c r="D37" s="390" t="s">
        <v>242</v>
      </c>
      <c r="E37" s="390"/>
      <c r="F37" s="393" t="s">
        <v>243</v>
      </c>
      <c r="G37" s="394"/>
      <c r="H37" s="381"/>
      <c r="I37" s="381"/>
    </row>
    <row r="38" spans="2:9" ht="33" customHeight="1">
      <c r="B38" s="125"/>
      <c r="C38" s="151"/>
      <c r="D38" s="390" t="s">
        <v>244</v>
      </c>
      <c r="E38" s="390"/>
      <c r="F38" s="393" t="s">
        <v>243</v>
      </c>
      <c r="G38" s="394"/>
      <c r="H38" s="381"/>
      <c r="I38" s="381"/>
    </row>
    <row r="39" spans="2:9" ht="30" customHeight="1">
      <c r="B39" s="125"/>
      <c r="C39" s="151"/>
      <c r="D39" s="390" t="s">
        <v>245</v>
      </c>
      <c r="E39" s="390"/>
      <c r="F39" s="393" t="s">
        <v>243</v>
      </c>
      <c r="G39" s="394"/>
      <c r="H39" s="381"/>
      <c r="I39" s="381"/>
    </row>
    <row r="40" spans="2:9" ht="30" customHeight="1">
      <c r="B40" s="125"/>
      <c r="C40" s="151"/>
      <c r="D40" s="390" t="s">
        <v>246</v>
      </c>
      <c r="E40" s="390"/>
      <c r="F40" s="393" t="s">
        <v>243</v>
      </c>
      <c r="G40" s="394"/>
      <c r="H40" s="381"/>
      <c r="I40" s="381"/>
    </row>
    <row r="41" spans="2:9" ht="30" customHeight="1">
      <c r="B41" s="125"/>
      <c r="C41" s="151"/>
      <c r="D41" s="395" t="s">
        <v>247</v>
      </c>
      <c r="E41" s="396"/>
      <c r="F41" s="391" t="s">
        <v>248</v>
      </c>
      <c r="G41" s="392"/>
      <c r="H41" s="381"/>
      <c r="I41" s="381"/>
    </row>
    <row r="42" spans="2:9" ht="35.25" customHeight="1">
      <c r="B42" s="125"/>
      <c r="C42" s="151"/>
      <c r="D42" s="390" t="s">
        <v>249</v>
      </c>
      <c r="E42" s="390"/>
      <c r="F42" s="391" t="s">
        <v>250</v>
      </c>
      <c r="G42" s="392"/>
      <c r="H42" s="381"/>
      <c r="I42" s="381"/>
    </row>
    <row r="43" spans="2:9" ht="31.5" customHeight="1">
      <c r="B43" s="125"/>
      <c r="C43" s="151"/>
      <c r="D43" s="390" t="s">
        <v>242</v>
      </c>
      <c r="E43" s="390"/>
      <c r="F43" s="393" t="s">
        <v>243</v>
      </c>
      <c r="G43" s="394"/>
      <c r="H43" s="381"/>
      <c r="I43" s="381"/>
    </row>
    <row r="44" spans="2:9" ht="35.25" customHeight="1">
      <c r="B44" s="125"/>
      <c r="C44" s="151"/>
      <c r="D44" s="390" t="s">
        <v>251</v>
      </c>
      <c r="E44" s="390"/>
      <c r="F44" s="393" t="s">
        <v>243</v>
      </c>
      <c r="G44" s="394"/>
      <c r="H44" s="381"/>
      <c r="I44" s="381"/>
    </row>
    <row r="45" spans="2:9" ht="57" customHeight="1">
      <c r="B45" s="125"/>
      <c r="C45" s="151"/>
      <c r="D45" s="390" t="s">
        <v>246</v>
      </c>
      <c r="E45" s="390"/>
      <c r="F45" s="393" t="s">
        <v>243</v>
      </c>
      <c r="G45" s="394"/>
      <c r="H45" s="381"/>
      <c r="I45" s="381"/>
    </row>
    <row r="46" spans="2:9" ht="32.25" customHeight="1">
      <c r="B46" s="125"/>
      <c r="C46" s="151"/>
      <c r="D46" s="390" t="s">
        <v>244</v>
      </c>
      <c r="E46" s="390"/>
      <c r="F46" s="393" t="s">
        <v>243</v>
      </c>
      <c r="G46" s="394"/>
      <c r="H46" s="381"/>
      <c r="I46" s="381"/>
    </row>
    <row r="47" spans="2:9" ht="32.25" customHeight="1">
      <c r="B47" s="125"/>
      <c r="C47" s="151"/>
      <c r="D47" s="395" t="s">
        <v>252</v>
      </c>
      <c r="E47" s="396"/>
      <c r="F47" s="397" t="s">
        <v>253</v>
      </c>
      <c r="G47" s="398"/>
      <c r="H47" s="381"/>
      <c r="I47" s="381"/>
    </row>
    <row r="48" spans="2:9" ht="32.25" customHeight="1">
      <c r="B48" s="125"/>
      <c r="C48" s="151"/>
      <c r="D48" s="390" t="s">
        <v>254</v>
      </c>
      <c r="E48" s="390"/>
      <c r="F48" s="391" t="s">
        <v>255</v>
      </c>
      <c r="G48" s="392"/>
      <c r="H48" s="381"/>
      <c r="I48" s="381"/>
    </row>
    <row r="49" spans="2:9" ht="32.25" customHeight="1">
      <c r="B49" s="125"/>
      <c r="C49" s="151"/>
      <c r="D49" s="390" t="s">
        <v>256</v>
      </c>
      <c r="E49" s="390"/>
      <c r="F49" s="391" t="s">
        <v>257</v>
      </c>
      <c r="G49" s="392"/>
      <c r="H49" s="381"/>
      <c r="I49" s="381"/>
    </row>
    <row r="50" spans="2:9" ht="32.25" customHeight="1">
      <c r="B50" s="125"/>
      <c r="C50" s="151"/>
      <c r="D50" s="390" t="s">
        <v>258</v>
      </c>
      <c r="E50" s="390"/>
      <c r="F50" s="391" t="s">
        <v>259</v>
      </c>
      <c r="G50" s="392"/>
      <c r="H50" s="381"/>
      <c r="I50" s="381"/>
    </row>
    <row r="51" spans="2:9" ht="32.25" customHeight="1">
      <c r="B51" s="125"/>
      <c r="C51" s="151"/>
      <c r="D51" s="147"/>
      <c r="E51" s="147"/>
      <c r="F51" s="149"/>
      <c r="G51" s="149"/>
      <c r="H51" s="381"/>
      <c r="I51" s="381"/>
    </row>
    <row r="52" spans="2:9" ht="32.25" customHeight="1">
      <c r="B52" s="125"/>
      <c r="C52" s="151"/>
      <c r="D52" s="147"/>
      <c r="E52" s="147"/>
      <c r="F52" s="149"/>
      <c r="G52" s="149"/>
    </row>
    <row r="53" spans="2:9" ht="32.25" customHeight="1">
      <c r="B53" s="125"/>
      <c r="C53" s="151"/>
      <c r="D53" s="147"/>
      <c r="E53" s="147"/>
      <c r="F53" s="149"/>
      <c r="G53" s="149"/>
    </row>
    <row r="54" spans="2:9" ht="21.75" customHeight="1">
      <c r="B54" s="384" t="s">
        <v>260</v>
      </c>
      <c r="C54" s="385"/>
      <c r="D54" s="385"/>
      <c r="E54" s="385"/>
      <c r="F54" s="385"/>
      <c r="G54" s="386"/>
    </row>
    <row r="55" spans="2:9" ht="21.75" customHeight="1">
      <c r="B55" s="384" t="s">
        <v>261</v>
      </c>
      <c r="C55" s="385"/>
      <c r="D55" s="385"/>
      <c r="E55" s="385"/>
      <c r="F55" s="385"/>
      <c r="G55" s="386"/>
    </row>
    <row r="56" spans="2:9" ht="20.25" customHeight="1">
      <c r="B56" s="384" t="s">
        <v>262</v>
      </c>
      <c r="C56" s="385"/>
      <c r="D56" s="385"/>
      <c r="E56" s="385"/>
      <c r="F56" s="385"/>
      <c r="G56" s="386"/>
    </row>
    <row r="57" spans="2:9" ht="20.25" customHeight="1">
      <c r="B57" s="384" t="s">
        <v>263</v>
      </c>
      <c r="C57" s="385"/>
      <c r="D57" s="385"/>
      <c r="E57" s="385"/>
      <c r="F57" s="385"/>
      <c r="G57" s="386"/>
    </row>
    <row r="58" spans="2:9" ht="18" customHeight="1" thickBot="1">
      <c r="B58" s="387" t="s">
        <v>264</v>
      </c>
      <c r="C58" s="388"/>
      <c r="D58" s="388"/>
      <c r="E58" s="388"/>
      <c r="F58" s="388"/>
      <c r="G58" s="389"/>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82"/>
  <sheetViews>
    <sheetView showGridLines="0" topLeftCell="D16" zoomScale="86" zoomScaleNormal="86" zoomScalePageLayoutView="50" workbookViewId="0">
      <selection activeCell="E10" sqref="E10:E16"/>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17"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500"/>
      <c r="B1" s="501"/>
      <c r="C1" s="501"/>
      <c r="D1" s="41"/>
      <c r="E1" s="42"/>
      <c r="F1" s="42"/>
      <c r="G1" s="42"/>
      <c r="H1" s="42"/>
      <c r="I1" s="42"/>
      <c r="J1" s="42"/>
      <c r="K1" s="42"/>
      <c r="L1" s="216"/>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02"/>
      <c r="B2" s="503"/>
      <c r="C2" s="503"/>
      <c r="D2" s="36"/>
      <c r="E2" s="35"/>
      <c r="F2" s="35"/>
      <c r="G2" s="35"/>
      <c r="H2" s="35"/>
      <c r="I2" s="35"/>
      <c r="J2" s="35"/>
      <c r="K2" s="35"/>
      <c r="L2" s="205"/>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05"/>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504" t="s">
        <v>265</v>
      </c>
      <c r="B4" s="504"/>
      <c r="C4" s="504"/>
      <c r="D4" s="512" t="s">
        <v>4</v>
      </c>
      <c r="E4" s="513"/>
      <c r="F4" s="513"/>
      <c r="G4" s="513"/>
      <c r="H4" s="513"/>
      <c r="I4" s="513"/>
      <c r="J4" s="513"/>
      <c r="K4" s="513"/>
      <c r="L4" s="513"/>
      <c r="M4" s="513"/>
      <c r="N4" s="514"/>
      <c r="O4" s="194"/>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04" t="s">
        <v>266</v>
      </c>
      <c r="B5" s="504"/>
      <c r="C5" s="504"/>
      <c r="D5" s="515" t="s">
        <v>33</v>
      </c>
      <c r="E5" s="516"/>
      <c r="F5" s="516"/>
      <c r="G5" s="516"/>
      <c r="H5" s="516"/>
      <c r="I5" s="516"/>
      <c r="J5" s="516"/>
      <c r="K5" s="516"/>
      <c r="L5" s="516"/>
      <c r="M5" s="516"/>
      <c r="N5" s="517"/>
      <c r="O5" s="195"/>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504" t="s">
        <v>267</v>
      </c>
      <c r="B6" s="504"/>
      <c r="C6" s="504"/>
      <c r="D6" s="512" t="s">
        <v>27</v>
      </c>
      <c r="E6" s="513"/>
      <c r="F6" s="513"/>
      <c r="G6" s="513"/>
      <c r="H6" s="513"/>
      <c r="I6" s="513"/>
      <c r="J6" s="513"/>
      <c r="K6" s="513"/>
      <c r="L6" s="513"/>
      <c r="M6" s="513"/>
      <c r="N6" s="514"/>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268</v>
      </c>
      <c r="B7" s="156"/>
      <c r="C7" s="156"/>
      <c r="D7" s="508" t="s">
        <v>269</v>
      </c>
      <c r="E7" s="522" t="s">
        <v>270</v>
      </c>
      <c r="F7" s="523"/>
      <c r="G7" s="523"/>
      <c r="H7" s="524"/>
      <c r="I7" s="526" t="s">
        <v>271</v>
      </c>
      <c r="J7" s="527"/>
      <c r="K7" s="527"/>
      <c r="L7" s="527"/>
      <c r="M7" s="528"/>
      <c r="N7" s="518" t="s">
        <v>272</v>
      </c>
      <c r="O7" s="519"/>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05" t="s">
        <v>273</v>
      </c>
      <c r="B8" s="507" t="s">
        <v>274</v>
      </c>
      <c r="C8" s="133" t="s">
        <v>275</v>
      </c>
      <c r="D8" s="508"/>
      <c r="E8" s="520" t="s">
        <v>213</v>
      </c>
      <c r="F8" s="520" t="s">
        <v>276</v>
      </c>
      <c r="G8" s="520" t="s">
        <v>277</v>
      </c>
      <c r="H8" s="520" t="s">
        <v>219</v>
      </c>
      <c r="I8" s="525" t="s">
        <v>278</v>
      </c>
      <c r="J8" s="127" t="s">
        <v>279</v>
      </c>
      <c r="K8" s="525" t="s">
        <v>271</v>
      </c>
      <c r="L8" s="525" t="s">
        <v>280</v>
      </c>
      <c r="M8" s="525" t="s">
        <v>281</v>
      </c>
      <c r="N8" s="477" t="s">
        <v>282</v>
      </c>
      <c r="O8" s="477" t="s">
        <v>283</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06"/>
      <c r="B9" s="508"/>
      <c r="C9" s="98" t="s">
        <v>284</v>
      </c>
      <c r="D9" s="508"/>
      <c r="E9" s="521"/>
      <c r="F9" s="521"/>
      <c r="G9" s="521"/>
      <c r="H9" s="521"/>
      <c r="I9" s="521"/>
      <c r="J9" s="134" t="s">
        <v>285</v>
      </c>
      <c r="K9" s="521" t="s">
        <v>286</v>
      </c>
      <c r="L9" s="521"/>
      <c r="M9" s="521" t="s">
        <v>286</v>
      </c>
      <c r="N9" s="479"/>
      <c r="O9" s="478"/>
      <c r="P9" s="17"/>
      <c r="Q9" s="19" t="s">
        <v>287</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1.5" customHeight="1" thickBot="1">
      <c r="A10" s="438">
        <v>1</v>
      </c>
      <c r="B10" s="511" t="s">
        <v>288</v>
      </c>
      <c r="C10" s="509" t="s">
        <v>289</v>
      </c>
      <c r="D10" s="160" t="s">
        <v>290</v>
      </c>
      <c r="E10" s="498">
        <v>2500</v>
      </c>
      <c r="F10" s="498">
        <v>880</v>
      </c>
      <c r="G10" s="496">
        <f>+F10/E10</f>
        <v>0.35199999999999998</v>
      </c>
      <c r="H10" s="47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Alta - 4</v>
      </c>
      <c r="I10" s="161" t="s">
        <v>291</v>
      </c>
      <c r="J10" s="173" t="s">
        <v>422</v>
      </c>
      <c r="K10" s="161" t="str">
        <f>IFERROR(CONCATENATE(INDEX('8- Políticas de Administración '!$B$16:$F$53,MATCH('5- Identificación de Riesgos'!J10,'8- Políticas de Administración '!$C$16:$C$54,0),1)," - ",L10),"")</f>
        <v>Moderado - 3</v>
      </c>
      <c r="L10" s="191">
        <f>IFERROR(VLOOKUP(INDEX('8- Políticas de Administración '!$B$16:$F$63,MATCH('5- Identificación de Riesgos'!J10,'8- Políticas de Administración '!$C$16:$C$64,0),1),'8- Políticas de Administración '!$B$16:$F$64,5,FALSE),"")</f>
        <v>3</v>
      </c>
      <c r="M10" s="465" t="str">
        <f>IFERROR(CONCATENATE(INDEX('8- Políticas de Administración '!$B$16:$F$53,MATCH(ROUND(AVERAGE(L10:L16),0),'8- Políticas de Administración '!$F$16:$F$53,0),1)," - ",ROUND(AVERAGE(L10:L16),0)),"")</f>
        <v>Mayor - 4</v>
      </c>
      <c r="N10" s="474" t="str">
        <f>IFERROR(CONCATENATE(VLOOKUP((LEFT(H10,LEN(H10)-4)&amp;LEFT(M10,LEN(M10)-4)),'9- Matriz de Calor '!$D$18:$E$42,2,0)," - ",RIGHT(H10,1)*RIGHT(M10,1)),"")</f>
        <v>Alto - 16</v>
      </c>
      <c r="O10" s="482">
        <f>RIGHT(H10,1)*RIGHT(M10,1)</f>
        <v>16</v>
      </c>
      <c r="P10" s="17"/>
    </row>
    <row r="11" spans="1:257" ht="45" customHeight="1">
      <c r="A11" s="439"/>
      <c r="B11" s="469"/>
      <c r="C11" s="509"/>
      <c r="D11" s="170" t="s">
        <v>293</v>
      </c>
      <c r="E11" s="499"/>
      <c r="F11" s="499"/>
      <c r="G11" s="497"/>
      <c r="H11" s="472"/>
      <c r="I11" s="162" t="s">
        <v>294</v>
      </c>
      <c r="J11" s="97" t="s">
        <v>295</v>
      </c>
      <c r="K11" s="161" t="str">
        <f>IFERROR(CONCATENATE(INDEX('8- Políticas de Administración '!$B$16:$F$53,MATCH('5- Identificación de Riesgos'!J10,'8- Políticas de Administración '!$C$16:$C$54,0),1)," - ",L11),"")</f>
        <v>Moderado - 5</v>
      </c>
      <c r="L11" s="192">
        <f>IFERROR(VLOOKUP(INDEX('8- Políticas de Administración '!$B$16:$F$63,MATCH('5- Identificación de Riesgos'!J11,'8- Políticas de Administración '!$C$16:$C$64,0),1),'8- Políticas de Administración '!$B$16:$F$64,5,FALSE),"")</f>
        <v>5</v>
      </c>
      <c r="M11" s="466"/>
      <c r="N11" s="475"/>
      <c r="O11" s="482"/>
      <c r="P11" s="17"/>
    </row>
    <row r="12" spans="1:257" ht="49.5" customHeight="1" thickBot="1">
      <c r="A12" s="439"/>
      <c r="B12" s="469"/>
      <c r="C12" s="509"/>
      <c r="D12" s="171" t="s">
        <v>296</v>
      </c>
      <c r="E12" s="499"/>
      <c r="F12" s="499"/>
      <c r="G12" s="497"/>
      <c r="H12" s="472"/>
      <c r="I12" s="162" t="s">
        <v>297</v>
      </c>
      <c r="J12" s="97" t="s">
        <v>430</v>
      </c>
      <c r="K12" s="162" t="str">
        <f>IFERROR(CONCATENATE(INDEX('8- Políticas de Administración '!$B$16:$F$53,MATCH('5- Identificación de Riesgos'!J12,'8- Políticas de Administración '!$C$16:$C$54,0),1)," - ",L12),"")</f>
        <v>Moderado - 3</v>
      </c>
      <c r="L12" s="192">
        <f>IFERROR(VLOOKUP(INDEX('8- Políticas de Administración '!$B$16:$F$63,MATCH('5- Identificación de Riesgos'!J12,'8- Políticas de Administración '!$C$16:$C$64,0),1),'8- Políticas de Administración '!$B$16:$F$64,5,FALSE),"")</f>
        <v>3</v>
      </c>
      <c r="M12" s="466"/>
      <c r="N12" s="475"/>
      <c r="O12" s="482"/>
      <c r="P12" s="17"/>
    </row>
    <row r="13" spans="1:257" ht="42.75" customHeight="1" thickBot="1">
      <c r="A13" s="439"/>
      <c r="B13" s="469"/>
      <c r="C13" s="509"/>
      <c r="D13" s="171" t="s">
        <v>299</v>
      </c>
      <c r="E13" s="499"/>
      <c r="F13" s="499"/>
      <c r="G13" s="497"/>
      <c r="H13" s="472"/>
      <c r="I13" s="162" t="s">
        <v>300</v>
      </c>
      <c r="J13" s="97" t="s">
        <v>301</v>
      </c>
      <c r="K13" s="161" t="str">
        <f>IFERROR(CONCATENATE(INDEX('8- Políticas de Administración '!$B$16:$F$53,MATCH('5- Identificación de Riesgos'!J13,'8- Políticas de Administración '!$C$16:$C$54,0),1)," - ",L13),"")</f>
        <v>Moderado - 3</v>
      </c>
      <c r="L13" s="192">
        <f>IFERROR(VLOOKUP(INDEX('8- Políticas de Administración '!$B$16:$F$63,MATCH('5- Identificación de Riesgos'!J13,'8- Políticas de Administración '!$C$16:$C$64,0),1),'8- Políticas de Administración '!$B$16:$F$64,5,FALSE),"")</f>
        <v>3</v>
      </c>
      <c r="M13" s="466"/>
      <c r="N13" s="475"/>
      <c r="O13" s="482"/>
      <c r="P13" s="17"/>
    </row>
    <row r="14" spans="1:257" ht="32.25" customHeight="1" thickBot="1">
      <c r="A14" s="439"/>
      <c r="B14" s="469"/>
      <c r="C14" s="509"/>
      <c r="D14" s="170" t="s">
        <v>302</v>
      </c>
      <c r="E14" s="499"/>
      <c r="F14" s="499"/>
      <c r="G14" s="497"/>
      <c r="H14" s="472"/>
      <c r="I14" s="162"/>
      <c r="J14" s="97"/>
      <c r="K14" s="161" t="str">
        <f>IFERROR(CONCATENATE(INDEX('8- Políticas de Administración '!$B$16:$F$53,MATCH('5- Identificación de Riesgos'!J14,'8- Políticas de Administración '!$C$16:$C$54,0),1)," - ",L14),"")</f>
        <v/>
      </c>
      <c r="L14" s="192" t="str">
        <f>IFERROR(VLOOKUP(INDEX('8- Políticas de Administración '!$B$16:$F$63,MATCH('5- Identificación de Riesgos'!J14,'8- Políticas de Administración '!$C$16:$C$64,0),1),'8- Políticas de Administración '!$B$16:$F$64,5,FALSE),"")</f>
        <v/>
      </c>
      <c r="M14" s="466"/>
      <c r="N14" s="475"/>
      <c r="O14" s="482"/>
      <c r="P14" s="17"/>
    </row>
    <row r="15" spans="1:257" ht="36.75" customHeight="1" thickBot="1">
      <c r="A15" s="439"/>
      <c r="B15" s="469"/>
      <c r="C15" s="509"/>
      <c r="D15" s="170" t="s">
        <v>303</v>
      </c>
      <c r="E15" s="499"/>
      <c r="F15" s="499"/>
      <c r="G15" s="497"/>
      <c r="H15" s="472"/>
      <c r="I15" s="162"/>
      <c r="J15" s="97"/>
      <c r="K15" s="161" t="str">
        <f>IFERROR(CONCATENATE(INDEX('8- Políticas de Administración '!$B$16:$F$53,MATCH('5- Identificación de Riesgos'!J15,'8- Políticas de Administración '!$C$16:$C$54,0),1)," - ",L15),"")</f>
        <v/>
      </c>
      <c r="L15" s="192" t="str">
        <f>IFERROR(VLOOKUP(INDEX('8- Políticas de Administración '!$B$16:$F$63,MATCH('5- Identificación de Riesgos'!J15,'8- Políticas de Administración '!$C$16:$C$64,0),1),'8- Políticas de Administración '!$B$16:$F$64,5,FALSE),"")</f>
        <v/>
      </c>
      <c r="M15" s="466"/>
      <c r="N15" s="475"/>
      <c r="O15" s="482"/>
      <c r="P15" s="17"/>
    </row>
    <row r="16" spans="1:257" ht="17.25" customHeight="1" thickBot="1">
      <c r="A16" s="439"/>
      <c r="B16" s="469"/>
      <c r="C16" s="510"/>
      <c r="D16" s="172"/>
      <c r="E16" s="499"/>
      <c r="F16" s="499"/>
      <c r="G16" s="497"/>
      <c r="H16" s="472"/>
      <c r="I16" s="162"/>
      <c r="J16" s="97"/>
      <c r="K16" s="161" t="str">
        <f>IFERROR(CONCATENATE(INDEX('8- Políticas de Administración '!$B$16:$F$53,MATCH('5- Identificación de Riesgos'!J16,'8- Políticas de Administración '!$C$16:$C$54,0),1)," - ",L16),"")</f>
        <v/>
      </c>
      <c r="L16" s="192" t="str">
        <f>IFERROR(VLOOKUP(INDEX('8- Políticas de Administración '!$B$16:$F$63,MATCH('5- Identificación de Riesgos'!J16,'8- Políticas de Administración '!$C$16:$C$64,0),1),'8- Políticas de Administración '!$B$16:$F$64,5,FALSE),"")</f>
        <v/>
      </c>
      <c r="M16" s="466"/>
      <c r="N16" s="475"/>
      <c r="O16" s="482"/>
      <c r="P16" s="17"/>
    </row>
    <row r="17" spans="1:15" ht="45.75" customHeight="1">
      <c r="A17" s="438">
        <v>2</v>
      </c>
      <c r="B17" s="485" t="s">
        <v>517</v>
      </c>
      <c r="C17" s="465" t="s">
        <v>304</v>
      </c>
      <c r="D17" s="169" t="s">
        <v>305</v>
      </c>
      <c r="E17" s="483">
        <v>43100</v>
      </c>
      <c r="F17" s="465">
        <v>26000</v>
      </c>
      <c r="G17" s="487">
        <f t="shared" ref="G17" si="0">F17/E17</f>
        <v>0.60324825986078889</v>
      </c>
      <c r="H17" s="471" t="str">
        <f>CONCATENATE(IF(G17&lt;='8- Políticas de Administración '!$D$6,'8- Políticas de Administración '!$B$6,IF(G17&lt;='8- Políticas de Administración '!$D$7,'8- Políticas de Administración '!$B$7,IF(G17&lt;='8- Políticas de Administración '!$D$8,'8- Políticas de Administración '!$B$8,IF(G17&lt;='8- Políticas de Administración '!$D$9,'8- Políticas de Administración '!$B$9,IF(G17&lt;='8- Políticas de Administración '!$D$10,'8- Políticas de Administración '!$B$10,"Probabilidad no valida")))))," - ",VLOOKUP(IF(G17&lt;='8- Políticas de Administración '!$D$6,'8- Políticas de Administración '!$B$6,IF(G17&lt;='8- Políticas de Administración '!$D$7,'8- Políticas de Administración '!$B$7,IF(G17&lt;='8- Políticas de Administración '!$D$8,'8- Políticas de Administración '!$B$8,IF(G17&lt;='8- Políticas de Administración '!$D$9,'8- Políticas de Administración '!$B$9,IF(G17&lt;='8- Políticas de Administración '!$D$10,'8- Políticas de Administración '!$B$10,"Probabilidad no valida"))))),'8- Políticas de Administración '!$B$6:$F$10,5,FALSE))</f>
        <v>Muy Alta - 5</v>
      </c>
      <c r="I17" s="161" t="s">
        <v>291</v>
      </c>
      <c r="J17" s="173" t="s">
        <v>422</v>
      </c>
      <c r="K17" s="161" t="str">
        <f>IFERROR(CONCATENATE(INDEX('8- Políticas de Administración '!$B$16:$F$53,MATCH('5- Identificación de Riesgos'!J17,'8- Políticas de Administración '!$C$16:$C$54,0),1)," - ",L17),"")</f>
        <v>Moderado - 3</v>
      </c>
      <c r="L17" s="191">
        <f>IFERROR(VLOOKUP(INDEX('8- Políticas de Administración '!$B$16:$F$63,MATCH('5- Identificación de Riesgos'!J17,'8- Políticas de Administración '!$C$16:$C$64,0),1),'8- Políticas de Administración '!$B$16:$F$64,5,FALSE),"")</f>
        <v>3</v>
      </c>
      <c r="M17" s="465" t="str">
        <f>IFERROR(CONCATENATE(INDEX('8- Políticas de Administración '!$B$16:$F$53,MATCH(ROUND(AVERAGE(L17:L21),0),'8- Políticas de Administración '!$F$16:$F$53,0),1)," - ",ROUND(AVERAGE(L17:L21),0)),"")</f>
        <v>Moderado - 3</v>
      </c>
      <c r="N17" s="474" t="str">
        <f>IFERROR(CONCATENATE(VLOOKUP((LEFT(H17,LEN(H17)-4)&amp;LEFT(M17,LEN(M17)-4)),'9- Matriz de Calor '!$D$18:$E$42,2,0)," - ",RIGHT(H17,1)*RIGHT(M17,1)),"")</f>
        <v>Alto - 15</v>
      </c>
      <c r="O17" s="482">
        <f>RIGHT(H17,1)*RIGHT(M17,1)</f>
        <v>15</v>
      </c>
    </row>
    <row r="18" spans="1:15" ht="30">
      <c r="A18" s="439"/>
      <c r="B18" s="486"/>
      <c r="C18" s="466"/>
      <c r="D18" s="337" t="s">
        <v>306</v>
      </c>
      <c r="E18" s="482"/>
      <c r="F18" s="466"/>
      <c r="G18" s="488"/>
      <c r="H18" s="472"/>
      <c r="I18" s="162" t="s">
        <v>300</v>
      </c>
      <c r="J18" s="97" t="s">
        <v>301</v>
      </c>
      <c r="K18" s="162" t="str">
        <f>IFERROR(CONCATENATE(INDEX('8- Políticas de Administración '!$B$16:$F$53,MATCH('5- Identificación de Riesgos'!J18,'8- Políticas de Administración '!$C$16:$C$54,0),1)," - ",L18),"")</f>
        <v>Moderado - 3</v>
      </c>
      <c r="L18" s="192">
        <f>IFERROR(VLOOKUP(INDEX('8- Políticas de Administración '!$B$16:$F$63,MATCH('5- Identificación de Riesgos'!J18,'8- Políticas de Administración '!$C$16:$C$64,0),1),'8- Políticas de Administración '!$B$16:$F$64,5,FALSE),"")</f>
        <v>3</v>
      </c>
      <c r="M18" s="466"/>
      <c r="N18" s="475"/>
      <c r="O18" s="482"/>
    </row>
    <row r="19" spans="1:15" ht="38.25" customHeight="1">
      <c r="A19" s="439"/>
      <c r="B19" s="486"/>
      <c r="C19" s="466"/>
      <c r="D19" s="170" t="s">
        <v>308</v>
      </c>
      <c r="E19" s="482"/>
      <c r="F19" s="466"/>
      <c r="G19" s="488"/>
      <c r="H19" s="472"/>
      <c r="I19" s="162" t="s">
        <v>297</v>
      </c>
      <c r="J19" s="97" t="s">
        <v>326</v>
      </c>
      <c r="K19" s="162" t="str">
        <f>IFERROR(CONCATENATE(INDEX('8- Políticas de Administración '!$B$16:$F$53,MATCH('5- Identificación de Riesgos'!J12,'8- Políticas de Administración '!$C$16:$C$54,0),1)," - ",L19),"")</f>
        <v>Moderado - 4</v>
      </c>
      <c r="L19" s="192">
        <f>IFERROR(VLOOKUP(INDEX('8- Políticas de Administración '!$B$16:$F$63,MATCH('5- Identificación de Riesgos'!J19,'8- Políticas de Administración '!$C$16:$C$64,0),1),'8- Políticas de Administración '!$B$16:$F$64,5,FALSE),"")</f>
        <v>4</v>
      </c>
      <c r="M19" s="466"/>
      <c r="N19" s="475"/>
      <c r="O19" s="482"/>
    </row>
    <row r="20" spans="1:15" ht="33.75" customHeight="1">
      <c r="A20" s="439"/>
      <c r="B20" s="486"/>
      <c r="C20" s="466"/>
      <c r="D20" s="171" t="s">
        <v>310</v>
      </c>
      <c r="E20" s="482"/>
      <c r="F20" s="466"/>
      <c r="G20" s="488"/>
      <c r="H20" s="472"/>
      <c r="I20" s="162"/>
      <c r="J20" s="97"/>
      <c r="K20" s="162" t="str">
        <f>IFERROR(CONCATENATE(INDEX('8- Políticas de Administración '!$B$16:$F$53,MATCH('5- Identificación de Riesgos'!J20,'8- Políticas de Administración '!$C$16:$C$54,0),1)," - ",L20),"")</f>
        <v/>
      </c>
      <c r="L20" s="192" t="str">
        <f>IFERROR(VLOOKUP(INDEX('8- Políticas de Administración '!$B$16:$F$63,MATCH('5- Identificación de Riesgos'!J20,'8- Políticas de Administración '!$C$16:$C$64,0),1),'8- Políticas de Administración '!$B$16:$F$64,5,FALSE),"")</f>
        <v/>
      </c>
      <c r="M20" s="466"/>
      <c r="N20" s="475"/>
      <c r="O20" s="482"/>
    </row>
    <row r="21" spans="1:15" ht="45" customHeight="1" thickBot="1">
      <c r="A21" s="439"/>
      <c r="B21" s="486"/>
      <c r="C21" s="467"/>
      <c r="D21" s="172" t="s">
        <v>311</v>
      </c>
      <c r="E21" s="482"/>
      <c r="F21" s="466"/>
      <c r="G21" s="488"/>
      <c r="H21" s="472"/>
      <c r="I21" s="162"/>
      <c r="J21" s="97"/>
      <c r="K21" s="162" t="str">
        <f>IFERROR(CONCATENATE(INDEX('8- Políticas de Administración '!$B$16:$F$53,MATCH('5- Identificación de Riesgos'!J21,'8- Políticas de Administración '!$C$16:$C$54,0),1)," - ",L21),"")</f>
        <v/>
      </c>
      <c r="L21" s="192" t="str">
        <f>IFERROR(VLOOKUP(INDEX('8- Políticas de Administración '!$B$16:$F$63,MATCH('5- Identificación de Riesgos'!J21,'8- Políticas de Administración '!$C$16:$C$64,0),1),'8- Políticas de Administración '!$B$16:$F$64,5,FALSE),"")</f>
        <v/>
      </c>
      <c r="M21" s="466"/>
      <c r="N21" s="475"/>
      <c r="O21" s="482"/>
    </row>
    <row r="22" spans="1:15" ht="45.75" customHeight="1">
      <c r="A22" s="438">
        <v>3</v>
      </c>
      <c r="B22" s="468" t="s">
        <v>312</v>
      </c>
      <c r="C22" s="484" t="s">
        <v>313</v>
      </c>
      <c r="D22" s="341" t="s">
        <v>314</v>
      </c>
      <c r="E22" s="465">
        <v>44578</v>
      </c>
      <c r="F22" s="465">
        <v>240</v>
      </c>
      <c r="G22" s="487">
        <f t="shared" ref="G22" si="1">F22/E22</f>
        <v>5.3838216160437885E-3</v>
      </c>
      <c r="H22" s="471" t="str">
        <f>CONCATENATE(IF(G22&lt;='8-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 - ",VLOOKUP(IF(G22&lt;='8-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valida"))))),'8- Políticas de Administración '!$B$6:$F$10,5,FALSE))</f>
        <v>Muy Baja - 1</v>
      </c>
      <c r="I22" s="161" t="s">
        <v>291</v>
      </c>
      <c r="J22" s="173" t="s">
        <v>292</v>
      </c>
      <c r="K22" s="161" t="str">
        <f>IFERROR(CONCATENATE(INDEX('8- Políticas de Administración '!$B$16:$F$53,MATCH('5- Identificación de Riesgos'!J22,'8- Políticas de Administración '!$C$16:$C$54,0),1)," - ",L22),"")</f>
        <v>Menor - 2</v>
      </c>
      <c r="L22" s="191">
        <f>IFERROR(VLOOKUP(INDEX('8- Políticas de Administración '!$B$16:$F$63,MATCH('5- Identificación de Riesgos'!J22,'8- Políticas de Administración '!$C$16:$C$64,0),1),'8- Políticas de Administración '!$B$16:$F$64,5,FALSE),"")</f>
        <v>2</v>
      </c>
      <c r="M22" s="465" t="str">
        <f>IFERROR(CONCATENATE(INDEX('8- Políticas de Administración '!$B$16:$F$53,MATCH(ROUND(AVERAGE(L22:L26),0),'8- Políticas de Administración '!$F$16:$F$53,0),1)," - ",ROUND(AVERAGE(L22:L26),0)),"")</f>
        <v>Menor - 2</v>
      </c>
      <c r="N22" s="474" t="str">
        <f>IFERROR(CONCATENATE(VLOOKUP((LEFT(H22,LEN(H22)-4)&amp;LEFT(M22,LEN(M22)-4)),'9- Matriz de Calor '!$D$18:$E$42,2,0)," - ",RIGHT(H22,1)*RIGHT(M22,1)),"")</f>
        <v>Bajo - 2</v>
      </c>
      <c r="O22" s="482">
        <f>RIGHT(H22,1)*RIGHT(M22,1)</f>
        <v>2</v>
      </c>
    </row>
    <row r="23" spans="1:15" ht="41.25" customHeight="1">
      <c r="A23" s="439"/>
      <c r="B23" s="469"/>
      <c r="C23" s="484"/>
      <c r="D23" s="337" t="s">
        <v>315</v>
      </c>
      <c r="E23" s="466"/>
      <c r="F23" s="466"/>
      <c r="G23" s="488"/>
      <c r="H23" s="472"/>
      <c r="I23" s="162" t="s">
        <v>294</v>
      </c>
      <c r="J23" s="97" t="s">
        <v>316</v>
      </c>
      <c r="K23" s="162" t="str">
        <f>IFERROR(CONCATENATE(INDEX('8- Políticas de Administración '!$B$16:$F$53,MATCH('5- Identificación de Riesgos'!J23,'8- Políticas de Administración '!$C$16:$C$54,0),1)," - ",L23),"")</f>
        <v>Menor - 2</v>
      </c>
      <c r="L23" s="192">
        <f>IFERROR(VLOOKUP(INDEX('8- Políticas de Administración '!$B$16:$F$63,MATCH('5- Identificación de Riesgos'!J23,'8- Políticas de Administración '!$C$16:$C$64,0),1),'8- Políticas de Administración '!$B$16:$F$64,5,FALSE),"")</f>
        <v>2</v>
      </c>
      <c r="M23" s="466"/>
      <c r="N23" s="475"/>
      <c r="O23" s="482"/>
    </row>
    <row r="24" spans="1:15" ht="39" customHeight="1">
      <c r="A24" s="439"/>
      <c r="B24" s="469"/>
      <c r="C24" s="484"/>
      <c r="D24" s="337" t="s">
        <v>317</v>
      </c>
      <c r="E24" s="466"/>
      <c r="F24" s="466"/>
      <c r="G24" s="488"/>
      <c r="H24" s="472"/>
      <c r="I24" s="162" t="s">
        <v>297</v>
      </c>
      <c r="J24" s="97" t="s">
        <v>309</v>
      </c>
      <c r="K24" s="162" t="str">
        <f>IFERROR(CONCATENATE(INDEX('8- Políticas de Administración '!$B$16:$F$53,MATCH('5- Identificación de Riesgos'!J24,'8- Políticas de Administración '!$C$16:$C$54,0),1)," - ",L24),"")</f>
        <v>Menor - 2</v>
      </c>
      <c r="L24" s="192">
        <f>IFERROR(VLOOKUP(INDEX('8- Políticas de Administración '!$B$16:$F$63,MATCH('5- Identificación de Riesgos'!J24,'8- Políticas de Administración '!$C$16:$C$64,0),1),'8- Políticas de Administración '!$B$16:$F$64,5,FALSE),"")</f>
        <v>2</v>
      </c>
      <c r="M24" s="466"/>
      <c r="N24" s="475"/>
      <c r="O24" s="482"/>
    </row>
    <row r="25" spans="1:15">
      <c r="A25" s="439"/>
      <c r="B25" s="469"/>
      <c r="C25" s="484"/>
      <c r="D25" s="337" t="s">
        <v>156</v>
      </c>
      <c r="E25" s="466"/>
      <c r="F25" s="466"/>
      <c r="G25" s="488"/>
      <c r="H25" s="472"/>
      <c r="I25" s="162"/>
      <c r="J25" s="97"/>
      <c r="K25" s="162" t="str">
        <f>IFERROR(CONCATENATE(INDEX('8- Políticas de Administración '!$B$16:$F$53,MATCH('5- Identificación de Riesgos'!J25,'8- Políticas de Administración '!$C$16:$C$54,0),1)," - ",L25),"")</f>
        <v/>
      </c>
      <c r="L25" s="192" t="str">
        <f>IFERROR(VLOOKUP(INDEX('8- Políticas de Administración '!$B$16:$F$63,MATCH('5- Identificación de Riesgos'!J25,'8- Políticas de Administración '!$C$16:$C$64,0),1),'8- Políticas de Administración '!$B$16:$F$64,5,FALSE),"")</f>
        <v/>
      </c>
      <c r="M25" s="466"/>
      <c r="N25" s="475"/>
      <c r="O25" s="482"/>
    </row>
    <row r="26" spans="1:15" ht="15.75" thickBot="1">
      <c r="A26" s="439"/>
      <c r="B26" s="469"/>
      <c r="C26" s="484"/>
      <c r="D26" s="338" t="s">
        <v>156</v>
      </c>
      <c r="E26" s="466"/>
      <c r="F26" s="466"/>
      <c r="G26" s="488"/>
      <c r="H26" s="472"/>
      <c r="I26" s="162"/>
      <c r="J26" s="97"/>
      <c r="K26" s="162" t="str">
        <f>IFERROR(CONCATENATE(INDEX('8- Políticas de Administración '!$B$16:$F$53,MATCH('5- Identificación de Riesgos'!J26,'8- Políticas de Administración '!$C$16:$C$54,0),1)," - ",L26),"")</f>
        <v/>
      </c>
      <c r="L26" s="192" t="str">
        <f>IFERROR(VLOOKUP(INDEX('8- Políticas de Administración '!$B$16:$F$63,MATCH('5- Identificación de Riesgos'!J26,'8- Políticas de Administración '!$C$16:$C$64,0),1),'8- Políticas de Administración '!$B$16:$F$64,5,FALSE),"")</f>
        <v/>
      </c>
      <c r="M26" s="466"/>
      <c r="N26" s="475"/>
      <c r="O26" s="482"/>
    </row>
    <row r="27" spans="1:15" ht="45">
      <c r="A27" s="438">
        <v>4</v>
      </c>
      <c r="B27" s="468" t="s">
        <v>318</v>
      </c>
      <c r="C27" s="460" t="s">
        <v>319</v>
      </c>
      <c r="D27" s="197" t="s">
        <v>320</v>
      </c>
      <c r="E27" s="465">
        <f>4833*4</f>
        <v>19332</v>
      </c>
      <c r="F27" s="465">
        <v>108</v>
      </c>
      <c r="G27" s="487">
        <f t="shared" ref="G27" si="2">F27/E27</f>
        <v>5.5865921787709499E-3</v>
      </c>
      <c r="H27" s="471" t="str">
        <f>CONCATENATE(IF(G27&lt;='[3]8- Politicas de admiistracion '!$D$6,'[3]8- Politicas de admiistracion '!$B$6,IF(G27&lt;='[3]8- Politicas de admiistracion '!$D$7,'[3]8- Politicas de admiistracion '!$B$7,IF(G27&lt;='[3]8- Politicas de admiistracion '!$D$8,'[3]8- Politicas de admiistracion '!$B$8,IF(G27&lt;='[3]8- Politicas de admiistracion '!$D$9,'[3]8- Politicas de admiistracion '!$B$9,IF(G27&lt;='[3]8- Politicas de admiistracion '!$D$10,'[3]8- Politicas de admiistracion '!$B$10,"Probabilidad no valida")))))," - ",VLOOKUP(IF(G27&lt;='[3]8- Politicas de admiistracion '!$D$6,'[3]8- Politicas de admiistracion '!$B$6,IF(G27&lt;='[3]8- Politicas de admiistracion '!$D$7,'[3]8- Politicas de admiistracion '!$B$7,IF(G27&lt;='[3]8- Politicas de admiistracion '!$D$8,'[3]8- Politicas de admiistracion '!$B$8,IF(G27&lt;='[3]8- Politicas de admiistracion '!$D$9,'[3]8- Politicas de admiistracion '!$B$9,IF(G27&lt;='[3]8- Politicas de admiistracion '!$D$10,'[3]8- Politicas de admiistracion '!$B$10,"Probabilidad no valida"))))),'[3]8- Politicas de admiistracion '!$B$6:$F$10,5,FALSE))</f>
        <v>Muy Baja - 1</v>
      </c>
      <c r="I27" s="161" t="s">
        <v>291</v>
      </c>
      <c r="J27" s="173" t="s">
        <v>292</v>
      </c>
      <c r="K27" s="161" t="str">
        <f>IFERROR(CONCATENATE(INDEX('8- Políticas de Administración '!$B$16:$F$53,MATCH('5- Identificación de Riesgos'!J27,'8- Políticas de Administración '!$C$16:$C$54,0),1)," - ",L27),"")</f>
        <v>Menor - 2</v>
      </c>
      <c r="L27" s="191">
        <f>IFERROR(VLOOKUP(INDEX('8- Políticas de Administración '!$B$16:$F$63,MATCH('5- Identificación de Riesgos'!J27,'8- Políticas de Administración '!$C$16:$C$64,0),1),'8- Políticas de Administración '!$B$16:$F$64,5,FALSE),"")</f>
        <v>2</v>
      </c>
      <c r="M27" s="465" t="str">
        <f>IFERROR(CONCATENATE(INDEX('8- Políticas de Administración '!$B$16:$F$53,MATCH(ROUND(AVERAGE(L27:L32),0),'8- Políticas de Administración '!$F$16:$F$53,0),1)," - ",ROUND(AVERAGE(L27:L32),0)),"")</f>
        <v>Menor - 2</v>
      </c>
      <c r="N27" s="474" t="str">
        <f>IFERROR(CONCATENATE(VLOOKUP((LEFT(H27,LEN(H27)-4)&amp;LEFT(M27,LEN(M27)-4)),'9- Matriz de Calor '!$D$18:$E$42,2,0)," - ",RIGHT(H27,1)*RIGHT(M27,1)),"")</f>
        <v>Bajo - 2</v>
      </c>
      <c r="O27" s="482">
        <f>RIGHT(H27,1)*RIGHT(M27,1)</f>
        <v>2</v>
      </c>
    </row>
    <row r="28" spans="1:15" ht="45">
      <c r="A28" s="439"/>
      <c r="B28" s="469"/>
      <c r="C28" s="458"/>
      <c r="D28" s="197" t="s">
        <v>321</v>
      </c>
      <c r="E28" s="466"/>
      <c r="F28" s="466"/>
      <c r="G28" s="488"/>
      <c r="H28" s="472"/>
      <c r="I28" s="162" t="s">
        <v>322</v>
      </c>
      <c r="J28" s="97" t="s">
        <v>316</v>
      </c>
      <c r="K28" s="162" t="str">
        <f>IFERROR(CONCATENATE(INDEX('8- Políticas de Administración '!$B$16:$F$53,MATCH('5- Identificación de Riesgos'!J28,'8- Políticas de Administración '!$C$16:$C$54,0),1)," - ",L28),"")</f>
        <v>Menor - 2</v>
      </c>
      <c r="L28" s="192">
        <f>IFERROR(VLOOKUP(INDEX('8- Políticas de Administración '!$B$16:$F$63,MATCH('5- Identificación de Riesgos'!J28,'8- Políticas de Administración '!$C$16:$C$64,0),1),'8- Políticas de Administración '!$B$16:$F$64,5,FALSE),"")</f>
        <v>2</v>
      </c>
      <c r="M28" s="466"/>
      <c r="N28" s="475"/>
      <c r="O28" s="482"/>
    </row>
    <row r="29" spans="1:15" ht="30">
      <c r="A29" s="439"/>
      <c r="B29" s="469"/>
      <c r="C29" s="458"/>
      <c r="D29" s="10" t="s">
        <v>323</v>
      </c>
      <c r="E29" s="466"/>
      <c r="F29" s="466"/>
      <c r="G29" s="488"/>
      <c r="H29" s="472"/>
      <c r="I29" s="162" t="s">
        <v>294</v>
      </c>
      <c r="J29" s="97" t="s">
        <v>309</v>
      </c>
      <c r="K29" s="162" t="str">
        <f>IFERROR(CONCATENATE(INDEX('8- Políticas de Administración '!$B$16:$F$53,MATCH('5- Identificación de Riesgos'!J29,'8- Políticas de Administración '!$C$16:$C$54,0),1)," - ",L29),"")</f>
        <v>Menor - 2</v>
      </c>
      <c r="L29" s="192">
        <f>IFERROR(VLOOKUP(INDEX('8- Políticas de Administración '!$B$16:$F$63,MATCH('5- Identificación de Riesgos'!J29,'8- Políticas de Administración '!$C$16:$C$64,0),1),'8- Políticas de Administración '!$B$16:$F$64,5,FALSE),"")</f>
        <v>2</v>
      </c>
      <c r="M29" s="466"/>
      <c r="N29" s="475"/>
      <c r="O29" s="482"/>
    </row>
    <row r="30" spans="1:15">
      <c r="A30" s="439"/>
      <c r="B30" s="469"/>
      <c r="C30" s="458"/>
      <c r="D30" s="197"/>
      <c r="E30" s="466"/>
      <c r="F30" s="466"/>
      <c r="G30" s="488"/>
      <c r="H30" s="472"/>
      <c r="I30" s="162"/>
      <c r="J30" s="97"/>
      <c r="K30" s="162" t="str">
        <f>IFERROR(CONCATENATE(INDEX('8- Políticas de Administración '!$B$16:$F$53,MATCH('5- Identificación de Riesgos'!J30,'8- Políticas de Administración '!$C$16:$C$54,0),1)," - ",L30),"")</f>
        <v/>
      </c>
      <c r="L30" s="192" t="str">
        <f>IFERROR(VLOOKUP(INDEX('8- Políticas de Administración '!$B$16:$F$63,MATCH('5- Identificación de Riesgos'!J30,'8- Políticas de Administración '!$C$16:$C$64,0),1),'8- Políticas de Administración '!$B$16:$F$64,5,FALSE),"")</f>
        <v/>
      </c>
      <c r="M30" s="466"/>
      <c r="N30" s="475"/>
      <c r="O30" s="482"/>
    </row>
    <row r="31" spans="1:15" ht="30">
      <c r="A31" s="439"/>
      <c r="B31" s="469"/>
      <c r="C31" s="458"/>
      <c r="D31" s="197" t="s">
        <v>324</v>
      </c>
      <c r="E31" s="466"/>
      <c r="F31" s="466"/>
      <c r="G31" s="488"/>
      <c r="H31" s="472"/>
      <c r="I31" s="162"/>
      <c r="J31" s="97"/>
      <c r="K31" s="162" t="str">
        <f>IFERROR(CONCATENATE(INDEX('8- Políticas de Administración '!$B$16:$F$53,MATCH('5- Identificación de Riesgos'!J31,'8- Políticas de Administración '!$C$16:$C$54,0),1)," - ",L31),"")</f>
        <v/>
      </c>
      <c r="L31" s="192" t="str">
        <f>IFERROR(VLOOKUP(INDEX('8- Políticas de Administración '!$B$16:$F$63,MATCH('5- Identificación de Riesgos'!J31,'8- Políticas de Administración '!$C$16:$C$64,0),1),'8- Políticas de Administración '!$B$16:$F$64,5,FALSE),"")</f>
        <v/>
      </c>
      <c r="M31" s="466"/>
      <c r="N31" s="475"/>
      <c r="O31" s="482"/>
    </row>
    <row r="32" spans="1:15" ht="39" customHeight="1" thickBot="1">
      <c r="A32" s="440"/>
      <c r="B32" s="470"/>
      <c r="C32" s="459"/>
      <c r="D32" s="340" t="s">
        <v>534</v>
      </c>
      <c r="E32" s="467"/>
      <c r="F32" s="467"/>
      <c r="G32" s="489"/>
      <c r="H32" s="473"/>
      <c r="I32" s="163"/>
      <c r="J32" s="174"/>
      <c r="K32" s="163" t="str">
        <f>IFERROR(CONCATENATE(INDEX('8- Políticas de Administración '!$B$16:$F$53,MATCH('5- Identificación de Riesgos'!J32,'8- Políticas de Administración '!$C$16:$C$54,0),1)," - ",L32),"")</f>
        <v/>
      </c>
      <c r="L32" s="193" t="str">
        <f>IFERROR(VLOOKUP(INDEX('8- Políticas de Administración '!$B$16:$F$63,MATCH('5- Identificación de Riesgos'!J32,'8- Políticas de Administración '!$C$16:$C$64,0),1),'8- Políticas de Administración '!$B$16:$F$64,5,FALSE),"")</f>
        <v/>
      </c>
      <c r="M32" s="467"/>
      <c r="N32" s="476"/>
      <c r="O32" s="482"/>
    </row>
    <row r="33" spans="1:25" ht="60">
      <c r="A33" s="438">
        <v>5</v>
      </c>
      <c r="B33" s="469" t="s">
        <v>325</v>
      </c>
      <c r="C33" s="460" t="s">
        <v>523</v>
      </c>
      <c r="D33" s="339" t="s">
        <v>524</v>
      </c>
      <c r="E33" s="460">
        <v>10256</v>
      </c>
      <c r="F33" s="460">
        <v>85</v>
      </c>
      <c r="G33" s="492">
        <f>F33/E33</f>
        <v>8.2878315132605303E-3</v>
      </c>
      <c r="H33" s="494" t="str">
        <f>CONCATENATE(IF(G33&lt;='8-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 - ",VLOOKUP(IF(G33&lt;='8-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valida"))))),'8- Políticas de Administración '!$B$6:$F$10,5,FALSE))</f>
        <v>Muy Baja - 1</v>
      </c>
      <c r="I33" s="331" t="s">
        <v>297</v>
      </c>
      <c r="J33" s="173" t="s">
        <v>326</v>
      </c>
      <c r="K33" s="161" t="str">
        <f>IFERROR(CONCATENATE(INDEX('8- Políticas de Administración '!$B$16:$F$53,MATCH('5- Identificación de Riesgos'!J33,'8- Políticas de Administración '!$C$16:$C$54,0),1)," - ",L33),"")</f>
        <v>Mayor - 4</v>
      </c>
      <c r="L33" s="191">
        <f>IFERROR(VLOOKUP(INDEX('8- Políticas de Administración '!$B$16:$F$63,MATCH('5- Identificación de Riesgos'!J33,'8- Políticas de Administración '!$C$16:$C$64,0),1),'8- Políticas de Administración '!$B$16:$F$64,5,FALSE),"")</f>
        <v>4</v>
      </c>
      <c r="M33" s="465" t="str">
        <f>IFERROR(CONCATENATE(INDEX('8- Políticas de Administración '!$B$16:$F$53,MATCH(ROUND(AVERAGE(L33:L36),0),'8- Políticas de Administración '!$F$16:$F$53,0),1)," - ",ROUND(AVERAGE(L33:L36),0)),"")</f>
        <v>Mayor - 4</v>
      </c>
      <c r="N33" s="474" t="str">
        <f>IFERROR(CONCATENATE(VLOOKUP((LEFT(H33,LEN(H33)-4)&amp;LEFT(M33,LEN(M33)-4)),'9- Matriz de Calor '!$D$18:$E$42,2,0)," - ",RIGHT(H33,1)*RIGHT(M33,1)),"")</f>
        <v>Alto  - 4</v>
      </c>
      <c r="O33" s="480">
        <f>RIGHT(H33,1)*RIGHT(M33,1)</f>
        <v>4</v>
      </c>
    </row>
    <row r="34" spans="1:25" ht="45">
      <c r="A34" s="439"/>
      <c r="B34" s="469"/>
      <c r="C34" s="458"/>
      <c r="D34" s="93" t="s">
        <v>327</v>
      </c>
      <c r="E34" s="458"/>
      <c r="F34" s="458"/>
      <c r="G34" s="447"/>
      <c r="H34" s="456"/>
      <c r="I34" s="332" t="s">
        <v>297</v>
      </c>
      <c r="J34" s="97" t="s">
        <v>326</v>
      </c>
      <c r="K34" s="162" t="str">
        <f>IFERROR(CONCATENATE(INDEX('8- Políticas de Administración '!$B$16:$F$53,MATCH('5- Identificación de Riesgos'!J34,'8- Políticas de Administración '!$C$16:$C$54,0),1)," - ",L34),"")</f>
        <v>Mayor - 4</v>
      </c>
      <c r="L34" s="192">
        <f>IFERROR(VLOOKUP(INDEX('8- Políticas de Administración '!$B$16:$F$63,MATCH('5- Identificación de Riesgos'!J34,'8- Políticas de Administración '!$C$16:$C$64,0),1),'8- Políticas de Administración '!$B$16:$F$64,5,FALSE),"")</f>
        <v>4</v>
      </c>
      <c r="M34" s="466"/>
      <c r="N34" s="475"/>
      <c r="O34" s="481"/>
    </row>
    <row r="35" spans="1:25" ht="30">
      <c r="A35" s="439"/>
      <c r="B35" s="469"/>
      <c r="C35" s="458"/>
      <c r="D35" s="93" t="s">
        <v>328</v>
      </c>
      <c r="E35" s="458"/>
      <c r="F35" s="458"/>
      <c r="G35" s="447"/>
      <c r="H35" s="456"/>
      <c r="I35" s="332"/>
      <c r="J35" s="97"/>
      <c r="K35" s="162" t="str">
        <f>IFERROR(CONCATENATE(INDEX('8- Políticas de Administración '!$B$16:$F$53,MATCH('5- Identificación de Riesgos'!J35,'8- Políticas de Administración '!$C$16:$C$54,0),1)," - ",L35),"")</f>
        <v/>
      </c>
      <c r="L35" s="192" t="str">
        <f>IFERROR(VLOOKUP(INDEX('8- Políticas de Administración '!$B$16:$F$63,MATCH('5- Identificación de Riesgos'!J35,'8- Políticas de Administración '!$C$16:$C$64,0),1),'8- Políticas de Administración '!$B$16:$F$64,5,FALSE),"")</f>
        <v/>
      </c>
      <c r="M35" s="466"/>
      <c r="N35" s="475"/>
      <c r="O35" s="481"/>
    </row>
    <row r="36" spans="1:25">
      <c r="A36" s="439"/>
      <c r="B36" s="490"/>
      <c r="C36" s="491"/>
      <c r="D36" s="93" t="s">
        <v>525</v>
      </c>
      <c r="E36" s="491"/>
      <c r="F36" s="491"/>
      <c r="G36" s="493"/>
      <c r="H36" s="495"/>
      <c r="I36" s="332"/>
      <c r="J36" s="97"/>
      <c r="K36" s="162" t="str">
        <f>IFERROR(CONCATENATE(INDEX('8- Políticas de Administración '!$B$16:$F$53,MATCH('5- Identificación de Riesgos'!J36,'8- Políticas de Administración '!$C$16:$C$54,0),1)," - ",L36),"")</f>
        <v/>
      </c>
      <c r="L36" s="192" t="str">
        <f>IFERROR(VLOOKUP(INDEX('8- Políticas de Administración '!$B$16:$F$63,MATCH('5- Identificación de Riesgos'!J36,'8- Políticas de Administración '!$C$16:$C$64,0),1),'8- Políticas de Administración '!$B$16:$F$64,5,FALSE),"")</f>
        <v/>
      </c>
      <c r="M36" s="466"/>
      <c r="N36" s="475"/>
      <c r="O36" s="481"/>
    </row>
    <row r="37" spans="1:25" ht="45" hidden="1" customHeight="1">
      <c r="A37" s="529">
        <v>6</v>
      </c>
      <c r="B37" s="448" t="s">
        <v>329</v>
      </c>
      <c r="C37" s="458" t="s">
        <v>330</v>
      </c>
      <c r="D37" s="160" t="s">
        <v>331</v>
      </c>
      <c r="E37" s="445">
        <v>200</v>
      </c>
      <c r="F37" s="446">
        <v>1</v>
      </c>
      <c r="G37" s="447">
        <f t="shared" ref="G37" si="3">F37/E37</f>
        <v>5.0000000000000001E-3</v>
      </c>
      <c r="H37" s="456" t="str">
        <f>CONCATENATE(IF(G37&lt;='8-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 - ",VLOOKUP(IF(G37&lt;='8-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valida"))))),'8- Políticas de Administración '!$B$6:$F$10,5,FALSE))</f>
        <v>Muy Baja - 1</v>
      </c>
      <c r="I37" s="333" t="s">
        <v>291</v>
      </c>
      <c r="J37" s="173" t="s">
        <v>332</v>
      </c>
      <c r="K37" s="161" t="str">
        <f>IFERROR(CONCATENATE(INDEX('8- Políticas de Administración '!$B$16:$F$53,MATCH('5- Identificación de Riesgos'!J37,'8- Políticas de Administración '!$C$16:$C$54,0),1)," - ",L37),"")</f>
        <v>Catastrófico - 5</v>
      </c>
      <c r="L37" s="191">
        <f>IFERROR(VLOOKUP(INDEX('8- Políticas de Administración '!$B$16:$F$63,MATCH('5- Identificación de Riesgos'!J37,'8- Políticas de Administración '!$C$16:$C$64,0),1),'8- Políticas de Administración '!$B$16:$F$64,5,FALSE),"")</f>
        <v>5</v>
      </c>
      <c r="M37" s="465" t="str">
        <f>IFERROR(CONCATENATE(INDEX('8- Políticas de Administración '!$B$16:$F$53,MATCH(ROUND(AVERAGE(L37:L46),0),'8- Políticas de Administración '!$F$16:$F$53,0),1)," - ",ROUND(AVERAGE(L37:L46),0)),"")</f>
        <v>Mayor - 4</v>
      </c>
      <c r="N37" s="462" t="str">
        <f>IFERROR(CONCATENATE(VLOOKUP((LEFT(H37,LEN(H37)-4)&amp;LEFT(M37,LEN(M37)-4)),'9- Matriz de Calor '!$D$18:$E$42,2,0)," - ",RIGHT(H37,1)*RIGHT(M37,1)),"")</f>
        <v>Alto  - 4</v>
      </c>
      <c r="Q37" s="451"/>
      <c r="R37" s="452"/>
      <c r="S37" s="452"/>
      <c r="T37" s="452"/>
      <c r="U37" s="452"/>
      <c r="V37" s="452"/>
      <c r="W37" s="452"/>
      <c r="X37" s="452"/>
      <c r="Y37" s="453"/>
    </row>
    <row r="38" spans="1:25" ht="59.25" hidden="1" customHeight="1">
      <c r="A38" s="530"/>
      <c r="B38" s="448"/>
      <c r="C38" s="458"/>
      <c r="D38" s="198" t="s">
        <v>333</v>
      </c>
      <c r="E38" s="445"/>
      <c r="F38" s="446"/>
      <c r="G38" s="447"/>
      <c r="H38" s="456"/>
      <c r="I38" s="162" t="s">
        <v>294</v>
      </c>
      <c r="J38" s="97" t="s">
        <v>334</v>
      </c>
      <c r="K38" s="162" t="str">
        <f>IFERROR(CONCATENATE(INDEX('8- Políticas de Administración '!$B$16:$F$53,MATCH('5- Identificación de Riesgos'!J38,'8- Políticas de Administración '!$C$16:$C$54,0),1)," - ",L38),"")</f>
        <v>Moderado - 3</v>
      </c>
      <c r="L38" s="192">
        <f>IFERROR(VLOOKUP(INDEX('8- Políticas de Administración '!$B$16:$F$63,MATCH('5- Identificación de Riesgos'!J38,'8- Políticas de Administración '!$C$16:$C$64,0),1),'8- Políticas de Administración '!$B$16:$F$64,5,FALSE),"")</f>
        <v>3</v>
      </c>
      <c r="M38" s="466"/>
      <c r="N38" s="445"/>
      <c r="Q38" s="451"/>
      <c r="R38" s="452"/>
      <c r="S38" s="452"/>
      <c r="T38" s="452"/>
      <c r="U38" s="452"/>
      <c r="V38" s="452"/>
      <c r="W38" s="452"/>
      <c r="X38" s="452"/>
      <c r="Y38" s="453"/>
    </row>
    <row r="39" spans="1:25" ht="15" hidden="1" customHeight="1">
      <c r="A39" s="530"/>
      <c r="B39" s="448"/>
      <c r="C39" s="458"/>
      <c r="D39" s="198"/>
      <c r="E39" s="445"/>
      <c r="F39" s="446"/>
      <c r="G39" s="447"/>
      <c r="H39" s="456"/>
      <c r="I39" s="162"/>
      <c r="J39" s="97"/>
      <c r="K39" s="162" t="str">
        <f>IFERROR(CONCATENATE(INDEX('8- Políticas de Administración '!$B$16:$F$53,MATCH('5- Identificación de Riesgos'!J39,'8- Políticas de Administración '!$C$16:$C$54,0),1)," - ",L39),"")</f>
        <v/>
      </c>
      <c r="L39" s="192" t="str">
        <f>IFERROR(VLOOKUP(INDEX('8- Políticas de Administración '!$B$16:$F$63,MATCH('5- Identificación de Riesgos'!J39,'8- Políticas de Administración '!$C$16:$C$64,0),1),'8- Políticas de Administración '!$B$16:$F$64,5,FALSE),"")</f>
        <v/>
      </c>
      <c r="M39" s="466"/>
      <c r="N39" s="445"/>
      <c r="Q39" s="451"/>
      <c r="R39" s="452"/>
      <c r="S39" s="452"/>
      <c r="T39" s="452"/>
      <c r="U39" s="452"/>
      <c r="V39" s="452"/>
      <c r="W39" s="452"/>
      <c r="X39" s="452"/>
      <c r="Y39" s="453"/>
    </row>
    <row r="40" spans="1:25" ht="15" hidden="1" customHeight="1">
      <c r="A40" s="530"/>
      <c r="B40" s="448"/>
      <c r="C40" s="458"/>
      <c r="D40" s="170"/>
      <c r="E40" s="445"/>
      <c r="F40" s="446"/>
      <c r="G40" s="447"/>
      <c r="H40" s="456"/>
      <c r="I40" s="162"/>
      <c r="J40" s="97"/>
      <c r="K40" s="162" t="str">
        <f>IFERROR(CONCATENATE(INDEX('8- Políticas de Administración '!$B$16:$F$53,MATCH('5- Identificación de Riesgos'!J40,'8- Políticas de Administración '!$C$16:$C$54,0),1)," - ",L40),"")</f>
        <v/>
      </c>
      <c r="L40" s="192" t="str">
        <f>IFERROR(VLOOKUP(INDEX('8- Políticas de Administración '!$B$16:$F$63,MATCH('5- Identificación de Riesgos'!J40,'8- Políticas de Administración '!$C$16:$C$64,0),1),'8- Políticas de Administración '!$B$16:$F$64,5,FALSE),"")</f>
        <v/>
      </c>
      <c r="M40" s="466"/>
      <c r="N40" s="445"/>
      <c r="Q40" s="451"/>
      <c r="R40" s="452"/>
      <c r="S40" s="452"/>
      <c r="T40" s="452"/>
      <c r="U40" s="452"/>
      <c r="V40" s="452"/>
      <c r="W40" s="452"/>
      <c r="X40" s="452"/>
      <c r="Y40" s="453"/>
    </row>
    <row r="41" spans="1:25" ht="15" hidden="1" customHeight="1">
      <c r="A41" s="530"/>
      <c r="B41" s="448"/>
      <c r="C41" s="458"/>
      <c r="D41" s="170"/>
      <c r="E41" s="445"/>
      <c r="F41" s="446"/>
      <c r="G41" s="447"/>
      <c r="H41" s="456"/>
      <c r="I41" s="162"/>
      <c r="J41" s="97"/>
      <c r="K41" s="162" t="str">
        <f>IFERROR(CONCATENATE(INDEX('8- Políticas de Administración '!$B$16:$F$53,MATCH('5- Identificación de Riesgos'!J41,'8- Políticas de Administración '!$C$16:$C$54,0),1)," - ",L41),"")</f>
        <v/>
      </c>
      <c r="L41" s="192" t="str">
        <f>IFERROR(VLOOKUP(INDEX('8- Políticas de Administración '!$B$16:$F$63,MATCH('5- Identificación de Riesgos'!J41,'8- Políticas de Administración '!$C$16:$C$64,0),1),'8- Políticas de Administración '!$B$16:$F$64,5,FALSE),"")</f>
        <v/>
      </c>
      <c r="M41" s="466"/>
      <c r="N41" s="445"/>
      <c r="Q41" s="451"/>
      <c r="R41" s="452"/>
      <c r="S41" s="452"/>
      <c r="T41" s="452"/>
      <c r="U41" s="452"/>
      <c r="V41" s="452"/>
      <c r="W41" s="452"/>
      <c r="X41" s="452"/>
      <c r="Y41" s="453"/>
    </row>
    <row r="42" spans="1:25" ht="15" hidden="1" customHeight="1">
      <c r="A42" s="530"/>
      <c r="B42" s="448"/>
      <c r="C42" s="458"/>
      <c r="D42" s="170"/>
      <c r="E42" s="445"/>
      <c r="F42" s="446"/>
      <c r="G42" s="447"/>
      <c r="H42" s="456"/>
      <c r="I42" s="162"/>
      <c r="J42" s="97"/>
      <c r="K42" s="162" t="str">
        <f>IFERROR(CONCATENATE(INDEX('8- Políticas de Administración '!$B$16:$F$53,MATCH('5- Identificación de Riesgos'!J42,'8- Políticas de Administración '!$C$16:$C$54,0),1)," - ",L42),"")</f>
        <v/>
      </c>
      <c r="L42" s="192" t="str">
        <f>IFERROR(VLOOKUP(INDEX('8- Políticas de Administración '!$B$16:$F$63,MATCH('5- Identificación de Riesgos'!J42,'8- Políticas de Administración '!$C$16:$C$64,0),1),'8- Políticas de Administración '!$B$16:$F$64,5,FALSE),"")</f>
        <v/>
      </c>
      <c r="M42" s="466"/>
      <c r="N42" s="445"/>
      <c r="Q42" s="451"/>
      <c r="R42" s="452"/>
      <c r="S42" s="452"/>
      <c r="T42" s="452"/>
      <c r="U42" s="452"/>
      <c r="V42" s="452"/>
      <c r="W42" s="452"/>
      <c r="X42" s="452"/>
      <c r="Y42" s="453"/>
    </row>
    <row r="43" spans="1:25" ht="15" hidden="1" customHeight="1">
      <c r="A43" s="530"/>
      <c r="B43" s="448"/>
      <c r="C43" s="458"/>
      <c r="D43" s="170"/>
      <c r="E43" s="445"/>
      <c r="F43" s="446"/>
      <c r="G43" s="447"/>
      <c r="H43" s="456"/>
      <c r="I43" s="162"/>
      <c r="J43" s="97"/>
      <c r="K43" s="162" t="str">
        <f>IFERROR(CONCATENATE(INDEX('8- Políticas de Administración '!$B$16:$F$53,MATCH('5- Identificación de Riesgos'!J43,'8- Políticas de Administración '!$C$16:$C$54,0),1)," - ",L43),"")</f>
        <v/>
      </c>
      <c r="L43" s="192" t="str">
        <f>IFERROR(VLOOKUP(INDEX('8- Políticas de Administración '!$B$16:$F$63,MATCH('5- Identificación de Riesgos'!J43,'8- Políticas de Administración '!$C$16:$C$64,0),1),'8- Políticas de Administración '!$B$16:$F$64,5,FALSE),"")</f>
        <v/>
      </c>
      <c r="M43" s="466"/>
      <c r="N43" s="445"/>
      <c r="Q43" s="451"/>
      <c r="R43" s="452"/>
      <c r="S43" s="452"/>
      <c r="T43" s="452"/>
      <c r="U43" s="452"/>
      <c r="V43" s="452"/>
      <c r="W43" s="452"/>
      <c r="X43" s="452"/>
      <c r="Y43" s="453"/>
    </row>
    <row r="44" spans="1:25" ht="15.75" hidden="1" customHeight="1" thickBot="1">
      <c r="A44" s="530"/>
      <c r="B44" s="448"/>
      <c r="C44" s="458"/>
      <c r="D44" s="170"/>
      <c r="E44" s="445"/>
      <c r="F44" s="446"/>
      <c r="G44" s="447"/>
      <c r="H44" s="456"/>
      <c r="I44" s="162"/>
      <c r="J44" s="97"/>
      <c r="K44" s="162" t="str">
        <f>IFERROR(CONCATENATE(INDEX('8- Políticas de Administración '!$B$16:$F$53,MATCH('5- Identificación de Riesgos'!J44,'8- Políticas de Administración '!$C$16:$C$54,0),1)," - ",L44),"")</f>
        <v/>
      </c>
      <c r="L44" s="193" t="str">
        <f>IFERROR(VLOOKUP(INDEX('8- Políticas de Administración '!$B$16:$F$63,MATCH('5- Identificación de Riesgos'!J44,'8- Políticas de Administración '!$C$16:$C$64,0),1),'8- Políticas de Administración '!$B$16:$F$64,5,FALSE),"")</f>
        <v/>
      </c>
      <c r="M44" s="466"/>
      <c r="N44" s="445"/>
      <c r="Q44" s="451"/>
      <c r="R44" s="452"/>
      <c r="S44" s="452"/>
      <c r="T44" s="452"/>
      <c r="U44" s="452"/>
      <c r="V44" s="452"/>
      <c r="W44" s="452"/>
      <c r="X44" s="452"/>
      <c r="Y44" s="453"/>
    </row>
    <row r="45" spans="1:25" ht="23.25" hidden="1" customHeight="1">
      <c r="A45" s="530"/>
      <c r="B45" s="448"/>
      <c r="C45" s="458"/>
      <c r="D45" s="170"/>
      <c r="E45" s="445"/>
      <c r="F45" s="446"/>
      <c r="G45" s="447"/>
      <c r="H45" s="456"/>
      <c r="I45" s="162"/>
      <c r="J45" s="97"/>
      <c r="K45" s="162" t="str">
        <f>IFERROR(CONCATENATE(INDEX('8- Políticas de Administración '!$B$16:$F$53,MATCH('5- Identificación de Riesgos'!J45,'8- Políticas de Administración '!$C$16:$C$54,0),1)," - ",L45),"")</f>
        <v/>
      </c>
      <c r="L45" s="204" t="str">
        <f>IFERROR(VLOOKUP(INDEX('8- Políticas de Administración '!$B$16:$F$63,MATCH('5- Identificación de Riesgos'!J45,'8- Políticas de Administración '!$C$16:$C$64,0),1),'8- Políticas de Administración '!$B$16:$F$64,5,FALSE),"")</f>
        <v/>
      </c>
      <c r="M45" s="466"/>
      <c r="N45" s="445"/>
      <c r="Q45" s="451"/>
      <c r="R45" s="452"/>
      <c r="S45" s="452"/>
      <c r="T45" s="452"/>
      <c r="U45" s="452"/>
      <c r="V45" s="452"/>
      <c r="W45" s="452"/>
      <c r="X45" s="452"/>
      <c r="Y45" s="453"/>
    </row>
    <row r="46" spans="1:25" ht="15" hidden="1" customHeight="1" thickBot="1">
      <c r="A46" s="531"/>
      <c r="B46" s="449"/>
      <c r="C46" s="459"/>
      <c r="D46" s="215"/>
      <c r="E46" s="461"/>
      <c r="F46" s="454"/>
      <c r="G46" s="455"/>
      <c r="H46" s="457"/>
      <c r="I46" s="163"/>
      <c r="J46" s="174"/>
      <c r="K46" s="163" t="str">
        <f>IFERROR(CONCATENATE(INDEX('8- Políticas de Administración '!$B$16:$F$53,MATCH('5- Identificación de Riesgos'!J46,'8- Políticas de Administración '!$C$16:$C$54,0),1)," - ",L46),"")</f>
        <v/>
      </c>
      <c r="L46" s="193" t="str">
        <f>IFERROR(VLOOKUP(INDEX('8- Políticas de Administración '!$B$16:$F$63,MATCH('5- Identificación de Riesgos'!J46,'8- Políticas de Administración '!$C$16:$C$64,0),1),'8- Políticas de Administración '!$B$16:$F$64,5,FALSE),"")</f>
        <v/>
      </c>
      <c r="M46" s="467"/>
      <c r="N46" s="461"/>
    </row>
    <row r="47" spans="1:25" ht="45" hidden="1" customHeight="1">
      <c r="A47" s="529">
        <v>7</v>
      </c>
      <c r="B47" s="441" t="s">
        <v>335</v>
      </c>
      <c r="C47" s="443" t="s">
        <v>336</v>
      </c>
      <c r="D47" s="160" t="s">
        <v>331</v>
      </c>
      <c r="E47" s="445">
        <v>200</v>
      </c>
      <c r="F47" s="446">
        <v>1</v>
      </c>
      <c r="G47" s="447">
        <f t="shared" ref="G47" si="4">F47/E47</f>
        <v>5.0000000000000001E-3</v>
      </c>
      <c r="H47" s="456" t="str">
        <f>CONCATENATE(IF(G47&lt;='8- Políticas de Administración '!$D$6,'8- Políticas de Administración '!$B$6,IF(G47&lt;='8- Políticas de Administración '!$D$7,'8- Políticas de Administración '!$B$7,IF(G47&lt;='8- Políticas de Administración '!$D$8,'8- Políticas de Administración '!$B$8,IF(G47&lt;='8- Políticas de Administración '!$D$9,'8- Políticas de Administración '!$B$9,IF(G47&lt;='8- Políticas de Administración '!$D$10,'8- Políticas de Administración '!$B$10,"Probabilidad no valida")))))," - ",VLOOKUP(IF(G47&lt;='8- Políticas de Administración '!$D$6,'8- Políticas de Administración '!$B$6,IF(G47&lt;='8- Políticas de Administración '!$D$7,'8- Políticas de Administración '!$B$7,IF(G47&lt;='8- Políticas de Administración '!$D$8,'8- Políticas de Administración '!$B$8,IF(G47&lt;='8- Políticas de Administración '!$D$9,'8- Políticas de Administración '!$B$9,IF(G47&lt;='8- Políticas de Administración '!$D$10,'8- Políticas de Administración '!$B$10,"Probabilidad no valida"))))),'8- Políticas de Administración '!$B$6:$F$10,5,FALSE))</f>
        <v>Muy Baja - 1</v>
      </c>
      <c r="I47" s="164" t="s">
        <v>291</v>
      </c>
      <c r="J47" s="231" t="s">
        <v>332</v>
      </c>
      <c r="K47" s="164" t="str">
        <f>IFERROR(CONCATENATE(INDEX('8- Políticas de Administración '!$B$16:$F$53,MATCH('5- Identificación de Riesgos'!J47,'8- Políticas de Administración '!$C$16:$C$54,0),1)," - ",L47),"")</f>
        <v>Catastrófico - 5</v>
      </c>
      <c r="L47" s="204">
        <f>IFERROR(VLOOKUP(INDEX('8- Políticas de Administración '!$B$16:$F$63,MATCH('5- Identificación de Riesgos'!J47,'8- Políticas de Administración '!$C$16:$C$64,0),1),'8- Políticas de Administración '!$B$16:$F$64,5,FALSE),"")</f>
        <v>5</v>
      </c>
      <c r="M47" s="491" t="str">
        <f>IFERROR(CONCATENATE(INDEX('8- Políticas de Administración '!$B$16:$F$53,MATCH(ROUND(AVERAGE(L47:L56),0),'8- Políticas de Administración '!$F$16:$F$53,0),1)," - ",ROUND(AVERAGE(L47:L56),0)),"")</f>
        <v>Mayor - 4</v>
      </c>
      <c r="N47" s="445" t="str">
        <f>IFERROR(CONCATENATE(VLOOKUP((LEFT(H47,LEN(H47)-4)&amp;LEFT(M47,LEN(M47)-4)),'9- Matriz de Calor '!$D$18:$E$42,2,0)," - ",RIGHT(H47,1)*RIGHT(M47,1)),"")</f>
        <v>Alto  - 4</v>
      </c>
    </row>
    <row r="48" spans="1:25" ht="15" hidden="1" customHeight="1">
      <c r="A48" s="530"/>
      <c r="B48" s="441"/>
      <c r="C48" s="443"/>
      <c r="D48" s="226" t="s">
        <v>337</v>
      </c>
      <c r="E48" s="445"/>
      <c r="F48" s="446"/>
      <c r="G48" s="447"/>
      <c r="H48" s="456"/>
      <c r="I48" s="162" t="s">
        <v>294</v>
      </c>
      <c r="J48" s="97" t="s">
        <v>334</v>
      </c>
      <c r="K48" s="162" t="str">
        <f>IFERROR(CONCATENATE(INDEX('8- Políticas de Administración '!$B$16:$F$53,MATCH('5- Identificación de Riesgos'!J48,'8- Políticas de Administración '!$C$16:$C$54,0),1)," - ",L48),"")</f>
        <v>Moderado - 3</v>
      </c>
      <c r="L48" s="192">
        <f>IFERROR(VLOOKUP(INDEX('8- Políticas de Administración '!$B$16:$F$63,MATCH('5- Identificación de Riesgos'!J48,'8- Políticas de Administración '!$C$16:$C$64,0),1),'8- Políticas de Administración '!$B$16:$F$64,5,FALSE),"")</f>
        <v>3</v>
      </c>
      <c r="M48" s="466"/>
      <c r="N48" s="445"/>
    </row>
    <row r="49" spans="1:25" ht="15" hidden="1" customHeight="1">
      <c r="A49" s="530"/>
      <c r="B49" s="441"/>
      <c r="C49" s="443"/>
      <c r="D49" s="227"/>
      <c r="E49" s="445"/>
      <c r="F49" s="446"/>
      <c r="G49" s="447"/>
      <c r="H49" s="456"/>
      <c r="I49" s="162"/>
      <c r="J49" s="97"/>
      <c r="K49" s="162" t="str">
        <f>IFERROR(CONCATENATE(INDEX('8- Políticas de Administración '!$B$16:$F$53,MATCH('5- Identificación de Riesgos'!J49,'8- Políticas de Administración '!$C$16:$C$54,0),1)," - ",L49),"")</f>
        <v/>
      </c>
      <c r="L49" s="192" t="str">
        <f>IFERROR(VLOOKUP(INDEX('8- Políticas de Administración '!$B$16:$F$63,MATCH('5- Identificación de Riesgos'!J49,'8- Políticas de Administración '!$C$16:$C$64,0),1),'8- Políticas de Administración '!$B$16:$F$64,5,FALSE),"")</f>
        <v/>
      </c>
      <c r="M49" s="466"/>
      <c r="N49" s="445"/>
    </row>
    <row r="50" spans="1:25" ht="15" hidden="1" customHeight="1">
      <c r="A50" s="530"/>
      <c r="B50" s="441"/>
      <c r="C50" s="443"/>
      <c r="D50" s="227"/>
      <c r="E50" s="445"/>
      <c r="F50" s="446"/>
      <c r="G50" s="447"/>
      <c r="H50" s="456"/>
      <c r="I50" s="162"/>
      <c r="J50" s="97"/>
      <c r="K50" s="162" t="str">
        <f>IFERROR(CONCATENATE(INDEX('8- Políticas de Administración '!$B$16:$F$53,MATCH('5- Identificación de Riesgos'!J50,'8- Políticas de Administración '!$C$16:$C$54,0),1)," - ",L50),"")</f>
        <v/>
      </c>
      <c r="L50" s="192" t="str">
        <f>IFERROR(VLOOKUP(INDEX('8- Políticas de Administración '!$B$16:$F$63,MATCH('5- Identificación de Riesgos'!J50,'8- Políticas de Administración '!$C$16:$C$64,0),1),'8- Políticas de Administración '!$B$16:$F$64,5,FALSE),"")</f>
        <v/>
      </c>
      <c r="M50" s="466"/>
      <c r="N50" s="445"/>
    </row>
    <row r="51" spans="1:25" ht="15" hidden="1" customHeight="1">
      <c r="A51" s="530"/>
      <c r="B51" s="441"/>
      <c r="C51" s="443"/>
      <c r="D51" s="228"/>
      <c r="E51" s="445"/>
      <c r="F51" s="446"/>
      <c r="G51" s="447"/>
      <c r="H51" s="456"/>
      <c r="I51" s="162"/>
      <c r="J51" s="97"/>
      <c r="K51" s="162" t="str">
        <f>IFERROR(CONCATENATE(INDEX('8- Políticas de Administración '!$B$16:$F$53,MATCH('5- Identificación de Riesgos'!J51,'8- Políticas de Administración '!$C$16:$C$54,0),1)," - ",L51),"")</f>
        <v/>
      </c>
      <c r="L51" s="192" t="str">
        <f>IFERROR(VLOOKUP(INDEX('8- Políticas de Administración '!$B$16:$F$63,MATCH('5- Identificación de Riesgos'!J51,'8- Políticas de Administración '!$C$16:$C$64,0),1),'8- Políticas de Administración '!$B$16:$F$64,5,FALSE),"")</f>
        <v/>
      </c>
      <c r="M51" s="466"/>
      <c r="N51" s="445"/>
    </row>
    <row r="52" spans="1:25" ht="15" hidden="1" customHeight="1">
      <c r="A52" s="530"/>
      <c r="B52" s="441"/>
      <c r="C52" s="443"/>
      <c r="D52" s="226"/>
      <c r="E52" s="445"/>
      <c r="F52" s="446"/>
      <c r="G52" s="447"/>
      <c r="H52" s="456"/>
      <c r="I52" s="162"/>
      <c r="J52" s="97"/>
      <c r="K52" s="162" t="str">
        <f>IFERROR(CONCATENATE(INDEX('8- Políticas de Administración '!$B$16:$F$53,MATCH('5- Identificación de Riesgos'!J52,'8- Políticas de Administración '!$C$16:$C$54,0),1)," - ",L52),"")</f>
        <v/>
      </c>
      <c r="L52" s="192" t="str">
        <f>IFERROR(VLOOKUP(INDEX('8- Políticas de Administración '!$B$16:$F$63,MATCH('5- Identificación de Riesgos'!J52,'8- Políticas de Administración '!$C$16:$C$64,0),1),'8- Políticas de Administración '!$B$16:$F$64,5,FALSE),"")</f>
        <v/>
      </c>
      <c r="M52" s="466"/>
      <c r="N52" s="445"/>
    </row>
    <row r="53" spans="1:25" ht="15" hidden="1" customHeight="1">
      <c r="A53" s="530"/>
      <c r="B53" s="441"/>
      <c r="C53" s="443"/>
      <c r="D53" s="226"/>
      <c r="E53" s="445"/>
      <c r="F53" s="446"/>
      <c r="G53" s="447"/>
      <c r="H53" s="456"/>
      <c r="I53" s="162"/>
      <c r="J53" s="97"/>
      <c r="K53" s="162" t="str">
        <f>IFERROR(CONCATENATE(INDEX('8- Políticas de Administración '!$B$16:$F$53,MATCH('5- Identificación de Riesgos'!J53,'8- Políticas de Administración '!$C$16:$C$54,0),1)," - ",L53),"")</f>
        <v/>
      </c>
      <c r="L53" s="192" t="str">
        <f>IFERROR(VLOOKUP(INDEX('8- Políticas de Administración '!$B$16:$F$63,MATCH('5- Identificación de Riesgos'!J53,'8- Políticas de Administración '!$C$16:$C$64,0),1),'8- Políticas de Administración '!$B$16:$F$64,5,FALSE),"")</f>
        <v/>
      </c>
      <c r="M53" s="466"/>
      <c r="N53" s="445"/>
    </row>
    <row r="54" spans="1:25" ht="15.75" hidden="1" customHeight="1" thickBot="1">
      <c r="A54" s="530"/>
      <c r="B54" s="441"/>
      <c r="C54" s="443"/>
      <c r="D54" s="226"/>
      <c r="E54" s="445"/>
      <c r="F54" s="446"/>
      <c r="G54" s="447"/>
      <c r="H54" s="456"/>
      <c r="I54" s="162"/>
      <c r="J54" s="97"/>
      <c r="K54" s="162" t="str">
        <f>IFERROR(CONCATENATE(INDEX('8- Políticas de Administración '!$B$16:$F$53,MATCH('5- Identificación de Riesgos'!J54,'8- Políticas de Administración '!$C$16:$C$54,0),1)," - ",L54),"")</f>
        <v/>
      </c>
      <c r="L54" s="193" t="str">
        <f>IFERROR(VLOOKUP(INDEX('8- Políticas de Administración '!$B$16:$F$63,MATCH('5- Identificación de Riesgos'!J54,'8- Políticas de Administración '!$C$16:$C$64,0),1),'8- Políticas de Administración '!$B$16:$F$64,5,FALSE),"")</f>
        <v/>
      </c>
      <c r="M54" s="466"/>
      <c r="N54" s="445"/>
    </row>
    <row r="55" spans="1:25" ht="23.25" hidden="1" customHeight="1">
      <c r="A55" s="530"/>
      <c r="B55" s="441"/>
      <c r="C55" s="443"/>
      <c r="D55" s="226"/>
      <c r="E55" s="445"/>
      <c r="F55" s="446"/>
      <c r="G55" s="447"/>
      <c r="H55" s="456"/>
      <c r="I55" s="162"/>
      <c r="J55" s="97"/>
      <c r="K55" s="162" t="str">
        <f>IFERROR(CONCATENATE(INDEX('8- Políticas de Administración '!$B$16:$F$53,MATCH('5- Identificación de Riesgos'!J55,'8- Políticas de Administración '!$C$16:$C$54,0),1)," - ",L55),"")</f>
        <v/>
      </c>
      <c r="L55" s="204" t="str">
        <f>IFERROR(VLOOKUP(INDEX('8- Políticas de Administración '!$B$16:$F$63,MATCH('5- Identificación de Riesgos'!J55,'8- Políticas de Administración '!$C$16:$C$64,0),1),'8- Políticas de Administración '!$B$16:$F$64,5,FALSE),"")</f>
        <v/>
      </c>
      <c r="M55" s="466"/>
      <c r="N55" s="445"/>
    </row>
    <row r="56" spans="1:25" ht="15" hidden="1" customHeight="1" thickBot="1">
      <c r="A56" s="531"/>
      <c r="B56" s="442"/>
      <c r="C56" s="444"/>
      <c r="D56" s="229"/>
      <c r="E56" s="445"/>
      <c r="F56" s="446"/>
      <c r="G56" s="447"/>
      <c r="H56" s="456"/>
      <c r="I56" s="199"/>
      <c r="J56" s="213"/>
      <c r="K56" s="199" t="str">
        <f>IFERROR(CONCATENATE(INDEX('8- Políticas de Administración '!$B$16:$F$53,MATCH('5- Identificación de Riesgos'!J56,'8- Políticas de Administración '!$C$16:$C$54,0),1)," - ",L56),"")</f>
        <v/>
      </c>
      <c r="L56" s="214" t="str">
        <f>IFERROR(VLOOKUP(INDEX('8- Políticas de Administración '!$B$16:$F$63,MATCH('5- Identificación de Riesgos'!J56,'8- Políticas de Administración '!$C$16:$C$64,0),1),'8- Políticas de Administración '!$B$16:$F$64,5,FALSE),"")</f>
        <v/>
      </c>
      <c r="M56" s="533"/>
      <c r="N56" s="445"/>
    </row>
    <row r="57" spans="1:25" ht="45" hidden="1" customHeight="1" thickBot="1">
      <c r="A57" s="529">
        <v>8</v>
      </c>
      <c r="B57" s="450" t="s">
        <v>338</v>
      </c>
      <c r="C57" s="460" t="s">
        <v>339</v>
      </c>
      <c r="D57" s="169" t="s">
        <v>340</v>
      </c>
      <c r="E57" s="462">
        <v>200</v>
      </c>
      <c r="F57" s="532">
        <v>1</v>
      </c>
      <c r="G57" s="492">
        <f t="shared" ref="G57" si="5">F57/E57</f>
        <v>5.0000000000000001E-3</v>
      </c>
      <c r="H57" s="494" t="str">
        <f>CONCATENATE(IF(G57&lt;='8- Políticas de Administración '!$D$6,'8- Políticas de Administración '!$B$6,IF(G57&lt;='8- Políticas de Administración '!$D$7,'8- Políticas de Administración '!$B$7,IF(G57&lt;='8- Políticas de Administración '!$D$8,'8- Políticas de Administración '!$B$8,IF(G57&lt;='8- Políticas de Administración '!$D$9,'8- Políticas de Administración '!$B$9,IF(G57&lt;='8- Políticas de Administración '!$D$10,'8- Políticas de Administración '!$B$10,"Probabilidad no valida")))))," - ",VLOOKUP(IF(G57&lt;='8- Políticas de Administración '!$D$6,'8- Políticas de Administración '!$B$6,IF(G57&lt;='8- Políticas de Administración '!$D$7,'8- Políticas de Administración '!$B$7,IF(G57&lt;='8- Políticas de Administración '!$D$8,'8- Políticas de Administración '!$B$8,IF(G57&lt;='8- Políticas de Administración '!$D$9,'8- Políticas de Administración '!$B$9,IF(G57&lt;='8- Políticas de Administración '!$D$10,'8- Políticas de Administración '!$B$10,"Probabilidad no valida"))))),'8- Políticas de Administración '!$B$6:$F$10,5,FALSE))</f>
        <v>Muy Baja - 1</v>
      </c>
      <c r="I57" s="161" t="s">
        <v>291</v>
      </c>
      <c r="J57" s="173" t="s">
        <v>341</v>
      </c>
      <c r="K57" s="161" t="str">
        <f>IFERROR(CONCATENATE(INDEX('8- Políticas de Administración '!$B$16:$F$53,MATCH('5- Identificación de Riesgos'!J57,'8- Políticas de Administración '!$C$16:$C$54,0),1)," - ",L57),"")</f>
        <v>Mayor - 4</v>
      </c>
      <c r="L57" s="191">
        <f>IFERROR(VLOOKUP(INDEX('8- Políticas de Administración '!$B$16:$F$63,MATCH('5- Identificación de Riesgos'!J57,'8- Políticas de Administración '!$C$16:$C$64,0),1),'8- Políticas de Administración '!$B$16:$F$64,5,FALSE),"")</f>
        <v>4</v>
      </c>
      <c r="M57" s="465" t="str">
        <f>IFERROR(CONCATENATE(INDEX('8- Políticas de Administración '!$B$16:$F$53,MATCH(ROUND(AVERAGE(L57:L66),0),'8- Políticas de Administración '!$F$16:$F$53,0),1)," - ",ROUND(AVERAGE(L57:L66),0)),"")</f>
        <v>Mayor - 4</v>
      </c>
      <c r="N57" s="462" t="str">
        <f>IFERROR(CONCATENATE(VLOOKUP((LEFT(H57,LEN(H57)-4)&amp;LEFT(M57,LEN(M57)-4)),'9- Matriz de Calor '!$D$18:$E$42,2,0)," - ",RIGHT(H57,1)*RIGHT(M57,1)),"")</f>
        <v>Alto  - 4</v>
      </c>
      <c r="Q57" s="209"/>
      <c r="R57" s="209"/>
      <c r="S57" s="209"/>
      <c r="T57" s="209"/>
      <c r="U57" s="209"/>
      <c r="V57" s="209"/>
      <c r="W57" s="209"/>
      <c r="X57" s="209"/>
      <c r="Y57" s="209"/>
    </row>
    <row r="58" spans="1:25" ht="29.25" hidden="1" customHeight="1">
      <c r="A58" s="530"/>
      <c r="B58" s="448"/>
      <c r="C58" s="458"/>
      <c r="D58" s="198" t="s">
        <v>342</v>
      </c>
      <c r="E58" s="445"/>
      <c r="F58" s="446"/>
      <c r="G58" s="447"/>
      <c r="H58" s="456"/>
      <c r="I58" s="162" t="s">
        <v>294</v>
      </c>
      <c r="J58" s="97" t="s">
        <v>343</v>
      </c>
      <c r="K58" s="162" t="str">
        <f>IFERROR(CONCATENATE(INDEX('8- Políticas de Administración '!$B$16:$F$53,MATCH('5- Identificación de Riesgos'!J58,'8- Políticas de Administración '!$C$16:$C$54,0),1)," - ",L58),"")</f>
        <v>Mayor - 4</v>
      </c>
      <c r="L58" s="192">
        <f>IFERROR(VLOOKUP(INDEX('8- Políticas de Administración '!$B$16:$F$63,MATCH('5- Identificación de Riesgos'!J58,'8- Políticas de Administración '!$C$16:$C$64,0),1),'8- Políticas de Administración '!$B$16:$F$64,5,FALSE),"")</f>
        <v>4</v>
      </c>
      <c r="M58" s="466"/>
      <c r="N58" s="445"/>
      <c r="Q58" s="463" t="s">
        <v>344</v>
      </c>
      <c r="R58" s="463"/>
      <c r="S58" s="463"/>
      <c r="T58" s="463"/>
      <c r="U58" s="463"/>
      <c r="V58" s="463"/>
      <c r="W58" s="463"/>
      <c r="X58" s="463"/>
      <c r="Y58" s="463"/>
    </row>
    <row r="59" spans="1:25" ht="15" hidden="1" customHeight="1">
      <c r="A59" s="530"/>
      <c r="B59" s="448"/>
      <c r="C59" s="458"/>
      <c r="D59" s="198"/>
      <c r="E59" s="445"/>
      <c r="F59" s="446"/>
      <c r="G59" s="447"/>
      <c r="H59" s="456"/>
      <c r="I59" s="162"/>
      <c r="J59" s="97"/>
      <c r="K59" s="162" t="str">
        <f>IFERROR(CONCATENATE(INDEX('8- Políticas de Administración '!$B$16:$F$53,MATCH('5- Identificación de Riesgos'!J59,'8- Políticas de Administración '!$C$16:$C$54,0),1)," - ",L59),"")</f>
        <v/>
      </c>
      <c r="L59" s="192" t="str">
        <f>IFERROR(VLOOKUP(INDEX('8- Políticas de Administración '!$B$16:$F$63,MATCH('5- Identificación de Riesgos'!J59,'8- Políticas de Administración '!$C$16:$C$64,0),1),'8- Políticas de Administración '!$B$16:$F$64,5,FALSE),"")</f>
        <v/>
      </c>
      <c r="M59" s="466"/>
      <c r="N59" s="445"/>
      <c r="Q59" s="464"/>
      <c r="R59" s="464"/>
      <c r="S59" s="464"/>
      <c r="T59" s="464"/>
      <c r="U59" s="464"/>
      <c r="V59" s="464"/>
      <c r="W59" s="464"/>
      <c r="X59" s="464"/>
      <c r="Y59" s="464"/>
    </row>
    <row r="60" spans="1:25" ht="15" hidden="1" customHeight="1">
      <c r="A60" s="530"/>
      <c r="B60" s="448"/>
      <c r="C60" s="458"/>
      <c r="D60" s="170"/>
      <c r="E60" s="445"/>
      <c r="F60" s="446"/>
      <c r="G60" s="447"/>
      <c r="H60" s="456"/>
      <c r="I60" s="162"/>
      <c r="J60" s="97"/>
      <c r="K60" s="162" t="str">
        <f>IFERROR(CONCATENATE(INDEX('8- Políticas de Administración '!$B$16:$F$53,MATCH('5- Identificación de Riesgos'!J60,'8- Políticas de Administración '!$C$16:$C$54,0),1)," - ",L60),"")</f>
        <v/>
      </c>
      <c r="L60" s="192" t="str">
        <f>IFERROR(VLOOKUP(INDEX('8- Políticas de Administración '!$B$16:$F$63,MATCH('5- Identificación de Riesgos'!J60,'8- Políticas de Administración '!$C$16:$C$64,0),1),'8- Políticas de Administración '!$B$16:$F$64,5,FALSE),"")</f>
        <v/>
      </c>
      <c r="M60" s="466"/>
      <c r="N60" s="445"/>
      <c r="Q60" s="464"/>
      <c r="R60" s="464"/>
      <c r="S60" s="464"/>
      <c r="T60" s="464"/>
      <c r="U60" s="464"/>
      <c r="V60" s="464"/>
      <c r="W60" s="464"/>
      <c r="X60" s="464"/>
      <c r="Y60" s="464"/>
    </row>
    <row r="61" spans="1:25" ht="15" hidden="1" customHeight="1">
      <c r="A61" s="530"/>
      <c r="B61" s="448"/>
      <c r="C61" s="458"/>
      <c r="D61" s="170"/>
      <c r="E61" s="445"/>
      <c r="F61" s="446"/>
      <c r="G61" s="447"/>
      <c r="H61" s="456"/>
      <c r="I61" s="162"/>
      <c r="J61" s="97"/>
      <c r="K61" s="162" t="str">
        <f>IFERROR(CONCATENATE(INDEX('8- Políticas de Administración '!$B$16:$F$53,MATCH('5- Identificación de Riesgos'!J61,'8- Políticas de Administración '!$C$16:$C$54,0),1)," - ",L61),"")</f>
        <v/>
      </c>
      <c r="L61" s="192" t="str">
        <f>IFERROR(VLOOKUP(INDEX('8- Políticas de Administración '!$B$16:$F$63,MATCH('5- Identificación de Riesgos'!J61,'8- Políticas de Administración '!$C$16:$C$64,0),1),'8- Políticas de Administración '!$B$16:$F$64,5,FALSE),"")</f>
        <v/>
      </c>
      <c r="M61" s="466"/>
      <c r="N61" s="445"/>
      <c r="Q61" s="464"/>
      <c r="R61" s="464"/>
      <c r="S61" s="464"/>
      <c r="T61" s="464"/>
      <c r="U61" s="464"/>
      <c r="V61" s="464"/>
      <c r="W61" s="464"/>
      <c r="X61" s="464"/>
      <c r="Y61" s="464"/>
    </row>
    <row r="62" spans="1:25" ht="15" hidden="1" customHeight="1">
      <c r="A62" s="530"/>
      <c r="B62" s="448"/>
      <c r="C62" s="458"/>
      <c r="D62" s="170"/>
      <c r="E62" s="445"/>
      <c r="F62" s="446"/>
      <c r="G62" s="447"/>
      <c r="H62" s="456"/>
      <c r="I62" s="162"/>
      <c r="J62" s="97"/>
      <c r="K62" s="162" t="str">
        <f>IFERROR(CONCATENATE(INDEX('8- Políticas de Administración '!$B$16:$F$53,MATCH('5- Identificación de Riesgos'!J62,'8- Políticas de Administración '!$C$16:$C$54,0),1)," - ",L62),"")</f>
        <v/>
      </c>
      <c r="L62" s="192" t="str">
        <f>IFERROR(VLOOKUP(INDEX('8- Políticas de Administración '!$B$16:$F$63,MATCH('5- Identificación de Riesgos'!J62,'8- Políticas de Administración '!$C$16:$C$64,0),1),'8- Políticas de Administración '!$B$16:$F$64,5,FALSE),"")</f>
        <v/>
      </c>
      <c r="M62" s="466"/>
      <c r="N62" s="445"/>
      <c r="Q62" s="464"/>
      <c r="R62" s="464"/>
      <c r="S62" s="464"/>
      <c r="T62" s="464"/>
      <c r="U62" s="464"/>
      <c r="V62" s="464"/>
      <c r="W62" s="464"/>
      <c r="X62" s="464"/>
      <c r="Y62" s="464"/>
    </row>
    <row r="63" spans="1:25" ht="15" hidden="1" customHeight="1">
      <c r="A63" s="530"/>
      <c r="B63" s="448"/>
      <c r="C63" s="458"/>
      <c r="D63" s="170"/>
      <c r="E63" s="445"/>
      <c r="F63" s="446"/>
      <c r="G63" s="447"/>
      <c r="H63" s="456"/>
      <c r="I63" s="162"/>
      <c r="J63" s="97"/>
      <c r="K63" s="162" t="str">
        <f>IFERROR(CONCATENATE(INDEX('8- Políticas de Administración '!$B$16:$F$53,MATCH('5- Identificación de Riesgos'!J63,'8- Políticas de Administración '!$C$16:$C$54,0),1)," - ",L63),"")</f>
        <v/>
      </c>
      <c r="L63" s="192" t="str">
        <f>IFERROR(VLOOKUP(INDEX('8- Políticas de Administración '!$B$16:$F$63,MATCH('5- Identificación de Riesgos'!J63,'8- Políticas de Administración '!$C$16:$C$64,0),1),'8- Políticas de Administración '!$B$16:$F$64,5,FALSE),"")</f>
        <v/>
      </c>
      <c r="M63" s="466"/>
      <c r="N63" s="445"/>
      <c r="Q63" s="464"/>
      <c r="R63" s="464"/>
      <c r="S63" s="464"/>
      <c r="T63" s="464"/>
      <c r="U63" s="464"/>
      <c r="V63" s="464"/>
      <c r="W63" s="464"/>
      <c r="X63" s="464"/>
      <c r="Y63" s="464"/>
    </row>
    <row r="64" spans="1:25" ht="15.75" hidden="1" customHeight="1" thickBot="1">
      <c r="A64" s="530"/>
      <c r="B64" s="448"/>
      <c r="C64" s="458"/>
      <c r="D64" s="170"/>
      <c r="E64" s="445"/>
      <c r="F64" s="446"/>
      <c r="G64" s="447"/>
      <c r="H64" s="456"/>
      <c r="I64" s="162"/>
      <c r="J64" s="97"/>
      <c r="K64" s="162" t="str">
        <f>IFERROR(CONCATENATE(INDEX('8- Políticas de Administración '!$B$16:$F$53,MATCH('5- Identificación de Riesgos'!J64,'8- Políticas de Administración '!$C$16:$C$54,0),1)," - ",L64),"")</f>
        <v/>
      </c>
      <c r="L64" s="193" t="str">
        <f>IFERROR(VLOOKUP(INDEX('8- Políticas de Administración '!$B$16:$F$63,MATCH('5- Identificación de Riesgos'!J64,'8- Políticas de Administración '!$C$16:$C$64,0),1),'8- Políticas de Administración '!$B$16:$F$64,5,FALSE),"")</f>
        <v/>
      </c>
      <c r="M64" s="466"/>
      <c r="N64" s="445"/>
      <c r="Q64" s="464"/>
      <c r="R64" s="464"/>
      <c r="S64" s="464"/>
      <c r="T64" s="464"/>
      <c r="U64" s="464"/>
      <c r="V64" s="464"/>
      <c r="W64" s="464"/>
      <c r="X64" s="464"/>
      <c r="Y64" s="464"/>
    </row>
    <row r="65" spans="1:25" ht="23.25" hidden="1" customHeight="1">
      <c r="A65" s="530"/>
      <c r="B65" s="448"/>
      <c r="C65" s="458"/>
      <c r="D65" s="170"/>
      <c r="E65" s="445"/>
      <c r="F65" s="446"/>
      <c r="G65" s="447"/>
      <c r="H65" s="456"/>
      <c r="I65" s="162"/>
      <c r="J65" s="97"/>
      <c r="K65" s="162" t="str">
        <f>IFERROR(CONCATENATE(INDEX('8- Políticas de Administración '!$B$16:$F$53,MATCH('5- Identificación de Riesgos'!J65,'8- Políticas de Administración '!$C$16:$C$54,0),1)," - ",L65),"")</f>
        <v/>
      </c>
      <c r="L65" s="204" t="str">
        <f>IFERROR(VLOOKUP(INDEX('8- Políticas de Administración '!$B$16:$F$63,MATCH('5- Identificación de Riesgos'!J65,'8- Políticas de Administración '!$C$16:$C$64,0),1),'8- Políticas de Administración '!$B$16:$F$64,5,FALSE),"")</f>
        <v/>
      </c>
      <c r="M65" s="466"/>
      <c r="N65" s="445"/>
      <c r="Q65" s="464"/>
      <c r="R65" s="464"/>
      <c r="S65" s="464"/>
      <c r="T65" s="464"/>
      <c r="U65" s="464"/>
      <c r="V65" s="464"/>
      <c r="W65" s="464"/>
      <c r="X65" s="464"/>
      <c r="Y65" s="464"/>
    </row>
    <row r="66" spans="1:25" ht="15" hidden="1" customHeight="1" thickBot="1">
      <c r="A66" s="531"/>
      <c r="B66" s="449"/>
      <c r="C66" s="459"/>
      <c r="D66" s="215"/>
      <c r="E66" s="461"/>
      <c r="F66" s="454"/>
      <c r="G66" s="455"/>
      <c r="H66" s="457"/>
      <c r="I66" s="163"/>
      <c r="J66" s="174"/>
      <c r="K66" s="163" t="str">
        <f>IFERROR(CONCATENATE(INDEX('8- Políticas de Administración '!$B$16:$F$53,MATCH('5- Identificación de Riesgos'!J66,'8- Políticas de Administración '!$C$16:$C$54,0),1)," - ",L66),"")</f>
        <v/>
      </c>
      <c r="L66" s="193" t="str">
        <f>IFERROR(VLOOKUP(INDEX('8- Políticas de Administración '!$B$16:$F$63,MATCH('5- Identificación de Riesgos'!J66,'8- Políticas de Administración '!$C$16:$C$64,0),1),'8- Políticas de Administración '!$B$16:$F$64,5,FALSE),"")</f>
        <v/>
      </c>
      <c r="M66" s="467"/>
      <c r="N66" s="461"/>
      <c r="Q66" s="464"/>
      <c r="R66" s="464"/>
      <c r="S66" s="464"/>
      <c r="T66" s="464"/>
      <c r="U66" s="464"/>
      <c r="V66" s="464"/>
      <c r="W66" s="464"/>
      <c r="X66" s="464"/>
      <c r="Y66" s="464"/>
    </row>
    <row r="81" spans="5:5">
      <c r="E81" t="s">
        <v>156</v>
      </c>
    </row>
    <row r="82" spans="5:5">
      <c r="E82" t="s">
        <v>156</v>
      </c>
    </row>
  </sheetData>
  <mergeCells count="102">
    <mergeCell ref="A57:A66"/>
    <mergeCell ref="A37:A46"/>
    <mergeCell ref="A47:A56"/>
    <mergeCell ref="N37:N46"/>
    <mergeCell ref="F57:F66"/>
    <mergeCell ref="G57:G66"/>
    <mergeCell ref="H57:H66"/>
    <mergeCell ref="M57:M66"/>
    <mergeCell ref="N57:N66"/>
    <mergeCell ref="H47:H56"/>
    <mergeCell ref="M47:M56"/>
    <mergeCell ref="N47:N56"/>
    <mergeCell ref="A1:C2"/>
    <mergeCell ref="A4:C4"/>
    <mergeCell ref="A8:A9"/>
    <mergeCell ref="B8:B9"/>
    <mergeCell ref="C10:C16"/>
    <mergeCell ref="B10:B16"/>
    <mergeCell ref="D6:N6"/>
    <mergeCell ref="D5:N5"/>
    <mergeCell ref="N7:O7"/>
    <mergeCell ref="E10:E16"/>
    <mergeCell ref="E8:E9"/>
    <mergeCell ref="D4:N4"/>
    <mergeCell ref="F8:F9"/>
    <mergeCell ref="A5:C5"/>
    <mergeCell ref="A6:C6"/>
    <mergeCell ref="G8:G9"/>
    <mergeCell ref="H8:H9"/>
    <mergeCell ref="E7:H7"/>
    <mergeCell ref="D7:D9"/>
    <mergeCell ref="K8:K9"/>
    <mergeCell ref="M8:M9"/>
    <mergeCell ref="I7:M7"/>
    <mergeCell ref="I8:I9"/>
    <mergeCell ref="L8:L9"/>
    <mergeCell ref="A10:A16"/>
    <mergeCell ref="M22:M26"/>
    <mergeCell ref="N22:N26"/>
    <mergeCell ref="A17:A21"/>
    <mergeCell ref="G22:G26"/>
    <mergeCell ref="H22:H26"/>
    <mergeCell ref="G10:G16"/>
    <mergeCell ref="H10:H16"/>
    <mergeCell ref="F10:F16"/>
    <mergeCell ref="G17:G21"/>
    <mergeCell ref="H17:H21"/>
    <mergeCell ref="F17:F21"/>
    <mergeCell ref="F22:F26"/>
    <mergeCell ref="N10:N16"/>
    <mergeCell ref="M17:M21"/>
    <mergeCell ref="M10:M16"/>
    <mergeCell ref="N17:N21"/>
    <mergeCell ref="A22:A26"/>
    <mergeCell ref="A33:A36"/>
    <mergeCell ref="B33:B36"/>
    <mergeCell ref="C33:C36"/>
    <mergeCell ref="E33:E36"/>
    <mergeCell ref="F33:F36"/>
    <mergeCell ref="G33:G36"/>
    <mergeCell ref="H33:H36"/>
    <mergeCell ref="M33:M36"/>
    <mergeCell ref="N33:N36"/>
    <mergeCell ref="O8:O9"/>
    <mergeCell ref="N8:N9"/>
    <mergeCell ref="O33:O36"/>
    <mergeCell ref="O27:O32"/>
    <mergeCell ref="O10:O16"/>
    <mergeCell ref="O17:O21"/>
    <mergeCell ref="O22:O26"/>
    <mergeCell ref="E17:E21"/>
    <mergeCell ref="B22:B26"/>
    <mergeCell ref="C22:C26"/>
    <mergeCell ref="E22:E26"/>
    <mergeCell ref="B17:B21"/>
    <mergeCell ref="C17:C21"/>
    <mergeCell ref="F27:F32"/>
    <mergeCell ref="G27:G32"/>
    <mergeCell ref="A27:A32"/>
    <mergeCell ref="B47:B56"/>
    <mergeCell ref="C47:C56"/>
    <mergeCell ref="E47:E56"/>
    <mergeCell ref="F47:F56"/>
    <mergeCell ref="G47:G56"/>
    <mergeCell ref="B37:B46"/>
    <mergeCell ref="B57:B66"/>
    <mergeCell ref="Q37:Y45"/>
    <mergeCell ref="F37:F46"/>
    <mergeCell ref="G37:G46"/>
    <mergeCell ref="H37:H46"/>
    <mergeCell ref="C37:C46"/>
    <mergeCell ref="C57:C66"/>
    <mergeCell ref="E37:E46"/>
    <mergeCell ref="E57:E66"/>
    <mergeCell ref="Q58:Y66"/>
    <mergeCell ref="M37:M46"/>
    <mergeCell ref="B27:B32"/>
    <mergeCell ref="C27:C32"/>
    <mergeCell ref="E27:E32"/>
    <mergeCell ref="H27:H32"/>
    <mergeCell ref="M27:M32"/>
    <mergeCell ref="N27:N32"/>
  </mergeCells>
  <conditionalFormatting sqref="H10 H17">
    <cfRule type="containsText" dxfId="779" priority="726" operator="containsText" text="Muy Baja">
      <formula>NOT(ISERROR(SEARCH("Muy Baja",H10)))</formula>
    </cfRule>
    <cfRule type="containsText" dxfId="778" priority="727" operator="containsText" text="Baja">
      <formula>NOT(ISERROR(SEARCH("Baja",H10)))</formula>
    </cfRule>
    <cfRule type="containsText" dxfId="777" priority="728" operator="containsText" text="Muy Alta">
      <formula>NOT(ISERROR(SEARCH("Muy Alta",H10)))</formula>
    </cfRule>
    <cfRule type="containsText" dxfId="776" priority="730" operator="containsText" text="Alta">
      <formula>NOT(ISERROR(SEARCH("Alta",H10)))</formula>
    </cfRule>
    <cfRule type="containsText" dxfId="775" priority="731" operator="containsText" text="Media">
      <formula>NOT(ISERROR(SEARCH("Media",H10)))</formula>
    </cfRule>
    <cfRule type="containsText" dxfId="774" priority="732" operator="containsText" text="Media">
      <formula>NOT(ISERROR(SEARCH("Media",H10)))</formula>
    </cfRule>
    <cfRule type="containsText" dxfId="773" priority="733" operator="containsText" text="Media">
      <formula>NOT(ISERROR(SEARCH("Media",H10)))</formula>
    </cfRule>
    <cfRule type="containsText" dxfId="772" priority="734" operator="containsText" text="Muy Baja">
      <formula>NOT(ISERROR(SEARCH("Muy Baja",H10)))</formula>
    </cfRule>
    <cfRule type="containsText" dxfId="771" priority="735" operator="containsText" text="Baja">
      <formula>NOT(ISERROR(SEARCH("Baja",H10)))</formula>
    </cfRule>
    <cfRule type="containsText" dxfId="770" priority="736" operator="containsText" text="Muy Baja">
      <formula>NOT(ISERROR(SEARCH("Muy Baja",H10)))</formula>
    </cfRule>
    <cfRule type="containsText" dxfId="769" priority="737" operator="containsText" text="Muy Baja">
      <formula>NOT(ISERROR(SEARCH("Muy Baja",H10)))</formula>
    </cfRule>
    <cfRule type="containsText" dxfId="768" priority="738" operator="containsText" text="Muy Baja">
      <formula>NOT(ISERROR(SEARCH("Muy Baja",H10)))</formula>
    </cfRule>
    <cfRule type="containsText" dxfId="767" priority="739" operator="containsText" text="Muy Baja'Tabla probabilidad'!">
      <formula>NOT(ISERROR(SEARCH("Muy Baja'Tabla probabilidad'!",H10)))</formula>
    </cfRule>
    <cfRule type="containsText" dxfId="766" priority="740" operator="containsText" text="Muy bajo">
      <formula>NOT(ISERROR(SEARCH("Muy bajo",H10)))</formula>
    </cfRule>
    <cfRule type="containsText" dxfId="765" priority="741" operator="containsText" text="Alta">
      <formula>NOT(ISERROR(SEARCH("Alta",H10)))</formula>
    </cfRule>
    <cfRule type="containsText" dxfId="764" priority="742" operator="containsText" text="Media">
      <formula>NOT(ISERROR(SEARCH("Media",H10)))</formula>
    </cfRule>
    <cfRule type="containsText" dxfId="763" priority="743" operator="containsText" text="Baja">
      <formula>NOT(ISERROR(SEARCH("Baja",H10)))</formula>
    </cfRule>
    <cfRule type="containsText" dxfId="762" priority="744" operator="containsText" text="Muy baja">
      <formula>NOT(ISERROR(SEARCH("Muy baja",H10)))</formula>
    </cfRule>
    <cfRule type="cellIs" dxfId="761" priority="747" operator="between">
      <formula>1</formula>
      <formula>2</formula>
    </cfRule>
    <cfRule type="cellIs" dxfId="760" priority="748" operator="between">
      <formula>0</formula>
      <formula>2</formula>
    </cfRule>
  </conditionalFormatting>
  <conditionalFormatting sqref="H22">
    <cfRule type="containsText" dxfId="759" priority="333" operator="containsText" text="Muy Baja">
      <formula>NOT(ISERROR(SEARCH("Muy Baja",H22)))</formula>
    </cfRule>
    <cfRule type="containsText" dxfId="758" priority="334" operator="containsText" text="Baja">
      <formula>NOT(ISERROR(SEARCH("Baja",H22)))</formula>
    </cfRule>
    <cfRule type="containsText" dxfId="757" priority="335" operator="containsText" text="Muy Alta">
      <formula>NOT(ISERROR(SEARCH("Muy Alta",H22)))</formula>
    </cfRule>
    <cfRule type="containsText" dxfId="756" priority="337" operator="containsText" text="Alta">
      <formula>NOT(ISERROR(SEARCH("Alta",H22)))</formula>
    </cfRule>
    <cfRule type="containsText" dxfId="755" priority="338" operator="containsText" text="Media">
      <formula>NOT(ISERROR(SEARCH("Media",H22)))</formula>
    </cfRule>
    <cfRule type="containsText" dxfId="754" priority="339" operator="containsText" text="Media">
      <formula>NOT(ISERROR(SEARCH("Media",H22)))</formula>
    </cfRule>
    <cfRule type="containsText" dxfId="753" priority="340" operator="containsText" text="Media">
      <formula>NOT(ISERROR(SEARCH("Media",H22)))</formula>
    </cfRule>
    <cfRule type="containsText" dxfId="752" priority="341" operator="containsText" text="Muy Baja">
      <formula>NOT(ISERROR(SEARCH("Muy Baja",H22)))</formula>
    </cfRule>
    <cfRule type="containsText" dxfId="751" priority="342" operator="containsText" text="Baja">
      <formula>NOT(ISERROR(SEARCH("Baja",H22)))</formula>
    </cfRule>
    <cfRule type="containsText" dxfId="750" priority="343" operator="containsText" text="Muy Baja">
      <formula>NOT(ISERROR(SEARCH("Muy Baja",H22)))</formula>
    </cfRule>
    <cfRule type="containsText" dxfId="749" priority="344" operator="containsText" text="Muy Baja">
      <formula>NOT(ISERROR(SEARCH("Muy Baja",H22)))</formula>
    </cfRule>
    <cfRule type="containsText" dxfId="748" priority="345" operator="containsText" text="Muy Baja">
      <formula>NOT(ISERROR(SEARCH("Muy Baja",H22)))</formula>
    </cfRule>
    <cfRule type="containsText" dxfId="747" priority="346" operator="containsText" text="Muy Baja'Tabla probabilidad'!">
      <formula>NOT(ISERROR(SEARCH("Muy Baja'Tabla probabilidad'!",H22)))</formula>
    </cfRule>
    <cfRule type="containsText" dxfId="746" priority="347" operator="containsText" text="Muy bajo">
      <formula>NOT(ISERROR(SEARCH("Muy bajo",H22)))</formula>
    </cfRule>
    <cfRule type="containsText" dxfId="745" priority="348" operator="containsText" text="Alta">
      <formula>NOT(ISERROR(SEARCH("Alta",H22)))</formula>
    </cfRule>
    <cfRule type="containsText" dxfId="744" priority="349" operator="containsText" text="Media">
      <formula>NOT(ISERROR(SEARCH("Media",H22)))</formula>
    </cfRule>
    <cfRule type="containsText" dxfId="743" priority="350" operator="containsText" text="Baja">
      <formula>NOT(ISERROR(SEARCH("Baja",H22)))</formula>
    </cfRule>
    <cfRule type="containsText" dxfId="742" priority="351" operator="containsText" text="Muy baja">
      <formula>NOT(ISERROR(SEARCH("Muy baja",H22)))</formula>
    </cfRule>
    <cfRule type="cellIs" dxfId="741" priority="354" operator="between">
      <formula>1</formula>
      <formula>2</formula>
    </cfRule>
    <cfRule type="cellIs" dxfId="740" priority="355" operator="between">
      <formula>0</formula>
      <formula>2</formula>
    </cfRule>
  </conditionalFormatting>
  <conditionalFormatting sqref="H27">
    <cfRule type="containsText" dxfId="739" priority="403" operator="containsText" text="Muy Baja">
      <formula>NOT(ISERROR(SEARCH("Muy Baja",H27)))</formula>
    </cfRule>
    <cfRule type="containsText" dxfId="738" priority="404" operator="containsText" text="Baja">
      <formula>NOT(ISERROR(SEARCH("Baja",H27)))</formula>
    </cfRule>
    <cfRule type="containsText" dxfId="737" priority="405" operator="containsText" text="Muy Alta">
      <formula>NOT(ISERROR(SEARCH("Muy Alta",H27)))</formula>
    </cfRule>
    <cfRule type="containsText" dxfId="736" priority="407" operator="containsText" text="Alta">
      <formula>NOT(ISERROR(SEARCH("Alta",H27)))</formula>
    </cfRule>
    <cfRule type="containsText" dxfId="735" priority="408" operator="containsText" text="Media">
      <formula>NOT(ISERROR(SEARCH("Media",H27)))</formula>
    </cfRule>
    <cfRule type="containsText" dxfId="734" priority="409" operator="containsText" text="Media">
      <formula>NOT(ISERROR(SEARCH("Media",H27)))</formula>
    </cfRule>
    <cfRule type="containsText" dxfId="733" priority="410" operator="containsText" text="Media">
      <formula>NOT(ISERROR(SEARCH("Media",H27)))</formula>
    </cfRule>
    <cfRule type="containsText" dxfId="732" priority="411" operator="containsText" text="Muy Baja">
      <formula>NOT(ISERROR(SEARCH("Muy Baja",H27)))</formula>
    </cfRule>
    <cfRule type="containsText" dxfId="731" priority="412" operator="containsText" text="Baja">
      <formula>NOT(ISERROR(SEARCH("Baja",H27)))</formula>
    </cfRule>
    <cfRule type="containsText" dxfId="730" priority="413" operator="containsText" text="Muy Baja">
      <formula>NOT(ISERROR(SEARCH("Muy Baja",H27)))</formula>
    </cfRule>
    <cfRule type="containsText" dxfId="729" priority="414" operator="containsText" text="Muy Baja">
      <formula>NOT(ISERROR(SEARCH("Muy Baja",H27)))</formula>
    </cfRule>
    <cfRule type="containsText" dxfId="728" priority="415" operator="containsText" text="Muy Baja">
      <formula>NOT(ISERROR(SEARCH("Muy Baja",H27)))</formula>
    </cfRule>
    <cfRule type="containsText" dxfId="727" priority="416" operator="containsText" text="Muy Baja'Tabla probabilidad'!">
      <formula>NOT(ISERROR(SEARCH("Muy Baja'Tabla probabilidad'!",H27)))</formula>
    </cfRule>
    <cfRule type="containsText" dxfId="726" priority="417" operator="containsText" text="Muy bajo">
      <formula>NOT(ISERROR(SEARCH("Muy bajo",H27)))</formula>
    </cfRule>
    <cfRule type="containsText" dxfId="725" priority="418" operator="containsText" text="Alta">
      <formula>NOT(ISERROR(SEARCH("Alta",H27)))</formula>
    </cfRule>
    <cfRule type="containsText" dxfId="724" priority="419" operator="containsText" text="Media">
      <formula>NOT(ISERROR(SEARCH("Media",H27)))</formula>
    </cfRule>
    <cfRule type="containsText" dxfId="723" priority="420" operator="containsText" text="Baja">
      <formula>NOT(ISERROR(SEARCH("Baja",H27)))</formula>
    </cfRule>
    <cfRule type="containsText" dxfId="722" priority="421" operator="containsText" text="Muy baja">
      <formula>NOT(ISERROR(SEARCH("Muy baja",H27)))</formula>
    </cfRule>
    <cfRule type="cellIs" dxfId="721" priority="422" operator="between">
      <formula>1</formula>
      <formula>2</formula>
    </cfRule>
    <cfRule type="cellIs" dxfId="720" priority="423" operator="between">
      <formula>0</formula>
      <formula>2</formula>
    </cfRule>
  </conditionalFormatting>
  <conditionalFormatting sqref="H33">
    <cfRule type="containsText" dxfId="719" priority="506" operator="containsText" text="Muy Baja">
      <formula>NOT(ISERROR(SEARCH("Muy Baja",H33)))</formula>
    </cfRule>
    <cfRule type="containsText" dxfId="718" priority="507" operator="containsText" text="Baja">
      <formula>NOT(ISERROR(SEARCH("Baja",H33)))</formula>
    </cfRule>
    <cfRule type="containsText" dxfId="717" priority="508" operator="containsText" text="Muy Alta">
      <formula>NOT(ISERROR(SEARCH("Muy Alta",H33)))</formula>
    </cfRule>
    <cfRule type="containsText" dxfId="716" priority="510" operator="containsText" text="Alta">
      <formula>NOT(ISERROR(SEARCH("Alta",H33)))</formula>
    </cfRule>
    <cfRule type="containsText" dxfId="715" priority="511" operator="containsText" text="Media">
      <formula>NOT(ISERROR(SEARCH("Media",H33)))</formula>
    </cfRule>
    <cfRule type="containsText" dxfId="714" priority="512" operator="containsText" text="Media">
      <formula>NOT(ISERROR(SEARCH("Media",H33)))</formula>
    </cfRule>
    <cfRule type="containsText" dxfId="713" priority="513" operator="containsText" text="Media">
      <formula>NOT(ISERROR(SEARCH("Media",H33)))</formula>
    </cfRule>
    <cfRule type="containsText" dxfId="712" priority="514" operator="containsText" text="Muy Baja">
      <formula>NOT(ISERROR(SEARCH("Muy Baja",H33)))</formula>
    </cfRule>
    <cfRule type="containsText" dxfId="711" priority="515" operator="containsText" text="Baja">
      <formula>NOT(ISERROR(SEARCH("Baja",H33)))</formula>
    </cfRule>
    <cfRule type="containsText" dxfId="710" priority="516" operator="containsText" text="Muy Baja">
      <formula>NOT(ISERROR(SEARCH("Muy Baja",H33)))</formula>
    </cfRule>
    <cfRule type="containsText" dxfId="709" priority="517" operator="containsText" text="Muy Baja">
      <formula>NOT(ISERROR(SEARCH("Muy Baja",H33)))</formula>
    </cfRule>
    <cfRule type="containsText" dxfId="708" priority="518" operator="containsText" text="Muy Baja">
      <formula>NOT(ISERROR(SEARCH("Muy Baja",H33)))</formula>
    </cfRule>
    <cfRule type="containsText" dxfId="707" priority="519" operator="containsText" text="Muy Baja'Tabla probabilidad'!">
      <formula>NOT(ISERROR(SEARCH("Muy Baja'Tabla probabilidad'!",H33)))</formula>
    </cfRule>
    <cfRule type="containsText" dxfId="706" priority="520" operator="containsText" text="Muy bajo">
      <formula>NOT(ISERROR(SEARCH("Muy bajo",H33)))</formula>
    </cfRule>
    <cfRule type="containsText" dxfId="705" priority="521" operator="containsText" text="Alta">
      <formula>NOT(ISERROR(SEARCH("Alta",H33)))</formula>
    </cfRule>
    <cfRule type="containsText" dxfId="704" priority="522" operator="containsText" text="Media">
      <formula>NOT(ISERROR(SEARCH("Media",H33)))</formula>
    </cfRule>
    <cfRule type="containsText" dxfId="703" priority="523" operator="containsText" text="Baja">
      <formula>NOT(ISERROR(SEARCH("Baja",H33)))</formula>
    </cfRule>
    <cfRule type="containsText" dxfId="702" priority="524" operator="containsText" text="Muy baja">
      <formula>NOT(ISERROR(SEARCH("Muy baja",H33)))</formula>
    </cfRule>
    <cfRule type="cellIs" dxfId="701" priority="527" operator="between">
      <formula>1</formula>
      <formula>2</formula>
    </cfRule>
    <cfRule type="cellIs" dxfId="700" priority="528" operator="between">
      <formula>0</formula>
      <formula>2</formula>
    </cfRule>
  </conditionalFormatting>
  <conditionalFormatting sqref="H37">
    <cfRule type="containsText" dxfId="699" priority="187" operator="containsText" text="Muy Baja">
      <formula>NOT(ISERROR(SEARCH("Muy Baja",H37)))</formula>
    </cfRule>
    <cfRule type="containsText" dxfId="698" priority="188" operator="containsText" text="Baja">
      <formula>NOT(ISERROR(SEARCH("Baja",H37)))</formula>
    </cfRule>
    <cfRule type="containsText" dxfId="697" priority="189" operator="containsText" text="Muy Alta">
      <formula>NOT(ISERROR(SEARCH("Muy Alta",H37)))</formula>
    </cfRule>
    <cfRule type="containsText" dxfId="696" priority="190" operator="containsText" text="Alta">
      <formula>NOT(ISERROR(SEARCH("Alta",H37)))</formula>
    </cfRule>
    <cfRule type="containsText" dxfId="695" priority="191" operator="containsText" text="Media">
      <formula>NOT(ISERROR(SEARCH("Media",H37)))</formula>
    </cfRule>
    <cfRule type="containsText" dxfId="694" priority="192" operator="containsText" text="Media">
      <formula>NOT(ISERROR(SEARCH("Media",H37)))</formula>
    </cfRule>
    <cfRule type="containsText" dxfId="693" priority="193" operator="containsText" text="Media">
      <formula>NOT(ISERROR(SEARCH("Media",H37)))</formula>
    </cfRule>
    <cfRule type="containsText" dxfId="692" priority="194" operator="containsText" text="Muy Baja">
      <formula>NOT(ISERROR(SEARCH("Muy Baja",H37)))</formula>
    </cfRule>
    <cfRule type="containsText" dxfId="691" priority="195" operator="containsText" text="Baja">
      <formula>NOT(ISERROR(SEARCH("Baja",H37)))</formula>
    </cfRule>
    <cfRule type="containsText" dxfId="690" priority="196" operator="containsText" text="Muy Baja">
      <formula>NOT(ISERROR(SEARCH("Muy Baja",H37)))</formula>
    </cfRule>
    <cfRule type="containsText" dxfId="689" priority="197" operator="containsText" text="Muy Baja">
      <formula>NOT(ISERROR(SEARCH("Muy Baja",H37)))</formula>
    </cfRule>
    <cfRule type="containsText" dxfId="688" priority="198" operator="containsText" text="Muy Baja">
      <formula>NOT(ISERROR(SEARCH("Muy Baja",H37)))</formula>
    </cfRule>
    <cfRule type="containsText" dxfId="687" priority="199" operator="containsText" text="Muy Baja'Tabla probabilidad'!">
      <formula>NOT(ISERROR(SEARCH("Muy Baja'Tabla probabilidad'!",H37)))</formula>
    </cfRule>
    <cfRule type="containsText" dxfId="686" priority="200" operator="containsText" text="Muy bajo">
      <formula>NOT(ISERROR(SEARCH("Muy bajo",H37)))</formula>
    </cfRule>
    <cfRule type="containsText" dxfId="685" priority="201" operator="containsText" text="Alta">
      <formula>NOT(ISERROR(SEARCH("Alta",H37)))</formula>
    </cfRule>
    <cfRule type="containsText" dxfId="684" priority="202" operator="containsText" text="Media">
      <formula>NOT(ISERROR(SEARCH("Media",H37)))</formula>
    </cfRule>
    <cfRule type="containsText" dxfId="683" priority="203" operator="containsText" text="Baja">
      <formula>NOT(ISERROR(SEARCH("Baja",H37)))</formula>
    </cfRule>
    <cfRule type="containsText" dxfId="682" priority="204" operator="containsText" text="Muy baja">
      <formula>NOT(ISERROR(SEARCH("Muy baja",H37)))</formula>
    </cfRule>
    <cfRule type="cellIs" dxfId="681" priority="207" operator="between">
      <formula>1</formula>
      <formula>2</formula>
    </cfRule>
    <cfRule type="cellIs" dxfId="680" priority="208" operator="between">
      <formula>0</formula>
      <formula>2</formula>
    </cfRule>
  </conditionalFormatting>
  <conditionalFormatting sqref="H47">
    <cfRule type="containsText" dxfId="679" priority="11" operator="containsText" text="Muy Baja">
      <formula>NOT(ISERROR(SEARCH("Muy Baja",H47)))</formula>
    </cfRule>
    <cfRule type="containsText" dxfId="678" priority="12" operator="containsText" text="Baja">
      <formula>NOT(ISERROR(SEARCH("Baja",H47)))</formula>
    </cfRule>
    <cfRule type="containsText" dxfId="677" priority="13" operator="containsText" text="Muy Alta">
      <formula>NOT(ISERROR(SEARCH("Muy Alta",H47)))</formula>
    </cfRule>
    <cfRule type="containsText" dxfId="676" priority="14" operator="containsText" text="Alta">
      <formula>NOT(ISERROR(SEARCH("Alta",H47)))</formula>
    </cfRule>
    <cfRule type="containsText" dxfId="675" priority="15" operator="containsText" text="Media">
      <formula>NOT(ISERROR(SEARCH("Media",H47)))</formula>
    </cfRule>
    <cfRule type="containsText" dxfId="674" priority="16" operator="containsText" text="Media">
      <formula>NOT(ISERROR(SEARCH("Media",H47)))</formula>
    </cfRule>
    <cfRule type="containsText" dxfId="673" priority="17" operator="containsText" text="Media">
      <formula>NOT(ISERROR(SEARCH("Media",H47)))</formula>
    </cfRule>
    <cfRule type="containsText" dxfId="672" priority="18" operator="containsText" text="Muy Baja">
      <formula>NOT(ISERROR(SEARCH("Muy Baja",H47)))</formula>
    </cfRule>
    <cfRule type="containsText" dxfId="671" priority="19" operator="containsText" text="Baja">
      <formula>NOT(ISERROR(SEARCH("Baja",H47)))</formula>
    </cfRule>
    <cfRule type="containsText" dxfId="670" priority="20" operator="containsText" text="Muy Baja">
      <formula>NOT(ISERROR(SEARCH("Muy Baja",H47)))</formula>
    </cfRule>
    <cfRule type="containsText" dxfId="669" priority="21" operator="containsText" text="Muy Baja">
      <formula>NOT(ISERROR(SEARCH("Muy Baja",H47)))</formula>
    </cfRule>
    <cfRule type="containsText" dxfId="668" priority="22" operator="containsText" text="Muy Baja">
      <formula>NOT(ISERROR(SEARCH("Muy Baja",H47)))</formula>
    </cfRule>
    <cfRule type="containsText" dxfId="667" priority="23" operator="containsText" text="Muy Baja'Tabla probabilidad'!">
      <formula>NOT(ISERROR(SEARCH("Muy Baja'Tabla probabilidad'!",H47)))</formula>
    </cfRule>
    <cfRule type="containsText" dxfId="666" priority="24" operator="containsText" text="Muy bajo">
      <formula>NOT(ISERROR(SEARCH("Muy bajo",H47)))</formula>
    </cfRule>
    <cfRule type="containsText" dxfId="665" priority="25" operator="containsText" text="Alta">
      <formula>NOT(ISERROR(SEARCH("Alta",H47)))</formula>
    </cfRule>
    <cfRule type="containsText" dxfId="664" priority="26" operator="containsText" text="Media">
      <formula>NOT(ISERROR(SEARCH("Media",H47)))</formula>
    </cfRule>
    <cfRule type="containsText" dxfId="663" priority="27" operator="containsText" text="Baja">
      <formula>NOT(ISERROR(SEARCH("Baja",H47)))</formula>
    </cfRule>
    <cfRule type="containsText" dxfId="662" priority="28" operator="containsText" text="Muy baja">
      <formula>NOT(ISERROR(SEARCH("Muy baja",H47)))</formula>
    </cfRule>
    <cfRule type="cellIs" dxfId="661" priority="31" operator="between">
      <formula>1</formula>
      <formula>2</formula>
    </cfRule>
    <cfRule type="cellIs" dxfId="660" priority="32" operator="between">
      <formula>0</formula>
      <formula>2</formula>
    </cfRule>
  </conditionalFormatting>
  <conditionalFormatting sqref="H57">
    <cfRule type="containsText" dxfId="659" priority="43" operator="containsText" text="Muy Baja">
      <formula>NOT(ISERROR(SEARCH("Muy Baja",H57)))</formula>
    </cfRule>
    <cfRule type="containsText" dxfId="658" priority="44" operator="containsText" text="Baja">
      <formula>NOT(ISERROR(SEARCH("Baja",H57)))</formula>
    </cfRule>
    <cfRule type="containsText" dxfId="657" priority="45" operator="containsText" text="Muy Alta">
      <formula>NOT(ISERROR(SEARCH("Muy Alta",H57)))</formula>
    </cfRule>
    <cfRule type="containsText" dxfId="656" priority="46" operator="containsText" text="Alta">
      <formula>NOT(ISERROR(SEARCH("Alta",H57)))</formula>
    </cfRule>
    <cfRule type="containsText" dxfId="655" priority="47" operator="containsText" text="Media">
      <formula>NOT(ISERROR(SEARCH("Media",H57)))</formula>
    </cfRule>
    <cfRule type="containsText" dxfId="654" priority="48" operator="containsText" text="Media">
      <formula>NOT(ISERROR(SEARCH("Media",H57)))</formula>
    </cfRule>
    <cfRule type="containsText" dxfId="653" priority="49" operator="containsText" text="Media">
      <formula>NOT(ISERROR(SEARCH("Media",H57)))</formula>
    </cfRule>
    <cfRule type="containsText" dxfId="652" priority="50" operator="containsText" text="Muy Baja">
      <formula>NOT(ISERROR(SEARCH("Muy Baja",H57)))</formula>
    </cfRule>
    <cfRule type="containsText" dxfId="651" priority="51" operator="containsText" text="Baja">
      <formula>NOT(ISERROR(SEARCH("Baja",H57)))</formula>
    </cfRule>
    <cfRule type="containsText" dxfId="650" priority="52" operator="containsText" text="Muy Baja">
      <formula>NOT(ISERROR(SEARCH("Muy Baja",H57)))</formula>
    </cfRule>
    <cfRule type="containsText" dxfId="649" priority="53" operator="containsText" text="Muy Baja">
      <formula>NOT(ISERROR(SEARCH("Muy Baja",H57)))</formula>
    </cfRule>
    <cfRule type="containsText" dxfId="648" priority="54" operator="containsText" text="Muy Baja">
      <formula>NOT(ISERROR(SEARCH("Muy Baja",H57)))</formula>
    </cfRule>
    <cfRule type="containsText" dxfId="647" priority="55" operator="containsText" text="Muy Baja'Tabla probabilidad'!">
      <formula>NOT(ISERROR(SEARCH("Muy Baja'Tabla probabilidad'!",H57)))</formula>
    </cfRule>
    <cfRule type="containsText" dxfId="646" priority="56" operator="containsText" text="Muy bajo">
      <formula>NOT(ISERROR(SEARCH("Muy bajo",H57)))</formula>
    </cfRule>
    <cfRule type="containsText" dxfId="645" priority="57" operator="containsText" text="Alta">
      <formula>NOT(ISERROR(SEARCH("Alta",H57)))</formula>
    </cfRule>
    <cfRule type="containsText" dxfId="644" priority="58" operator="containsText" text="Media">
      <formula>NOT(ISERROR(SEARCH("Media",H57)))</formula>
    </cfRule>
    <cfRule type="containsText" dxfId="643" priority="59" operator="containsText" text="Baja">
      <formula>NOT(ISERROR(SEARCH("Baja",H57)))</formula>
    </cfRule>
    <cfRule type="containsText" dxfId="642" priority="60" operator="containsText" text="Muy baja">
      <formula>NOT(ISERROR(SEARCH("Muy baja",H57)))</formula>
    </cfRule>
    <cfRule type="cellIs" dxfId="641" priority="63" operator="between">
      <formula>1</formula>
      <formula>2</formula>
    </cfRule>
    <cfRule type="cellIs" dxfId="640" priority="64" operator="between">
      <formula>0</formula>
      <formula>2</formula>
    </cfRule>
  </conditionalFormatting>
  <conditionalFormatting sqref="M10 M17 K10:K66">
    <cfRule type="containsText" dxfId="639" priority="720" operator="containsText" text="Catastrófico">
      <formula>NOT(ISERROR(SEARCH("Catastrófico",K10)))</formula>
    </cfRule>
    <cfRule type="containsText" dxfId="638" priority="721" operator="containsText" text="Mayor">
      <formula>NOT(ISERROR(SEARCH("Mayor",K10)))</formula>
    </cfRule>
    <cfRule type="containsText" dxfId="637" priority="722" operator="containsText" text="Alta">
      <formula>NOT(ISERROR(SEARCH("Alta",K10)))</formula>
    </cfRule>
    <cfRule type="containsText" dxfId="636" priority="724" operator="containsText" text="Menor">
      <formula>NOT(ISERROR(SEARCH("Menor",K10)))</formula>
    </cfRule>
    <cfRule type="containsText" dxfId="635" priority="725" operator="containsText" text="Leve">
      <formula>NOT(ISERROR(SEARCH("Leve",K10)))</formula>
    </cfRule>
  </conditionalFormatting>
  <conditionalFormatting sqref="M22">
    <cfRule type="containsText" dxfId="634" priority="327" operator="containsText" text="Catastrófico">
      <formula>NOT(ISERROR(SEARCH("Catastrófico",M22)))</formula>
    </cfRule>
    <cfRule type="containsText" dxfId="633" priority="328" operator="containsText" text="Mayor">
      <formula>NOT(ISERROR(SEARCH("Mayor",M22)))</formula>
    </cfRule>
    <cfRule type="containsText" dxfId="632" priority="329" operator="containsText" text="Alta">
      <formula>NOT(ISERROR(SEARCH("Alta",M22)))</formula>
    </cfRule>
    <cfRule type="containsText" dxfId="631" priority="330" operator="containsText" text="Moderado">
      <formula>NOT(ISERROR(SEARCH("Moderado",M22)))</formula>
    </cfRule>
    <cfRule type="containsText" dxfId="630" priority="331" operator="containsText" text="Menor">
      <formula>NOT(ISERROR(SEARCH("Menor",M22)))</formula>
    </cfRule>
    <cfRule type="containsText" dxfId="629" priority="332" operator="containsText" text="Leve">
      <formula>NOT(ISERROR(SEARCH("Leve",M22)))</formula>
    </cfRule>
  </conditionalFormatting>
  <conditionalFormatting sqref="M27">
    <cfRule type="containsText" dxfId="628" priority="239" operator="containsText" text="Catastrófico">
      <formula>NOT(ISERROR(SEARCH("Catastrófico",M27)))</formula>
    </cfRule>
    <cfRule type="containsText" dxfId="627" priority="240" operator="containsText" text="Mayor">
      <formula>NOT(ISERROR(SEARCH("Mayor",M27)))</formula>
    </cfRule>
    <cfRule type="containsText" dxfId="626" priority="241" operator="containsText" text="Alta">
      <formula>NOT(ISERROR(SEARCH("Alta",M27)))</formula>
    </cfRule>
    <cfRule type="containsText" dxfId="625" priority="242" operator="containsText" text="Moderado">
      <formula>NOT(ISERROR(SEARCH("Moderado",M27)))</formula>
    </cfRule>
    <cfRule type="containsText" dxfId="624" priority="243" operator="containsText" text="Menor">
      <formula>NOT(ISERROR(SEARCH("Menor",M27)))</formula>
    </cfRule>
    <cfRule type="containsText" dxfId="623" priority="244" operator="containsText" text="Leve">
      <formula>NOT(ISERROR(SEARCH("Leve",M27)))</formula>
    </cfRule>
  </conditionalFormatting>
  <conditionalFormatting sqref="M33">
    <cfRule type="containsText" dxfId="622" priority="229" operator="containsText" text="Catastrófico">
      <formula>NOT(ISERROR(SEARCH("Catastrófico",M33)))</formula>
    </cfRule>
    <cfRule type="containsText" dxfId="621" priority="230" operator="containsText" text="Mayor">
      <formula>NOT(ISERROR(SEARCH("Mayor",M33)))</formula>
    </cfRule>
    <cfRule type="containsText" dxfId="620" priority="231" operator="containsText" text="Alta">
      <formula>NOT(ISERROR(SEARCH("Alta",M33)))</formula>
    </cfRule>
    <cfRule type="containsText" dxfId="619" priority="232" operator="containsText" text="Moderado">
      <formula>NOT(ISERROR(SEARCH("Moderado",M33)))</formula>
    </cfRule>
    <cfRule type="containsText" dxfId="618" priority="233" operator="containsText" text="Menor">
      <formula>NOT(ISERROR(SEARCH("Menor",M33)))</formula>
    </cfRule>
    <cfRule type="containsText" dxfId="617" priority="234" operator="containsText" text="Leve">
      <formula>NOT(ISERROR(SEARCH("Leve",M33)))</formula>
    </cfRule>
  </conditionalFormatting>
  <conditionalFormatting sqref="M37">
    <cfRule type="containsText" dxfId="616" priority="93" operator="containsText" text="Catastrófico">
      <formula>NOT(ISERROR(SEARCH("Catastrófico",M37)))</formula>
    </cfRule>
    <cfRule type="containsText" dxfId="615" priority="94" operator="containsText" text="Mayor">
      <formula>NOT(ISERROR(SEARCH("Mayor",M37)))</formula>
    </cfRule>
    <cfRule type="containsText" dxfId="614" priority="95" operator="containsText" text="Alta">
      <formula>NOT(ISERROR(SEARCH("Alta",M37)))</formula>
    </cfRule>
    <cfRule type="containsText" dxfId="613" priority="96" operator="containsText" text="Moderado">
      <formula>NOT(ISERROR(SEARCH("Moderado",M37)))</formula>
    </cfRule>
    <cfRule type="containsText" dxfId="612" priority="97" operator="containsText" text="Menor">
      <formula>NOT(ISERROR(SEARCH("Menor",M37)))</formula>
    </cfRule>
    <cfRule type="containsText" dxfId="611" priority="98" operator="containsText" text="Leve">
      <formula>NOT(ISERROR(SEARCH("Leve",M37)))</formula>
    </cfRule>
  </conditionalFormatting>
  <conditionalFormatting sqref="M47">
    <cfRule type="containsText" dxfId="610" priority="1" operator="containsText" text="Catastrófico">
      <formula>NOT(ISERROR(SEARCH("Catastrófico",M47)))</formula>
    </cfRule>
    <cfRule type="containsText" dxfId="609" priority="2" operator="containsText" text="Mayor">
      <formula>NOT(ISERROR(SEARCH("Mayor",M47)))</formula>
    </cfRule>
    <cfRule type="containsText" dxfId="608" priority="3" operator="containsText" text="Alta">
      <formula>NOT(ISERROR(SEARCH("Alta",M47)))</formula>
    </cfRule>
    <cfRule type="containsText" dxfId="607" priority="4" operator="containsText" text="Moderado">
      <formula>NOT(ISERROR(SEARCH("Moderado",M47)))</formula>
    </cfRule>
    <cfRule type="containsText" dxfId="606" priority="5" operator="containsText" text="Menor">
      <formula>NOT(ISERROR(SEARCH("Menor",M47)))</formula>
    </cfRule>
    <cfRule type="containsText" dxfId="605" priority="6" operator="containsText" text="Leve">
      <formula>NOT(ISERROR(SEARCH("Leve",M47)))</formula>
    </cfRule>
  </conditionalFormatting>
  <conditionalFormatting sqref="M57">
    <cfRule type="containsText" dxfId="604" priority="33" operator="containsText" text="Catastrófico">
      <formula>NOT(ISERROR(SEARCH("Catastrófico",M57)))</formula>
    </cfRule>
    <cfRule type="containsText" dxfId="603" priority="34" operator="containsText" text="Mayor">
      <formula>NOT(ISERROR(SEARCH("Mayor",M57)))</formula>
    </cfRule>
    <cfRule type="containsText" dxfId="602" priority="35" operator="containsText" text="Alta">
      <formula>NOT(ISERROR(SEARCH("Alta",M57)))</formula>
    </cfRule>
    <cfRule type="containsText" dxfId="601" priority="36" operator="containsText" text="Moderado">
      <formula>NOT(ISERROR(SEARCH("Moderado",M57)))</formula>
    </cfRule>
    <cfRule type="containsText" dxfId="600" priority="37" operator="containsText" text="Menor">
      <formula>NOT(ISERROR(SEARCH("Menor",M57)))</formula>
    </cfRule>
    <cfRule type="containsText" dxfId="599" priority="38" operator="containsText" text="Leve">
      <formula>NOT(ISERROR(SEARCH("Leve",M57)))</formula>
    </cfRule>
  </conditionalFormatting>
  <conditionalFormatting sqref="M10:N10 M17 K10:K66">
    <cfRule type="containsText" dxfId="598" priority="723" operator="containsText" text="Moderado">
      <formula>NOT(ISERROR(SEARCH("Moderado",K10)))</formula>
    </cfRule>
  </conditionalFormatting>
  <conditionalFormatting sqref="N37">
    <cfRule type="containsText" dxfId="597" priority="161" operator="containsText" text="Extremo">
      <formula>NOT(ISERROR(SEARCH("Extremo",N37)))</formula>
    </cfRule>
    <cfRule type="containsText" dxfId="596" priority="162" operator="containsText" text="Alto">
      <formula>NOT(ISERROR(SEARCH("Alto",N37)))</formula>
    </cfRule>
    <cfRule type="containsText" dxfId="595" priority="163" operator="containsText" text="Bajo">
      <formula>NOT(ISERROR(SEARCH("Bajo",N37)))</formula>
    </cfRule>
    <cfRule type="containsText" dxfId="594" priority="164" operator="containsText" text="Moderado">
      <formula>NOT(ISERROR(SEARCH("Moderado",N37)))</formula>
    </cfRule>
  </conditionalFormatting>
  <conditionalFormatting sqref="N47">
    <cfRule type="containsText" dxfId="593" priority="7" operator="containsText" text="Extremo">
      <formula>NOT(ISERROR(SEARCH("Extremo",N47)))</formula>
    </cfRule>
    <cfRule type="containsText" dxfId="592" priority="8" operator="containsText" text="Alto">
      <formula>NOT(ISERROR(SEARCH("Alto",N47)))</formula>
    </cfRule>
    <cfRule type="containsText" dxfId="591" priority="9" operator="containsText" text="Bajo">
      <formula>NOT(ISERROR(SEARCH("Bajo",N47)))</formula>
    </cfRule>
    <cfRule type="containsText" dxfId="590" priority="10" operator="containsText" text="Moderado">
      <formula>NOT(ISERROR(SEARCH("Moderado",N47)))</formula>
    </cfRule>
  </conditionalFormatting>
  <conditionalFormatting sqref="N57">
    <cfRule type="containsText" dxfId="589" priority="39" operator="containsText" text="Extremo">
      <formula>NOT(ISERROR(SEARCH("Extremo",N57)))</formula>
    </cfRule>
    <cfRule type="containsText" dxfId="588" priority="40" operator="containsText" text="Alto">
      <formula>NOT(ISERROR(SEARCH("Alto",N57)))</formula>
    </cfRule>
    <cfRule type="containsText" dxfId="587" priority="41" operator="containsText" text="Bajo">
      <formula>NOT(ISERROR(SEARCH("Bajo",N57)))</formula>
    </cfRule>
    <cfRule type="containsText" dxfId="586" priority="42" operator="containsText" text="Moderado">
      <formula>NOT(ISERROR(SEARCH("Moderado",N57)))</formula>
    </cfRule>
  </conditionalFormatting>
  <conditionalFormatting sqref="N8:O8">
    <cfRule type="containsText" dxfId="585" priority="285" operator="containsText" text="3- Moderado">
      <formula>NOT(ISERROR(SEARCH("3- Moderado",N8)))</formula>
    </cfRule>
    <cfRule type="containsText" dxfId="584" priority="286" operator="containsText" text="6- Moderado">
      <formula>NOT(ISERROR(SEARCH("6- Moderado",N8)))</formula>
    </cfRule>
    <cfRule type="containsText" dxfId="583" priority="287" operator="containsText" text="4- Moderado">
      <formula>NOT(ISERROR(SEARCH("4- Moderado",N8)))</formula>
    </cfRule>
    <cfRule type="containsText" dxfId="582" priority="288" operator="containsText" text="3- Bajo">
      <formula>NOT(ISERROR(SEARCH("3- Bajo",N8)))</formula>
    </cfRule>
    <cfRule type="containsText" dxfId="581" priority="289" operator="containsText" text="4- Bajo">
      <formula>NOT(ISERROR(SEARCH("4- Bajo",N8)))</formula>
    </cfRule>
    <cfRule type="containsText" dxfId="580" priority="290" operator="containsText" text="1- Bajo">
      <formula>NOT(ISERROR(SEARCH("1- Bajo",N8)))</formula>
    </cfRule>
  </conditionalFormatting>
  <conditionalFormatting sqref="N10:O10">
    <cfRule type="containsText" dxfId="579" priority="281" operator="containsText" text="Extremo">
      <formula>NOT(ISERROR(SEARCH("Extremo",N10)))</formula>
    </cfRule>
    <cfRule type="containsText" dxfId="578" priority="282" operator="containsText" text="Alto">
      <formula>NOT(ISERROR(SEARCH("Alto",N10)))</formula>
    </cfRule>
    <cfRule type="containsText" dxfId="577" priority="283" operator="containsText" text="Bajo">
      <formula>NOT(ISERROR(SEARCH("Bajo",N10)))</formula>
    </cfRule>
  </conditionalFormatting>
  <conditionalFormatting sqref="N17:O17">
    <cfRule type="containsText" dxfId="576" priority="1307" operator="containsText" text="Extremo">
      <formula>NOT(ISERROR(SEARCH("Extremo",N17)))</formula>
    </cfRule>
    <cfRule type="containsText" dxfId="575" priority="1308" operator="containsText" text="Alto">
      <formula>NOT(ISERROR(SEARCH("Alto",N17)))</formula>
    </cfRule>
    <cfRule type="containsText" dxfId="574" priority="1309" operator="containsText" text="Bajo">
      <formula>NOT(ISERROR(SEARCH("Bajo",N17)))</formula>
    </cfRule>
    <cfRule type="containsText" dxfId="573" priority="1310" operator="containsText" text="Moderado">
      <formula>NOT(ISERROR(SEARCH("Moderado",N17)))</formula>
    </cfRule>
  </conditionalFormatting>
  <conditionalFormatting sqref="N22:O22">
    <cfRule type="containsText" dxfId="572" priority="356" operator="containsText" text="Extremo">
      <formula>NOT(ISERROR(SEARCH("Extremo",N22)))</formula>
    </cfRule>
    <cfRule type="containsText" dxfId="571" priority="357" operator="containsText" text="Alto">
      <formula>NOT(ISERROR(SEARCH("Alto",N22)))</formula>
    </cfRule>
    <cfRule type="containsText" dxfId="570" priority="358" operator="containsText" text="Bajo">
      <formula>NOT(ISERROR(SEARCH("Bajo",N22)))</formula>
    </cfRule>
    <cfRule type="containsText" dxfId="569" priority="359" operator="containsText" text="Moderado">
      <formula>NOT(ISERROR(SEARCH("Moderado",N22)))</formula>
    </cfRule>
  </conditionalFormatting>
  <conditionalFormatting sqref="N27:O27">
    <cfRule type="containsText" dxfId="568" priority="245" operator="containsText" text="Extremo">
      <formula>NOT(ISERROR(SEARCH("Extremo",N27)))</formula>
    </cfRule>
    <cfRule type="containsText" dxfId="567" priority="246" operator="containsText" text="Alto">
      <formula>NOT(ISERROR(SEARCH("Alto",N27)))</formula>
    </cfRule>
    <cfRule type="containsText" dxfId="566" priority="247" operator="containsText" text="Bajo">
      <formula>NOT(ISERROR(SEARCH("Bajo",N27)))</formula>
    </cfRule>
    <cfRule type="containsText" dxfId="565" priority="248" operator="containsText" text="Moderado">
      <formula>NOT(ISERROR(SEARCH("Moderado",N27)))</formula>
    </cfRule>
  </conditionalFormatting>
  <conditionalFormatting sqref="N33:O33">
    <cfRule type="containsText" dxfId="564" priority="235" operator="containsText" text="Extremo">
      <formula>NOT(ISERROR(SEARCH("Extremo",N33)))</formula>
    </cfRule>
    <cfRule type="containsText" dxfId="563" priority="236" operator="containsText" text="Alto">
      <formula>NOT(ISERROR(SEARCH("Alto",N33)))</formula>
    </cfRule>
    <cfRule type="containsText" dxfId="562" priority="237" operator="containsText" text="Bajo">
      <formula>NOT(ISERROR(SEARCH("Bajo",N33)))</formula>
    </cfRule>
    <cfRule type="containsText" dxfId="561" priority="238" operator="containsText" text="Moderado">
      <formula>NOT(ISERROR(SEARCH("Moderado",N33)))</formula>
    </cfRule>
  </conditionalFormatting>
  <conditionalFormatting sqref="O10">
    <cfRule type="containsText" dxfId="560"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H17</xm:sqref>
        </x14:conditionalFormatting>
        <x14:conditionalFormatting xmlns:xm="http://schemas.microsoft.com/office/excel/2006/main">
          <x14:cfRule type="containsText" priority="352" operator="containsText" id="{BF3A1CEA-520B-48AC-B25F-7C6CDFF3DB8D}">
            <xm:f>NOT(ISERROR(SEARCH('8- Políticas de Administración '!$B$5,H22)))</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'!$B$5,H22)))</xm:f>
            <xm:f>'8- Políticas de Administración '!$B$5</xm:f>
            <x14:dxf>
              <font>
                <color rgb="FF9C0006"/>
              </font>
              <fill>
                <patternFill>
                  <bgColor rgb="FFFFC7CE"/>
                </patternFill>
              </fill>
            </x14:dxf>
          </x14:cfRule>
          <xm:sqref>H22</xm:sqref>
        </x14:conditionalFormatting>
        <x14:conditionalFormatting xmlns:xm="http://schemas.microsoft.com/office/excel/2006/main">
          <x14:cfRule type="containsText" priority="525" operator="containsText" id="{954E1B25-D051-41D0-989E-8AD2D1BE75BA}">
            <xm:f>NOT(ISERROR(SEARCH('8- Políticas de Administración '!$B$5,H33)))</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'!$B$5,H33)))</xm:f>
            <xm:f>'8- Políticas de Administración '!$B$5</xm:f>
            <x14:dxf>
              <font>
                <color rgb="FF9C0006"/>
              </font>
              <fill>
                <patternFill>
                  <bgColor rgb="FFFFC7CE"/>
                </patternFill>
              </fill>
            </x14:dxf>
          </x14:cfRule>
          <xm:sqref>H33</xm:sqref>
        </x14:conditionalFormatting>
        <x14:conditionalFormatting xmlns:xm="http://schemas.microsoft.com/office/excel/2006/main">
          <x14:cfRule type="containsText" priority="205" operator="containsText" id="{707A634C-B82F-4D42-BC9F-8E261ACE94B9}">
            <xm:f>NOT(ISERROR(SEARCH('8- Políticas de Administración '!$B$5,H37)))</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'!$B$5,H37)))</xm:f>
            <xm:f>'8- Políticas de Administración '!$B$5</xm:f>
            <x14:dxf>
              <font>
                <color rgb="FF9C0006"/>
              </font>
              <fill>
                <patternFill>
                  <bgColor rgb="FFFFC7CE"/>
                </patternFill>
              </fill>
            </x14:dxf>
          </x14:cfRule>
          <xm:sqref>H37</xm:sqref>
        </x14:conditionalFormatting>
        <x14:conditionalFormatting xmlns:xm="http://schemas.microsoft.com/office/excel/2006/main">
          <x14:cfRule type="containsText" priority="29" operator="containsText" id="{C58BFB31-8BA8-42E1-987A-2B9B3074CF94}">
            <xm:f>NOT(ISERROR(SEARCH('8- Políticas de Administración '!$B$5,H47)))</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'!$B$5,H47)))</xm:f>
            <xm:f>'8- Políticas de Administración '!$B$5</xm:f>
            <x14:dxf>
              <font>
                <color rgb="FF9C0006"/>
              </font>
              <fill>
                <patternFill>
                  <bgColor rgb="FFFFC7CE"/>
                </patternFill>
              </fill>
            </x14:dxf>
          </x14:cfRule>
          <xm:sqref>H47</xm:sqref>
        </x14:conditionalFormatting>
        <x14:conditionalFormatting xmlns:xm="http://schemas.microsoft.com/office/excel/2006/main">
          <x14:cfRule type="containsText" priority="61" operator="containsText" id="{69A975B3-DEF4-4A30-AB0B-521095FB46E2}">
            <xm:f>NOT(ISERROR(SEARCH('8- Políticas de Administración '!$B$5,H57)))</xm:f>
            <xm:f>'8- Políticas de Administración '!$B$5</xm:f>
            <x14:dxf>
              <font>
                <color rgb="FF006100"/>
              </font>
              <fill>
                <patternFill>
                  <bgColor rgb="FFC6EFCE"/>
                </patternFill>
              </fill>
            </x14:dxf>
          </x14:cfRule>
          <x14:cfRule type="containsText" priority="62" operator="containsText" id="{BACB339E-E45E-4512-AFF9-36778C2F257A}">
            <xm:f>NOT(ISERROR(SEARCH('8- Políticas de Administración '!$B$5,H57)))</xm:f>
            <xm:f>'8- Políticas de Administración '!$B$5</xm:f>
            <x14:dxf>
              <font>
                <color rgb="FF9C0006"/>
              </font>
              <fill>
                <patternFill>
                  <bgColor rgb="FFFFC7CE"/>
                </patternFill>
              </fill>
            </x14:dxf>
          </x14:cfRule>
          <xm:sqref>H57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I10:I66</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65"/>
  <sheetViews>
    <sheetView showGridLines="0" topLeftCell="A9" zoomScale="60" zoomScaleNormal="60" zoomScalePageLayoutView="70" workbookViewId="0">
      <selection activeCell="A27" sqref="A27:A31"/>
    </sheetView>
  </sheetViews>
  <sheetFormatPr baseColWidth="10" defaultColWidth="11.42578125" defaultRowHeight="15"/>
  <cols>
    <col min="1" max="1" width="7" customWidth="1"/>
    <col min="2" max="2" width="35.85546875" customWidth="1"/>
    <col min="3" max="3" width="37.140625" style="53" customWidth="1"/>
    <col min="4" max="4" width="5.710937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45"/>
      <c r="B1" s="546"/>
      <c r="C1" s="547"/>
      <c r="D1" s="46"/>
      <c r="E1" s="541" t="s">
        <v>345</v>
      </c>
      <c r="F1" s="542"/>
      <c r="G1" s="542"/>
      <c r="H1" s="542"/>
      <c r="I1" s="542"/>
      <c r="J1" s="542"/>
      <c r="K1" s="542"/>
      <c r="L1" s="542"/>
      <c r="M1" s="542"/>
      <c r="N1" s="542"/>
      <c r="O1" s="542"/>
      <c r="P1" s="542"/>
      <c r="Q1" s="542"/>
      <c r="R1" s="542"/>
      <c r="S1" s="542"/>
      <c r="T1" s="542"/>
      <c r="U1" s="542"/>
      <c r="V1" s="54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48"/>
      <c r="B2" s="503"/>
      <c r="C2" s="549"/>
      <c r="D2" s="46"/>
      <c r="E2" s="543"/>
      <c r="F2" s="544"/>
      <c r="G2" s="544"/>
      <c r="H2" s="544"/>
      <c r="I2" s="544"/>
      <c r="J2" s="544"/>
      <c r="K2" s="544"/>
      <c r="L2" s="544"/>
      <c r="M2" s="544"/>
      <c r="N2" s="544"/>
      <c r="O2" s="544"/>
      <c r="P2" s="544"/>
      <c r="Q2" s="544"/>
      <c r="R2" s="544"/>
      <c r="S2" s="544"/>
      <c r="T2" s="544"/>
      <c r="U2" s="544"/>
      <c r="V2" s="544"/>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48"/>
      <c r="B3" s="503"/>
      <c r="C3" s="549"/>
      <c r="D3" s="157"/>
      <c r="E3" s="543"/>
      <c r="F3" s="544"/>
      <c r="G3" s="544"/>
      <c r="H3" s="544"/>
      <c r="I3" s="544"/>
      <c r="J3" s="544"/>
      <c r="K3" s="544"/>
      <c r="L3" s="544"/>
      <c r="M3" s="544"/>
      <c r="N3" s="544"/>
      <c r="O3" s="544"/>
      <c r="P3" s="544"/>
      <c r="Q3" s="544"/>
      <c r="R3" s="544"/>
      <c r="S3" s="544"/>
      <c r="T3" s="544"/>
      <c r="U3" s="544"/>
      <c r="V3" s="544"/>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04" t="s">
        <v>265</v>
      </c>
      <c r="B4" s="504"/>
      <c r="C4" s="563" t="s">
        <v>4</v>
      </c>
      <c r="D4" s="563"/>
      <c r="E4" s="563"/>
      <c r="F4" s="563"/>
      <c r="G4" s="563"/>
      <c r="H4" s="563"/>
      <c r="I4" s="563"/>
      <c r="J4" s="563"/>
      <c r="K4" s="563"/>
      <c r="L4" s="563"/>
      <c r="M4" s="563"/>
      <c r="N4" s="563"/>
      <c r="O4" s="563"/>
      <c r="P4" s="563"/>
      <c r="Q4" s="563"/>
      <c r="R4" s="563"/>
      <c r="S4" s="563"/>
      <c r="T4" s="563"/>
      <c r="U4" s="563"/>
      <c r="V4" s="563"/>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504" t="s">
        <v>266</v>
      </c>
      <c r="B5" s="504"/>
      <c r="C5" s="574" t="s">
        <v>33</v>
      </c>
      <c r="D5" s="575"/>
      <c r="E5" s="575"/>
      <c r="F5" s="575"/>
      <c r="G5" s="575"/>
      <c r="H5" s="575"/>
      <c r="I5" s="575"/>
      <c r="J5" s="575"/>
      <c r="K5" s="575"/>
      <c r="L5" s="575"/>
      <c r="M5" s="575"/>
      <c r="N5" s="575"/>
      <c r="O5" s="575"/>
      <c r="P5" s="575"/>
      <c r="Q5" s="575"/>
      <c r="R5" s="575"/>
      <c r="S5" s="575"/>
      <c r="T5" s="575"/>
      <c r="U5" s="575"/>
      <c r="V5" s="57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04" t="s">
        <v>267</v>
      </c>
      <c r="B6" s="504"/>
      <c r="C6" s="563" t="s">
        <v>27</v>
      </c>
      <c r="D6" s="563"/>
      <c r="E6" s="563"/>
      <c r="F6" s="563"/>
      <c r="G6" s="563"/>
      <c r="H6" s="563"/>
      <c r="I6" s="563"/>
      <c r="J6" s="563"/>
      <c r="K6" s="563"/>
      <c r="L6" s="563"/>
      <c r="M6" s="563"/>
      <c r="N6" s="563"/>
      <c r="O6" s="563"/>
      <c r="P6" s="563"/>
      <c r="Q6" s="563"/>
      <c r="R6" s="563"/>
      <c r="S6" s="563"/>
      <c r="T6" s="563"/>
      <c r="U6" s="563"/>
      <c r="V6" s="563"/>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50" t="s">
        <v>268</v>
      </c>
      <c r="B7" s="550"/>
      <c r="C7" s="550"/>
      <c r="D7" s="551" t="s">
        <v>346</v>
      </c>
      <c r="E7" s="527"/>
      <c r="F7" s="527"/>
      <c r="G7" s="527"/>
      <c r="H7" s="527"/>
      <c r="I7" s="527"/>
      <c r="J7" s="527"/>
      <c r="K7" s="527"/>
      <c r="L7" s="527"/>
      <c r="M7" s="527"/>
      <c r="N7" s="527"/>
      <c r="O7" s="527"/>
      <c r="P7" s="527"/>
      <c r="Q7" s="527"/>
      <c r="R7" s="528"/>
      <c r="S7" s="132"/>
      <c r="T7" s="550" t="s">
        <v>347</v>
      </c>
      <c r="U7" s="550"/>
      <c r="V7" s="550"/>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52" t="s">
        <v>273</v>
      </c>
      <c r="B8" s="553" t="s">
        <v>348</v>
      </c>
      <c r="C8" s="555" t="s">
        <v>269</v>
      </c>
      <c r="D8" s="557" t="s">
        <v>349</v>
      </c>
      <c r="E8" s="559" t="s">
        <v>240</v>
      </c>
      <c r="F8" s="560" t="s">
        <v>350</v>
      </c>
      <c r="G8" s="561"/>
      <c r="H8" s="561"/>
      <c r="I8" s="561"/>
      <c r="J8" s="561"/>
      <c r="K8" s="562"/>
      <c r="L8" s="560" t="s">
        <v>351</v>
      </c>
      <c r="M8" s="561"/>
      <c r="N8" s="561"/>
      <c r="O8" s="561"/>
      <c r="P8" s="561"/>
      <c r="Q8" s="561"/>
      <c r="R8" s="561"/>
      <c r="S8" s="562"/>
      <c r="T8" s="60"/>
      <c r="U8" s="61"/>
      <c r="V8" s="89" t="s">
        <v>352</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c r="A9" s="505"/>
      <c r="B9" s="554"/>
      <c r="C9" s="556"/>
      <c r="D9" s="558"/>
      <c r="E9" s="525"/>
      <c r="F9" s="51" t="s">
        <v>242</v>
      </c>
      <c r="G9" s="51" t="s">
        <v>244</v>
      </c>
      <c r="H9" s="51" t="s">
        <v>353</v>
      </c>
      <c r="I9" s="51" t="s">
        <v>246</v>
      </c>
      <c r="J9" s="135" t="s">
        <v>354</v>
      </c>
      <c r="K9" s="51" t="s">
        <v>252</v>
      </c>
      <c r="L9" s="51" t="s">
        <v>355</v>
      </c>
      <c r="M9" s="127" t="s">
        <v>249</v>
      </c>
      <c r="N9" s="51" t="s">
        <v>356</v>
      </c>
      <c r="O9" s="51" t="s">
        <v>357</v>
      </c>
      <c r="P9" s="51" t="s">
        <v>358</v>
      </c>
      <c r="Q9" s="51" t="s">
        <v>359</v>
      </c>
      <c r="R9" s="135" t="s">
        <v>354</v>
      </c>
      <c r="S9" s="51" t="s">
        <v>360</v>
      </c>
      <c r="T9" s="54" t="s">
        <v>254</v>
      </c>
      <c r="U9" s="54" t="s">
        <v>256</v>
      </c>
      <c r="V9" s="55" t="s">
        <v>361</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thickBot="1">
      <c r="A10" s="580">
        <f>'5- Identificación de Riesgos'!A10</f>
        <v>1</v>
      </c>
      <c r="B10" s="581" t="str">
        <f>'5- Identificación de Riesgos'!B10</f>
        <v>Vencimiento de Términos</v>
      </c>
      <c r="C10" s="314" t="str">
        <f>'5- Identificación de Riesgos'!D10</f>
        <v>1. Mayor demanda de justicia.</v>
      </c>
      <c r="D10" s="169"/>
      <c r="E10" s="325" t="s">
        <v>513</v>
      </c>
      <c r="F10" s="161" t="s">
        <v>363</v>
      </c>
      <c r="G10" s="161" t="s">
        <v>363</v>
      </c>
      <c r="H10" s="161" t="s">
        <v>363</v>
      </c>
      <c r="I10" s="161" t="s">
        <v>363</v>
      </c>
      <c r="J10" s="168">
        <f>COUNTIF(F10:I10,"SI")/4</f>
        <v>1</v>
      </c>
      <c r="K10" s="536">
        <f>AVERAGE(J10:J15)</f>
        <v>0.875</v>
      </c>
      <c r="L10" s="161" t="str">
        <f>'5- Identificación de Riesgos'!I10</f>
        <v>Afectación de reputacion,imagén,  credibilidad, satisfacción de usuarios y PI</v>
      </c>
      <c r="M10" s="321" t="s">
        <v>509</v>
      </c>
      <c r="N10" s="161" t="s">
        <v>363</v>
      </c>
      <c r="O10" s="161" t="s">
        <v>363</v>
      </c>
      <c r="P10" s="161" t="s">
        <v>363</v>
      </c>
      <c r="Q10" s="161" t="s">
        <v>363</v>
      </c>
      <c r="R10" s="168">
        <f>SUM(COUNTIF(N10,"SI")*25%,COUNTIF(O10,"SI")*40%,COUNTIF(P10,"SI")*25%,COUNTIF(Q10,"SI")*10%)</f>
        <v>1</v>
      </c>
      <c r="S10" s="571">
        <f>AVERAGE(R10:R13)</f>
        <v>1</v>
      </c>
      <c r="T10" s="565"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Media - 3</v>
      </c>
      <c r="U10" s="46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Moderado - 3</v>
      </c>
      <c r="V10" s="474" t="str">
        <f>CONCATENATE(VLOOKUP((LEFT(T10,LEN(T10)-4)&amp;LEFT(U10,LEN(U10)-4)),'9- Matriz de Calor '!$D$18:$E$42,2,0)," - ",RIGHT(T10,1)*RIGHT(U10,1))</f>
        <v>Moderado - 9</v>
      </c>
    </row>
    <row r="11" spans="1:278" ht="234" customHeight="1" thickBot="1">
      <c r="A11" s="580"/>
      <c r="B11" s="581"/>
      <c r="C11" s="315" t="str">
        <f>'5- Identificación de Riesgos'!D11</f>
        <v>2. Insuficiencia de  despachos judiciales para atender la función misional</v>
      </c>
      <c r="D11" s="170"/>
      <c r="E11" s="326" t="s">
        <v>514</v>
      </c>
      <c r="F11" s="162" t="s">
        <v>363</v>
      </c>
      <c r="G11" s="162" t="s">
        <v>363</v>
      </c>
      <c r="H11" s="162" t="s">
        <v>363</v>
      </c>
      <c r="I11" s="162" t="s">
        <v>363</v>
      </c>
      <c r="J11" s="166">
        <f t="shared" ref="J11:J21" si="0">COUNTIF(F11:I11,"SI")/4</f>
        <v>1</v>
      </c>
      <c r="K11" s="537"/>
      <c r="L11" s="162" t="str">
        <f>'5- Identificación de Riesgos'!I11</f>
        <v>Afectación Económica</v>
      </c>
      <c r="M11" s="321" t="s">
        <v>510</v>
      </c>
      <c r="N11" s="331" t="s">
        <v>363</v>
      </c>
      <c r="O11" s="331" t="s">
        <v>363</v>
      </c>
      <c r="P11" s="331" t="s">
        <v>363</v>
      </c>
      <c r="Q11" s="331" t="s">
        <v>363</v>
      </c>
      <c r="R11" s="166">
        <f t="shared" ref="R11:R21" si="1">SUM(COUNTIF(N11,"SI")*25%,COUNTIF(O11,"SI")*40%,COUNTIF(P11,"SI")*25%,COUNTIF(Q11,"SI")*10%)</f>
        <v>1</v>
      </c>
      <c r="S11" s="572"/>
      <c r="T11" s="566"/>
      <c r="U11" s="466"/>
      <c r="V11" s="475"/>
    </row>
    <row r="12" spans="1:278" ht="105" customHeight="1">
      <c r="A12" s="580"/>
      <c r="B12" s="581"/>
      <c r="C12" s="315" t="str">
        <f>'5- Identificación de Riesgos'!D12</f>
        <v>3. Complejidad de los procesos judiciales y solicitudes, lo cual incrementa los tiempos para su resolución.</v>
      </c>
      <c r="D12" s="170"/>
      <c r="E12" s="178" t="s">
        <v>506</v>
      </c>
      <c r="F12" s="162" t="s">
        <v>363</v>
      </c>
      <c r="G12" s="162" t="s">
        <v>363</v>
      </c>
      <c r="H12" s="162" t="s">
        <v>363</v>
      </c>
      <c r="I12" s="162" t="s">
        <v>363</v>
      </c>
      <c r="J12" s="166">
        <f t="shared" si="0"/>
        <v>1</v>
      </c>
      <c r="K12" s="537"/>
      <c r="L12" s="162" t="str">
        <f>'5- Identificación de Riesgos'!I12</f>
        <v>Interrupción o afectación en la prestación del servicio judicial</v>
      </c>
      <c r="M12" s="321" t="s">
        <v>511</v>
      </c>
      <c r="N12" s="162" t="s">
        <v>363</v>
      </c>
      <c r="O12" s="162" t="s">
        <v>363</v>
      </c>
      <c r="P12" s="162" t="s">
        <v>363</v>
      </c>
      <c r="Q12" s="162" t="s">
        <v>363</v>
      </c>
      <c r="R12" s="166">
        <f t="shared" si="1"/>
        <v>1</v>
      </c>
      <c r="S12" s="572"/>
      <c r="T12" s="566"/>
      <c r="U12" s="466"/>
      <c r="V12" s="475"/>
    </row>
    <row r="13" spans="1:278" ht="222" customHeight="1">
      <c r="A13" s="580"/>
      <c r="B13" s="581"/>
      <c r="C13" s="315" t="str">
        <f>'5- Identificación de Riesgos'!D13</f>
        <v>4. Fallas en la planeación  para el desarrollo de las tareas propias del despacho.</v>
      </c>
      <c r="D13" s="170"/>
      <c r="E13" s="178" t="s">
        <v>515</v>
      </c>
      <c r="F13" s="162" t="s">
        <v>363</v>
      </c>
      <c r="G13" s="162" t="s">
        <v>363</v>
      </c>
      <c r="H13" s="162" t="s">
        <v>363</v>
      </c>
      <c r="I13" s="162" t="s">
        <v>363</v>
      </c>
      <c r="J13" s="166">
        <f t="shared" si="0"/>
        <v>1</v>
      </c>
      <c r="K13" s="537"/>
      <c r="L13" s="162" t="str">
        <f>'5- Identificación de Riesgos'!I13</f>
        <v>Incumplimiento de las metas establecidas</v>
      </c>
      <c r="M13" s="300" t="s">
        <v>512</v>
      </c>
      <c r="N13" s="162" t="s">
        <v>363</v>
      </c>
      <c r="O13" s="162" t="s">
        <v>363</v>
      </c>
      <c r="P13" s="162" t="s">
        <v>363</v>
      </c>
      <c r="Q13" s="162" t="s">
        <v>363</v>
      </c>
      <c r="R13" s="166">
        <f t="shared" si="1"/>
        <v>1</v>
      </c>
      <c r="S13" s="572"/>
      <c r="T13" s="566"/>
      <c r="U13" s="466"/>
      <c r="V13" s="475"/>
    </row>
    <row r="14" spans="1:278" ht="222" customHeight="1">
      <c r="A14" s="580"/>
      <c r="B14" s="581"/>
      <c r="C14" s="315" t="str">
        <f>'5- Identificación de Riesgos'!D14</f>
        <v>5.  Fallas e insuficiencia de las herramientas tecnológicas,  de todos los intervinientes en el Sistema</v>
      </c>
      <c r="D14" s="170"/>
      <c r="E14" s="178" t="s">
        <v>507</v>
      </c>
      <c r="F14" s="162" t="s">
        <v>363</v>
      </c>
      <c r="G14" s="162" t="s">
        <v>363</v>
      </c>
      <c r="H14" s="162" t="s">
        <v>363</v>
      </c>
      <c r="I14" s="162" t="s">
        <v>363</v>
      </c>
      <c r="J14" s="166">
        <f t="shared" si="0"/>
        <v>1</v>
      </c>
      <c r="K14" s="537"/>
      <c r="L14" s="162"/>
      <c r="M14" s="203"/>
      <c r="N14" s="162"/>
      <c r="O14" s="162"/>
      <c r="P14" s="162"/>
      <c r="Q14" s="162"/>
      <c r="R14" s="166"/>
      <c r="S14" s="572"/>
      <c r="T14" s="566"/>
      <c r="U14" s="466"/>
      <c r="V14" s="475"/>
    </row>
    <row r="15" spans="1:278" ht="213.75" customHeight="1">
      <c r="A15" s="580"/>
      <c r="B15" s="581"/>
      <c r="C15" s="315" t="str">
        <f>'5- Identificación de Riesgos'!D15</f>
        <v>6. Aplazamiento por parte de la fiscalía por despachos acefalos o por cruce de fechas</v>
      </c>
      <c r="D15" s="170"/>
      <c r="E15" s="178" t="s">
        <v>508</v>
      </c>
      <c r="F15" s="162" t="s">
        <v>363</v>
      </c>
      <c r="G15" s="162" t="s">
        <v>362</v>
      </c>
      <c r="H15" s="162" t="s">
        <v>362</v>
      </c>
      <c r="I15" s="162" t="s">
        <v>362</v>
      </c>
      <c r="J15" s="166">
        <f t="shared" si="0"/>
        <v>0.25</v>
      </c>
      <c r="K15" s="537"/>
      <c r="L15" s="162"/>
      <c r="M15" s="203"/>
      <c r="N15" s="162"/>
      <c r="O15" s="162"/>
      <c r="P15" s="162"/>
      <c r="Q15" s="162"/>
      <c r="R15" s="166">
        <f t="shared" si="1"/>
        <v>0</v>
      </c>
      <c r="S15" s="572"/>
      <c r="T15" s="566"/>
      <c r="U15" s="466"/>
      <c r="V15" s="475"/>
    </row>
    <row r="16" spans="1:278" ht="21" customHeight="1">
      <c r="A16" s="580"/>
      <c r="B16" s="581"/>
      <c r="C16" s="316"/>
      <c r="D16" s="160"/>
      <c r="E16" s="302"/>
      <c r="F16" s="164"/>
      <c r="G16" s="164"/>
      <c r="H16" s="164"/>
      <c r="I16" s="164"/>
      <c r="J16" s="165"/>
      <c r="K16" s="165"/>
      <c r="L16" s="164"/>
      <c r="M16" s="202"/>
      <c r="N16" s="164"/>
      <c r="O16" s="164"/>
      <c r="P16" s="164"/>
      <c r="Q16" s="164"/>
      <c r="R16" s="165"/>
      <c r="S16" s="303"/>
      <c r="T16" s="304"/>
      <c r="U16" s="164"/>
      <c r="V16" s="305"/>
    </row>
    <row r="17" spans="1:278" ht="177" customHeight="1">
      <c r="A17" s="564">
        <f>'5- Identificación de Riesgos'!A17</f>
        <v>2</v>
      </c>
      <c r="B17" s="458" t="str">
        <f>'5- Identificación de Riesgos'!B17</f>
        <v xml:space="preserve">Incumplimientos en la realización de audiencias </v>
      </c>
      <c r="C17" s="181" t="str">
        <f>'5- Identificación de Riesgos'!D17</f>
        <v>1. Inasistencia del Juez o las partes convocadas</v>
      </c>
      <c r="D17" s="160"/>
      <c r="E17" s="311" t="s">
        <v>538</v>
      </c>
      <c r="F17" s="164" t="s">
        <v>363</v>
      </c>
      <c r="G17" s="164" t="s">
        <v>363</v>
      </c>
      <c r="H17" s="164" t="s">
        <v>362</v>
      </c>
      <c r="I17" s="164" t="s">
        <v>363</v>
      </c>
      <c r="J17" s="165">
        <f t="shared" si="0"/>
        <v>0.75</v>
      </c>
      <c r="K17" s="573">
        <f>AVERAGE(J17:J21)</f>
        <v>0.8</v>
      </c>
      <c r="L17" s="164" t="str">
        <f>'5- Identificación de Riesgos'!I17</f>
        <v>Afectación de reputacion,imagén,  credibilidad, satisfacción de usuarios y PI</v>
      </c>
      <c r="M17" s="327" t="s">
        <v>516</v>
      </c>
      <c r="N17" s="164" t="s">
        <v>363</v>
      </c>
      <c r="O17" s="164" t="s">
        <v>363</v>
      </c>
      <c r="P17" s="164" t="s">
        <v>363</v>
      </c>
      <c r="Q17" s="164" t="s">
        <v>363</v>
      </c>
      <c r="R17" s="165">
        <f t="shared" si="1"/>
        <v>1</v>
      </c>
      <c r="S17" s="573">
        <f>AVERAGE(R17:R21)</f>
        <v>0.5</v>
      </c>
      <c r="T17" s="471" t="str">
        <f>CONCATENATE(INDEX('8- Políticas de Administración '!$B$6:$F$10,MATCH(ROUND(IF((RIGHT('5- Identificación de Riesgos'!H17,1)-'6- Valoración Controles'!K17)&lt;1,1,(RIGHT('5- Identificación de Riesgos'!H17,1)-'6- Valoración Controles'!K17)),0),'8- Políticas de Administración '!$F$6:$F$10,0),1)," - ",ROUND(IF((RIGHT('5- Identificación de Riesgos'!H17,1)-'6- Valoración Controles'!K17)&lt;1,1,(RIGHT('5- Identificación de Riesgos'!H17,1)-'6- Valoración Controles'!K17)),0))</f>
        <v>Alta - 4</v>
      </c>
      <c r="U17" s="465" t="str">
        <f>CONCATENATE(INDEX('8- Políticas de Administración '!$B$17:$F$21,MATCH(ROUND(IF((RIGHT('5- Identificación de Riesgos'!M17,1)-'6- Valoración Controles'!S17)&lt;1,1,(RIGHT('5- Identificación de Riesgos'!M17,1)-'6- Valoración Controles'!S17)),0),'8- Políticas de Administración '!$F$17:$F$21,0),1)," - ",ROUND(IF((RIGHT('5- Identificación de Riesgos'!M17,1)-'6- Valoración Controles'!S17)&lt;1,1,(RIGHT('5- Identificación de Riesgos'!M17,1)-'6- Valoración Controles'!S17)),0))</f>
        <v>Moderado - 3</v>
      </c>
      <c r="V17" s="474" t="str">
        <f>CONCATENATE(VLOOKUP((LEFT(T17,LEN(T17)-4)&amp;LEFT(U17,LEN(U17)-4)),'9- Matriz de Calor '!$D$18:$E$42,2,0)," - ",RIGHT(T17,1)*RIGHT(U17,1))</f>
        <v>Alto - 12</v>
      </c>
    </row>
    <row r="18" spans="1:278" ht="153" customHeight="1">
      <c r="A18" s="535"/>
      <c r="B18" s="458"/>
      <c r="C18" s="177" t="str">
        <f>'5- Identificación de Riesgos'!D18</f>
        <v xml:space="preserve">2. Falta de tiempo para  la realización.
</v>
      </c>
      <c r="D18" s="170"/>
      <c r="E18" s="311" t="s">
        <v>364</v>
      </c>
      <c r="F18" s="162" t="s">
        <v>363</v>
      </c>
      <c r="G18" s="162" t="s">
        <v>363</v>
      </c>
      <c r="H18" s="162" t="s">
        <v>362</v>
      </c>
      <c r="I18" s="162" t="s">
        <v>363</v>
      </c>
      <c r="J18" s="166">
        <f t="shared" si="0"/>
        <v>0.75</v>
      </c>
      <c r="K18" s="537"/>
      <c r="L18" s="162" t="str">
        <f>'5- Identificación de Riesgos'!I18</f>
        <v>Incumplimiento de las metas establecidas</v>
      </c>
      <c r="M18" s="327" t="s">
        <v>519</v>
      </c>
      <c r="N18" s="162" t="s">
        <v>363</v>
      </c>
      <c r="O18" s="162" t="s">
        <v>363</v>
      </c>
      <c r="P18" s="162" t="s">
        <v>362</v>
      </c>
      <c r="Q18" s="162" t="s">
        <v>363</v>
      </c>
      <c r="R18" s="166">
        <f t="shared" si="1"/>
        <v>0.75</v>
      </c>
      <c r="S18" s="537"/>
      <c r="T18" s="472"/>
      <c r="U18" s="466"/>
      <c r="V18" s="475"/>
    </row>
    <row r="19" spans="1:278" ht="121.5" customHeight="1">
      <c r="A19" s="535"/>
      <c r="B19" s="458"/>
      <c r="C19" s="317" t="str">
        <f>'5- Identificación de Riesgos'!D19</f>
        <v>3. Programación de audiencias sin tener en cuenta tiempos de duración para su realización.</v>
      </c>
      <c r="D19" s="318"/>
      <c r="E19" s="319" t="s">
        <v>365</v>
      </c>
      <c r="F19" s="162" t="s">
        <v>363</v>
      </c>
      <c r="G19" s="162" t="s">
        <v>363</v>
      </c>
      <c r="H19" s="162" t="s">
        <v>363</v>
      </c>
      <c r="I19" s="162" t="s">
        <v>363</v>
      </c>
      <c r="J19" s="166">
        <f t="shared" si="0"/>
        <v>1</v>
      </c>
      <c r="K19" s="537"/>
      <c r="L19" s="162" t="str">
        <f>'5- Identificación de Riesgos'!I19</f>
        <v>Interrupción o afectación en la prestación del servicio judicial</v>
      </c>
      <c r="M19" s="327" t="s">
        <v>518</v>
      </c>
      <c r="N19" s="162" t="s">
        <v>363</v>
      </c>
      <c r="O19" s="162" t="s">
        <v>363</v>
      </c>
      <c r="P19" s="162" t="s">
        <v>362</v>
      </c>
      <c r="Q19" s="162" t="s">
        <v>363</v>
      </c>
      <c r="R19" s="166">
        <f t="shared" si="1"/>
        <v>0.75</v>
      </c>
      <c r="S19" s="537"/>
      <c r="T19" s="472"/>
      <c r="U19" s="466"/>
      <c r="V19" s="475"/>
    </row>
    <row r="20" spans="1:278" ht="196.5" customHeight="1">
      <c r="A20" s="535"/>
      <c r="B20" s="458"/>
      <c r="C20" s="181" t="str">
        <f>'5- Identificación de Riesgos'!D20</f>
        <v xml:space="preserve">4 .Notificaciones judiciales erradas o inoportunas </v>
      </c>
      <c r="D20" s="160"/>
      <c r="E20" s="313" t="s">
        <v>366</v>
      </c>
      <c r="F20" s="162" t="s">
        <v>363</v>
      </c>
      <c r="G20" s="162" t="s">
        <v>363</v>
      </c>
      <c r="H20" s="162" t="s">
        <v>363</v>
      </c>
      <c r="I20" s="162" t="s">
        <v>363</v>
      </c>
      <c r="J20" s="166">
        <f t="shared" si="0"/>
        <v>1</v>
      </c>
      <c r="K20" s="537"/>
      <c r="L20" s="162"/>
      <c r="M20" s="203"/>
      <c r="N20" s="162"/>
      <c r="O20" s="162"/>
      <c r="P20" s="162"/>
      <c r="Q20" s="162"/>
      <c r="R20" s="166">
        <f t="shared" si="1"/>
        <v>0</v>
      </c>
      <c r="S20" s="537"/>
      <c r="T20" s="472"/>
      <c r="U20" s="466"/>
      <c r="V20" s="475"/>
    </row>
    <row r="21" spans="1:278" ht="117" customHeight="1">
      <c r="A21" s="535"/>
      <c r="B21" s="459"/>
      <c r="C21" s="177" t="str">
        <f>'5- Identificación de Riesgos'!D21</f>
        <v>5.Fallas en el servicio de internet,  conectividad  irregular.</v>
      </c>
      <c r="D21" s="170"/>
      <c r="E21" s="312" t="s">
        <v>367</v>
      </c>
      <c r="F21" s="162" t="s">
        <v>363</v>
      </c>
      <c r="G21" s="162" t="s">
        <v>362</v>
      </c>
      <c r="H21" s="162" t="s">
        <v>362</v>
      </c>
      <c r="I21" s="162" t="s">
        <v>363</v>
      </c>
      <c r="J21" s="166">
        <f t="shared" si="0"/>
        <v>0.5</v>
      </c>
      <c r="K21" s="537"/>
      <c r="L21" s="162"/>
      <c r="M21" s="203"/>
      <c r="N21" s="162"/>
      <c r="O21" s="162"/>
      <c r="P21" s="162"/>
      <c r="Q21" s="162"/>
      <c r="R21" s="166">
        <f t="shared" si="1"/>
        <v>0</v>
      </c>
      <c r="S21" s="537"/>
      <c r="T21" s="472"/>
      <c r="U21" s="466"/>
      <c r="V21" s="475"/>
    </row>
    <row r="22" spans="1:278" ht="185.25" customHeight="1">
      <c r="A22" s="534">
        <f>'5- Identificación de Riesgos'!A22</f>
        <v>3</v>
      </c>
      <c r="B22" s="567" t="str">
        <f>'5- Identificación de Riesgos'!B22</f>
        <v xml:space="preserve"> Efectuar notificaciones que no cumplan con los requistos</v>
      </c>
      <c r="C22" s="293" t="str">
        <f>'5- Identificación de Riesgos'!D22</f>
        <v>1. Errores en la digitación</v>
      </c>
      <c r="D22" s="294"/>
      <c r="E22" s="306" t="s">
        <v>368</v>
      </c>
      <c r="F22" s="295" t="s">
        <v>363</v>
      </c>
      <c r="G22" s="295" t="s">
        <v>363</v>
      </c>
      <c r="H22" s="295" t="s">
        <v>363</v>
      </c>
      <c r="I22" s="295" t="s">
        <v>363</v>
      </c>
      <c r="J22" s="296">
        <f t="shared" ref="J22:J35" si="2">COUNTIF(F22:I22,"SI")/4</f>
        <v>1</v>
      </c>
      <c r="K22" s="569">
        <f>AVERAGE(J22:J24)</f>
        <v>1</v>
      </c>
      <c r="L22" s="295" t="str">
        <f>'5- Identificación de Riesgos'!I22</f>
        <v>Afectación de reputacion,imagén,  credibilidad, satisfacción de usuarios y PI</v>
      </c>
      <c r="M22" s="309" t="s">
        <v>369</v>
      </c>
      <c r="N22" s="295" t="s">
        <v>363</v>
      </c>
      <c r="O22" s="295" t="s">
        <v>363</v>
      </c>
      <c r="P22" s="295" t="s">
        <v>363</v>
      </c>
      <c r="Q22" s="295" t="s">
        <v>363</v>
      </c>
      <c r="R22" s="168">
        <f t="shared" ref="R22:R35" si="3">SUM(COUNTIF(N22,"SI")*25%,COUNTIF(O22,"SI")*40%,COUNTIF(P22,"SI")*25%,COUNTIF(Q22,"SI")*10%)</f>
        <v>1</v>
      </c>
      <c r="S22" s="571">
        <f>AVERAGE(R22:R24)</f>
        <v>1</v>
      </c>
      <c r="T22" s="565" t="str">
        <f>CONCATENATE(INDEX('8- Políticas de Administración '!$B$6:$F$10,MATCH(ROUND(IF((RIGHT('5- Identificación de Riesgos'!H22,1)-'6- Valoración Controles'!K22)&lt;1,1,(RIGHT('5- Identificación de Riesgos'!H22,1)-'6- Valoración Controles'!K22)),0),'8- Políticas de Administración '!$F$6:$F$10,0),1)," - ",ROUND(IF((RIGHT('5- Identificación de Riesgos'!H22,1)-'6- Valoración Controles'!K22)&lt;1,1,(RIGHT('5- Identificación de Riesgos'!H22,1)-'6- Valoración Controles'!K22)),0))</f>
        <v>Muy Baja - 1</v>
      </c>
      <c r="U22" s="465" t="str">
        <f>CONCATENATE(INDEX('8- Políticas de Administración '!$B$17:$F$21,MATCH(ROUND(IF((RIGHT('5- Identificación de Riesgos'!M22,1)-'6- Valoración Controles'!S22)&lt;1,1,(RIGHT('5- Identificación de Riesgos'!M22,1)-'6- Valoración Controles'!S22)),0),'8- Políticas de Administración '!$F$17:$F$21,0),1)," - ",ROUND(IF((RIGHT('5- Identificación de Riesgos'!M22,1)-'6- Valoración Controles'!S22)&lt;1,1,(RIGHT('5- Identificación de Riesgos'!M22,1)-'6- Valoración Controles'!S22)),0))</f>
        <v>Leve - 1</v>
      </c>
      <c r="V22" s="474" t="str">
        <f>CONCATENATE(VLOOKUP((LEFT(T22,LEN(T22)-4)&amp;LEFT(U22,LEN(U22)-4)),'9- Matriz de Calor '!$D$18:$E$42,2,0)," - ",RIGHT(T22,1)*RIGHT(U22,1))</f>
        <v>Bajo - 1</v>
      </c>
    </row>
    <row r="23" spans="1:278" ht="228.75" customHeight="1">
      <c r="A23" s="535"/>
      <c r="B23" s="568"/>
      <c r="C23" s="297" t="str">
        <f>'5- Identificación de Riesgos'!D23</f>
        <v xml:space="preserve">2.  Direcciones físicas o electrónicas  de las partes interesadas erradas. </v>
      </c>
      <c r="D23" s="171"/>
      <c r="E23" s="307" t="s">
        <v>370</v>
      </c>
      <c r="F23" s="298" t="s">
        <v>363</v>
      </c>
      <c r="G23" s="298" t="s">
        <v>363</v>
      </c>
      <c r="H23" s="298" t="s">
        <v>363</v>
      </c>
      <c r="I23" s="298" t="s">
        <v>363</v>
      </c>
      <c r="J23" s="299">
        <f t="shared" si="2"/>
        <v>1</v>
      </c>
      <c r="K23" s="570"/>
      <c r="L23" s="298" t="str">
        <f>'5- Identificación de Riesgos'!I23</f>
        <v>Afectación Económica</v>
      </c>
      <c r="M23" s="307" t="s">
        <v>371</v>
      </c>
      <c r="N23" s="298" t="s">
        <v>363</v>
      </c>
      <c r="O23" s="298" t="s">
        <v>363</v>
      </c>
      <c r="P23" s="298" t="s">
        <v>363</v>
      </c>
      <c r="Q23" s="298" t="s">
        <v>363</v>
      </c>
      <c r="R23" s="166">
        <f t="shared" si="3"/>
        <v>1</v>
      </c>
      <c r="S23" s="572"/>
      <c r="T23" s="566"/>
      <c r="U23" s="466"/>
      <c r="V23" s="475"/>
    </row>
    <row r="24" spans="1:278" ht="186" customHeight="1">
      <c r="A24" s="535"/>
      <c r="B24" s="568"/>
      <c r="C24" s="297" t="str">
        <f>'5- Identificación de Riesgos'!D24</f>
        <v>3. Falta de comunicación y de oportunidad en la  actualización de las novedades de los juzgados.</v>
      </c>
      <c r="D24" s="171"/>
      <c r="E24" s="308" t="s">
        <v>372</v>
      </c>
      <c r="F24" s="298" t="s">
        <v>363</v>
      </c>
      <c r="G24" s="298" t="s">
        <v>363</v>
      </c>
      <c r="H24" s="298" t="s">
        <v>363</v>
      </c>
      <c r="I24" s="298" t="s">
        <v>363</v>
      </c>
      <c r="J24" s="299">
        <f t="shared" si="2"/>
        <v>1</v>
      </c>
      <c r="K24" s="570"/>
      <c r="L24" s="298" t="str">
        <f>'5- Identificación de Riesgos'!I24</f>
        <v>Interrupción o afectación en la prestación del servicio judicial</v>
      </c>
      <c r="M24" s="310" t="s">
        <v>373</v>
      </c>
      <c r="N24" s="298" t="s">
        <v>363</v>
      </c>
      <c r="O24" s="298" t="s">
        <v>363</v>
      </c>
      <c r="P24" s="298" t="s">
        <v>363</v>
      </c>
      <c r="Q24" s="298" t="s">
        <v>363</v>
      </c>
      <c r="R24" s="166">
        <f t="shared" si="3"/>
        <v>1</v>
      </c>
      <c r="S24" s="572"/>
      <c r="T24" s="566"/>
      <c r="U24" s="466"/>
      <c r="V24" s="475"/>
    </row>
    <row r="25" spans="1:278" ht="30" customHeight="1">
      <c r="A25" s="535"/>
      <c r="B25" s="568"/>
      <c r="C25" s="297" t="str">
        <f>'5- Identificación de Riesgos'!D25</f>
        <v xml:space="preserve"> </v>
      </c>
      <c r="D25" s="171"/>
      <c r="E25" s="301" t="s">
        <v>156</v>
      </c>
      <c r="F25" s="298"/>
      <c r="G25" s="298"/>
      <c r="H25" s="298"/>
      <c r="I25" s="298"/>
      <c r="J25" s="299">
        <f t="shared" si="2"/>
        <v>0</v>
      </c>
      <c r="K25" s="570"/>
      <c r="L25" s="298"/>
      <c r="M25" s="300"/>
      <c r="N25" s="298"/>
      <c r="O25" s="298"/>
      <c r="P25" s="298"/>
      <c r="Q25" s="298"/>
      <c r="R25" s="166">
        <f t="shared" si="3"/>
        <v>0</v>
      </c>
      <c r="S25" s="572"/>
      <c r="T25" s="566"/>
      <c r="U25" s="466"/>
      <c r="V25" s="475"/>
    </row>
    <row r="26" spans="1:278" ht="24.75" customHeight="1" thickBot="1">
      <c r="A26" s="535"/>
      <c r="B26" s="568"/>
      <c r="C26" s="297" t="str">
        <f>'5- Identificación de Riesgos'!D26</f>
        <v xml:space="preserve"> </v>
      </c>
      <c r="D26" s="171"/>
      <c r="E26" s="301" t="s">
        <v>156</v>
      </c>
      <c r="F26" s="298"/>
      <c r="G26" s="298"/>
      <c r="H26" s="298"/>
      <c r="I26" s="298"/>
      <c r="J26" s="299">
        <f t="shared" si="2"/>
        <v>0</v>
      </c>
      <c r="K26" s="570"/>
      <c r="L26" s="298"/>
      <c r="M26" s="300"/>
      <c r="N26" s="298"/>
      <c r="O26" s="298"/>
      <c r="P26" s="298"/>
      <c r="Q26" s="298"/>
      <c r="R26" s="166">
        <f t="shared" si="3"/>
        <v>0</v>
      </c>
      <c r="S26" s="572"/>
      <c r="T26" s="566"/>
      <c r="U26" s="466"/>
      <c r="V26" s="475"/>
    </row>
    <row r="27" spans="1:278" s="211" customFormat="1" ht="222" customHeight="1" thickBot="1">
      <c r="A27" s="538">
        <f>'5- Identificación de Riesgos'!A27</f>
        <v>4</v>
      </c>
      <c r="B27" s="460" t="str">
        <f>'5- Identificación de Riesgos'!B27</f>
        <v>Efectuar el reparto judicial incumpliendo requisitos</v>
      </c>
      <c r="C27" s="175" t="str">
        <f>'5- Identificación de Riesgos'!D27</f>
        <v>1.  Falta de seguimiento y control al cumplimiento efectivo de la actividad asignada.</v>
      </c>
      <c r="D27" s="169"/>
      <c r="E27" s="335" t="s">
        <v>536</v>
      </c>
      <c r="F27" s="161" t="s">
        <v>363</v>
      </c>
      <c r="G27" s="161" t="s">
        <v>363</v>
      </c>
      <c r="H27" s="161" t="s">
        <v>363</v>
      </c>
      <c r="I27" s="161" t="s">
        <v>363</v>
      </c>
      <c r="J27" s="168">
        <f t="shared" si="2"/>
        <v>1</v>
      </c>
      <c r="K27" s="577">
        <f>AVERAGE(J27:J31)</f>
        <v>1</v>
      </c>
      <c r="L27" s="161" t="str">
        <f>'5- Identificación de Riesgos'!I27</f>
        <v>Afectación de reputacion,imagén,  credibilidad, satisfacción de usuarios y PI</v>
      </c>
      <c r="M27" s="336" t="s">
        <v>537</v>
      </c>
      <c r="N27" s="161" t="s">
        <v>363</v>
      </c>
      <c r="O27" s="161" t="s">
        <v>363</v>
      </c>
      <c r="P27" s="161" t="s">
        <v>363</v>
      </c>
      <c r="Q27" s="161" t="s">
        <v>363</v>
      </c>
      <c r="R27" s="168">
        <f t="shared" si="3"/>
        <v>1</v>
      </c>
      <c r="S27" s="536">
        <f>AVERAGE(R27:R28)</f>
        <v>1</v>
      </c>
      <c r="T27" s="471" t="str">
        <f>CONCATENATE(INDEX('8- Políticas de Administración '!$B$6:$F$10,MATCH(ROUND(IF((RIGHT('5- Identificación de Riesgos'!H27,1)-'6- Valoración Controles'!K27)&lt;1,1,(RIGHT('5- Identificación de Riesgos'!H27,1)-'6- Valoración Controles'!K27)),0),'8- Políticas de Administración '!$F$6:$F$10,0),1)," - ",ROUND(IF((RIGHT('5- Identificación de Riesgos'!H27,1)-'6- Valoración Controles'!K27)&lt;1,1,(RIGHT('5- Identificación de Riesgos'!H27,1)-'6- Valoración Controles'!K27)),0))</f>
        <v>Muy Baja - 1</v>
      </c>
      <c r="U27" s="465" t="str">
        <f>CONCATENATE(INDEX('8- Políticas de Administración '!$B$17:$F$21,MATCH(ROUND(IF((RIGHT('5- Identificación de Riesgos'!M27,1)-'6- Valoración Controles'!S27)&lt;1,1,(RIGHT('5- Identificación de Riesgos'!M27,1)-'6- Valoración Controles'!S27)),0),'8- Políticas de Administración '!$F$17:$F$21,0),1)," - ",ROUND(IF((RIGHT('5- Identificación de Riesgos'!M27,1)-'6- Valoración Controles'!S27)&lt;1,1,(RIGHT('5- Identificación de Riesgos'!M27,1)-'6- Valoración Controles'!S27)),0))</f>
        <v>Leve - 1</v>
      </c>
      <c r="V27" s="474" t="str">
        <f>CONCATENATE(VLOOKUP((LEFT(T27,LEN(T27)-4)&amp;LEFT(U27,LEN(U27)-4)),'9- Matriz de Calor '!$D$18:$E$42,2,0)," - ",RIGHT(T27,1)*RIGHT(U27,1))</f>
        <v>Bajo - 1</v>
      </c>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c r="HV27" s="210"/>
      <c r="HW27" s="210"/>
      <c r="HX27" s="210"/>
      <c r="HY27" s="210"/>
      <c r="HZ27" s="210"/>
      <c r="IA27" s="210"/>
      <c r="IB27" s="210"/>
      <c r="IC27" s="210"/>
      <c r="ID27" s="210"/>
      <c r="IE27" s="210"/>
      <c r="IF27" s="210"/>
      <c r="IG27" s="210"/>
      <c r="IH27" s="210"/>
      <c r="II27" s="210"/>
      <c r="IJ27" s="210"/>
      <c r="IK27" s="210"/>
      <c r="IL27" s="210"/>
      <c r="IM27" s="210"/>
      <c r="IN27" s="210"/>
      <c r="IO27" s="210"/>
      <c r="IP27" s="210"/>
      <c r="IQ27" s="210"/>
      <c r="IR27" s="210"/>
      <c r="IS27" s="210"/>
      <c r="IT27" s="210"/>
      <c r="IU27" s="210"/>
      <c r="IV27" s="210"/>
      <c r="IW27" s="210"/>
      <c r="IX27" s="210"/>
      <c r="IY27" s="210"/>
      <c r="IZ27" s="210"/>
      <c r="JA27" s="210"/>
      <c r="JB27" s="210"/>
      <c r="JC27" s="210"/>
      <c r="JD27" s="210"/>
      <c r="JE27" s="210"/>
      <c r="JF27" s="210"/>
      <c r="JG27" s="210"/>
      <c r="JH27" s="210"/>
      <c r="JI27" s="210"/>
      <c r="JJ27" s="210"/>
      <c r="JK27" s="210"/>
      <c r="JL27" s="210"/>
      <c r="JM27" s="210"/>
      <c r="JN27" s="210"/>
      <c r="JO27" s="210"/>
      <c r="JP27" s="210"/>
      <c r="JQ27" s="210"/>
      <c r="JR27" s="210"/>
    </row>
    <row r="28" spans="1:278" ht="214.5" customHeight="1">
      <c r="A28" s="539"/>
      <c r="B28" s="458"/>
      <c r="C28" s="177" t="str">
        <f>'5- Identificación de Riesgos'!D28</f>
        <v>2.Incumplimiento del procedimiento de reparto.</v>
      </c>
      <c r="D28" s="170"/>
      <c r="E28" s="301" t="s">
        <v>520</v>
      </c>
      <c r="F28" s="162" t="s">
        <v>363</v>
      </c>
      <c r="G28" s="162" t="s">
        <v>363</v>
      </c>
      <c r="H28" s="162" t="s">
        <v>363</v>
      </c>
      <c r="I28" s="162" t="s">
        <v>363</v>
      </c>
      <c r="J28" s="166">
        <f t="shared" si="2"/>
        <v>1</v>
      </c>
      <c r="K28" s="578"/>
      <c r="L28" s="162" t="str">
        <f>'5- Identificación de Riesgos'!I28</f>
        <v>Interrupción o afectación en la prestación del servicio administrativo</v>
      </c>
      <c r="M28" s="321" t="s">
        <v>531</v>
      </c>
      <c r="N28" s="331" t="s">
        <v>363</v>
      </c>
      <c r="O28" s="331" t="s">
        <v>363</v>
      </c>
      <c r="P28" s="331" t="s">
        <v>363</v>
      </c>
      <c r="Q28" s="331" t="s">
        <v>363</v>
      </c>
      <c r="R28" s="166">
        <f t="shared" si="3"/>
        <v>1</v>
      </c>
      <c r="S28" s="537"/>
      <c r="T28" s="472"/>
      <c r="U28" s="466"/>
      <c r="V28" s="475"/>
    </row>
    <row r="29" spans="1:278" ht="155.25" customHeight="1">
      <c r="A29" s="539"/>
      <c r="B29" s="458"/>
      <c r="C29" s="177" t="str">
        <f>'5- Identificación de Riesgos'!D29</f>
        <v>3. Desconocimiento de la normatividad</v>
      </c>
      <c r="D29" s="170"/>
      <c r="E29" s="301" t="s">
        <v>532</v>
      </c>
      <c r="F29" s="332" t="s">
        <v>363</v>
      </c>
      <c r="G29" s="332" t="s">
        <v>363</v>
      </c>
      <c r="H29" s="332" t="s">
        <v>363</v>
      </c>
      <c r="I29" s="332" t="s">
        <v>363</v>
      </c>
      <c r="J29" s="166">
        <f t="shared" si="2"/>
        <v>1</v>
      </c>
      <c r="K29" s="578"/>
      <c r="L29" s="162"/>
      <c r="M29" s="201"/>
      <c r="N29" s="162"/>
      <c r="O29" s="162"/>
      <c r="P29" s="162"/>
      <c r="Q29" s="162"/>
      <c r="R29" s="166"/>
      <c r="S29" s="537"/>
      <c r="T29" s="472"/>
      <c r="U29" s="466"/>
      <c r="V29" s="475"/>
    </row>
    <row r="30" spans="1:278" ht="144" customHeight="1">
      <c r="A30" s="539"/>
      <c r="B30" s="458"/>
      <c r="C30" s="177" t="str">
        <f>'5- Identificación de Riesgos'!D31</f>
        <v>4. No incluir en el reparto la totalidad de las solicitudes o escritos de acusación recibidos por correo electrónico.</v>
      </c>
      <c r="D30" s="170"/>
      <c r="E30" s="330" t="s">
        <v>533</v>
      </c>
      <c r="F30" s="332" t="s">
        <v>363</v>
      </c>
      <c r="G30" s="332" t="s">
        <v>363</v>
      </c>
      <c r="H30" s="332" t="s">
        <v>363</v>
      </c>
      <c r="I30" s="332" t="s">
        <v>363</v>
      </c>
      <c r="J30" s="166">
        <f t="shared" si="2"/>
        <v>1</v>
      </c>
      <c r="K30" s="578"/>
      <c r="L30" s="162"/>
      <c r="M30" s="201"/>
      <c r="N30" s="162"/>
      <c r="O30" s="162"/>
      <c r="P30" s="162"/>
      <c r="Q30" s="162"/>
      <c r="R30" s="166">
        <f t="shared" si="3"/>
        <v>0</v>
      </c>
      <c r="S30" s="537"/>
      <c r="T30" s="472"/>
      <c r="U30" s="466"/>
      <c r="V30" s="475"/>
    </row>
    <row r="31" spans="1:278" ht="144" customHeight="1" thickBot="1">
      <c r="A31" s="540"/>
      <c r="B31" s="459"/>
      <c r="C31" s="177" t="str">
        <f>'5- Identificación de Riesgos'!D32</f>
        <v>5. Fallas en plataformas de BESTDoc y One Drive</v>
      </c>
      <c r="D31" s="170"/>
      <c r="E31" s="330" t="s">
        <v>535</v>
      </c>
      <c r="F31" s="332" t="s">
        <v>363</v>
      </c>
      <c r="G31" s="332" t="s">
        <v>363</v>
      </c>
      <c r="H31" s="332" t="s">
        <v>363</v>
      </c>
      <c r="I31" s="332" t="s">
        <v>363</v>
      </c>
      <c r="J31" s="323">
        <f t="shared" si="2"/>
        <v>1</v>
      </c>
      <c r="K31" s="579"/>
      <c r="L31" s="322"/>
      <c r="M31" s="334"/>
      <c r="N31" s="322"/>
      <c r="O31" s="322"/>
      <c r="P31" s="322"/>
      <c r="Q31" s="322"/>
      <c r="R31" s="323"/>
      <c r="S31" s="323"/>
      <c r="T31" s="324"/>
      <c r="U31" s="322"/>
      <c r="V31" s="305"/>
    </row>
    <row r="32" spans="1:278" ht="122.25" customHeight="1" thickBot="1">
      <c r="A32" s="534">
        <v>5</v>
      </c>
      <c r="B32" s="465" t="str">
        <f>'5- Identificación de Riesgos'!B33</f>
        <v>Pérdida de documentos</v>
      </c>
      <c r="C32" s="175" t="str">
        <f>'5- Identificación de Riesgos'!D33</f>
        <v xml:space="preserve">1. Falta de implementación de un sistema efectivo para la grabación de los audios o manejo de las herramientas existentes
</v>
      </c>
      <c r="D32" s="169"/>
      <c r="E32" s="329" t="s">
        <v>526</v>
      </c>
      <c r="F32" s="332" t="s">
        <v>363</v>
      </c>
      <c r="G32" s="332" t="s">
        <v>363</v>
      </c>
      <c r="H32" s="332" t="s">
        <v>363</v>
      </c>
      <c r="I32" s="332" t="s">
        <v>363</v>
      </c>
      <c r="J32" s="168">
        <f t="shared" si="2"/>
        <v>1</v>
      </c>
      <c r="K32" s="536">
        <f>AVERAGE(J32:J35)</f>
        <v>1</v>
      </c>
      <c r="L32" s="161" t="str">
        <f>'5- Identificación de Riesgos'!I33</f>
        <v>Interrupción o afectación en la prestación del servicio judicial</v>
      </c>
      <c r="M32" s="321" t="s">
        <v>522</v>
      </c>
      <c r="N32" s="161" t="s">
        <v>363</v>
      </c>
      <c r="O32" s="161" t="s">
        <v>363</v>
      </c>
      <c r="P32" s="161" t="s">
        <v>363</v>
      </c>
      <c r="Q32" s="161" t="s">
        <v>363</v>
      </c>
      <c r="R32" s="168">
        <f t="shared" si="3"/>
        <v>1</v>
      </c>
      <c r="S32" s="536">
        <f>AVERAGE(R32:R32)</f>
        <v>1</v>
      </c>
      <c r="T32" s="471" t="str">
        <f>CONCATENATE(INDEX('8- Políticas de Administración '!$B$6:$F$10,MATCH(ROUND(IF((RIGHT('5- Identificación de Riesgos'!H33,1)-'6- Valoración Controles'!K32)&lt;1,1,(RIGHT('5- Identificación de Riesgos'!H33,1)-'6- Valoración Controles'!K32)),0),'8- Políticas de Administración '!$F$6:$F$10,0),1)," - ",ROUND(IF((RIGHT('5- Identificación de Riesgos'!H33,1)-'6- Valoración Controles'!K32)&lt;1,1,(RIGHT('5- Identificación de Riesgos'!H33,1)-'6- Valoración Controles'!K32)),0))</f>
        <v>Muy Baja - 1</v>
      </c>
      <c r="U32" s="465" t="str">
        <f>CONCATENATE(INDEX('8- Políticas de Administración '!$B$17:$F$21,MATCH(ROUND(IF((RIGHT('5- Identificación de Riesgos'!M33,1)-'6- Valoración Controles'!S32)&lt;1,1,(RIGHT('5- Identificación de Riesgos'!M33,1)-'6- Valoración Controles'!S32)),0),'8- Políticas de Administración '!$F$17:$F$21,0),1)," - ",ROUND(IF((RIGHT('5- Identificación de Riesgos'!M33,1)-'6- Valoración Controles'!S32)&lt;1,1,(RIGHT('5- Identificación de Riesgos'!M33,1)-'6- Valoración Controles'!S32)),0))</f>
        <v>Moderado - 3</v>
      </c>
      <c r="V32" s="474" t="str">
        <f>CONCATENATE(VLOOKUP((LEFT(T32,LEN(T32)-4)&amp;LEFT(U32,LEN(U32)-4)),'9- Matriz de Calor '!$D$18:$E$42,2,0)," - ",RIGHT(T32,1)*RIGHT(U32,1))</f>
        <v>Moderado - 3</v>
      </c>
    </row>
    <row r="33" spans="1:22" ht="114.75">
      <c r="A33" s="535"/>
      <c r="B33" s="466"/>
      <c r="C33" s="177" t="str">
        <f>'5- Identificación de Riesgos'!D34</f>
        <v>2.Falta de software institucional estandarizado para la especialidad para el control del archivo de documentos tanto físicos como virtuales.</v>
      </c>
      <c r="D33" s="170"/>
      <c r="E33" s="328" t="s">
        <v>521</v>
      </c>
      <c r="F33" s="332" t="s">
        <v>363</v>
      </c>
      <c r="G33" s="332" t="s">
        <v>363</v>
      </c>
      <c r="H33" s="332" t="s">
        <v>363</v>
      </c>
      <c r="I33" s="332" t="s">
        <v>363</v>
      </c>
      <c r="J33" s="166">
        <f t="shared" si="2"/>
        <v>1</v>
      </c>
      <c r="K33" s="537"/>
      <c r="L33" s="320" t="s">
        <v>156</v>
      </c>
      <c r="M33" s="201"/>
      <c r="N33" s="162"/>
      <c r="O33" s="162"/>
      <c r="P33" s="162"/>
      <c r="Q33" s="162"/>
      <c r="R33" s="166">
        <f t="shared" si="3"/>
        <v>0</v>
      </c>
      <c r="S33" s="537"/>
      <c r="T33" s="472"/>
      <c r="U33" s="466"/>
      <c r="V33" s="475"/>
    </row>
    <row r="34" spans="1:22" ht="89.25">
      <c r="A34" s="535"/>
      <c r="B34" s="466"/>
      <c r="C34" s="177" t="str">
        <f>'5- Identificación de Riesgos'!D35</f>
        <v>3.Desconocimiento e inaplicabilidad de las Tablas de Retención Documental (TRD)</v>
      </c>
      <c r="D34" s="170"/>
      <c r="E34" s="328" t="s">
        <v>527</v>
      </c>
      <c r="F34" s="332" t="s">
        <v>363</v>
      </c>
      <c r="G34" s="332" t="s">
        <v>363</v>
      </c>
      <c r="H34" s="332" t="s">
        <v>363</v>
      </c>
      <c r="I34" s="332" t="s">
        <v>363</v>
      </c>
      <c r="J34" s="166">
        <f t="shared" si="2"/>
        <v>1</v>
      </c>
      <c r="K34" s="537"/>
      <c r="L34" s="162"/>
      <c r="M34" s="182"/>
      <c r="N34" s="162"/>
      <c r="O34" s="162"/>
      <c r="P34" s="162"/>
      <c r="Q34" s="162"/>
      <c r="R34" s="166">
        <f t="shared" si="3"/>
        <v>0</v>
      </c>
      <c r="S34" s="537"/>
      <c r="T34" s="472"/>
      <c r="U34" s="466"/>
      <c r="V34" s="475"/>
    </row>
    <row r="35" spans="1:22" ht="63.75">
      <c r="A35" s="535"/>
      <c r="B35" s="466"/>
      <c r="C35" s="177" t="str">
        <f>'5- Identificación de Riesgos'!D36</f>
        <v>4.Fallas del sistema o aplicativo, hackeos</v>
      </c>
      <c r="D35" s="170"/>
      <c r="E35" s="328" t="s">
        <v>528</v>
      </c>
      <c r="F35" s="332" t="s">
        <v>363</v>
      </c>
      <c r="G35" s="332" t="s">
        <v>363</v>
      </c>
      <c r="H35" s="332" t="s">
        <v>363</v>
      </c>
      <c r="I35" s="332" t="s">
        <v>363</v>
      </c>
      <c r="J35" s="166">
        <f t="shared" si="2"/>
        <v>1</v>
      </c>
      <c r="K35" s="537"/>
      <c r="L35" s="162"/>
      <c r="M35" s="182"/>
      <c r="N35" s="162"/>
      <c r="O35" s="162"/>
      <c r="P35" s="162"/>
      <c r="Q35" s="162"/>
      <c r="R35" s="166">
        <f t="shared" si="3"/>
        <v>0</v>
      </c>
      <c r="S35" s="537"/>
      <c r="T35" s="472"/>
      <c r="U35" s="466"/>
      <c r="V35" s="475"/>
    </row>
    <row r="36" spans="1:22" ht="147.75" hidden="1" customHeight="1">
      <c r="A36" s="582">
        <v>6</v>
      </c>
      <c r="B36" s="465" t="str">
        <f>'5- Identificación de Riesgos'!B37</f>
        <v xml:space="preserve">Recibir , ofrecer, prometer , entregar o aceptar dádivas o beneficios a nombre propio o de terceros para  expedir, alterar,retener , extraviar o entregar  documentos  sin el lleno de requisitos legales </v>
      </c>
      <c r="C36" s="175" t="str">
        <f>'5- Identificación de Riesgos'!D37</f>
        <v xml:space="preserve">2.Falta de ética  de los servidores judiciales 
</v>
      </c>
      <c r="D36" s="169"/>
      <c r="E36" s="176" t="s">
        <v>374</v>
      </c>
      <c r="F36" s="161" t="s">
        <v>362</v>
      </c>
      <c r="G36" s="161" t="s">
        <v>363</v>
      </c>
      <c r="H36" s="161" t="s">
        <v>362</v>
      </c>
      <c r="I36" s="161" t="s">
        <v>362</v>
      </c>
      <c r="J36" s="168">
        <f t="shared" ref="J36:J43" si="4">COUNTIF(F36:I36,"SI")/4</f>
        <v>0.25</v>
      </c>
      <c r="K36" s="536">
        <f>AVERAGE(J36:J43)</f>
        <v>0.15625</v>
      </c>
      <c r="L36" s="161" t="str">
        <f>'5- Identificación de Riesgos'!I37</f>
        <v>Afectación de reputacion,imagén,  credibilidad, satisfacción de usuarios y PI</v>
      </c>
      <c r="M36" s="200" t="s">
        <v>375</v>
      </c>
      <c r="N36" s="161" t="s">
        <v>363</v>
      </c>
      <c r="O36" s="161" t="s">
        <v>363</v>
      </c>
      <c r="P36" s="161" t="s">
        <v>363</v>
      </c>
      <c r="Q36" s="161" t="s">
        <v>363</v>
      </c>
      <c r="R36" s="168">
        <f t="shared" ref="R36:R43" si="5">SUM(COUNTIF(N36,"SI")*25%,COUNTIF(O36,"SI")*40%,COUNTIF(P36,"SI")*25%,COUNTIF(Q36,"SI")*10%)</f>
        <v>1</v>
      </c>
      <c r="S36" s="536">
        <f>AVERAGE(R36:R43)</f>
        <v>0.125</v>
      </c>
      <c r="T36" s="494" t="str">
        <f>CONCATENATE(INDEX('8- Políticas de Administración '!$B$6:$F$10,MATCH(ROUND(IF((RIGHT('5- Identificación de Riesgos'!H37,1)-'6- Valoración Controles'!K36)&lt;1,1,(RIGHT('5- Identificación de Riesgos'!H37,1)-'6- Valoración Controles'!K36)),0),'8- Políticas de Administración '!$F$6:$F$10,0),1)," - ",ROUND(IF((RIGHT('5- Identificación de Riesgos'!H37,1)-'6- Valoración Controles'!K36)&lt;1,1,(RIGHT('5- Identificación de Riesgos'!H37,1)-'6- Valoración Controles'!K36)),0))</f>
        <v>Muy Baja - 1</v>
      </c>
      <c r="U36" s="460" t="str">
        <f>CONCATENATE(INDEX('8- Políticas de Administración '!$B$17:$F$21,MATCH(ROUND(IF((RIGHT('5- Identificación de Riesgos'!M37,1)-'6- Valoración Controles'!S36)&lt;1,1,(RIGHT('5- Identificación de Riesgos'!M37,1)-'6- Valoración Controles'!S36)),0),'8- Políticas de Administración '!$F$17:$F$21,0),1)," - ",ROUND(IF((RIGHT('5- Identificación de Riesgos'!M37,1)-'6- Valoración Controles'!S36)&lt;1,1,(RIGHT('5- Identificación de Riesgos'!M37,1)-'6- Valoración Controles'!S36)),0))</f>
        <v>Mayor - 4</v>
      </c>
      <c r="V36" s="462" t="str">
        <f>CONCATENATE(VLOOKUP((LEFT(T36,LEN(T36)-4)&amp;LEFT(U36,LEN(U36)-4)),'9- Matriz de Calor '!$D$18:$E$42,2,0)," - ",RIGHT(T36,1)*RIGHT(U36,1))</f>
        <v>Alto  - 4</v>
      </c>
    </row>
    <row r="37" spans="1:22" ht="93" hidden="1" customHeight="1">
      <c r="A37" s="583"/>
      <c r="B37" s="466"/>
      <c r="C37" s="177" t="str">
        <f>'5- Identificación de Riesgos'!D38</f>
        <v xml:space="preserve">3 Fallas en los controles de los procesos </v>
      </c>
      <c r="D37" s="170"/>
      <c r="E37" s="178"/>
      <c r="F37" s="162" t="s">
        <v>362</v>
      </c>
      <c r="G37" s="162" t="s">
        <v>362</v>
      </c>
      <c r="H37" s="162" t="s">
        <v>362</v>
      </c>
      <c r="I37" s="162" t="s">
        <v>362</v>
      </c>
      <c r="J37" s="166">
        <f t="shared" si="4"/>
        <v>0</v>
      </c>
      <c r="K37" s="537"/>
      <c r="L37" s="162" t="str">
        <f>'5- Identificación de Riesgos'!I38</f>
        <v>Afectación Económica</v>
      </c>
      <c r="M37" s="230" t="s">
        <v>376</v>
      </c>
      <c r="N37" s="162"/>
      <c r="O37" s="162"/>
      <c r="P37" s="162"/>
      <c r="Q37" s="162"/>
      <c r="R37" s="166">
        <f t="shared" si="5"/>
        <v>0</v>
      </c>
      <c r="S37" s="537"/>
      <c r="T37" s="456"/>
      <c r="U37" s="458"/>
      <c r="V37" s="445"/>
    </row>
    <row r="38" spans="1:22" ht="45" hidden="1" customHeight="1">
      <c r="A38" s="583"/>
      <c r="B38" s="466"/>
      <c r="C38" s="177">
        <f>'5- Identificación de Riesgos'!D39</f>
        <v>0</v>
      </c>
      <c r="D38" s="170"/>
      <c r="E38" s="178"/>
      <c r="F38" s="162" t="s">
        <v>363</v>
      </c>
      <c r="G38" s="162" t="s">
        <v>363</v>
      </c>
      <c r="H38" s="162" t="s">
        <v>363</v>
      </c>
      <c r="I38" s="162" t="s">
        <v>363</v>
      </c>
      <c r="J38" s="166">
        <f t="shared" si="4"/>
        <v>1</v>
      </c>
      <c r="K38" s="537"/>
      <c r="L38" s="162">
        <f>'5- Identificación de Riesgos'!I39</f>
        <v>0</v>
      </c>
      <c r="M38" s="201"/>
      <c r="N38" s="162"/>
      <c r="O38" s="162"/>
      <c r="P38" s="162"/>
      <c r="Q38" s="162"/>
      <c r="R38" s="166">
        <f t="shared" si="5"/>
        <v>0</v>
      </c>
      <c r="S38" s="537"/>
      <c r="T38" s="456"/>
      <c r="U38" s="458"/>
      <c r="V38" s="445"/>
    </row>
    <row r="39" spans="1:22" ht="45" hidden="1" customHeight="1">
      <c r="A39" s="583"/>
      <c r="B39" s="466"/>
      <c r="C39" s="177"/>
      <c r="D39" s="170"/>
      <c r="E39" s="178"/>
      <c r="F39" s="162"/>
      <c r="G39" s="162"/>
      <c r="H39" s="162"/>
      <c r="I39" s="162"/>
      <c r="J39" s="166">
        <f t="shared" si="4"/>
        <v>0</v>
      </c>
      <c r="K39" s="537"/>
      <c r="L39" s="162">
        <f>'5- Identificación de Riesgos'!I40</f>
        <v>0</v>
      </c>
      <c r="M39" s="201"/>
      <c r="N39" s="162"/>
      <c r="O39" s="162"/>
      <c r="P39" s="162"/>
      <c r="Q39" s="162"/>
      <c r="R39" s="166">
        <f t="shared" si="5"/>
        <v>0</v>
      </c>
      <c r="S39" s="537"/>
      <c r="T39" s="456"/>
      <c r="U39" s="458"/>
      <c r="V39" s="445"/>
    </row>
    <row r="40" spans="1:22" hidden="1">
      <c r="A40" s="583"/>
      <c r="B40" s="466"/>
      <c r="C40" s="177"/>
      <c r="D40" s="170"/>
      <c r="E40" s="170"/>
      <c r="F40" s="162"/>
      <c r="G40" s="162"/>
      <c r="H40" s="162"/>
      <c r="I40" s="162"/>
      <c r="J40" s="166">
        <f t="shared" si="4"/>
        <v>0</v>
      </c>
      <c r="K40" s="537"/>
      <c r="L40" s="162">
        <f>'5- Identificación de Riesgos'!I41</f>
        <v>0</v>
      </c>
      <c r="M40" s="201"/>
      <c r="N40" s="162"/>
      <c r="O40" s="162"/>
      <c r="P40" s="162"/>
      <c r="Q40" s="162"/>
      <c r="R40" s="166">
        <f t="shared" si="5"/>
        <v>0</v>
      </c>
      <c r="S40" s="537"/>
      <c r="T40" s="456"/>
      <c r="U40" s="458"/>
      <c r="V40" s="445"/>
    </row>
    <row r="41" spans="1:22" hidden="1">
      <c r="A41" s="583"/>
      <c r="B41" s="466"/>
      <c r="C41" s="177"/>
      <c r="D41" s="170"/>
      <c r="E41" s="178"/>
      <c r="F41" s="162"/>
      <c r="G41" s="162"/>
      <c r="H41" s="162"/>
      <c r="I41" s="162"/>
      <c r="J41" s="166">
        <f t="shared" si="4"/>
        <v>0</v>
      </c>
      <c r="K41" s="537"/>
      <c r="L41" s="162">
        <f>'5- Identificación de Riesgos'!I42</f>
        <v>0</v>
      </c>
      <c r="M41" s="201"/>
      <c r="N41" s="162"/>
      <c r="O41" s="162"/>
      <c r="P41" s="162"/>
      <c r="Q41" s="162"/>
      <c r="R41" s="166">
        <f t="shared" si="5"/>
        <v>0</v>
      </c>
      <c r="S41" s="537"/>
      <c r="T41" s="456"/>
      <c r="U41" s="458"/>
      <c r="V41" s="445"/>
    </row>
    <row r="42" spans="1:22" hidden="1">
      <c r="A42" s="583"/>
      <c r="B42" s="466"/>
      <c r="C42" s="177"/>
      <c r="D42" s="170"/>
      <c r="E42" s="178"/>
      <c r="F42" s="162"/>
      <c r="G42" s="162"/>
      <c r="H42" s="162"/>
      <c r="I42" s="162"/>
      <c r="J42" s="166">
        <f t="shared" si="4"/>
        <v>0</v>
      </c>
      <c r="K42" s="537"/>
      <c r="L42" s="162">
        <f>'5- Identificación de Riesgos'!I43</f>
        <v>0</v>
      </c>
      <c r="M42" s="201"/>
      <c r="N42" s="162"/>
      <c r="O42" s="162"/>
      <c r="P42" s="162"/>
      <c r="Q42" s="162"/>
      <c r="R42" s="166">
        <f t="shared" si="5"/>
        <v>0</v>
      </c>
      <c r="S42" s="537"/>
      <c r="T42" s="456"/>
      <c r="U42" s="458"/>
      <c r="V42" s="445"/>
    </row>
    <row r="43" spans="1:22" hidden="1">
      <c r="A43" s="583"/>
      <c r="B43" s="466"/>
      <c r="C43" s="177"/>
      <c r="D43" s="170"/>
      <c r="E43" s="178"/>
      <c r="F43" s="162"/>
      <c r="G43" s="162"/>
      <c r="H43" s="162"/>
      <c r="I43" s="162"/>
      <c r="J43" s="166">
        <f t="shared" si="4"/>
        <v>0</v>
      </c>
      <c r="K43" s="537"/>
      <c r="L43" s="162">
        <f>'5- Identificación de Riesgos'!I44</f>
        <v>0</v>
      </c>
      <c r="M43" s="201"/>
      <c r="N43" s="162"/>
      <c r="O43" s="162"/>
      <c r="P43" s="162"/>
      <c r="Q43" s="162"/>
      <c r="R43" s="166">
        <f t="shared" si="5"/>
        <v>0</v>
      </c>
      <c r="S43" s="537"/>
      <c r="T43" s="456"/>
      <c r="U43" s="458"/>
      <c r="V43" s="445"/>
    </row>
    <row r="44" spans="1:22" ht="31.5" hidden="1" customHeight="1">
      <c r="A44" s="583"/>
      <c r="B44" s="466"/>
      <c r="C44" s="177">
        <f>'5- Identificación de Riesgos'!D45</f>
        <v>0</v>
      </c>
      <c r="D44" s="170"/>
      <c r="E44" s="178"/>
      <c r="F44" s="162"/>
      <c r="G44" s="162"/>
      <c r="H44" s="162"/>
      <c r="I44" s="162"/>
      <c r="J44" s="166"/>
      <c r="K44" s="218"/>
      <c r="L44" s="162">
        <f>'5- Identificación de Riesgos'!I45</f>
        <v>0</v>
      </c>
      <c r="M44" s="201"/>
      <c r="N44" s="162" t="s">
        <v>363</v>
      </c>
      <c r="O44" s="162" t="s">
        <v>363</v>
      </c>
      <c r="P44" s="162" t="s">
        <v>363</v>
      </c>
      <c r="Q44" s="162" t="s">
        <v>363</v>
      </c>
      <c r="R44" s="166">
        <f t="shared" ref="R44:R63" si="6">SUM(COUNTIF(N44,"SI")*25%,COUNTIF(O44,"SI")*40%,COUNTIF(P44,"SI")*25%,COUNTIF(Q44,"SI")*10%)</f>
        <v>1</v>
      </c>
      <c r="S44" s="218">
        <f t="shared" ref="S44" si="7">AVERAGE(R44:R62)</f>
        <v>0.21052631578947367</v>
      </c>
      <c r="T44" s="456"/>
      <c r="U44" s="458"/>
      <c r="V44" s="445"/>
    </row>
    <row r="45" spans="1:22" ht="27" hidden="1" customHeight="1" thickBot="1">
      <c r="A45" s="584"/>
      <c r="B45" s="467"/>
      <c r="C45" s="179">
        <f>'5- Identificación de Riesgos'!D46</f>
        <v>0</v>
      </c>
      <c r="D45" s="172"/>
      <c r="E45" s="180"/>
      <c r="F45" s="163"/>
      <c r="G45" s="163"/>
      <c r="H45" s="163"/>
      <c r="I45" s="163"/>
      <c r="J45" s="167"/>
      <c r="K45" s="219"/>
      <c r="L45" s="163">
        <f>'5- Identificación de Riesgos'!I46</f>
        <v>0</v>
      </c>
      <c r="M45" s="212"/>
      <c r="N45" s="163"/>
      <c r="O45" s="163"/>
      <c r="P45" s="163"/>
      <c r="Q45" s="163"/>
      <c r="R45" s="167">
        <f t="shared" si="6"/>
        <v>0</v>
      </c>
      <c r="S45" s="219"/>
      <c r="T45" s="457"/>
      <c r="U45" s="459"/>
      <c r="V45" s="461"/>
    </row>
    <row r="46" spans="1:22" ht="118.5" hidden="1" customHeight="1" thickBot="1">
      <c r="A46" s="582">
        <v>7</v>
      </c>
      <c r="B46" s="465" t="str">
        <f>'5- Identificación de Riesgos'!B47</f>
        <v xml:space="preserve">Recibir, ofrecer, prometer, entregar o aceptar dadivas  o beneficios a nombre propio o de terceros para  demorar, retener, alterar o direccionar fallos judiciales </v>
      </c>
      <c r="C46" s="175" t="str">
        <f>'5- Identificación de Riesgos'!D47</f>
        <v xml:space="preserve">2.Falta de ética  de los servidores judiciales 
</v>
      </c>
      <c r="D46" s="169"/>
      <c r="E46" s="176" t="s">
        <v>374</v>
      </c>
      <c r="F46" s="161" t="s">
        <v>362</v>
      </c>
      <c r="G46" s="161" t="s">
        <v>363</v>
      </c>
      <c r="H46" s="161" t="s">
        <v>362</v>
      </c>
      <c r="I46" s="161" t="s">
        <v>362</v>
      </c>
      <c r="J46" s="168">
        <f t="shared" ref="J46:J53" si="8">COUNTIF(F46:I46,"SI")/4</f>
        <v>0.25</v>
      </c>
      <c r="K46" s="536">
        <f>AVERAGE(J46:J53)</f>
        <v>0.15625</v>
      </c>
      <c r="L46" s="161" t="str">
        <f>'5- Identificación de Riesgos'!I47</f>
        <v>Afectación de reputacion,imagén,  credibilidad, satisfacción de usuarios y PI</v>
      </c>
      <c r="M46" s="200" t="s">
        <v>377</v>
      </c>
      <c r="N46" s="161" t="s">
        <v>363</v>
      </c>
      <c r="O46" s="161" t="s">
        <v>363</v>
      </c>
      <c r="P46" s="161" t="s">
        <v>363</v>
      </c>
      <c r="Q46" s="161" t="s">
        <v>363</v>
      </c>
      <c r="R46" s="168">
        <f t="shared" si="6"/>
        <v>1</v>
      </c>
      <c r="S46" s="536">
        <f>AVERAGE(R46:R53)</f>
        <v>0.125</v>
      </c>
      <c r="T46" s="494" t="str">
        <f>CONCATENATE(INDEX('8- Políticas de Administración '!$B$6:$F$10,MATCH(ROUND(IF((RIGHT('5- Identificación de Riesgos'!H47,1)-'6- Valoración Controles'!K46)&lt;1,1,(RIGHT('5- Identificación de Riesgos'!H47,1)-'6- Valoración Controles'!K46)),0),'8- Políticas de Administración '!$F$6:$F$10,0),1)," - ",ROUND(IF((RIGHT('5- Identificación de Riesgos'!H47,1)-'6- Valoración Controles'!K46)&lt;1,1,(RIGHT('5- Identificación de Riesgos'!H47,1)-'6- Valoración Controles'!K46)),0))</f>
        <v>Muy Baja - 1</v>
      </c>
      <c r="U46" s="460" t="str">
        <f>CONCATENATE(INDEX('8- Políticas de Administración '!$B$17:$F$21,MATCH(ROUND(IF((RIGHT('5- Identificación de Riesgos'!M47,1)-'6- Valoración Controles'!S46)&lt;1,1,(RIGHT('5- Identificación de Riesgos'!M47,1)-'6- Valoración Controles'!S46)),0),'8- Políticas de Administración '!$F$17:$F$21,0),1)," - ",ROUND(IF((RIGHT('5- Identificación de Riesgos'!M47,1)-'6- Valoración Controles'!S46)&lt;1,1,(RIGHT('5- Identificación de Riesgos'!M47,1)-'6- Valoración Controles'!S46)),0))</f>
        <v>Mayor - 4</v>
      </c>
      <c r="V46" s="462" t="str">
        <f>CONCATENATE(VLOOKUP((LEFT(T46,LEN(T46)-4)&amp;LEFT(U46,LEN(U46)-4)),'9- Matriz de Calor '!$D$18:$E$42,2,0)," - ",RIGHT(T46,1)*RIGHT(U46,1))</f>
        <v>Alto  - 4</v>
      </c>
    </row>
    <row r="47" spans="1:22" ht="96" hidden="1" customHeight="1">
      <c r="A47" s="583"/>
      <c r="B47" s="466"/>
      <c r="C47" s="177" t="str">
        <f>'5- Identificación de Riesgos'!D48</f>
        <v xml:space="preserve">2. Desconocimiento del Código de Etica y Buen Gobierno.   </v>
      </c>
      <c r="D47" s="170"/>
      <c r="E47" s="178"/>
      <c r="F47" s="162" t="s">
        <v>362</v>
      </c>
      <c r="G47" s="162" t="s">
        <v>362</v>
      </c>
      <c r="H47" s="162" t="s">
        <v>362</v>
      </c>
      <c r="I47" s="162" t="s">
        <v>362</v>
      </c>
      <c r="J47" s="166">
        <f t="shared" si="8"/>
        <v>0</v>
      </c>
      <c r="K47" s="537"/>
      <c r="L47" s="162" t="str">
        <f>'5- Identificación de Riesgos'!I48</f>
        <v>Afectación Económica</v>
      </c>
      <c r="M47" s="200" t="s">
        <v>378</v>
      </c>
      <c r="N47" s="162"/>
      <c r="O47" s="162"/>
      <c r="P47" s="162"/>
      <c r="Q47" s="162"/>
      <c r="R47" s="166">
        <f t="shared" si="6"/>
        <v>0</v>
      </c>
      <c r="S47" s="537"/>
      <c r="T47" s="456"/>
      <c r="U47" s="458"/>
      <c r="V47" s="445"/>
    </row>
    <row r="48" spans="1:22" ht="123" hidden="1" customHeight="1">
      <c r="A48" s="583"/>
      <c r="B48" s="466"/>
      <c r="C48" s="177">
        <f>'5- Identificación de Riesgos'!D49</f>
        <v>0</v>
      </c>
      <c r="D48" s="170"/>
      <c r="E48" s="178"/>
      <c r="F48" s="162" t="s">
        <v>363</v>
      </c>
      <c r="G48" s="162" t="s">
        <v>363</v>
      </c>
      <c r="H48" s="162" t="s">
        <v>363</v>
      </c>
      <c r="I48" s="162" t="s">
        <v>363</v>
      </c>
      <c r="J48" s="166">
        <f t="shared" si="8"/>
        <v>1</v>
      </c>
      <c r="K48" s="537"/>
      <c r="L48" s="162"/>
      <c r="M48" s="203"/>
      <c r="N48" s="162"/>
      <c r="O48" s="162"/>
      <c r="P48" s="162"/>
      <c r="Q48" s="162"/>
      <c r="R48" s="166">
        <f t="shared" si="6"/>
        <v>0</v>
      </c>
      <c r="S48" s="537"/>
      <c r="T48" s="456"/>
      <c r="U48" s="458"/>
      <c r="V48" s="445"/>
    </row>
    <row r="49" spans="1:22" ht="45" hidden="1" customHeight="1">
      <c r="A49" s="583"/>
      <c r="B49" s="466"/>
      <c r="C49" s="177"/>
      <c r="D49" s="170"/>
      <c r="E49" s="178"/>
      <c r="F49" s="162"/>
      <c r="G49" s="162"/>
      <c r="H49" s="162"/>
      <c r="I49" s="162"/>
      <c r="J49" s="166">
        <f t="shared" si="8"/>
        <v>0</v>
      </c>
      <c r="K49" s="537"/>
      <c r="L49" s="162">
        <f>'5- Identificación de Riesgos'!I50</f>
        <v>0</v>
      </c>
      <c r="M49" s="201"/>
      <c r="N49" s="162"/>
      <c r="O49" s="162"/>
      <c r="P49" s="162"/>
      <c r="Q49" s="162"/>
      <c r="R49" s="166">
        <f t="shared" si="6"/>
        <v>0</v>
      </c>
      <c r="S49" s="537"/>
      <c r="T49" s="456"/>
      <c r="U49" s="458"/>
      <c r="V49" s="445"/>
    </row>
    <row r="50" spans="1:22" hidden="1">
      <c r="A50" s="583"/>
      <c r="B50" s="466"/>
      <c r="C50" s="177"/>
      <c r="D50" s="170"/>
      <c r="E50" s="170"/>
      <c r="F50" s="162"/>
      <c r="G50" s="162"/>
      <c r="H50" s="162"/>
      <c r="I50" s="162"/>
      <c r="J50" s="166">
        <f t="shared" si="8"/>
        <v>0</v>
      </c>
      <c r="K50" s="537"/>
      <c r="L50" s="162">
        <f>'5- Identificación de Riesgos'!I51</f>
        <v>0</v>
      </c>
      <c r="M50" s="201"/>
      <c r="N50" s="162"/>
      <c r="O50" s="162"/>
      <c r="P50" s="162"/>
      <c r="Q50" s="162"/>
      <c r="R50" s="166">
        <f t="shared" si="6"/>
        <v>0</v>
      </c>
      <c r="S50" s="537"/>
      <c r="T50" s="456"/>
      <c r="U50" s="458"/>
      <c r="V50" s="445"/>
    </row>
    <row r="51" spans="1:22" hidden="1">
      <c r="A51" s="583"/>
      <c r="B51" s="466"/>
      <c r="C51" s="177"/>
      <c r="D51" s="170"/>
      <c r="E51" s="178"/>
      <c r="F51" s="162"/>
      <c r="G51" s="162"/>
      <c r="H51" s="162"/>
      <c r="I51" s="162"/>
      <c r="J51" s="166">
        <f t="shared" si="8"/>
        <v>0</v>
      </c>
      <c r="K51" s="537"/>
      <c r="L51" s="162">
        <f>'5- Identificación de Riesgos'!I52</f>
        <v>0</v>
      </c>
      <c r="M51" s="201"/>
      <c r="N51" s="162"/>
      <c r="O51" s="162"/>
      <c r="P51" s="162"/>
      <c r="Q51" s="162"/>
      <c r="R51" s="166">
        <f t="shared" si="6"/>
        <v>0</v>
      </c>
      <c r="S51" s="537"/>
      <c r="T51" s="456"/>
      <c r="U51" s="458"/>
      <c r="V51" s="445"/>
    </row>
    <row r="52" spans="1:22" hidden="1">
      <c r="A52" s="583"/>
      <c r="B52" s="466"/>
      <c r="C52" s="177"/>
      <c r="D52" s="170"/>
      <c r="E52" s="178"/>
      <c r="F52" s="162"/>
      <c r="G52" s="162"/>
      <c r="H52" s="162"/>
      <c r="I52" s="162"/>
      <c r="J52" s="166">
        <f t="shared" si="8"/>
        <v>0</v>
      </c>
      <c r="K52" s="537"/>
      <c r="L52" s="162">
        <f>'5- Identificación de Riesgos'!I53</f>
        <v>0</v>
      </c>
      <c r="M52" s="201"/>
      <c r="N52" s="162"/>
      <c r="O52" s="162"/>
      <c r="P52" s="162"/>
      <c r="Q52" s="162"/>
      <c r="R52" s="166">
        <f t="shared" si="6"/>
        <v>0</v>
      </c>
      <c r="S52" s="537"/>
      <c r="T52" s="456"/>
      <c r="U52" s="458"/>
      <c r="V52" s="445"/>
    </row>
    <row r="53" spans="1:22" hidden="1">
      <c r="A53" s="583"/>
      <c r="B53" s="466"/>
      <c r="C53" s="177"/>
      <c r="D53" s="170"/>
      <c r="E53" s="178"/>
      <c r="F53" s="162"/>
      <c r="G53" s="162"/>
      <c r="H53" s="162"/>
      <c r="I53" s="162"/>
      <c r="J53" s="166">
        <f t="shared" si="8"/>
        <v>0</v>
      </c>
      <c r="K53" s="537"/>
      <c r="L53" s="162">
        <f>'5- Identificación de Riesgos'!I54</f>
        <v>0</v>
      </c>
      <c r="M53" s="201"/>
      <c r="N53" s="162"/>
      <c r="O53" s="162"/>
      <c r="P53" s="162"/>
      <c r="Q53" s="162"/>
      <c r="R53" s="166">
        <f t="shared" si="6"/>
        <v>0</v>
      </c>
      <c r="S53" s="537"/>
      <c r="T53" s="456"/>
      <c r="U53" s="458"/>
      <c r="V53" s="445"/>
    </row>
    <row r="54" spans="1:22" ht="31.5" hidden="1" customHeight="1">
      <c r="A54" s="583"/>
      <c r="B54" s="466"/>
      <c r="C54" s="177">
        <f>'5- Identificación de Riesgos'!D55</f>
        <v>0</v>
      </c>
      <c r="D54" s="170"/>
      <c r="E54" s="178"/>
      <c r="F54" s="162"/>
      <c r="G54" s="162"/>
      <c r="H54" s="162"/>
      <c r="I54" s="162"/>
      <c r="J54" s="166"/>
      <c r="K54" s="218"/>
      <c r="L54" s="162">
        <f>'5- Identificación de Riesgos'!I55</f>
        <v>0</v>
      </c>
      <c r="M54" s="201"/>
      <c r="N54" s="162" t="s">
        <v>363</v>
      </c>
      <c r="O54" s="162" t="s">
        <v>363</v>
      </c>
      <c r="P54" s="162" t="s">
        <v>363</v>
      </c>
      <c r="Q54" s="162" t="s">
        <v>363</v>
      </c>
      <c r="R54" s="166">
        <f t="shared" ref="R54:R55" si="9">SUM(COUNTIF(N54,"SI")*25%,COUNTIF(O54,"SI")*40%,COUNTIF(P54,"SI")*25%,COUNTIF(Q54,"SI")*10%)</f>
        <v>1</v>
      </c>
      <c r="S54" s="218">
        <f t="shared" ref="S54" si="10">AVERAGE(R54:R72)</f>
        <v>0.25</v>
      </c>
      <c r="T54" s="456"/>
      <c r="U54" s="458"/>
      <c r="V54" s="445"/>
    </row>
    <row r="55" spans="1:22" ht="27" hidden="1" customHeight="1" thickBot="1">
      <c r="A55" s="584"/>
      <c r="B55" s="467"/>
      <c r="C55" s="179">
        <f>'5- Identificación de Riesgos'!D56</f>
        <v>0</v>
      </c>
      <c r="D55" s="172"/>
      <c r="E55" s="180"/>
      <c r="F55" s="163"/>
      <c r="G55" s="163"/>
      <c r="H55" s="163"/>
      <c r="I55" s="163"/>
      <c r="J55" s="167"/>
      <c r="K55" s="219"/>
      <c r="L55" s="163">
        <f>'5- Identificación de Riesgos'!I56</f>
        <v>0</v>
      </c>
      <c r="M55" s="212"/>
      <c r="N55" s="163"/>
      <c r="O55" s="163"/>
      <c r="P55" s="163"/>
      <c r="Q55" s="163"/>
      <c r="R55" s="167">
        <f t="shared" si="9"/>
        <v>0</v>
      </c>
      <c r="S55" s="219"/>
      <c r="T55" s="457"/>
      <c r="U55" s="459"/>
      <c r="V55" s="461"/>
    </row>
    <row r="56" spans="1:22" ht="88.5" hidden="1" customHeight="1">
      <c r="A56" s="582">
        <v>8</v>
      </c>
      <c r="B56" s="465" t="str">
        <f>'5- Identificación de Riesgos'!B57</f>
        <v>Ofrecer, prometer, entregar, aceptar o solicitar una ventaja indebida para xxxxx</v>
      </c>
      <c r="C56" s="175" t="str">
        <f>'5- Identificación de Riesgos'!D57</f>
        <v xml:space="preserve">1.Falta de ética  de los servidores judiciales 
</v>
      </c>
      <c r="D56" s="169"/>
      <c r="E56" s="176" t="s">
        <v>379</v>
      </c>
      <c r="F56" s="161" t="s">
        <v>362</v>
      </c>
      <c r="G56" s="161" t="s">
        <v>363</v>
      </c>
      <c r="H56" s="161" t="s">
        <v>362</v>
      </c>
      <c r="I56" s="161" t="s">
        <v>362</v>
      </c>
      <c r="J56" s="168">
        <f t="shared" ref="J56:J63" si="11">COUNTIF(F56:I56,"SI")/4</f>
        <v>0.25</v>
      </c>
      <c r="K56" s="536">
        <f>AVERAGE(J56:J63)</f>
        <v>0.15625</v>
      </c>
      <c r="L56" s="161" t="str">
        <f>'5- Identificación de Riesgos'!I57</f>
        <v>Afectación de reputacion,imagén,  credibilidad, satisfacción de usuarios y PI</v>
      </c>
      <c r="M56" s="200"/>
      <c r="N56" s="161" t="s">
        <v>363</v>
      </c>
      <c r="O56" s="161" t="s">
        <v>363</v>
      </c>
      <c r="P56" s="161" t="s">
        <v>363</v>
      </c>
      <c r="Q56" s="161" t="s">
        <v>363</v>
      </c>
      <c r="R56" s="168">
        <f t="shared" si="6"/>
        <v>1</v>
      </c>
      <c r="S56" s="536">
        <f>AVERAGE(R56:R63)</f>
        <v>0.125</v>
      </c>
      <c r="T56" s="494" t="str">
        <f>CONCATENATE(INDEX('8- Políticas de Administración '!$B$6:$F$10,MATCH(ROUND(IF((RIGHT('5- Identificación de Riesgos'!H57,1)-'6- Valoración Controles'!K56)&lt;1,1,(RIGHT('5- Identificación de Riesgos'!H57,1)-'6- Valoración Controles'!K56)),0),'8- Políticas de Administración '!$F$6:$F$10,0),1)," - ",ROUND(IF((RIGHT('5- Identificación de Riesgos'!H57,1)-'6- Valoración Controles'!K56)&lt;1,1,(RIGHT('5- Identificación de Riesgos'!H57,1)-'6- Valoración Controles'!K56)),0))</f>
        <v>Muy Baja - 1</v>
      </c>
      <c r="U56" s="460" t="str">
        <f>CONCATENATE(INDEX('8- Políticas de Administración '!$B$17:$F$21,MATCH(ROUND(IF((RIGHT('5- Identificación de Riesgos'!M57,1)-'6- Valoración Controles'!S56)&lt;1,1,(RIGHT('5- Identificación de Riesgos'!M57,1)-'6- Valoración Controles'!S56)),0),'8- Políticas de Administración '!$F$17:$F$21,0),1)," - ",ROUND(IF((RIGHT('5- Identificación de Riesgos'!M57,1)-'6- Valoración Controles'!S56)&lt;1,1,(RIGHT('5- Identificación de Riesgos'!M57,1)-'6- Valoración Controles'!S56)),0))</f>
        <v>Mayor - 4</v>
      </c>
      <c r="V56" s="462" t="str">
        <f>CONCATENATE(VLOOKUP((LEFT(T56,LEN(T56)-4)&amp;LEFT(U56,LEN(U56)-4)),'9- Matriz de Calor '!$D$18:$E$42,2,0)," - ",RIGHT(T56,1)*RIGHT(U56,1))</f>
        <v>Alto  - 4</v>
      </c>
    </row>
    <row r="57" spans="1:22" ht="72.75" hidden="1" customHeight="1">
      <c r="A57" s="583"/>
      <c r="B57" s="466"/>
      <c r="C57" s="177" t="str">
        <f>'5- Identificación de Riesgos'!D58</f>
        <v xml:space="preserve">2. Fallas en los controles de los procesos </v>
      </c>
      <c r="D57" s="170"/>
      <c r="E57" s="178"/>
      <c r="F57" s="162" t="s">
        <v>362</v>
      </c>
      <c r="G57" s="162" t="s">
        <v>362</v>
      </c>
      <c r="H57" s="162" t="s">
        <v>362</v>
      </c>
      <c r="I57" s="162" t="s">
        <v>362</v>
      </c>
      <c r="J57" s="166">
        <f t="shared" si="11"/>
        <v>0</v>
      </c>
      <c r="K57" s="537"/>
      <c r="L57" s="162"/>
      <c r="M57" s="201"/>
      <c r="N57" s="162"/>
      <c r="O57" s="162"/>
      <c r="P57" s="162"/>
      <c r="Q57" s="162"/>
      <c r="R57" s="166">
        <f t="shared" si="6"/>
        <v>0</v>
      </c>
      <c r="S57" s="537"/>
      <c r="T57" s="456"/>
      <c r="U57" s="458"/>
      <c r="V57" s="445"/>
    </row>
    <row r="58" spans="1:22" hidden="1">
      <c r="A58" s="583"/>
      <c r="B58" s="466"/>
      <c r="C58" s="177">
        <f>'5- Identificación de Riesgos'!D59</f>
        <v>0</v>
      </c>
      <c r="D58" s="170"/>
      <c r="E58" s="178"/>
      <c r="F58" s="162" t="s">
        <v>363</v>
      </c>
      <c r="G58" s="162" t="s">
        <v>363</v>
      </c>
      <c r="H58" s="162" t="s">
        <v>363</v>
      </c>
      <c r="I58" s="162" t="s">
        <v>363</v>
      </c>
      <c r="J58" s="166">
        <f t="shared" si="11"/>
        <v>1</v>
      </c>
      <c r="K58" s="537"/>
      <c r="L58" s="162">
        <f>'5- Identificación de Riesgos'!I59</f>
        <v>0</v>
      </c>
      <c r="M58" s="201"/>
      <c r="N58" s="162"/>
      <c r="O58" s="162"/>
      <c r="P58" s="162"/>
      <c r="Q58" s="162"/>
      <c r="R58" s="166">
        <f t="shared" si="6"/>
        <v>0</v>
      </c>
      <c r="S58" s="537"/>
      <c r="T58" s="456"/>
      <c r="U58" s="458"/>
      <c r="V58" s="445"/>
    </row>
    <row r="59" spans="1:22" ht="45" hidden="1" customHeight="1">
      <c r="A59" s="583"/>
      <c r="B59" s="466"/>
      <c r="C59" s="177"/>
      <c r="D59" s="170"/>
      <c r="E59" s="178"/>
      <c r="F59" s="162"/>
      <c r="G59" s="162"/>
      <c r="H59" s="162"/>
      <c r="I59" s="162"/>
      <c r="J59" s="166">
        <f t="shared" si="11"/>
        <v>0</v>
      </c>
      <c r="K59" s="537"/>
      <c r="L59" s="162">
        <f>'5- Identificación de Riesgos'!I60</f>
        <v>0</v>
      </c>
      <c r="M59" s="201"/>
      <c r="N59" s="162"/>
      <c r="O59" s="162"/>
      <c r="P59" s="162"/>
      <c r="Q59" s="162"/>
      <c r="R59" s="166">
        <f t="shared" si="6"/>
        <v>0</v>
      </c>
      <c r="S59" s="537"/>
      <c r="T59" s="456"/>
      <c r="U59" s="458"/>
      <c r="V59" s="445"/>
    </row>
    <row r="60" spans="1:22" hidden="1">
      <c r="A60" s="583"/>
      <c r="B60" s="466"/>
      <c r="C60" s="177"/>
      <c r="D60" s="170"/>
      <c r="E60" s="170"/>
      <c r="F60" s="162"/>
      <c r="G60" s="162"/>
      <c r="H60" s="162"/>
      <c r="I60" s="162"/>
      <c r="J60" s="166">
        <f t="shared" si="11"/>
        <v>0</v>
      </c>
      <c r="K60" s="537"/>
      <c r="L60" s="162">
        <f>'5- Identificación de Riesgos'!I61</f>
        <v>0</v>
      </c>
      <c r="M60" s="201"/>
      <c r="N60" s="162"/>
      <c r="O60" s="162"/>
      <c r="P60" s="162"/>
      <c r="Q60" s="162"/>
      <c r="R60" s="166">
        <f t="shared" si="6"/>
        <v>0</v>
      </c>
      <c r="S60" s="537"/>
      <c r="T60" s="456"/>
      <c r="U60" s="458"/>
      <c r="V60" s="445"/>
    </row>
    <row r="61" spans="1:22" hidden="1">
      <c r="A61" s="583"/>
      <c r="B61" s="466"/>
      <c r="C61" s="177"/>
      <c r="D61" s="170"/>
      <c r="E61" s="178"/>
      <c r="F61" s="162"/>
      <c r="G61" s="162"/>
      <c r="H61" s="162"/>
      <c r="I61" s="162"/>
      <c r="J61" s="166">
        <f t="shared" si="11"/>
        <v>0</v>
      </c>
      <c r="K61" s="537"/>
      <c r="L61" s="162">
        <f>'5- Identificación de Riesgos'!I62</f>
        <v>0</v>
      </c>
      <c r="M61" s="201"/>
      <c r="N61" s="162"/>
      <c r="O61" s="162"/>
      <c r="P61" s="162"/>
      <c r="Q61" s="162"/>
      <c r="R61" s="166">
        <f t="shared" si="6"/>
        <v>0</v>
      </c>
      <c r="S61" s="537"/>
      <c r="T61" s="456"/>
      <c r="U61" s="458"/>
      <c r="V61" s="445"/>
    </row>
    <row r="62" spans="1:22" hidden="1">
      <c r="A62" s="583"/>
      <c r="B62" s="466"/>
      <c r="C62" s="177"/>
      <c r="D62" s="170"/>
      <c r="E62" s="178"/>
      <c r="F62" s="162"/>
      <c r="G62" s="162"/>
      <c r="H62" s="162"/>
      <c r="I62" s="162"/>
      <c r="J62" s="166">
        <f t="shared" si="11"/>
        <v>0</v>
      </c>
      <c r="K62" s="537"/>
      <c r="L62" s="162">
        <f>'5- Identificación de Riesgos'!I63</f>
        <v>0</v>
      </c>
      <c r="M62" s="201"/>
      <c r="N62" s="162"/>
      <c r="O62" s="162"/>
      <c r="P62" s="162"/>
      <c r="Q62" s="162"/>
      <c r="R62" s="166">
        <f t="shared" si="6"/>
        <v>0</v>
      </c>
      <c r="S62" s="537"/>
      <c r="T62" s="456"/>
      <c r="U62" s="458"/>
      <c r="V62" s="445"/>
    </row>
    <row r="63" spans="1:22" hidden="1">
      <c r="A63" s="583"/>
      <c r="B63" s="466"/>
      <c r="C63" s="177"/>
      <c r="D63" s="170"/>
      <c r="E63" s="178"/>
      <c r="F63" s="162"/>
      <c r="G63" s="162"/>
      <c r="H63" s="162"/>
      <c r="I63" s="162"/>
      <c r="J63" s="166">
        <f t="shared" si="11"/>
        <v>0</v>
      </c>
      <c r="K63" s="537"/>
      <c r="L63" s="162">
        <f>'5- Identificación de Riesgos'!I64</f>
        <v>0</v>
      </c>
      <c r="M63" s="201"/>
      <c r="N63" s="162"/>
      <c r="O63" s="162"/>
      <c r="P63" s="162"/>
      <c r="Q63" s="162"/>
      <c r="R63" s="166">
        <f t="shared" si="6"/>
        <v>0</v>
      </c>
      <c r="S63" s="537"/>
      <c r="T63" s="456"/>
      <c r="U63" s="458"/>
      <c r="V63" s="445"/>
    </row>
    <row r="64" spans="1:22" ht="31.5" hidden="1" customHeight="1">
      <c r="A64" s="583"/>
      <c r="B64" s="466"/>
      <c r="C64" s="177">
        <f>'5- Identificación de Riesgos'!D65</f>
        <v>0</v>
      </c>
      <c r="D64" s="170"/>
      <c r="E64" s="178"/>
      <c r="F64" s="162"/>
      <c r="G64" s="162"/>
      <c r="H64" s="162"/>
      <c r="I64" s="162"/>
      <c r="J64" s="166"/>
      <c r="K64" s="218"/>
      <c r="L64" s="162">
        <f>'5- Identificación de Riesgos'!I65</f>
        <v>0</v>
      </c>
      <c r="M64" s="201"/>
      <c r="N64" s="162" t="s">
        <v>363</v>
      </c>
      <c r="O64" s="162" t="s">
        <v>363</v>
      </c>
      <c r="P64" s="162" t="s">
        <v>363</v>
      </c>
      <c r="Q64" s="162" t="s">
        <v>363</v>
      </c>
      <c r="R64" s="166">
        <f t="shared" ref="R64:R65" si="12">SUM(COUNTIF(N64,"SI")*25%,COUNTIF(O64,"SI")*40%,COUNTIF(P64,"SI")*25%,COUNTIF(Q64,"SI")*10%)</f>
        <v>1</v>
      </c>
      <c r="S64" s="218">
        <f t="shared" ref="S64" si="13">AVERAGE(R64:R72)</f>
        <v>0.5</v>
      </c>
      <c r="T64" s="456"/>
      <c r="U64" s="458"/>
      <c r="V64" s="445"/>
    </row>
    <row r="65" spans="1:22" ht="27" hidden="1" customHeight="1" thickBot="1">
      <c r="A65" s="584"/>
      <c r="B65" s="467"/>
      <c r="C65" s="179">
        <f>'5- Identificación de Riesgos'!D66</f>
        <v>0</v>
      </c>
      <c r="D65" s="172"/>
      <c r="E65" s="180"/>
      <c r="F65" s="163"/>
      <c r="G65" s="163"/>
      <c r="H65" s="163"/>
      <c r="I65" s="163"/>
      <c r="J65" s="167"/>
      <c r="K65" s="219"/>
      <c r="L65" s="163">
        <f>'5- Identificación de Riesgos'!I66</f>
        <v>0</v>
      </c>
      <c r="M65" s="212"/>
      <c r="N65" s="163"/>
      <c r="O65" s="163"/>
      <c r="P65" s="163"/>
      <c r="Q65" s="163"/>
      <c r="R65" s="167">
        <f t="shared" si="12"/>
        <v>0</v>
      </c>
      <c r="S65" s="219"/>
      <c r="T65" s="457"/>
      <c r="U65" s="459"/>
      <c r="V65" s="461"/>
    </row>
  </sheetData>
  <mergeCells count="74">
    <mergeCell ref="A10:A16"/>
    <mergeCell ref="B10:B16"/>
    <mergeCell ref="A56:A65"/>
    <mergeCell ref="T36:T45"/>
    <mergeCell ref="U36:U45"/>
    <mergeCell ref="A46:A55"/>
    <mergeCell ref="B56:B65"/>
    <mergeCell ref="B46:B55"/>
    <mergeCell ref="B36:B45"/>
    <mergeCell ref="A36:A45"/>
    <mergeCell ref="K36:K43"/>
    <mergeCell ref="S36:S43"/>
    <mergeCell ref="K56:K63"/>
    <mergeCell ref="S56:S63"/>
    <mergeCell ref="T56:T65"/>
    <mergeCell ref="U56:U65"/>
    <mergeCell ref="V56:V65"/>
    <mergeCell ref="K46:K53"/>
    <mergeCell ref="S46:S53"/>
    <mergeCell ref="T46:T55"/>
    <mergeCell ref="U46:U55"/>
    <mergeCell ref="V46:V55"/>
    <mergeCell ref="V36:V45"/>
    <mergeCell ref="C5:V5"/>
    <mergeCell ref="C6:V6"/>
    <mergeCell ref="S10:S15"/>
    <mergeCell ref="T10:T15"/>
    <mergeCell ref="U10:U15"/>
    <mergeCell ref="V10:V15"/>
    <mergeCell ref="K10:K15"/>
    <mergeCell ref="T27:T30"/>
    <mergeCell ref="U27:U30"/>
    <mergeCell ref="V27:V30"/>
    <mergeCell ref="U32:U35"/>
    <mergeCell ref="V32:V35"/>
    <mergeCell ref="K27:K31"/>
    <mergeCell ref="S27:S30"/>
    <mergeCell ref="T32:T35"/>
    <mergeCell ref="A17:A21"/>
    <mergeCell ref="T22:T26"/>
    <mergeCell ref="U22:U26"/>
    <mergeCell ref="V22:V26"/>
    <mergeCell ref="A22:A26"/>
    <mergeCell ref="B22:B26"/>
    <mergeCell ref="K22:K26"/>
    <mergeCell ref="S22:S26"/>
    <mergeCell ref="B17:B21"/>
    <mergeCell ref="K17:K21"/>
    <mergeCell ref="V17:V21"/>
    <mergeCell ref="T17:T21"/>
    <mergeCell ref="U17:U21"/>
    <mergeCell ref="S17:S21"/>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32:A35"/>
    <mergeCell ref="B32:B35"/>
    <mergeCell ref="K32:K35"/>
    <mergeCell ref="S32:S35"/>
    <mergeCell ref="B27:B31"/>
    <mergeCell ref="A27:A31"/>
  </mergeCells>
  <conditionalFormatting sqref="T10 T17 T22 T27">
    <cfRule type="containsText" dxfId="547" priority="466" operator="containsText" text="Muy Baja">
      <formula>NOT(ISERROR(SEARCH("Muy Baja",T10)))</formula>
    </cfRule>
    <cfRule type="containsText" dxfId="546" priority="467" operator="containsText" text="Baja">
      <formula>NOT(ISERROR(SEARCH("Baja",T10)))</formula>
    </cfRule>
    <cfRule type="containsText" dxfId="545" priority="468" operator="containsText" text="Muy Alta">
      <formula>NOT(ISERROR(SEARCH("Muy Alta",T10)))</formula>
    </cfRule>
    <cfRule type="containsText" dxfId="544" priority="470" operator="containsText" text="Alta">
      <formula>NOT(ISERROR(SEARCH("Alta",T10)))</formula>
    </cfRule>
    <cfRule type="containsText" dxfId="543" priority="471" operator="containsText" text="Media">
      <formula>NOT(ISERROR(SEARCH("Media",T10)))</formula>
    </cfRule>
    <cfRule type="containsText" dxfId="542" priority="472" operator="containsText" text="Media">
      <formula>NOT(ISERROR(SEARCH("Media",T10)))</formula>
    </cfRule>
    <cfRule type="containsText" dxfId="541" priority="473" operator="containsText" text="Media">
      <formula>NOT(ISERROR(SEARCH("Media",T10)))</formula>
    </cfRule>
    <cfRule type="containsText" dxfId="540" priority="474" operator="containsText" text="Muy Baja">
      <formula>NOT(ISERROR(SEARCH("Muy Baja",T10)))</formula>
    </cfRule>
    <cfRule type="containsText" dxfId="539" priority="475" operator="containsText" text="Baja">
      <formula>NOT(ISERROR(SEARCH("Baja",T10)))</formula>
    </cfRule>
    <cfRule type="containsText" dxfId="538" priority="476" operator="containsText" text="Muy Baja">
      <formula>NOT(ISERROR(SEARCH("Muy Baja",T10)))</formula>
    </cfRule>
    <cfRule type="containsText" dxfId="537" priority="477" operator="containsText" text="Muy Baja">
      <formula>NOT(ISERROR(SEARCH("Muy Baja",T10)))</formula>
    </cfRule>
    <cfRule type="containsText" dxfId="536" priority="478" operator="containsText" text="Muy Baja">
      <formula>NOT(ISERROR(SEARCH("Muy Baja",T10)))</formula>
    </cfRule>
    <cfRule type="containsText" dxfId="535" priority="479" operator="containsText" text="Muy Baja'Tabla probabilidad'!">
      <formula>NOT(ISERROR(SEARCH("Muy Baja'Tabla probabilidad'!",T10)))</formula>
    </cfRule>
    <cfRule type="containsText" dxfId="534" priority="480" operator="containsText" text="Muy bajo">
      <formula>NOT(ISERROR(SEARCH("Muy bajo",T10)))</formula>
    </cfRule>
    <cfRule type="containsText" dxfId="533" priority="481" operator="containsText" text="Alta">
      <formula>NOT(ISERROR(SEARCH("Alta",T10)))</formula>
    </cfRule>
    <cfRule type="containsText" dxfId="532" priority="482" operator="containsText" text="Media">
      <formula>NOT(ISERROR(SEARCH("Media",T10)))</formula>
    </cfRule>
    <cfRule type="containsText" dxfId="531" priority="483" operator="containsText" text="Baja">
      <formula>NOT(ISERROR(SEARCH("Baja",T10)))</formula>
    </cfRule>
    <cfRule type="containsText" dxfId="530" priority="484" operator="containsText" text="Muy baja">
      <formula>NOT(ISERROR(SEARCH("Muy baja",T10)))</formula>
    </cfRule>
    <cfRule type="cellIs" dxfId="529" priority="487" operator="between">
      <formula>1</formula>
      <formula>2</formula>
    </cfRule>
    <cfRule type="cellIs" dxfId="528" priority="488" operator="between">
      <formula>0</formula>
      <formula>2</formula>
    </cfRule>
  </conditionalFormatting>
  <conditionalFormatting sqref="T32 T36">
    <cfRule type="containsText" dxfId="527" priority="236" operator="containsText" text="Muy Baja">
      <formula>NOT(ISERROR(SEARCH("Muy Baja",T32)))</formula>
    </cfRule>
    <cfRule type="containsText" dxfId="526" priority="237" operator="containsText" text="Baja">
      <formula>NOT(ISERROR(SEARCH("Baja",T32)))</formula>
    </cfRule>
    <cfRule type="containsText" dxfId="525" priority="238" operator="containsText" text="Muy Alta">
      <formula>NOT(ISERROR(SEARCH("Muy Alta",T32)))</formula>
    </cfRule>
    <cfRule type="containsText" dxfId="524" priority="240" operator="containsText" text="Alta">
      <formula>NOT(ISERROR(SEARCH("Alta",T32)))</formula>
    </cfRule>
    <cfRule type="containsText" dxfId="523" priority="241" operator="containsText" text="Media">
      <formula>NOT(ISERROR(SEARCH("Media",T32)))</formula>
    </cfRule>
    <cfRule type="containsText" dxfId="522" priority="242" operator="containsText" text="Media">
      <formula>NOT(ISERROR(SEARCH("Media",T32)))</formula>
    </cfRule>
    <cfRule type="containsText" dxfId="521" priority="243" operator="containsText" text="Media">
      <formula>NOT(ISERROR(SEARCH("Media",T32)))</formula>
    </cfRule>
    <cfRule type="containsText" dxfId="520" priority="244" operator="containsText" text="Muy Baja">
      <formula>NOT(ISERROR(SEARCH("Muy Baja",T32)))</formula>
    </cfRule>
    <cfRule type="containsText" dxfId="519" priority="245" operator="containsText" text="Baja">
      <formula>NOT(ISERROR(SEARCH("Baja",T32)))</formula>
    </cfRule>
    <cfRule type="containsText" dxfId="518" priority="246" operator="containsText" text="Muy Baja">
      <formula>NOT(ISERROR(SEARCH("Muy Baja",T32)))</formula>
    </cfRule>
    <cfRule type="containsText" dxfId="517" priority="247" operator="containsText" text="Muy Baja">
      <formula>NOT(ISERROR(SEARCH("Muy Baja",T32)))</formula>
    </cfRule>
    <cfRule type="containsText" dxfId="516" priority="248" operator="containsText" text="Muy Baja">
      <formula>NOT(ISERROR(SEARCH("Muy Baja",T32)))</formula>
    </cfRule>
    <cfRule type="containsText" dxfId="515" priority="249" operator="containsText" text="Muy Baja'Tabla probabilidad'!">
      <formula>NOT(ISERROR(SEARCH("Muy Baja'Tabla probabilidad'!",T32)))</formula>
    </cfRule>
    <cfRule type="containsText" dxfId="514" priority="250" operator="containsText" text="Muy bajo">
      <formula>NOT(ISERROR(SEARCH("Muy bajo",T32)))</formula>
    </cfRule>
    <cfRule type="containsText" dxfId="513" priority="251" operator="containsText" text="Alta">
      <formula>NOT(ISERROR(SEARCH("Alta",T32)))</formula>
    </cfRule>
    <cfRule type="containsText" dxfId="512" priority="252" operator="containsText" text="Media">
      <formula>NOT(ISERROR(SEARCH("Media",T32)))</formula>
    </cfRule>
    <cfRule type="containsText" dxfId="511" priority="253" operator="containsText" text="Baja">
      <formula>NOT(ISERROR(SEARCH("Baja",T32)))</formula>
    </cfRule>
    <cfRule type="containsText" dxfId="510" priority="254" operator="containsText" text="Muy baja">
      <formula>NOT(ISERROR(SEARCH("Muy baja",T32)))</formula>
    </cfRule>
    <cfRule type="cellIs" dxfId="509" priority="257" operator="between">
      <formula>1</formula>
      <formula>2</formula>
    </cfRule>
    <cfRule type="cellIs" dxfId="508" priority="258" operator="between">
      <formula>0</formula>
      <formula>2</formula>
    </cfRule>
  </conditionalFormatting>
  <conditionalFormatting sqref="T46">
    <cfRule type="containsText" dxfId="507" priority="11" operator="containsText" text="Muy Baja">
      <formula>NOT(ISERROR(SEARCH("Muy Baja",T46)))</formula>
    </cfRule>
    <cfRule type="containsText" dxfId="506" priority="12" operator="containsText" text="Baja">
      <formula>NOT(ISERROR(SEARCH("Baja",T46)))</formula>
    </cfRule>
    <cfRule type="containsText" dxfId="505" priority="13" operator="containsText" text="Muy Alta">
      <formula>NOT(ISERROR(SEARCH("Muy Alta",T46)))</formula>
    </cfRule>
    <cfRule type="containsText" dxfId="504" priority="14" operator="containsText" text="Alta">
      <formula>NOT(ISERROR(SEARCH("Alta",T46)))</formula>
    </cfRule>
    <cfRule type="containsText" dxfId="503" priority="15" operator="containsText" text="Media">
      <formula>NOT(ISERROR(SEARCH("Media",T46)))</formula>
    </cfRule>
    <cfRule type="containsText" dxfId="502" priority="16" operator="containsText" text="Media">
      <formula>NOT(ISERROR(SEARCH("Media",T46)))</formula>
    </cfRule>
    <cfRule type="containsText" dxfId="501" priority="17" operator="containsText" text="Media">
      <formula>NOT(ISERROR(SEARCH("Media",T46)))</formula>
    </cfRule>
    <cfRule type="containsText" dxfId="500" priority="18" operator="containsText" text="Muy Baja">
      <formula>NOT(ISERROR(SEARCH("Muy Baja",T46)))</formula>
    </cfRule>
    <cfRule type="containsText" dxfId="499" priority="19" operator="containsText" text="Baja">
      <formula>NOT(ISERROR(SEARCH("Baja",T46)))</formula>
    </cfRule>
    <cfRule type="containsText" dxfId="498" priority="20" operator="containsText" text="Muy Baja">
      <formula>NOT(ISERROR(SEARCH("Muy Baja",T46)))</formula>
    </cfRule>
    <cfRule type="containsText" dxfId="497" priority="21" operator="containsText" text="Muy Baja">
      <formula>NOT(ISERROR(SEARCH("Muy Baja",T46)))</formula>
    </cfRule>
    <cfRule type="containsText" dxfId="496" priority="22" operator="containsText" text="Muy Baja">
      <formula>NOT(ISERROR(SEARCH("Muy Baja",T46)))</formula>
    </cfRule>
    <cfRule type="containsText" dxfId="495" priority="23" operator="containsText" text="Muy Baja'Tabla probabilidad'!">
      <formula>NOT(ISERROR(SEARCH("Muy Baja'Tabla probabilidad'!",T46)))</formula>
    </cfRule>
    <cfRule type="containsText" dxfId="494" priority="24" operator="containsText" text="Muy bajo">
      <formula>NOT(ISERROR(SEARCH("Muy bajo",T46)))</formula>
    </cfRule>
    <cfRule type="containsText" dxfId="493" priority="25" operator="containsText" text="Alta">
      <formula>NOT(ISERROR(SEARCH("Alta",T46)))</formula>
    </cfRule>
    <cfRule type="containsText" dxfId="492" priority="26" operator="containsText" text="Media">
      <formula>NOT(ISERROR(SEARCH("Media",T46)))</formula>
    </cfRule>
    <cfRule type="containsText" dxfId="491" priority="27" operator="containsText" text="Baja">
      <formula>NOT(ISERROR(SEARCH("Baja",T46)))</formula>
    </cfRule>
    <cfRule type="containsText" dxfId="490" priority="28" operator="containsText" text="Muy baja">
      <formula>NOT(ISERROR(SEARCH("Muy baja",T46)))</formula>
    </cfRule>
    <cfRule type="cellIs" dxfId="489" priority="31" operator="between">
      <formula>1</formula>
      <formula>2</formula>
    </cfRule>
    <cfRule type="cellIs" dxfId="488" priority="32" operator="between">
      <formula>0</formula>
      <formula>2</formula>
    </cfRule>
  </conditionalFormatting>
  <conditionalFormatting sqref="T56">
    <cfRule type="containsText" dxfId="487" priority="75" operator="containsText" text="Muy Baja">
      <formula>NOT(ISERROR(SEARCH("Muy Baja",T56)))</formula>
    </cfRule>
    <cfRule type="containsText" dxfId="486" priority="76" operator="containsText" text="Baja">
      <formula>NOT(ISERROR(SEARCH("Baja",T56)))</formula>
    </cfRule>
    <cfRule type="containsText" dxfId="485" priority="77" operator="containsText" text="Muy Alta">
      <formula>NOT(ISERROR(SEARCH("Muy Alta",T56)))</formula>
    </cfRule>
    <cfRule type="containsText" dxfId="484" priority="78" operator="containsText" text="Alta">
      <formula>NOT(ISERROR(SEARCH("Alta",T56)))</formula>
    </cfRule>
    <cfRule type="containsText" dxfId="483" priority="79" operator="containsText" text="Media">
      <formula>NOT(ISERROR(SEARCH("Media",T56)))</formula>
    </cfRule>
    <cfRule type="containsText" dxfId="482" priority="80" operator="containsText" text="Media">
      <formula>NOT(ISERROR(SEARCH("Media",T56)))</formula>
    </cfRule>
    <cfRule type="containsText" dxfId="481" priority="81" operator="containsText" text="Media">
      <formula>NOT(ISERROR(SEARCH("Media",T56)))</formula>
    </cfRule>
    <cfRule type="containsText" dxfId="480" priority="82" operator="containsText" text="Muy Baja">
      <formula>NOT(ISERROR(SEARCH("Muy Baja",T56)))</formula>
    </cfRule>
    <cfRule type="containsText" dxfId="479" priority="83" operator="containsText" text="Baja">
      <formula>NOT(ISERROR(SEARCH("Baja",T56)))</formula>
    </cfRule>
    <cfRule type="containsText" dxfId="478" priority="84" operator="containsText" text="Muy Baja">
      <formula>NOT(ISERROR(SEARCH("Muy Baja",T56)))</formula>
    </cfRule>
    <cfRule type="containsText" dxfId="477" priority="85" operator="containsText" text="Muy Baja">
      <formula>NOT(ISERROR(SEARCH("Muy Baja",T56)))</formula>
    </cfRule>
    <cfRule type="containsText" dxfId="476" priority="86" operator="containsText" text="Muy Baja">
      <formula>NOT(ISERROR(SEARCH("Muy Baja",T56)))</formula>
    </cfRule>
    <cfRule type="containsText" dxfId="475" priority="87" operator="containsText" text="Muy Baja'Tabla probabilidad'!">
      <formula>NOT(ISERROR(SEARCH("Muy Baja'Tabla probabilidad'!",T56)))</formula>
    </cfRule>
    <cfRule type="containsText" dxfId="474" priority="88" operator="containsText" text="Muy bajo">
      <formula>NOT(ISERROR(SEARCH("Muy bajo",T56)))</formula>
    </cfRule>
    <cfRule type="containsText" dxfId="473" priority="89" operator="containsText" text="Alta">
      <formula>NOT(ISERROR(SEARCH("Alta",T56)))</formula>
    </cfRule>
    <cfRule type="containsText" dxfId="472" priority="90" operator="containsText" text="Media">
      <formula>NOT(ISERROR(SEARCH("Media",T56)))</formula>
    </cfRule>
    <cfRule type="containsText" dxfId="471" priority="91" operator="containsText" text="Baja">
      <formula>NOT(ISERROR(SEARCH("Baja",T56)))</formula>
    </cfRule>
    <cfRule type="containsText" dxfId="470" priority="92" operator="containsText" text="Muy baja">
      <formula>NOT(ISERROR(SEARCH("Muy baja",T56)))</formula>
    </cfRule>
    <cfRule type="cellIs" dxfId="469" priority="95" operator="between">
      <formula>1</formula>
      <formula>2</formula>
    </cfRule>
    <cfRule type="cellIs" dxfId="468" priority="96" operator="between">
      <formula>0</formula>
      <formula>2</formula>
    </cfRule>
  </conditionalFormatting>
  <conditionalFormatting sqref="U10 U17 U22 U27">
    <cfRule type="containsText" dxfId="467" priority="460" operator="containsText" text="Catastrófico">
      <formula>NOT(ISERROR(SEARCH("Catastrófico",U10)))</formula>
    </cfRule>
    <cfRule type="containsText" dxfId="466" priority="461" operator="containsText" text="Mayor">
      <formula>NOT(ISERROR(SEARCH("Mayor",U10)))</formula>
    </cfRule>
    <cfRule type="containsText" dxfId="465" priority="462" operator="containsText" text="Alta">
      <formula>NOT(ISERROR(SEARCH("Alta",U10)))</formula>
    </cfRule>
    <cfRule type="containsText" dxfId="464" priority="463" operator="containsText" text="Moderado">
      <formula>NOT(ISERROR(SEARCH("Moderado",U10)))</formula>
    </cfRule>
    <cfRule type="containsText" dxfId="463" priority="464" operator="containsText" text="Menor">
      <formula>NOT(ISERROR(SEARCH("Menor",U10)))</formula>
    </cfRule>
    <cfRule type="containsText" dxfId="462" priority="465" operator="containsText" text="Leve">
      <formula>NOT(ISERROR(SEARCH("Leve",U10)))</formula>
    </cfRule>
  </conditionalFormatting>
  <conditionalFormatting sqref="U32 U36">
    <cfRule type="containsText" dxfId="461" priority="230" operator="containsText" text="Catastrófico">
      <formula>NOT(ISERROR(SEARCH("Catastrófico",U32)))</formula>
    </cfRule>
    <cfRule type="containsText" dxfId="460" priority="231" operator="containsText" text="Mayor">
      <formula>NOT(ISERROR(SEARCH("Mayor",U32)))</formula>
    </cfRule>
    <cfRule type="containsText" dxfId="459" priority="232" operator="containsText" text="Alta">
      <formula>NOT(ISERROR(SEARCH("Alta",U32)))</formula>
    </cfRule>
    <cfRule type="containsText" dxfId="458" priority="233" operator="containsText" text="Moderado">
      <formula>NOT(ISERROR(SEARCH("Moderado",U32)))</formula>
    </cfRule>
    <cfRule type="containsText" dxfId="457" priority="234" operator="containsText" text="Menor">
      <formula>NOT(ISERROR(SEARCH("Menor",U32)))</formula>
    </cfRule>
    <cfRule type="containsText" dxfId="456" priority="235" operator="containsText" text="Leve">
      <formula>NOT(ISERROR(SEARCH("Leve",U32)))</formula>
    </cfRule>
  </conditionalFormatting>
  <conditionalFormatting sqref="U46">
    <cfRule type="containsText" dxfId="455" priority="5" operator="containsText" text="Catastrófico">
      <formula>NOT(ISERROR(SEARCH("Catastrófico",U46)))</formula>
    </cfRule>
    <cfRule type="containsText" dxfId="454" priority="6" operator="containsText" text="Mayor">
      <formula>NOT(ISERROR(SEARCH("Mayor",U46)))</formula>
    </cfRule>
    <cfRule type="containsText" dxfId="453" priority="7" operator="containsText" text="Alta">
      <formula>NOT(ISERROR(SEARCH("Alta",U46)))</formula>
    </cfRule>
    <cfRule type="containsText" dxfId="452" priority="8" operator="containsText" text="Moderado">
      <formula>NOT(ISERROR(SEARCH("Moderado",U46)))</formula>
    </cfRule>
    <cfRule type="containsText" dxfId="451" priority="9" operator="containsText" text="Menor">
      <formula>NOT(ISERROR(SEARCH("Menor",U46)))</formula>
    </cfRule>
    <cfRule type="containsText" dxfId="450" priority="10" operator="containsText" text="Leve">
      <formula>NOT(ISERROR(SEARCH("Leve",U46)))</formula>
    </cfRule>
  </conditionalFormatting>
  <conditionalFormatting sqref="U56">
    <cfRule type="containsText" dxfId="449" priority="69" operator="containsText" text="Catastrófico">
      <formula>NOT(ISERROR(SEARCH("Catastrófico",U56)))</formula>
    </cfRule>
    <cfRule type="containsText" dxfId="448" priority="70" operator="containsText" text="Mayor">
      <formula>NOT(ISERROR(SEARCH("Mayor",U56)))</formula>
    </cfRule>
    <cfRule type="containsText" dxfId="447" priority="71" operator="containsText" text="Alta">
      <formula>NOT(ISERROR(SEARCH("Alta",U56)))</formula>
    </cfRule>
    <cfRule type="containsText" dxfId="446" priority="72" operator="containsText" text="Moderado">
      <formula>NOT(ISERROR(SEARCH("Moderado",U56)))</formula>
    </cfRule>
    <cfRule type="containsText" dxfId="445" priority="73" operator="containsText" text="Menor">
      <formula>NOT(ISERROR(SEARCH("Menor",U56)))</formula>
    </cfRule>
    <cfRule type="containsText" dxfId="444" priority="74" operator="containsText" text="Leve">
      <formula>NOT(ISERROR(SEARCH("Leve",U56)))</formula>
    </cfRule>
  </conditionalFormatting>
  <conditionalFormatting sqref="V10 V17">
    <cfRule type="containsText" dxfId="443" priority="424" operator="containsText" text="Extremo">
      <formula>NOT(ISERROR(SEARCH("Extremo",V10)))</formula>
    </cfRule>
    <cfRule type="containsText" dxfId="442" priority="425" operator="containsText" text="Alto">
      <formula>NOT(ISERROR(SEARCH("Alto",V10)))</formula>
    </cfRule>
    <cfRule type="containsText" dxfId="441" priority="426" operator="containsText" text="Bajo">
      <formula>NOT(ISERROR(SEARCH("Bajo",V10)))</formula>
    </cfRule>
    <cfRule type="containsText" dxfId="440" priority="427" operator="containsText" text="Moderado">
      <formula>NOT(ISERROR(SEARCH("Moderado",V10)))</formula>
    </cfRule>
  </conditionalFormatting>
  <conditionalFormatting sqref="V22">
    <cfRule type="containsText" dxfId="439" priority="391" operator="containsText" text="Extremo">
      <formula>NOT(ISERROR(SEARCH("Extremo",V22)))</formula>
    </cfRule>
    <cfRule type="containsText" dxfId="438" priority="392" operator="containsText" text="Alto">
      <formula>NOT(ISERROR(SEARCH("Alto",V22)))</formula>
    </cfRule>
    <cfRule type="containsText" dxfId="437" priority="393" operator="containsText" text="Bajo">
      <formula>NOT(ISERROR(SEARCH("Bajo",V22)))</formula>
    </cfRule>
    <cfRule type="containsText" dxfId="436" priority="394" operator="containsText" text="Moderado">
      <formula>NOT(ISERROR(SEARCH("Moderado",V22)))</formula>
    </cfRule>
  </conditionalFormatting>
  <conditionalFormatting sqref="V27">
    <cfRule type="containsText" dxfId="435" priority="358" operator="containsText" text="Extremo">
      <formula>NOT(ISERROR(SEARCH("Extremo",V27)))</formula>
    </cfRule>
    <cfRule type="containsText" dxfId="434" priority="359" operator="containsText" text="Alto">
      <formula>NOT(ISERROR(SEARCH("Alto",V27)))</formula>
    </cfRule>
    <cfRule type="containsText" dxfId="433" priority="360" operator="containsText" text="Bajo">
      <formula>NOT(ISERROR(SEARCH("Bajo",V27)))</formula>
    </cfRule>
    <cfRule type="containsText" dxfId="432" priority="361" operator="containsText" text="Moderado">
      <formula>NOT(ISERROR(SEARCH("Moderado",V27)))</formula>
    </cfRule>
  </conditionalFormatting>
  <conditionalFormatting sqref="V32 V36">
    <cfRule type="containsText" dxfId="431" priority="226" operator="containsText" text="Extremo">
      <formula>NOT(ISERROR(SEARCH("Extremo",V32)))</formula>
    </cfRule>
    <cfRule type="containsText" dxfId="430" priority="227" operator="containsText" text="Alto">
      <formula>NOT(ISERROR(SEARCH("Alto",V32)))</formula>
    </cfRule>
    <cfRule type="containsText" dxfId="429" priority="228" operator="containsText" text="Bajo">
      <formula>NOT(ISERROR(SEARCH("Bajo",V32)))</formula>
    </cfRule>
    <cfRule type="containsText" dxfId="428" priority="229" operator="containsText" text="Moderado">
      <formula>NOT(ISERROR(SEARCH("Moderado",V32)))</formula>
    </cfRule>
  </conditionalFormatting>
  <conditionalFormatting sqref="V46">
    <cfRule type="containsText" dxfId="427" priority="1" operator="containsText" text="Extremo">
      <formula>NOT(ISERROR(SEARCH("Extremo",V46)))</formula>
    </cfRule>
    <cfRule type="containsText" dxfId="426" priority="2" operator="containsText" text="Alto">
      <formula>NOT(ISERROR(SEARCH("Alto",V46)))</formula>
    </cfRule>
    <cfRule type="containsText" dxfId="425" priority="3" operator="containsText" text="Bajo">
      <formula>NOT(ISERROR(SEARCH("Bajo",V46)))</formula>
    </cfRule>
    <cfRule type="containsText" dxfId="424" priority="4" operator="containsText" text="Moderado">
      <formula>NOT(ISERROR(SEARCH("Moderado",V46)))</formula>
    </cfRule>
  </conditionalFormatting>
  <conditionalFormatting sqref="V56">
    <cfRule type="containsText" dxfId="423" priority="65" operator="containsText" text="Extremo">
      <formula>NOT(ISERROR(SEARCH("Extremo",V56)))</formula>
    </cfRule>
    <cfRule type="containsText" dxfId="422" priority="66" operator="containsText" text="Alto">
      <formula>NOT(ISERROR(SEARCH("Alto",V56)))</formula>
    </cfRule>
    <cfRule type="containsText" dxfId="421" priority="67" operator="containsText" text="Bajo">
      <formula>NOT(ISERROR(SEARCH("Bajo",V56)))</formula>
    </cfRule>
    <cfRule type="containsText" dxfId="420" priority="68" operator="containsText" text="Moderado">
      <formula>NOT(ISERROR(SEARCH("Moderado",V56)))</formula>
    </cfRule>
  </conditionalFormatting>
  <dataValidations count="2">
    <dataValidation allowBlank="1" showInputMessage="1" showErrorMessage="1" prompt="Enunciar cuál es el control" sqref="E10:E13 E39 E61:E65 E51:E57 E49 E59 E41:E47 E25:E37" xr:uid="{00000000-0002-0000-0600-000000000000}"/>
    <dataValidation type="list" allowBlank="1" showInputMessage="1" showErrorMessage="1" sqref="F10:I65 N10:Q65"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T17 T22 T27</xm:sqref>
        </x14:conditionalFormatting>
        <x14:conditionalFormatting xmlns:xm="http://schemas.microsoft.com/office/excel/2006/main">
          <x14:cfRule type="containsText" priority="255" operator="containsText" id="{A5173A80-D256-4C96-9694-525C9DB1E3BD}">
            <xm:f>NOT(ISERROR(SEARCH('8- Políticas de Administración '!$B$5,T32)))</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'!$B$5,T32)))</xm:f>
            <xm:f>'8- Políticas de Administración '!$B$5</xm:f>
            <x14:dxf>
              <font>
                <color rgb="FF9C0006"/>
              </font>
              <fill>
                <patternFill>
                  <bgColor rgb="FFFFC7CE"/>
                </patternFill>
              </fill>
            </x14:dxf>
          </x14:cfRule>
          <xm:sqref>T32 T36</xm:sqref>
        </x14:conditionalFormatting>
        <x14:conditionalFormatting xmlns:xm="http://schemas.microsoft.com/office/excel/2006/main">
          <x14:cfRule type="containsText" priority="29" operator="containsText" id="{ADE80DBC-25DB-4C91-949B-C7D172DA4BF7}">
            <xm:f>NOT(ISERROR(SEARCH('8- Políticas de Administración '!$B$5,T46)))</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'!$B$5,T46)))</xm:f>
            <xm:f>'8- Políticas de Administración '!$B$5</xm:f>
            <x14:dxf>
              <font>
                <color rgb="FF9C0006"/>
              </font>
              <fill>
                <patternFill>
                  <bgColor rgb="FFFFC7CE"/>
                </patternFill>
              </fill>
            </x14:dxf>
          </x14:cfRule>
          <xm:sqref>T46</xm:sqref>
        </x14:conditionalFormatting>
        <x14:conditionalFormatting xmlns:xm="http://schemas.microsoft.com/office/excel/2006/main">
          <x14:cfRule type="containsText" priority="93" operator="containsText" id="{3C73CB6E-1280-468D-AFC9-F413F3E8A29D}">
            <xm:f>NOT(ISERROR(SEARCH('8- Políticas de Administración '!$B$5,T56)))</xm:f>
            <xm:f>'8- Políticas de Administración '!$B$5</xm:f>
            <x14:dxf>
              <font>
                <color rgb="FF006100"/>
              </font>
              <fill>
                <patternFill>
                  <bgColor rgb="FFC6EFCE"/>
                </patternFill>
              </fill>
            </x14:dxf>
          </x14:cfRule>
          <x14:cfRule type="containsText" priority="94" operator="containsText" id="{A33AA0CC-E4AC-4D6D-9752-50621FB32047}">
            <xm:f>NOT(ISERROR(SEARCH('8- Políticas de Administración '!$B$5,T56)))</xm:f>
            <xm:f>'8- Políticas de Administración '!$B$5</xm:f>
            <x14:dxf>
              <font>
                <color rgb="FF9C0006"/>
              </font>
              <fill>
                <patternFill>
                  <bgColor rgb="FFFFC7CE"/>
                </patternFill>
              </fill>
            </x14:dxf>
          </x14:cfRule>
          <xm:sqref>T56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JI90"/>
  <sheetViews>
    <sheetView showGridLines="0" zoomScale="70" zoomScaleNormal="70" zoomScalePageLayoutView="70" workbookViewId="0">
      <selection activeCell="C5" sqref="C5:Q5"/>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611"/>
      <c r="B1" s="611"/>
      <c r="C1" s="611"/>
      <c r="D1" s="611"/>
      <c r="E1" s="611"/>
      <c r="F1" s="610" t="s">
        <v>380</v>
      </c>
      <c r="G1" s="610"/>
      <c r="H1" s="610"/>
      <c r="I1" s="610"/>
      <c r="J1" s="610"/>
      <c r="K1" s="610"/>
      <c r="L1" s="610"/>
      <c r="M1" s="610"/>
      <c r="N1" s="610"/>
      <c r="O1" s="610"/>
      <c r="P1" s="610"/>
      <c r="Q1" s="610"/>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11"/>
      <c r="B2" s="611"/>
      <c r="C2" s="611"/>
      <c r="D2" s="611"/>
      <c r="E2" s="611"/>
      <c r="F2" s="610"/>
      <c r="G2" s="610"/>
      <c r="H2" s="610"/>
      <c r="I2" s="610"/>
      <c r="J2" s="610"/>
      <c r="K2" s="610"/>
      <c r="L2" s="610"/>
      <c r="M2" s="610"/>
      <c r="N2" s="610"/>
      <c r="O2" s="610"/>
      <c r="P2" s="610"/>
      <c r="Q2" s="61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11"/>
      <c r="B3" s="611"/>
      <c r="C3" s="611"/>
      <c r="D3" s="611"/>
      <c r="E3" s="611"/>
      <c r="F3" s="610"/>
      <c r="G3" s="610"/>
      <c r="H3" s="610"/>
      <c r="I3" s="610"/>
      <c r="J3" s="610"/>
      <c r="K3" s="610"/>
      <c r="L3" s="610"/>
      <c r="M3" s="610"/>
      <c r="N3" s="610"/>
      <c r="O3" s="610"/>
      <c r="P3" s="610"/>
      <c r="Q3" s="610"/>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04" t="s">
        <v>265</v>
      </c>
      <c r="B4" s="504"/>
      <c r="C4" s="612" t="s">
        <v>4</v>
      </c>
      <c r="D4" s="612"/>
      <c r="E4" s="612"/>
      <c r="F4" s="612"/>
      <c r="G4" s="612"/>
      <c r="H4" s="612"/>
      <c r="I4" s="612"/>
      <c r="J4" s="612"/>
      <c r="K4" s="612"/>
      <c r="L4" s="612"/>
      <c r="M4" s="612"/>
      <c r="N4" s="612"/>
      <c r="O4" s="612"/>
      <c r="P4" s="612"/>
      <c r="Q4" s="612"/>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04" t="s">
        <v>266</v>
      </c>
      <c r="B5" s="504"/>
      <c r="C5" s="515" t="s">
        <v>33</v>
      </c>
      <c r="D5" s="516"/>
      <c r="E5" s="516"/>
      <c r="F5" s="516"/>
      <c r="G5" s="516"/>
      <c r="H5" s="516"/>
      <c r="I5" s="516"/>
      <c r="J5" s="516"/>
      <c r="K5" s="516"/>
      <c r="L5" s="516"/>
      <c r="M5" s="516"/>
      <c r="N5" s="516"/>
      <c r="O5" s="516"/>
      <c r="P5" s="516"/>
      <c r="Q5" s="5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04" t="s">
        <v>267</v>
      </c>
      <c r="B6" s="504"/>
      <c r="C6" s="563" t="s">
        <v>27</v>
      </c>
      <c r="D6" s="563"/>
      <c r="E6" s="563"/>
      <c r="F6" s="563"/>
      <c r="G6" s="563"/>
      <c r="H6" s="563"/>
      <c r="I6" s="563"/>
      <c r="J6" s="563"/>
      <c r="K6" s="563"/>
      <c r="L6" s="563"/>
      <c r="M6" s="563"/>
      <c r="N6" s="563"/>
      <c r="O6" s="563"/>
      <c r="P6" s="563"/>
      <c r="Q6" s="563"/>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50" t="s">
        <v>381</v>
      </c>
      <c r="B7" s="550"/>
      <c r="C7" s="550"/>
      <c r="D7" s="550"/>
      <c r="E7" s="550"/>
      <c r="F7" s="550" t="s">
        <v>283</v>
      </c>
      <c r="G7" s="550"/>
      <c r="H7" s="550"/>
      <c r="I7" s="90"/>
      <c r="J7" s="527" t="s">
        <v>382</v>
      </c>
      <c r="K7" s="527"/>
      <c r="L7" s="527"/>
      <c r="M7" s="527"/>
      <c r="N7" s="528"/>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52" t="s">
        <v>273</v>
      </c>
      <c r="B8" s="553" t="s">
        <v>348</v>
      </c>
      <c r="C8" s="613" t="s">
        <v>275</v>
      </c>
      <c r="D8" s="615" t="s">
        <v>285</v>
      </c>
      <c r="E8" s="553" t="s">
        <v>269</v>
      </c>
      <c r="F8" s="599" t="s">
        <v>383</v>
      </c>
      <c r="G8" s="599" t="s">
        <v>384</v>
      </c>
      <c r="H8" s="599" t="s">
        <v>385</v>
      </c>
      <c r="I8" s="601"/>
      <c r="J8" s="599" t="s">
        <v>386</v>
      </c>
      <c r="K8" s="599" t="s">
        <v>387</v>
      </c>
      <c r="L8" s="599" t="s">
        <v>388</v>
      </c>
      <c r="M8" s="599" t="s">
        <v>389</v>
      </c>
      <c r="N8" s="599" t="s">
        <v>390</v>
      </c>
      <c r="O8" s="599" t="s">
        <v>391</v>
      </c>
      <c r="P8" s="599" t="s">
        <v>392</v>
      </c>
      <c r="Q8" s="599" t="s">
        <v>393</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05"/>
      <c r="B9" s="554"/>
      <c r="C9" s="614"/>
      <c r="D9" s="616"/>
      <c r="E9" s="554"/>
      <c r="F9" s="600"/>
      <c r="G9" s="600"/>
      <c r="H9" s="600"/>
      <c r="I9" s="602"/>
      <c r="J9" s="600"/>
      <c r="K9" s="600"/>
      <c r="L9" s="600"/>
      <c r="M9" s="600"/>
      <c r="N9" s="600"/>
      <c r="O9" s="600"/>
      <c r="P9" s="600"/>
      <c r="Q9" s="600"/>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21.75" customHeight="1">
      <c r="A10" s="608">
        <f>'5- Identificación de Riesgos'!A10</f>
        <v>1</v>
      </c>
      <c r="B10" s="460" t="str">
        <f>'5- Identificación de Riesgos'!B10</f>
        <v>Vencimiento de Términos</v>
      </c>
      <c r="C10" s="465" t="str">
        <f>'5- Identificación de Riesgos'!C10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465" t="s">
        <v>300</v>
      </c>
      <c r="E10" s="183" t="str">
        <f>'5- Identificación de Riesgos'!D10</f>
        <v>1. Mayor demanda de justicia.</v>
      </c>
      <c r="F10" s="471" t="str">
        <f>'5- Identificación de Riesgos'!H10</f>
        <v>Alta - 4</v>
      </c>
      <c r="G10" s="465" t="str">
        <f>'5- Identificación de Riesgos'!M10</f>
        <v>Mayor - 4</v>
      </c>
      <c r="H10" s="465" t="str">
        <f>'5- Identificación de Riesgos'!N10</f>
        <v>Alto - 16</v>
      </c>
      <c r="I10" s="158"/>
      <c r="J10" s="607" t="str">
        <f>'6- Valoración Controles'!T10</f>
        <v>Media - 3</v>
      </c>
      <c r="K10" s="607" t="str">
        <f>'6- Valoración Controles'!U10</f>
        <v>Moderado - 3</v>
      </c>
      <c r="L10" s="598" t="e">
        <f>AVERAGE(#REF!)</f>
        <v>#REF!</v>
      </c>
      <c r="M10" s="460" t="str">
        <f>'6- Valoración Controles'!V10</f>
        <v>Moderado - 9</v>
      </c>
      <c r="N10" s="460" t="s">
        <v>394</v>
      </c>
      <c r="O10" s="184"/>
      <c r="P10" s="585" t="s">
        <v>539</v>
      </c>
      <c r="Q10" s="588" t="s">
        <v>540</v>
      </c>
    </row>
    <row r="11" spans="1:269" ht="13.5" customHeight="1">
      <c r="A11" s="606"/>
      <c r="B11" s="458"/>
      <c r="C11" s="466"/>
      <c r="D11" s="466"/>
      <c r="E11" s="185" t="str">
        <f>'5- Identificación de Riesgos'!D11</f>
        <v>2. Insuficiencia de  despachos judiciales para atender la función misional</v>
      </c>
      <c r="F11" s="472"/>
      <c r="G11" s="604"/>
      <c r="H11" s="466"/>
      <c r="I11" s="91"/>
      <c r="J11" s="594"/>
      <c r="K11" s="594"/>
      <c r="L11" s="596"/>
      <c r="M11" s="458"/>
      <c r="N11" s="458"/>
      <c r="O11" s="186"/>
      <c r="P11" s="586"/>
      <c r="Q11" s="589"/>
    </row>
    <row r="12" spans="1:269" ht="13.5" customHeight="1">
      <c r="A12" s="606"/>
      <c r="B12" s="458"/>
      <c r="C12" s="466"/>
      <c r="D12" s="466"/>
      <c r="E12" s="196" t="str">
        <f>'5- Identificación de Riesgos'!D12</f>
        <v>3. Complejidad de los procesos judiciales y solicitudes, lo cual incrementa los tiempos para su resolución.</v>
      </c>
      <c r="F12" s="472"/>
      <c r="G12" s="604"/>
      <c r="H12" s="466"/>
      <c r="I12" s="91"/>
      <c r="J12" s="594"/>
      <c r="K12" s="594"/>
      <c r="L12" s="596"/>
      <c r="M12" s="458"/>
      <c r="N12" s="458"/>
      <c r="O12" s="186"/>
      <c r="P12" s="586"/>
      <c r="Q12" s="589"/>
    </row>
    <row r="13" spans="1:269" ht="13.5" customHeight="1">
      <c r="A13" s="606"/>
      <c r="B13" s="458"/>
      <c r="C13" s="466"/>
      <c r="D13" s="466"/>
      <c r="E13" s="185" t="str">
        <f>'5- Identificación de Riesgos'!D13</f>
        <v>4. Fallas en la planeación  para el desarrollo de las tareas propias del despacho.</v>
      </c>
      <c r="F13" s="472"/>
      <c r="G13" s="604"/>
      <c r="H13" s="466"/>
      <c r="I13" s="91"/>
      <c r="J13" s="594"/>
      <c r="K13" s="594"/>
      <c r="L13" s="596"/>
      <c r="M13" s="458"/>
      <c r="N13" s="458"/>
      <c r="O13" s="186"/>
      <c r="P13" s="586"/>
      <c r="Q13" s="589"/>
    </row>
    <row r="14" spans="1:269" ht="13.5" customHeight="1">
      <c r="A14" s="606"/>
      <c r="B14" s="458"/>
      <c r="C14" s="466"/>
      <c r="D14" s="466"/>
      <c r="E14" s="185" t="str">
        <f>'5- Identificación de Riesgos'!D14</f>
        <v>5.  Fallas e insuficiencia de las herramientas tecnológicas,  de todos los intervinientes en el Sistema</v>
      </c>
      <c r="F14" s="472"/>
      <c r="G14" s="604"/>
      <c r="H14" s="466"/>
      <c r="I14" s="91"/>
      <c r="J14" s="594"/>
      <c r="K14" s="594"/>
      <c r="L14" s="596"/>
      <c r="M14" s="458"/>
      <c r="N14" s="458"/>
      <c r="O14" s="186"/>
      <c r="P14" s="586"/>
      <c r="Q14" s="589"/>
    </row>
    <row r="15" spans="1:269" ht="13.5" customHeight="1">
      <c r="A15" s="606"/>
      <c r="B15" s="458"/>
      <c r="C15" s="466"/>
      <c r="D15" s="466"/>
      <c r="E15" s="185" t="str">
        <f>'5- Identificación de Riesgos'!D15</f>
        <v>6. Aplazamiento por parte de la fiscalía por despachos acefalos o por cruce de fechas</v>
      </c>
      <c r="F15" s="472"/>
      <c r="G15" s="604"/>
      <c r="H15" s="466"/>
      <c r="I15" s="91"/>
      <c r="J15" s="594"/>
      <c r="K15" s="594"/>
      <c r="L15" s="596"/>
      <c r="M15" s="458"/>
      <c r="N15" s="458"/>
      <c r="O15" s="186"/>
      <c r="P15" s="586"/>
      <c r="Q15" s="589"/>
    </row>
    <row r="16" spans="1:269" ht="13.5" customHeight="1">
      <c r="A16" s="606"/>
      <c r="B16" s="458"/>
      <c r="C16" s="466"/>
      <c r="D16" s="466"/>
      <c r="E16" s="185">
        <f>'5- Identificación de Riesgos'!D16</f>
        <v>0</v>
      </c>
      <c r="F16" s="472"/>
      <c r="G16" s="604"/>
      <c r="H16" s="466"/>
      <c r="I16" s="91"/>
      <c r="J16" s="594"/>
      <c r="K16" s="594"/>
      <c r="L16" s="596"/>
      <c r="M16" s="458"/>
      <c r="N16" s="458"/>
      <c r="O16" s="186"/>
      <c r="P16" s="586"/>
      <c r="Q16" s="589"/>
    </row>
    <row r="17" spans="1:17" ht="13.5" customHeight="1">
      <c r="A17" s="606"/>
      <c r="B17" s="458"/>
      <c r="C17" s="466"/>
      <c r="D17" s="466"/>
      <c r="E17" s="185" t="e">
        <f>'5- Identificación de Riesgos'!#REF!</f>
        <v>#REF!</v>
      </c>
      <c r="F17" s="472"/>
      <c r="G17" s="604"/>
      <c r="H17" s="466"/>
      <c r="I17" s="91"/>
      <c r="J17" s="594"/>
      <c r="K17" s="594"/>
      <c r="L17" s="596"/>
      <c r="M17" s="458"/>
      <c r="N17" s="458"/>
      <c r="O17" s="186"/>
      <c r="P17" s="586"/>
      <c r="Q17" s="589"/>
    </row>
    <row r="18" spans="1:17" ht="13.5" customHeight="1">
      <c r="A18" s="606"/>
      <c r="B18" s="458"/>
      <c r="C18" s="466"/>
      <c r="D18" s="466"/>
      <c r="E18" s="185" t="e">
        <f>'5- Identificación de Riesgos'!#REF!</f>
        <v>#REF!</v>
      </c>
      <c r="F18" s="472"/>
      <c r="G18" s="604"/>
      <c r="H18" s="466"/>
      <c r="I18" s="91"/>
      <c r="J18" s="594"/>
      <c r="K18" s="594"/>
      <c r="L18" s="596"/>
      <c r="M18" s="458"/>
      <c r="N18" s="458"/>
      <c r="O18" s="186"/>
      <c r="P18" s="586"/>
      <c r="Q18" s="589"/>
    </row>
    <row r="19" spans="1:17" ht="50.25" customHeight="1" thickBot="1">
      <c r="A19" s="606"/>
      <c r="B19" s="491"/>
      <c r="C19" s="466"/>
      <c r="D19" s="466"/>
      <c r="E19" s="185" t="e">
        <f>'5- Identificación de Riesgos'!#REF!</f>
        <v>#REF!</v>
      </c>
      <c r="F19" s="472"/>
      <c r="G19" s="604"/>
      <c r="H19" s="466"/>
      <c r="I19" s="92"/>
      <c r="J19" s="595"/>
      <c r="K19" s="595"/>
      <c r="L19" s="597"/>
      <c r="M19" s="491"/>
      <c r="N19" s="491"/>
      <c r="O19" s="186"/>
      <c r="P19" s="587"/>
      <c r="Q19" s="590"/>
    </row>
    <row r="20" spans="1:17" ht="13.5" customHeight="1">
      <c r="A20" s="605">
        <f>'5- Identificación de Riesgos'!A17</f>
        <v>2</v>
      </c>
      <c r="B20" s="458" t="str">
        <f>'5- Identificación de Riesgos'!B17</f>
        <v xml:space="preserve">Incumplimientos en la realización de audiencias </v>
      </c>
      <c r="C20" s="491" t="str">
        <f>'5- Identificación de Riesgos'!C17</f>
        <v xml:space="preserve">No se atiende la  solicitud  de un fiscal o parte interesada para la realización de una audiencia preliminar o no se cumple  la programación de audiencias de Conocimiento. </v>
      </c>
      <c r="D20" s="491" t="s">
        <v>300</v>
      </c>
      <c r="E20" s="185" t="str">
        <f>'5- Identificación de Riesgos'!D17</f>
        <v>1. Inasistencia del Juez o las partes convocadas</v>
      </c>
      <c r="F20" s="495" t="str">
        <f>'5- Identificación de Riesgos'!H17</f>
        <v>Muy Alta - 5</v>
      </c>
      <c r="G20" s="491" t="str">
        <f>'5- Identificación de Riesgos'!M17</f>
        <v>Moderado - 3</v>
      </c>
      <c r="H20" s="491" t="str">
        <f>'5- Identificación de Riesgos'!N17</f>
        <v>Alto - 15</v>
      </c>
      <c r="I20" s="91"/>
      <c r="J20" s="594" t="str">
        <f>'6- Valoración Controles'!T17</f>
        <v>Alta - 4</v>
      </c>
      <c r="K20" s="594" t="str">
        <f>'6- Valoración Controles'!U17</f>
        <v>Moderado - 3</v>
      </c>
      <c r="L20" s="596" t="e">
        <f>AVERAGE(#REF!)</f>
        <v>#REF!</v>
      </c>
      <c r="M20" s="458" t="str">
        <f>'6- Valoración Controles'!V17</f>
        <v>Alto - 12</v>
      </c>
      <c r="N20" s="458" t="s">
        <v>394</v>
      </c>
      <c r="O20" s="186"/>
      <c r="P20" s="585" t="s">
        <v>539</v>
      </c>
      <c r="Q20" s="588" t="s">
        <v>540</v>
      </c>
    </row>
    <row r="21" spans="1:17" ht="13.5" customHeight="1">
      <c r="A21" s="606"/>
      <c r="B21" s="458"/>
      <c r="C21" s="466"/>
      <c r="D21" s="466"/>
      <c r="E21" s="185" t="str">
        <f>'5- Identificación de Riesgos'!D18</f>
        <v xml:space="preserve">2. Falta de tiempo para  la realización.
</v>
      </c>
      <c r="F21" s="472"/>
      <c r="G21" s="604"/>
      <c r="H21" s="466"/>
      <c r="I21" s="91"/>
      <c r="J21" s="594"/>
      <c r="K21" s="594"/>
      <c r="L21" s="596"/>
      <c r="M21" s="458"/>
      <c r="N21" s="458"/>
      <c r="O21" s="186"/>
      <c r="P21" s="586"/>
      <c r="Q21" s="589"/>
    </row>
    <row r="22" spans="1:17" ht="13.5" customHeight="1">
      <c r="A22" s="606"/>
      <c r="B22" s="458"/>
      <c r="C22" s="466"/>
      <c r="D22" s="466"/>
      <c r="E22" s="185" t="str">
        <f>'5- Identificación de Riesgos'!D19</f>
        <v>3. Programación de audiencias sin tener en cuenta tiempos de duración para su realización.</v>
      </c>
      <c r="F22" s="472"/>
      <c r="G22" s="604"/>
      <c r="H22" s="466"/>
      <c r="I22" s="91"/>
      <c r="J22" s="594"/>
      <c r="K22" s="594"/>
      <c r="L22" s="596"/>
      <c r="M22" s="458"/>
      <c r="N22" s="458"/>
      <c r="O22" s="186"/>
      <c r="P22" s="586"/>
      <c r="Q22" s="589"/>
    </row>
    <row r="23" spans="1:17" ht="13.5" customHeight="1">
      <c r="A23" s="606"/>
      <c r="B23" s="458"/>
      <c r="C23" s="466"/>
      <c r="D23" s="466"/>
      <c r="E23" s="185" t="str">
        <f>'5- Identificación de Riesgos'!D20</f>
        <v xml:space="preserve">4 .Notificaciones judiciales erradas o inoportunas </v>
      </c>
      <c r="F23" s="472"/>
      <c r="G23" s="604"/>
      <c r="H23" s="466"/>
      <c r="I23" s="91"/>
      <c r="J23" s="594"/>
      <c r="K23" s="594"/>
      <c r="L23" s="596"/>
      <c r="M23" s="458"/>
      <c r="N23" s="458"/>
      <c r="O23" s="186"/>
      <c r="P23" s="586"/>
      <c r="Q23" s="589"/>
    </row>
    <row r="24" spans="1:17" ht="13.5" customHeight="1">
      <c r="A24" s="606"/>
      <c r="B24" s="458"/>
      <c r="C24" s="466"/>
      <c r="D24" s="466"/>
      <c r="E24" s="185" t="str">
        <f>'5- Identificación de Riesgos'!D21</f>
        <v>5.Fallas en el servicio de internet,  conectividad  irregular.</v>
      </c>
      <c r="F24" s="472"/>
      <c r="G24" s="604"/>
      <c r="H24" s="466"/>
      <c r="I24" s="91"/>
      <c r="J24" s="594"/>
      <c r="K24" s="594"/>
      <c r="L24" s="596"/>
      <c r="M24" s="458"/>
      <c r="N24" s="458"/>
      <c r="O24" s="186"/>
      <c r="P24" s="586"/>
      <c r="Q24" s="589"/>
    </row>
    <row r="25" spans="1:17" ht="13.5" customHeight="1">
      <c r="A25" s="606"/>
      <c r="B25" s="458"/>
      <c r="C25" s="466"/>
      <c r="D25" s="466"/>
      <c r="E25" s="185" t="e">
        <f>'5- Identificación de Riesgos'!#REF!</f>
        <v>#REF!</v>
      </c>
      <c r="F25" s="472"/>
      <c r="G25" s="604"/>
      <c r="H25" s="466"/>
      <c r="I25" s="91"/>
      <c r="J25" s="594"/>
      <c r="K25" s="594"/>
      <c r="L25" s="596"/>
      <c r="M25" s="458"/>
      <c r="N25" s="458"/>
      <c r="O25" s="186"/>
      <c r="P25" s="586"/>
      <c r="Q25" s="589"/>
    </row>
    <row r="26" spans="1:17" ht="13.5" customHeight="1">
      <c r="A26" s="606"/>
      <c r="B26" s="458"/>
      <c r="C26" s="466"/>
      <c r="D26" s="466"/>
      <c r="E26" s="185" t="e">
        <f>'5- Identificación de Riesgos'!#REF!</f>
        <v>#REF!</v>
      </c>
      <c r="F26" s="472"/>
      <c r="G26" s="604"/>
      <c r="H26" s="466"/>
      <c r="I26" s="91"/>
      <c r="J26" s="594"/>
      <c r="K26" s="594"/>
      <c r="L26" s="596"/>
      <c r="M26" s="458"/>
      <c r="N26" s="458"/>
      <c r="O26" s="186"/>
      <c r="P26" s="586"/>
      <c r="Q26" s="589"/>
    </row>
    <row r="27" spans="1:17" ht="13.5" customHeight="1">
      <c r="A27" s="606"/>
      <c r="B27" s="458"/>
      <c r="C27" s="466"/>
      <c r="D27" s="466"/>
      <c r="E27" s="185" t="e">
        <f>'5- Identificación de Riesgos'!#REF!</f>
        <v>#REF!</v>
      </c>
      <c r="F27" s="472"/>
      <c r="G27" s="604"/>
      <c r="H27" s="466"/>
      <c r="I27" s="91"/>
      <c r="J27" s="594"/>
      <c r="K27" s="594"/>
      <c r="L27" s="596"/>
      <c r="M27" s="458"/>
      <c r="N27" s="458"/>
      <c r="O27" s="186"/>
      <c r="P27" s="586"/>
      <c r="Q27" s="589"/>
    </row>
    <row r="28" spans="1:17" ht="13.5" customHeight="1">
      <c r="A28" s="606"/>
      <c r="B28" s="458"/>
      <c r="C28" s="466"/>
      <c r="D28" s="466"/>
      <c r="E28" s="185" t="e">
        <f>'5- Identificación de Riesgos'!#REF!</f>
        <v>#REF!</v>
      </c>
      <c r="F28" s="472"/>
      <c r="G28" s="604"/>
      <c r="H28" s="466"/>
      <c r="I28" s="91"/>
      <c r="J28" s="594"/>
      <c r="K28" s="594"/>
      <c r="L28" s="596"/>
      <c r="M28" s="458"/>
      <c r="N28" s="458"/>
      <c r="O28" s="186"/>
      <c r="P28" s="586"/>
      <c r="Q28" s="589"/>
    </row>
    <row r="29" spans="1:17" ht="13.5" customHeight="1">
      <c r="A29" s="606"/>
      <c r="B29" s="491"/>
      <c r="C29" s="466"/>
      <c r="D29" s="466"/>
      <c r="E29" s="185" t="e">
        <f>'5- Identificación de Riesgos'!#REF!</f>
        <v>#REF!</v>
      </c>
      <c r="F29" s="472"/>
      <c r="G29" s="604"/>
      <c r="H29" s="466"/>
      <c r="I29" s="92"/>
      <c r="J29" s="595"/>
      <c r="K29" s="595"/>
      <c r="L29" s="597"/>
      <c r="M29" s="491"/>
      <c r="N29" s="491"/>
      <c r="O29" s="186"/>
      <c r="P29" s="587"/>
      <c r="Q29" s="590"/>
    </row>
    <row r="30" spans="1:17" ht="13.5" customHeight="1">
      <c r="A30" s="605">
        <f>'5- Identificación de Riesgos'!A22</f>
        <v>3</v>
      </c>
      <c r="B30" s="458" t="str">
        <f>'5- Identificación de Riesgos'!B22</f>
        <v xml:space="preserve"> Efectuar notificaciones que no cumplan con los requistos</v>
      </c>
      <c r="C30" s="491" t="str">
        <f>'5- Identificación de Riesgos'!C22</f>
        <v>No se realizan las  notificaciones , no se erfectuan  oportunamente o no se aplica aplicar la normatividad (Aca esta como riesgo porque es el producto de este proceso)</v>
      </c>
      <c r="D30" s="491" t="s">
        <v>300</v>
      </c>
      <c r="E30" s="185" t="str">
        <f>'5- Identificación de Riesgos'!D22</f>
        <v>1. Errores en la digitación</v>
      </c>
      <c r="F30" s="495" t="str">
        <f>'5- Identificación de Riesgos'!H22</f>
        <v>Muy Baja - 1</v>
      </c>
      <c r="G30" s="491" t="str">
        <f>'5- Identificación de Riesgos'!M22</f>
        <v>Menor - 2</v>
      </c>
      <c r="H30" s="491" t="str">
        <f>'5- Identificación de Riesgos'!N22</f>
        <v>Bajo - 2</v>
      </c>
      <c r="I30" s="91"/>
      <c r="J30" s="594" t="str">
        <f>'6- Valoración Controles'!T22</f>
        <v>Muy Baja - 1</v>
      </c>
      <c r="K30" s="594" t="str">
        <f>'6- Valoración Controles'!U22</f>
        <v>Leve - 1</v>
      </c>
      <c r="L30" s="596" t="e">
        <f>AVERAGE(#REF!)</f>
        <v>#REF!</v>
      </c>
      <c r="M30" s="458" t="str">
        <f>'6- Valoración Controles'!V22</f>
        <v>Bajo - 1</v>
      </c>
      <c r="N30" s="458" t="s">
        <v>395</v>
      </c>
      <c r="O30" s="186"/>
      <c r="P30" s="186"/>
      <c r="Q30" s="187"/>
    </row>
    <row r="31" spans="1:17" ht="13.5" customHeight="1">
      <c r="A31" s="606"/>
      <c r="B31" s="458"/>
      <c r="C31" s="466"/>
      <c r="D31" s="466"/>
      <c r="E31" s="185" t="str">
        <f>'5- Identificación de Riesgos'!D28</f>
        <v>2.Incumplimiento del procedimiento de reparto.</v>
      </c>
      <c r="F31" s="472"/>
      <c r="G31" s="604"/>
      <c r="H31" s="466"/>
      <c r="I31" s="91"/>
      <c r="J31" s="594"/>
      <c r="K31" s="594"/>
      <c r="L31" s="596"/>
      <c r="M31" s="458"/>
      <c r="N31" s="458"/>
      <c r="O31" s="186"/>
      <c r="P31" s="186"/>
      <c r="Q31" s="187"/>
    </row>
    <row r="32" spans="1:17" ht="13.5" customHeight="1">
      <c r="A32" s="606"/>
      <c r="B32" s="458"/>
      <c r="C32" s="466"/>
      <c r="D32" s="466"/>
      <c r="E32" s="185" t="str">
        <f>'5- Identificación de Riesgos'!D24</f>
        <v>3. Falta de comunicación y de oportunidad en la  actualización de las novedades de los juzgados.</v>
      </c>
      <c r="F32" s="472"/>
      <c r="G32" s="604"/>
      <c r="H32" s="466"/>
      <c r="I32" s="91"/>
      <c r="J32" s="594"/>
      <c r="K32" s="594"/>
      <c r="L32" s="596"/>
      <c r="M32" s="458"/>
      <c r="N32" s="458"/>
      <c r="O32" s="186"/>
      <c r="P32" s="186"/>
      <c r="Q32" s="187"/>
    </row>
    <row r="33" spans="1:17" ht="13.5" customHeight="1">
      <c r="A33" s="606"/>
      <c r="B33" s="458"/>
      <c r="C33" s="466"/>
      <c r="D33" s="466"/>
      <c r="E33" s="185" t="str">
        <f>'5- Identificación de Riesgos'!D25</f>
        <v xml:space="preserve"> </v>
      </c>
      <c r="F33" s="472"/>
      <c r="G33" s="604"/>
      <c r="H33" s="466"/>
      <c r="I33" s="91"/>
      <c r="J33" s="594"/>
      <c r="K33" s="594"/>
      <c r="L33" s="596"/>
      <c r="M33" s="458"/>
      <c r="N33" s="458"/>
      <c r="O33" s="186"/>
      <c r="P33" s="186"/>
      <c r="Q33" s="187"/>
    </row>
    <row r="34" spans="1:17" ht="13.5" customHeight="1">
      <c r="A34" s="606"/>
      <c r="B34" s="458"/>
      <c r="C34" s="466"/>
      <c r="D34" s="466"/>
      <c r="E34" s="185" t="str">
        <f>'5- Identificación de Riesgos'!D26</f>
        <v xml:space="preserve"> </v>
      </c>
      <c r="F34" s="472"/>
      <c r="G34" s="604"/>
      <c r="H34" s="466"/>
      <c r="I34" s="91"/>
      <c r="J34" s="594"/>
      <c r="K34" s="594"/>
      <c r="L34" s="596"/>
      <c r="M34" s="458"/>
      <c r="N34" s="458"/>
      <c r="O34" s="186"/>
      <c r="P34" s="186"/>
      <c r="Q34" s="187"/>
    </row>
    <row r="35" spans="1:17" ht="13.5" customHeight="1">
      <c r="A35" s="606"/>
      <c r="B35" s="458"/>
      <c r="C35" s="466"/>
      <c r="D35" s="466"/>
      <c r="E35" s="185" t="e">
        <f>'5- Identificación de Riesgos'!#REF!</f>
        <v>#REF!</v>
      </c>
      <c r="F35" s="472"/>
      <c r="G35" s="604"/>
      <c r="H35" s="466"/>
      <c r="I35" s="91"/>
      <c r="J35" s="594"/>
      <c r="K35" s="594"/>
      <c r="L35" s="596"/>
      <c r="M35" s="458"/>
      <c r="N35" s="458"/>
      <c r="O35" s="186"/>
      <c r="P35" s="186"/>
      <c r="Q35" s="187"/>
    </row>
    <row r="36" spans="1:17" ht="13.5" customHeight="1">
      <c r="A36" s="606"/>
      <c r="B36" s="458"/>
      <c r="C36" s="466"/>
      <c r="D36" s="466"/>
      <c r="E36" s="185" t="e">
        <f>'5- Identificación de Riesgos'!#REF!</f>
        <v>#REF!</v>
      </c>
      <c r="F36" s="472"/>
      <c r="G36" s="604"/>
      <c r="H36" s="466"/>
      <c r="I36" s="91"/>
      <c r="J36" s="594"/>
      <c r="K36" s="594"/>
      <c r="L36" s="596"/>
      <c r="M36" s="458"/>
      <c r="N36" s="458"/>
      <c r="O36" s="186"/>
      <c r="P36" s="186"/>
      <c r="Q36" s="187"/>
    </row>
    <row r="37" spans="1:17" ht="13.5" customHeight="1">
      <c r="A37" s="606"/>
      <c r="B37" s="458"/>
      <c r="C37" s="466"/>
      <c r="D37" s="466"/>
      <c r="E37" s="185" t="e">
        <f>'5- Identificación de Riesgos'!#REF!</f>
        <v>#REF!</v>
      </c>
      <c r="F37" s="472"/>
      <c r="G37" s="604"/>
      <c r="H37" s="466"/>
      <c r="I37" s="91"/>
      <c r="J37" s="594"/>
      <c r="K37" s="594"/>
      <c r="L37" s="596"/>
      <c r="M37" s="458"/>
      <c r="N37" s="458"/>
      <c r="O37" s="186"/>
      <c r="P37" s="186"/>
      <c r="Q37" s="187"/>
    </row>
    <row r="38" spans="1:17" ht="13.5" customHeight="1">
      <c r="A38" s="606"/>
      <c r="B38" s="458"/>
      <c r="C38" s="466"/>
      <c r="D38" s="466"/>
      <c r="E38" s="185" t="e">
        <f>'5- Identificación de Riesgos'!#REF!</f>
        <v>#REF!</v>
      </c>
      <c r="F38" s="472"/>
      <c r="G38" s="604"/>
      <c r="H38" s="466"/>
      <c r="I38" s="91"/>
      <c r="J38" s="594"/>
      <c r="K38" s="594"/>
      <c r="L38" s="596"/>
      <c r="M38" s="458"/>
      <c r="N38" s="458"/>
      <c r="O38" s="186"/>
      <c r="P38" s="186"/>
      <c r="Q38" s="187"/>
    </row>
    <row r="39" spans="1:17" ht="13.5" customHeight="1">
      <c r="A39" s="606"/>
      <c r="B39" s="491"/>
      <c r="C39" s="466"/>
      <c r="D39" s="466"/>
      <c r="E39" s="185" t="e">
        <f>'5- Identificación de Riesgos'!#REF!</f>
        <v>#REF!</v>
      </c>
      <c r="F39" s="472"/>
      <c r="G39" s="604"/>
      <c r="H39" s="466"/>
      <c r="I39" s="92"/>
      <c r="J39" s="595"/>
      <c r="K39" s="595"/>
      <c r="L39" s="597"/>
      <c r="M39" s="491"/>
      <c r="N39" s="491"/>
      <c r="O39" s="186"/>
      <c r="P39" s="186"/>
      <c r="Q39" s="187"/>
    </row>
    <row r="40" spans="1:17" ht="13.5" customHeight="1">
      <c r="A40" s="603">
        <f>'5- Identificación de Riesgos'!A27</f>
        <v>4</v>
      </c>
      <c r="B40" s="458" t="str">
        <f>'5- Identificación de Riesgos'!B27</f>
        <v>Efectuar el reparto judicial incumpliendo requisitos</v>
      </c>
      <c r="C40" s="491" t="str">
        <f>'5- Identificación de Riesgos'!C27</f>
        <v>Realizar el reparto incumpliendo los principios  y condiciones establecidas para su realización</v>
      </c>
      <c r="D40" s="491" t="s">
        <v>300</v>
      </c>
      <c r="E40" s="185" t="str">
        <f>'5- Identificación de Riesgos'!D23</f>
        <v xml:space="preserve">2.  Direcciones físicas o electrónicas  de las partes interesadas erradas. </v>
      </c>
      <c r="F40" s="495" t="str">
        <f>'5- Identificación de Riesgos'!H27</f>
        <v>Muy Baja - 1</v>
      </c>
      <c r="G40" s="491" t="str">
        <f>'5- Identificación de Riesgos'!M27</f>
        <v>Menor - 2</v>
      </c>
      <c r="H40" s="491" t="str">
        <f>'5- Identificación de Riesgos'!N27</f>
        <v>Bajo - 2</v>
      </c>
      <c r="I40" s="91"/>
      <c r="J40" s="594" t="str">
        <f>'6- Valoración Controles'!T27</f>
        <v>Muy Baja - 1</v>
      </c>
      <c r="K40" s="594" t="str">
        <f>'6- Valoración Controles'!U27</f>
        <v>Leve - 1</v>
      </c>
      <c r="L40" s="596" t="e">
        <f>AVERAGE(#REF!)</f>
        <v>#REF!</v>
      </c>
      <c r="M40" s="458" t="str">
        <f>'6- Valoración Controles'!V27</f>
        <v>Bajo - 1</v>
      </c>
      <c r="N40" s="458" t="s">
        <v>395</v>
      </c>
      <c r="O40" s="186"/>
      <c r="P40" s="186"/>
      <c r="Q40" s="187"/>
    </row>
    <row r="41" spans="1:17" ht="13.5" customHeight="1">
      <c r="A41" s="439"/>
      <c r="B41" s="458"/>
      <c r="C41" s="466"/>
      <c r="D41" s="466"/>
      <c r="E41" s="185" t="str">
        <f>'5- Identificación de Riesgos'!D27</f>
        <v>1.  Falta de seguimiento y control al cumplimiento efectivo de la actividad asignada.</v>
      </c>
      <c r="F41" s="472"/>
      <c r="G41" s="604"/>
      <c r="H41" s="466"/>
      <c r="I41" s="91"/>
      <c r="J41" s="594"/>
      <c r="K41" s="594"/>
      <c r="L41" s="596"/>
      <c r="M41" s="458"/>
      <c r="N41" s="458"/>
      <c r="O41" s="186"/>
      <c r="P41" s="186"/>
      <c r="Q41" s="187"/>
    </row>
    <row r="42" spans="1:17" ht="13.5" customHeight="1">
      <c r="A42" s="439"/>
      <c r="B42" s="458"/>
      <c r="C42" s="466"/>
      <c r="D42" s="466"/>
      <c r="E42" s="185" t="e">
        <f>'5- Identificación de Riesgos'!#REF!</f>
        <v>#REF!</v>
      </c>
      <c r="F42" s="472"/>
      <c r="G42" s="604"/>
      <c r="H42" s="466"/>
      <c r="I42" s="91"/>
      <c r="J42" s="594"/>
      <c r="K42" s="594"/>
      <c r="L42" s="596"/>
      <c r="M42" s="458"/>
      <c r="N42" s="458"/>
      <c r="O42" s="186"/>
      <c r="P42" s="186"/>
      <c r="Q42" s="187"/>
    </row>
    <row r="43" spans="1:17" ht="13.5" customHeight="1">
      <c r="A43" s="439"/>
      <c r="B43" s="458"/>
      <c r="C43" s="466"/>
      <c r="D43" s="466"/>
      <c r="E43" s="185">
        <f>'5- Identificación de Riesgos'!D30</f>
        <v>0</v>
      </c>
      <c r="F43" s="472"/>
      <c r="G43" s="604"/>
      <c r="H43" s="466"/>
      <c r="I43" s="91"/>
      <c r="J43" s="594"/>
      <c r="K43" s="594"/>
      <c r="L43" s="596"/>
      <c r="M43" s="458"/>
      <c r="N43" s="458"/>
      <c r="O43" s="186"/>
      <c r="P43" s="186"/>
      <c r="Q43" s="187"/>
    </row>
    <row r="44" spans="1:17" ht="13.5" customHeight="1">
      <c r="A44" s="439"/>
      <c r="B44" s="458"/>
      <c r="C44" s="466"/>
      <c r="D44" s="466"/>
      <c r="E44" s="185" t="str">
        <f>'5- Identificación de Riesgos'!D31</f>
        <v>4. No incluir en el reparto la totalidad de las solicitudes o escritos de acusación recibidos por correo electrónico.</v>
      </c>
      <c r="F44" s="472"/>
      <c r="G44" s="604"/>
      <c r="H44" s="466"/>
      <c r="I44" s="91"/>
      <c r="J44" s="594"/>
      <c r="K44" s="594"/>
      <c r="L44" s="596"/>
      <c r="M44" s="458"/>
      <c r="N44" s="458"/>
      <c r="O44" s="186"/>
      <c r="P44" s="186"/>
      <c r="Q44" s="187"/>
    </row>
    <row r="45" spans="1:17" ht="13.5" customHeight="1">
      <c r="A45" s="439"/>
      <c r="B45" s="458"/>
      <c r="C45" s="466"/>
      <c r="D45" s="466"/>
      <c r="E45" s="185" t="e">
        <f>'5- Identificación de Riesgos'!#REF!</f>
        <v>#REF!</v>
      </c>
      <c r="F45" s="472"/>
      <c r="G45" s="604"/>
      <c r="H45" s="466"/>
      <c r="I45" s="91"/>
      <c r="J45" s="594"/>
      <c r="K45" s="594"/>
      <c r="L45" s="596"/>
      <c r="M45" s="458"/>
      <c r="N45" s="458"/>
      <c r="O45" s="186"/>
      <c r="P45" s="186"/>
      <c r="Q45" s="187"/>
    </row>
    <row r="46" spans="1:17" ht="13.5" customHeight="1">
      <c r="A46" s="439"/>
      <c r="B46" s="458"/>
      <c r="C46" s="466"/>
      <c r="D46" s="466"/>
      <c r="E46" s="185" t="e">
        <f>'5- Identificación de Riesgos'!#REF!</f>
        <v>#REF!</v>
      </c>
      <c r="F46" s="472"/>
      <c r="G46" s="604"/>
      <c r="H46" s="466"/>
      <c r="I46" s="91"/>
      <c r="J46" s="594"/>
      <c r="K46" s="594"/>
      <c r="L46" s="596"/>
      <c r="M46" s="458"/>
      <c r="N46" s="458"/>
      <c r="O46" s="186"/>
      <c r="P46" s="186"/>
      <c r="Q46" s="187"/>
    </row>
    <row r="47" spans="1:17" ht="13.5" customHeight="1">
      <c r="A47" s="439"/>
      <c r="B47" s="458"/>
      <c r="C47" s="466"/>
      <c r="D47" s="466"/>
      <c r="E47" s="185" t="e">
        <f>'5- Identificación de Riesgos'!#REF!</f>
        <v>#REF!</v>
      </c>
      <c r="F47" s="472"/>
      <c r="G47" s="604"/>
      <c r="H47" s="466"/>
      <c r="I47" s="91"/>
      <c r="J47" s="594"/>
      <c r="K47" s="594"/>
      <c r="L47" s="596"/>
      <c r="M47" s="458"/>
      <c r="N47" s="458"/>
      <c r="O47" s="186"/>
      <c r="P47" s="186"/>
      <c r="Q47" s="187"/>
    </row>
    <row r="48" spans="1:17" ht="13.5" customHeight="1">
      <c r="A48" s="439"/>
      <c r="B48" s="458"/>
      <c r="C48" s="466"/>
      <c r="D48" s="466"/>
      <c r="E48" s="185" t="e">
        <f>'5- Identificación de Riesgos'!#REF!</f>
        <v>#REF!</v>
      </c>
      <c r="F48" s="472"/>
      <c r="G48" s="604"/>
      <c r="H48" s="466"/>
      <c r="I48" s="91"/>
      <c r="J48" s="594"/>
      <c r="K48" s="594"/>
      <c r="L48" s="596"/>
      <c r="M48" s="458"/>
      <c r="N48" s="458"/>
      <c r="O48" s="186"/>
      <c r="P48" s="186"/>
      <c r="Q48" s="187"/>
    </row>
    <row r="49" spans="1:17" ht="13.5" customHeight="1" thickBot="1">
      <c r="A49" s="439"/>
      <c r="B49" s="491"/>
      <c r="C49" s="466"/>
      <c r="D49" s="466"/>
      <c r="E49" s="185" t="str">
        <f>'5- Identificación de Riesgos'!D32</f>
        <v>5. Fallas en plataformas de BESTDoc y One Drive</v>
      </c>
      <c r="F49" s="472"/>
      <c r="G49" s="604"/>
      <c r="H49" s="466"/>
      <c r="I49" s="92"/>
      <c r="J49" s="595"/>
      <c r="K49" s="595"/>
      <c r="L49" s="597"/>
      <c r="M49" s="491"/>
      <c r="N49" s="491"/>
      <c r="O49" s="186"/>
      <c r="P49" s="186"/>
      <c r="Q49" s="187"/>
    </row>
    <row r="50" spans="1:17" ht="13.5" customHeight="1">
      <c r="A50" s="603">
        <v>5</v>
      </c>
      <c r="B50" s="458" t="str">
        <f>'5- Identificación de Riesgos'!B33</f>
        <v>Pérdida de documentos</v>
      </c>
      <c r="C50" s="491" t="str">
        <f>'5- Identificación de Riesgos'!C33</f>
        <v>Extravío temporal o definitivo de los  documentos de los procesos judiciales principalmente los audios</v>
      </c>
      <c r="D50" s="491" t="s">
        <v>300</v>
      </c>
      <c r="E50" s="185" t="str">
        <f>'5- Identificación de Riesgos'!D33</f>
        <v xml:space="preserve">1. Falta de implementación de un sistema efectivo para la grabación de los audios o manejo de las herramientas existentes
</v>
      </c>
      <c r="F50" s="495" t="str">
        <f>'5- Identificación de Riesgos'!H33</f>
        <v>Muy Baja - 1</v>
      </c>
      <c r="G50" s="491" t="str">
        <f>'5- Identificación de Riesgos'!M33</f>
        <v>Mayor - 4</v>
      </c>
      <c r="H50" s="491" t="str">
        <f>'5- Identificación de Riesgos'!N33</f>
        <v>Alto  - 4</v>
      </c>
      <c r="I50" s="91"/>
      <c r="J50" s="594" t="str">
        <f>'6- Valoración Controles'!T32</f>
        <v>Muy Baja - 1</v>
      </c>
      <c r="K50" s="594" t="str">
        <f>'6- Valoración Controles'!U32</f>
        <v>Moderado - 3</v>
      </c>
      <c r="L50" s="596" t="e">
        <f>AVERAGE(#REF!)</f>
        <v>#REF!</v>
      </c>
      <c r="M50" s="458" t="str">
        <f>'6- Valoración Controles'!V32</f>
        <v>Moderado - 3</v>
      </c>
      <c r="N50" s="458" t="s">
        <v>394</v>
      </c>
      <c r="O50" s="186"/>
      <c r="P50" s="591" t="s">
        <v>541</v>
      </c>
      <c r="Q50" s="588" t="s">
        <v>540</v>
      </c>
    </row>
    <row r="51" spans="1:17" ht="13.5" customHeight="1">
      <c r="A51" s="439"/>
      <c r="B51" s="458"/>
      <c r="C51" s="466"/>
      <c r="D51" s="466"/>
      <c r="E51" s="185" t="str">
        <f>'5- Identificación de Riesgos'!D34</f>
        <v>2.Falta de software institucional estandarizado para la especialidad para el control del archivo de documentos tanto físicos como virtuales.</v>
      </c>
      <c r="F51" s="472"/>
      <c r="G51" s="604"/>
      <c r="H51" s="466"/>
      <c r="I51" s="91"/>
      <c r="J51" s="594"/>
      <c r="K51" s="594"/>
      <c r="L51" s="596"/>
      <c r="M51" s="458"/>
      <c r="N51" s="458"/>
      <c r="O51" s="186"/>
      <c r="P51" s="592"/>
      <c r="Q51" s="589"/>
    </row>
    <row r="52" spans="1:17" ht="13.5" customHeight="1">
      <c r="A52" s="439"/>
      <c r="B52" s="458"/>
      <c r="C52" s="466"/>
      <c r="D52" s="466"/>
      <c r="E52" s="185" t="str">
        <f>'5- Identificación de Riesgos'!D35</f>
        <v>3.Desconocimiento e inaplicabilidad de las Tablas de Retención Documental (TRD)</v>
      </c>
      <c r="F52" s="472"/>
      <c r="G52" s="604"/>
      <c r="H52" s="466"/>
      <c r="I52" s="91"/>
      <c r="J52" s="594"/>
      <c r="K52" s="594"/>
      <c r="L52" s="596"/>
      <c r="M52" s="458"/>
      <c r="N52" s="458"/>
      <c r="O52" s="186"/>
      <c r="P52" s="592"/>
      <c r="Q52" s="589"/>
    </row>
    <row r="53" spans="1:17" ht="13.5" customHeight="1">
      <c r="A53" s="439"/>
      <c r="B53" s="458"/>
      <c r="C53" s="466"/>
      <c r="D53" s="466"/>
      <c r="E53" s="185" t="str">
        <f>'5- Identificación de Riesgos'!D36</f>
        <v>4.Fallas del sistema o aplicativo, hackeos</v>
      </c>
      <c r="F53" s="472"/>
      <c r="G53" s="604"/>
      <c r="H53" s="466"/>
      <c r="I53" s="91"/>
      <c r="J53" s="594"/>
      <c r="K53" s="594"/>
      <c r="L53" s="596"/>
      <c r="M53" s="458"/>
      <c r="N53" s="458"/>
      <c r="O53" s="186"/>
      <c r="P53" s="592"/>
      <c r="Q53" s="589"/>
    </row>
    <row r="54" spans="1:17" ht="13.5" customHeight="1">
      <c r="A54" s="439"/>
      <c r="B54" s="458"/>
      <c r="C54" s="466"/>
      <c r="D54" s="466"/>
      <c r="E54" s="185" t="e">
        <f>'5- Identificación de Riesgos'!#REF!</f>
        <v>#REF!</v>
      </c>
      <c r="F54" s="472"/>
      <c r="G54" s="604"/>
      <c r="H54" s="466"/>
      <c r="I54" s="91"/>
      <c r="J54" s="594"/>
      <c r="K54" s="594"/>
      <c r="L54" s="596"/>
      <c r="M54" s="458"/>
      <c r="N54" s="458"/>
      <c r="O54" s="186"/>
      <c r="P54" s="592"/>
      <c r="Q54" s="589"/>
    </row>
    <row r="55" spans="1:17" ht="13.5" customHeight="1">
      <c r="A55" s="439"/>
      <c r="B55" s="458"/>
      <c r="C55" s="466"/>
      <c r="D55" s="466"/>
      <c r="E55" s="185" t="e">
        <f>'5- Identificación de Riesgos'!#REF!</f>
        <v>#REF!</v>
      </c>
      <c r="F55" s="472"/>
      <c r="G55" s="604"/>
      <c r="H55" s="466"/>
      <c r="I55" s="91"/>
      <c r="J55" s="594"/>
      <c r="K55" s="594"/>
      <c r="L55" s="596"/>
      <c r="M55" s="458"/>
      <c r="N55" s="458"/>
      <c r="O55" s="186"/>
      <c r="P55" s="592"/>
      <c r="Q55" s="589"/>
    </row>
    <row r="56" spans="1:17" ht="13.5" customHeight="1">
      <c r="A56" s="439"/>
      <c r="B56" s="458"/>
      <c r="C56" s="466"/>
      <c r="D56" s="466"/>
      <c r="E56" s="185" t="e">
        <f>'5- Identificación de Riesgos'!#REF!</f>
        <v>#REF!</v>
      </c>
      <c r="F56" s="472"/>
      <c r="G56" s="604"/>
      <c r="H56" s="466"/>
      <c r="I56" s="91"/>
      <c r="J56" s="594"/>
      <c r="K56" s="594"/>
      <c r="L56" s="596"/>
      <c r="M56" s="458"/>
      <c r="N56" s="458"/>
      <c r="O56" s="186"/>
      <c r="P56" s="592"/>
      <c r="Q56" s="589"/>
    </row>
    <row r="57" spans="1:17" ht="13.5" customHeight="1">
      <c r="A57" s="439"/>
      <c r="B57" s="458"/>
      <c r="C57" s="466"/>
      <c r="D57" s="466"/>
      <c r="E57" s="185" t="e">
        <f>'5- Identificación de Riesgos'!#REF!</f>
        <v>#REF!</v>
      </c>
      <c r="F57" s="472"/>
      <c r="G57" s="604"/>
      <c r="H57" s="466"/>
      <c r="I57" s="91"/>
      <c r="J57" s="594"/>
      <c r="K57" s="594"/>
      <c r="L57" s="596"/>
      <c r="M57" s="458"/>
      <c r="N57" s="458"/>
      <c r="O57" s="186"/>
      <c r="P57" s="592"/>
      <c r="Q57" s="589"/>
    </row>
    <row r="58" spans="1:17" ht="13.5" customHeight="1">
      <c r="A58" s="439"/>
      <c r="B58" s="458"/>
      <c r="C58" s="466"/>
      <c r="D58" s="466"/>
      <c r="E58" s="185" t="e">
        <f>'5- Identificación de Riesgos'!#REF!</f>
        <v>#REF!</v>
      </c>
      <c r="F58" s="472"/>
      <c r="G58" s="604"/>
      <c r="H58" s="466"/>
      <c r="I58" s="91"/>
      <c r="J58" s="594"/>
      <c r="K58" s="594"/>
      <c r="L58" s="596"/>
      <c r="M58" s="458"/>
      <c r="N58" s="458"/>
      <c r="O58" s="186"/>
      <c r="P58" s="592"/>
      <c r="Q58" s="589"/>
    </row>
    <row r="59" spans="1:17" ht="13.5" customHeight="1" thickBot="1">
      <c r="A59" s="440"/>
      <c r="B59" s="459"/>
      <c r="C59" s="467"/>
      <c r="D59" s="467"/>
      <c r="E59" s="188" t="e">
        <f>'5- Identificación de Riesgos'!#REF!</f>
        <v>#REF!</v>
      </c>
      <c r="F59" s="473"/>
      <c r="G59" s="609"/>
      <c r="H59" s="467"/>
      <c r="I59" s="159"/>
      <c r="J59" s="595"/>
      <c r="K59" s="595"/>
      <c r="L59" s="597"/>
      <c r="M59" s="491"/>
      <c r="N59" s="459"/>
      <c r="O59" s="189"/>
      <c r="P59" s="593"/>
      <c r="Q59" s="590"/>
    </row>
    <row r="60" spans="1:17" ht="13.5" hidden="1" customHeight="1">
      <c r="A60" s="617">
        <v>6</v>
      </c>
      <c r="B60" s="458" t="str">
        <f>'5- Identificación de Riesgos'!B37</f>
        <v xml:space="preserve">Recibir , ofrecer, prometer , entregar o aceptar dádivas o beneficios a nombre propio o de terceros para  expedir, alterar,retener , extraviar o entregar  documentos  sin el lleno de requisitos legales </v>
      </c>
      <c r="C60" s="491" t="str">
        <f>'5- Identificación de Riesgos'!C37</f>
        <v xml:space="preserve"> Realizar trámites sin el cumplimiento de los requisitos legales  o  con informacionfalsa</v>
      </c>
      <c r="D60" s="491" t="s">
        <v>300</v>
      </c>
      <c r="E60" s="185" t="str">
        <f>'5- Identificación de Riesgos'!D37</f>
        <v xml:space="preserve">2.Falta de ética  de los servidores judiciales 
</v>
      </c>
      <c r="F60" s="495" t="str">
        <f>'5- Identificación de Riesgos'!H37</f>
        <v>Muy Baja - 1</v>
      </c>
      <c r="G60" s="491" t="str">
        <f>'5- Identificación de Riesgos'!M37</f>
        <v>Mayor - 4</v>
      </c>
      <c r="H60" s="491" t="str">
        <f>'5- Identificación de Riesgos'!N37</f>
        <v>Alto  - 4</v>
      </c>
      <c r="I60" s="91"/>
      <c r="J60" s="594" t="str">
        <f>'6- Valoración Controles'!T36</f>
        <v>Muy Baja - 1</v>
      </c>
      <c r="K60" s="594" t="str">
        <f>'6- Valoración Controles'!U36</f>
        <v>Mayor - 4</v>
      </c>
      <c r="L60" s="596" t="e">
        <f>AVERAGE(#REF!)</f>
        <v>#REF!</v>
      </c>
      <c r="M60" s="458" t="str">
        <f>'6- Valoración Controles'!V36</f>
        <v>Alto  - 4</v>
      </c>
      <c r="N60" s="458" t="s">
        <v>394</v>
      </c>
      <c r="O60" s="186"/>
      <c r="P60" s="186"/>
      <c r="Q60" s="187"/>
    </row>
    <row r="61" spans="1:17" ht="13.5" hidden="1" customHeight="1">
      <c r="A61" s="530"/>
      <c r="B61" s="458"/>
      <c r="C61" s="466"/>
      <c r="D61" s="466"/>
      <c r="E61" s="185" t="str">
        <f>'5- Identificación de Riesgos'!D38</f>
        <v xml:space="preserve">3 Fallas en los controles de los procesos </v>
      </c>
      <c r="F61" s="472"/>
      <c r="G61" s="604"/>
      <c r="H61" s="466"/>
      <c r="I61" s="91"/>
      <c r="J61" s="594"/>
      <c r="K61" s="594"/>
      <c r="L61" s="596"/>
      <c r="M61" s="458"/>
      <c r="N61" s="458"/>
      <c r="O61" s="186"/>
      <c r="P61" s="186"/>
      <c r="Q61" s="187"/>
    </row>
    <row r="62" spans="1:17" ht="13.5" hidden="1" customHeight="1">
      <c r="A62" s="530"/>
      <c r="B62" s="458"/>
      <c r="C62" s="466"/>
      <c r="D62" s="466"/>
      <c r="E62" s="185">
        <f>'5- Identificación de Riesgos'!D39</f>
        <v>0</v>
      </c>
      <c r="F62" s="472"/>
      <c r="G62" s="604"/>
      <c r="H62" s="466"/>
      <c r="I62" s="91"/>
      <c r="J62" s="594"/>
      <c r="K62" s="594"/>
      <c r="L62" s="596"/>
      <c r="M62" s="458"/>
      <c r="N62" s="458"/>
      <c r="O62" s="186"/>
      <c r="P62" s="186"/>
      <c r="Q62" s="187"/>
    </row>
    <row r="63" spans="1:17" ht="13.5" hidden="1" customHeight="1">
      <c r="A63" s="530"/>
      <c r="B63" s="458"/>
      <c r="C63" s="466"/>
      <c r="D63" s="466"/>
      <c r="E63" s="185">
        <f>'5- Identificación de Riesgos'!D40</f>
        <v>0</v>
      </c>
      <c r="F63" s="472"/>
      <c r="G63" s="604"/>
      <c r="H63" s="466"/>
      <c r="I63" s="91"/>
      <c r="J63" s="594"/>
      <c r="K63" s="594"/>
      <c r="L63" s="596"/>
      <c r="M63" s="458"/>
      <c r="N63" s="458"/>
      <c r="O63" s="186"/>
      <c r="P63" s="186"/>
      <c r="Q63" s="187"/>
    </row>
    <row r="64" spans="1:17" ht="13.5" hidden="1" customHeight="1">
      <c r="A64" s="530"/>
      <c r="B64" s="458"/>
      <c r="C64" s="466"/>
      <c r="D64" s="466"/>
      <c r="E64" s="185">
        <f>'5- Identificación de Riesgos'!D41</f>
        <v>0</v>
      </c>
      <c r="F64" s="472"/>
      <c r="G64" s="604"/>
      <c r="H64" s="466"/>
      <c r="I64" s="91"/>
      <c r="J64" s="594"/>
      <c r="K64" s="594"/>
      <c r="L64" s="596"/>
      <c r="M64" s="458"/>
      <c r="N64" s="458"/>
      <c r="O64" s="186"/>
      <c r="P64" s="186"/>
      <c r="Q64" s="187"/>
    </row>
    <row r="65" spans="1:17" ht="13.5" hidden="1" customHeight="1">
      <c r="A65" s="530"/>
      <c r="B65" s="458"/>
      <c r="C65" s="466"/>
      <c r="D65" s="466"/>
      <c r="E65" s="185">
        <f>'5- Identificación de Riesgos'!D42</f>
        <v>0</v>
      </c>
      <c r="F65" s="472"/>
      <c r="G65" s="604"/>
      <c r="H65" s="466"/>
      <c r="I65" s="91"/>
      <c r="J65" s="594"/>
      <c r="K65" s="594"/>
      <c r="L65" s="596"/>
      <c r="M65" s="458"/>
      <c r="N65" s="458"/>
      <c r="O65" s="186"/>
      <c r="P65" s="186"/>
      <c r="Q65" s="187"/>
    </row>
    <row r="66" spans="1:17" ht="13.5" hidden="1" customHeight="1">
      <c r="A66" s="530"/>
      <c r="B66" s="458"/>
      <c r="C66" s="466"/>
      <c r="D66" s="466"/>
      <c r="E66" s="185">
        <f>'5- Identificación de Riesgos'!D43</f>
        <v>0</v>
      </c>
      <c r="F66" s="472"/>
      <c r="G66" s="604"/>
      <c r="H66" s="466"/>
      <c r="I66" s="91"/>
      <c r="J66" s="594"/>
      <c r="K66" s="594"/>
      <c r="L66" s="596"/>
      <c r="M66" s="458"/>
      <c r="N66" s="458"/>
      <c r="O66" s="186"/>
      <c r="P66" s="186"/>
      <c r="Q66" s="187"/>
    </row>
    <row r="67" spans="1:17" ht="13.5" hidden="1" customHeight="1">
      <c r="A67" s="530"/>
      <c r="B67" s="458"/>
      <c r="C67" s="466"/>
      <c r="D67" s="466"/>
      <c r="E67" s="185">
        <f>'5- Identificación de Riesgos'!D44</f>
        <v>0</v>
      </c>
      <c r="F67" s="472"/>
      <c r="G67" s="604"/>
      <c r="H67" s="466"/>
      <c r="I67" s="91"/>
      <c r="J67" s="594"/>
      <c r="K67" s="594"/>
      <c r="L67" s="596"/>
      <c r="M67" s="458"/>
      <c r="N67" s="458"/>
      <c r="O67" s="186"/>
      <c r="P67" s="186"/>
      <c r="Q67" s="187"/>
    </row>
    <row r="68" spans="1:17" ht="13.5" hidden="1" customHeight="1">
      <c r="A68" s="530"/>
      <c r="B68" s="458"/>
      <c r="C68" s="466"/>
      <c r="D68" s="466"/>
      <c r="E68" s="185">
        <f>'5- Identificación de Riesgos'!D45</f>
        <v>0</v>
      </c>
      <c r="F68" s="472"/>
      <c r="G68" s="604"/>
      <c r="H68" s="466"/>
      <c r="I68" s="91"/>
      <c r="J68" s="594"/>
      <c r="K68" s="594"/>
      <c r="L68" s="596"/>
      <c r="M68" s="458"/>
      <c r="N68" s="458"/>
      <c r="O68" s="186"/>
      <c r="P68" s="186"/>
      <c r="Q68" s="187"/>
    </row>
    <row r="69" spans="1:17" ht="13.5" hidden="1" customHeight="1" thickBot="1">
      <c r="A69" s="531"/>
      <c r="B69" s="459"/>
      <c r="C69" s="467"/>
      <c r="D69" s="467"/>
      <c r="E69" s="188">
        <f>'5- Identificación de Riesgos'!D46</f>
        <v>0</v>
      </c>
      <c r="F69" s="473"/>
      <c r="G69" s="609"/>
      <c r="H69" s="467"/>
      <c r="I69" s="159"/>
      <c r="J69" s="595"/>
      <c r="K69" s="595"/>
      <c r="L69" s="597"/>
      <c r="M69" s="491"/>
      <c r="N69" s="459"/>
      <c r="O69" s="189"/>
      <c r="P69" s="189"/>
      <c r="Q69" s="190"/>
    </row>
    <row r="70" spans="1:17" ht="13.5" hidden="1" customHeight="1">
      <c r="A70" s="617">
        <v>7</v>
      </c>
      <c r="B70" s="458" t="str">
        <f>'5- Identificación de Riesgos'!B47</f>
        <v xml:space="preserve">Recibir, ofrecer, prometer, entregar o aceptar dadivas  o beneficios a nombre propio o de terceros para  demorar, retener, alterar o direccionar fallos judiciales </v>
      </c>
      <c r="C70" s="491" t="str">
        <f>'5- Identificación de Riesgos'!C47</f>
        <v xml:space="preserve">Proferir  sentencias judiciales incumplmiendo los principios de la administracion de justicia o sin la observancia de los Codigos  Procesales en la materia </v>
      </c>
      <c r="D70" s="491" t="s">
        <v>300</v>
      </c>
      <c r="E70" s="185" t="str">
        <f>'5- Identificación de Riesgos'!D57</f>
        <v xml:space="preserve">1.Falta de ética  de los servidores judiciales 
</v>
      </c>
      <c r="F70" s="495" t="str">
        <f>'5- Identificación de Riesgos'!H47</f>
        <v>Muy Baja - 1</v>
      </c>
      <c r="G70" s="491" t="str">
        <f>'5- Identificación de Riesgos'!M47</f>
        <v>Mayor - 4</v>
      </c>
      <c r="H70" s="491" t="str">
        <f>'5- Identificación de Riesgos'!N47</f>
        <v>Alto  - 4</v>
      </c>
      <c r="I70" s="91"/>
      <c r="J70" s="594" t="str">
        <f>'6- Valoración Controles'!T46</f>
        <v>Muy Baja - 1</v>
      </c>
      <c r="K70" s="594" t="str">
        <f>'6- Valoración Controles'!U46</f>
        <v>Mayor - 4</v>
      </c>
      <c r="L70" s="596" t="e">
        <f>AVERAGE(#REF!)</f>
        <v>#REF!</v>
      </c>
      <c r="M70" s="458" t="str">
        <f>'6- Valoración Controles'!V46</f>
        <v>Alto  - 4</v>
      </c>
      <c r="N70" s="458" t="s">
        <v>394</v>
      </c>
      <c r="O70" s="186"/>
      <c r="P70" s="186"/>
      <c r="Q70" s="187"/>
    </row>
    <row r="71" spans="1:17" ht="13.5" hidden="1" customHeight="1">
      <c r="A71" s="530"/>
      <c r="B71" s="458"/>
      <c r="C71" s="466"/>
      <c r="D71" s="466"/>
      <c r="E71" s="185" t="str">
        <f>'5- Identificación de Riesgos'!D58</f>
        <v xml:space="preserve">2. Fallas en los controles de los procesos </v>
      </c>
      <c r="F71" s="472"/>
      <c r="G71" s="604"/>
      <c r="H71" s="466"/>
      <c r="I71" s="91"/>
      <c r="J71" s="594"/>
      <c r="K71" s="594"/>
      <c r="L71" s="596"/>
      <c r="M71" s="458"/>
      <c r="N71" s="458"/>
      <c r="O71" s="186"/>
      <c r="P71" s="186"/>
      <c r="Q71" s="187"/>
    </row>
    <row r="72" spans="1:17" ht="13.5" hidden="1" customHeight="1">
      <c r="A72" s="530"/>
      <c r="B72" s="458"/>
      <c r="C72" s="466"/>
      <c r="D72" s="466"/>
      <c r="E72" s="185">
        <f>'5- Identificación de Riesgos'!D59</f>
        <v>0</v>
      </c>
      <c r="F72" s="472"/>
      <c r="G72" s="604"/>
      <c r="H72" s="466"/>
      <c r="I72" s="91"/>
      <c r="J72" s="594"/>
      <c r="K72" s="594"/>
      <c r="L72" s="596"/>
      <c r="M72" s="458"/>
      <c r="N72" s="458"/>
      <c r="O72" s="186"/>
      <c r="P72" s="186"/>
      <c r="Q72" s="187"/>
    </row>
    <row r="73" spans="1:17" ht="13.5" hidden="1" customHeight="1">
      <c r="A73" s="530"/>
      <c r="B73" s="458"/>
      <c r="C73" s="466"/>
      <c r="D73" s="466"/>
      <c r="E73" s="185">
        <f>'5- Identificación de Riesgos'!D60</f>
        <v>0</v>
      </c>
      <c r="F73" s="472"/>
      <c r="G73" s="604"/>
      <c r="H73" s="466"/>
      <c r="I73" s="91"/>
      <c r="J73" s="594"/>
      <c r="K73" s="594"/>
      <c r="L73" s="596"/>
      <c r="M73" s="458"/>
      <c r="N73" s="458"/>
      <c r="O73" s="186"/>
      <c r="P73" s="186"/>
      <c r="Q73" s="187"/>
    </row>
    <row r="74" spans="1:17" ht="13.5" hidden="1" customHeight="1">
      <c r="A74" s="530"/>
      <c r="B74" s="458"/>
      <c r="C74" s="466"/>
      <c r="D74" s="466"/>
      <c r="E74" s="185">
        <f>'5- Identificación de Riesgos'!D61</f>
        <v>0</v>
      </c>
      <c r="F74" s="472"/>
      <c r="G74" s="604"/>
      <c r="H74" s="466"/>
      <c r="I74" s="91"/>
      <c r="J74" s="594"/>
      <c r="K74" s="594"/>
      <c r="L74" s="596"/>
      <c r="M74" s="458"/>
      <c r="N74" s="458"/>
      <c r="O74" s="186"/>
      <c r="P74" s="186"/>
      <c r="Q74" s="187"/>
    </row>
    <row r="75" spans="1:17" ht="13.5" hidden="1" customHeight="1">
      <c r="A75" s="530"/>
      <c r="B75" s="458"/>
      <c r="C75" s="466"/>
      <c r="D75" s="466"/>
      <c r="E75" s="185">
        <f>'5- Identificación de Riesgos'!D62</f>
        <v>0</v>
      </c>
      <c r="F75" s="472"/>
      <c r="G75" s="604"/>
      <c r="H75" s="466"/>
      <c r="I75" s="91"/>
      <c r="J75" s="594"/>
      <c r="K75" s="594"/>
      <c r="L75" s="596"/>
      <c r="M75" s="458"/>
      <c r="N75" s="458"/>
      <c r="O75" s="186"/>
      <c r="P75" s="186"/>
      <c r="Q75" s="187"/>
    </row>
    <row r="76" spans="1:17" ht="13.5" hidden="1" customHeight="1">
      <c r="A76" s="530"/>
      <c r="B76" s="458"/>
      <c r="C76" s="466"/>
      <c r="D76" s="466"/>
      <c r="E76" s="185">
        <f>'5- Identificación de Riesgos'!D63</f>
        <v>0</v>
      </c>
      <c r="F76" s="472"/>
      <c r="G76" s="604"/>
      <c r="H76" s="466"/>
      <c r="I76" s="91"/>
      <c r="J76" s="594"/>
      <c r="K76" s="594"/>
      <c r="L76" s="596"/>
      <c r="M76" s="458"/>
      <c r="N76" s="458"/>
      <c r="O76" s="186"/>
      <c r="P76" s="186"/>
      <c r="Q76" s="187"/>
    </row>
    <row r="77" spans="1:17" ht="13.5" hidden="1" customHeight="1">
      <c r="A77" s="530"/>
      <c r="B77" s="458"/>
      <c r="C77" s="466"/>
      <c r="D77" s="466"/>
      <c r="E77" s="185">
        <f>'5- Identificación de Riesgos'!D64</f>
        <v>0</v>
      </c>
      <c r="F77" s="472"/>
      <c r="G77" s="604"/>
      <c r="H77" s="466"/>
      <c r="I77" s="91"/>
      <c r="J77" s="594"/>
      <c r="K77" s="594"/>
      <c r="L77" s="596"/>
      <c r="M77" s="458"/>
      <c r="N77" s="458"/>
      <c r="O77" s="186"/>
      <c r="P77" s="186"/>
      <c r="Q77" s="187"/>
    </row>
    <row r="78" spans="1:17" ht="13.5" hidden="1" customHeight="1">
      <c r="A78" s="530"/>
      <c r="B78" s="458"/>
      <c r="C78" s="466"/>
      <c r="D78" s="466"/>
      <c r="E78" s="185">
        <f>'5- Identificación de Riesgos'!D65</f>
        <v>0</v>
      </c>
      <c r="F78" s="472"/>
      <c r="G78" s="604"/>
      <c r="H78" s="466"/>
      <c r="I78" s="91"/>
      <c r="J78" s="594"/>
      <c r="K78" s="594"/>
      <c r="L78" s="596"/>
      <c r="M78" s="458"/>
      <c r="N78" s="458"/>
      <c r="O78" s="186"/>
      <c r="P78" s="186"/>
      <c r="Q78" s="187"/>
    </row>
    <row r="79" spans="1:17" ht="13.5" hidden="1" customHeight="1" thickBot="1">
      <c r="A79" s="531"/>
      <c r="B79" s="459"/>
      <c r="C79" s="467"/>
      <c r="D79" s="467"/>
      <c r="E79" s="188">
        <f>'5- Identificación de Riesgos'!D66</f>
        <v>0</v>
      </c>
      <c r="F79" s="473"/>
      <c r="G79" s="609"/>
      <c r="H79" s="467"/>
      <c r="I79" s="159"/>
      <c r="J79" s="595"/>
      <c r="K79" s="595"/>
      <c r="L79" s="597"/>
      <c r="M79" s="491"/>
      <c r="N79" s="459"/>
      <c r="O79" s="189"/>
      <c r="P79" s="189"/>
      <c r="Q79" s="190"/>
    </row>
    <row r="80" spans="1:17" ht="13.5" hidden="1" customHeight="1">
      <c r="A80" s="617">
        <v>8</v>
      </c>
      <c r="B80" s="458" t="str">
        <f>'5- Identificación de Riesgos'!B57</f>
        <v>Ofrecer, prometer, entregar, aceptar o solicitar una ventaja indebida para xxxxx</v>
      </c>
      <c r="C80" s="491" t="str">
        <f>'5- Identificación de Riesgos'!C57</f>
        <v>Cuando por indebido interés se permite  xxxxxx</v>
      </c>
      <c r="D80" s="491" t="s">
        <v>300</v>
      </c>
      <c r="E80" s="185">
        <f>'5- Identificación de Riesgos'!D67</f>
        <v>0</v>
      </c>
      <c r="F80" s="495" t="str">
        <f>'5- Identificación de Riesgos'!H57</f>
        <v>Muy Baja - 1</v>
      </c>
      <c r="G80" s="491" t="str">
        <f>'5- Identificación de Riesgos'!M57</f>
        <v>Mayor - 4</v>
      </c>
      <c r="H80" s="491" t="str">
        <f>'5- Identificación de Riesgos'!N57</f>
        <v>Alto  - 4</v>
      </c>
      <c r="I80" s="91"/>
      <c r="J80" s="594" t="str">
        <f>'6- Valoración Controles'!T56</f>
        <v>Muy Baja - 1</v>
      </c>
      <c r="K80" s="594" t="str">
        <f>'6- Valoración Controles'!U56</f>
        <v>Mayor - 4</v>
      </c>
      <c r="L80" s="596" t="e">
        <f>AVERAGE(#REF!)</f>
        <v>#REF!</v>
      </c>
      <c r="M80" s="458" t="str">
        <f>'6- Valoración Controles'!V56</f>
        <v>Alto  - 4</v>
      </c>
      <c r="N80" s="458" t="s">
        <v>394</v>
      </c>
      <c r="O80" s="186"/>
      <c r="P80" s="186"/>
      <c r="Q80" s="187"/>
    </row>
    <row r="81" spans="1:17" ht="13.5" hidden="1" customHeight="1">
      <c r="A81" s="530"/>
      <c r="B81" s="458"/>
      <c r="C81" s="466"/>
      <c r="D81" s="466"/>
      <c r="E81" s="185">
        <f>'5- Identificación de Riesgos'!D68</f>
        <v>0</v>
      </c>
      <c r="F81" s="472"/>
      <c r="G81" s="604"/>
      <c r="H81" s="466"/>
      <c r="I81" s="91"/>
      <c r="J81" s="594"/>
      <c r="K81" s="594"/>
      <c r="L81" s="596"/>
      <c r="M81" s="458"/>
      <c r="N81" s="458"/>
      <c r="O81" s="186"/>
      <c r="P81" s="186"/>
      <c r="Q81" s="187"/>
    </row>
    <row r="82" spans="1:17" ht="13.5" hidden="1" customHeight="1">
      <c r="A82" s="530"/>
      <c r="B82" s="458"/>
      <c r="C82" s="466"/>
      <c r="D82" s="466"/>
      <c r="E82" s="185">
        <f>'5- Identificación de Riesgos'!D69</f>
        <v>0</v>
      </c>
      <c r="F82" s="472"/>
      <c r="G82" s="604"/>
      <c r="H82" s="466"/>
      <c r="I82" s="91"/>
      <c r="J82" s="594"/>
      <c r="K82" s="594"/>
      <c r="L82" s="596"/>
      <c r="M82" s="458"/>
      <c r="N82" s="458"/>
      <c r="O82" s="186"/>
      <c r="P82" s="186"/>
      <c r="Q82" s="187"/>
    </row>
    <row r="83" spans="1:17" ht="13.5" hidden="1" customHeight="1">
      <c r="A83" s="530"/>
      <c r="B83" s="458"/>
      <c r="C83" s="466"/>
      <c r="D83" s="466"/>
      <c r="E83" s="185">
        <f>'5- Identificación de Riesgos'!D70</f>
        <v>0</v>
      </c>
      <c r="F83" s="472"/>
      <c r="G83" s="604"/>
      <c r="H83" s="466"/>
      <c r="I83" s="91"/>
      <c r="J83" s="594"/>
      <c r="K83" s="594"/>
      <c r="L83" s="596"/>
      <c r="M83" s="458"/>
      <c r="N83" s="458"/>
      <c r="O83" s="186"/>
      <c r="P83" s="186"/>
      <c r="Q83" s="187"/>
    </row>
    <row r="84" spans="1:17" ht="13.5" hidden="1" customHeight="1">
      <c r="A84" s="530"/>
      <c r="B84" s="458"/>
      <c r="C84" s="466"/>
      <c r="D84" s="466"/>
      <c r="E84" s="185">
        <f>'5- Identificación de Riesgos'!D71</f>
        <v>0</v>
      </c>
      <c r="F84" s="472"/>
      <c r="G84" s="604"/>
      <c r="H84" s="466"/>
      <c r="I84" s="91"/>
      <c r="J84" s="594"/>
      <c r="K84" s="594"/>
      <c r="L84" s="596"/>
      <c r="M84" s="458"/>
      <c r="N84" s="458"/>
      <c r="O84" s="186"/>
      <c r="P84" s="186"/>
      <c r="Q84" s="187"/>
    </row>
    <row r="85" spans="1:17" ht="13.5" hidden="1" customHeight="1">
      <c r="A85" s="530"/>
      <c r="B85" s="458"/>
      <c r="C85" s="466"/>
      <c r="D85" s="466"/>
      <c r="E85" s="185">
        <f>'5- Identificación de Riesgos'!D72</f>
        <v>0</v>
      </c>
      <c r="F85" s="472"/>
      <c r="G85" s="604"/>
      <c r="H85" s="466"/>
      <c r="I85" s="91"/>
      <c r="J85" s="594"/>
      <c r="K85" s="594"/>
      <c r="L85" s="596"/>
      <c r="M85" s="458"/>
      <c r="N85" s="458"/>
      <c r="O85" s="186"/>
      <c r="P85" s="186"/>
      <c r="Q85" s="187"/>
    </row>
    <row r="86" spans="1:17" ht="13.5" hidden="1" customHeight="1">
      <c r="A86" s="530"/>
      <c r="B86" s="458"/>
      <c r="C86" s="466"/>
      <c r="D86" s="466"/>
      <c r="E86" s="185">
        <f>'5- Identificación de Riesgos'!D73</f>
        <v>0</v>
      </c>
      <c r="F86" s="472"/>
      <c r="G86" s="604"/>
      <c r="H86" s="466"/>
      <c r="I86" s="91"/>
      <c r="J86" s="594"/>
      <c r="K86" s="594"/>
      <c r="L86" s="596"/>
      <c r="M86" s="458"/>
      <c r="N86" s="458"/>
      <c r="O86" s="186"/>
      <c r="P86" s="186"/>
      <c r="Q86" s="187"/>
    </row>
    <row r="87" spans="1:17" ht="13.5" hidden="1" customHeight="1">
      <c r="A87" s="530"/>
      <c r="B87" s="458"/>
      <c r="C87" s="466"/>
      <c r="D87" s="466"/>
      <c r="E87" s="185">
        <f>'5- Identificación de Riesgos'!D74</f>
        <v>0</v>
      </c>
      <c r="F87" s="472"/>
      <c r="G87" s="604"/>
      <c r="H87" s="466"/>
      <c r="I87" s="91"/>
      <c r="J87" s="594"/>
      <c r="K87" s="594"/>
      <c r="L87" s="596"/>
      <c r="M87" s="458"/>
      <c r="N87" s="458"/>
      <c r="O87" s="186"/>
      <c r="P87" s="186"/>
      <c r="Q87" s="187"/>
    </row>
    <row r="88" spans="1:17" ht="13.5" hidden="1" customHeight="1">
      <c r="A88" s="530"/>
      <c r="B88" s="458"/>
      <c r="C88" s="466"/>
      <c r="D88" s="466"/>
      <c r="E88" s="185">
        <f>'5- Identificación de Riesgos'!D75</f>
        <v>0</v>
      </c>
      <c r="F88" s="472"/>
      <c r="G88" s="604"/>
      <c r="H88" s="466"/>
      <c r="I88" s="91"/>
      <c r="J88" s="594"/>
      <c r="K88" s="594"/>
      <c r="L88" s="596"/>
      <c r="M88" s="458"/>
      <c r="N88" s="458"/>
      <c r="O88" s="186"/>
      <c r="P88" s="186"/>
      <c r="Q88" s="187"/>
    </row>
    <row r="89" spans="1:17" ht="13.5" hidden="1" customHeight="1" thickBot="1">
      <c r="A89" s="531"/>
      <c r="B89" s="459"/>
      <c r="C89" s="467"/>
      <c r="D89" s="467"/>
      <c r="E89" s="188">
        <f>'5- Identificación de Riesgos'!D76</f>
        <v>0</v>
      </c>
      <c r="F89" s="473"/>
      <c r="G89" s="609"/>
      <c r="H89" s="467"/>
      <c r="I89" s="159"/>
      <c r="J89" s="595"/>
      <c r="K89" s="595"/>
      <c r="L89" s="597"/>
      <c r="M89" s="491"/>
      <c r="N89" s="459"/>
      <c r="O89" s="189"/>
      <c r="P89" s="189"/>
      <c r="Q89" s="190"/>
    </row>
    <row r="90" spans="1:17" hidden="1"/>
  </sheetData>
  <mergeCells count="130">
    <mergeCell ref="L80:L89"/>
    <mergeCell ref="M80:M89"/>
    <mergeCell ref="N80:N89"/>
    <mergeCell ref="A80:A89"/>
    <mergeCell ref="B80:B89"/>
    <mergeCell ref="C80:C89"/>
    <mergeCell ref="D80:D89"/>
    <mergeCell ref="F80:F89"/>
    <mergeCell ref="G80:G89"/>
    <mergeCell ref="H80:H89"/>
    <mergeCell ref="J80:J89"/>
    <mergeCell ref="K80:K89"/>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G30:G39"/>
    <mergeCell ref="F10:F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J30:J39"/>
    <mergeCell ref="K30:K39"/>
    <mergeCell ref="J40:J49"/>
    <mergeCell ref="A30:A39"/>
    <mergeCell ref="B30:B39"/>
    <mergeCell ref="C30:C39"/>
    <mergeCell ref="D30:D39"/>
    <mergeCell ref="F30:F39"/>
    <mergeCell ref="C40:C49"/>
    <mergeCell ref="K8:K9"/>
    <mergeCell ref="I8:I9"/>
    <mergeCell ref="E8:E9"/>
    <mergeCell ref="A50:A59"/>
    <mergeCell ref="B50:B59"/>
    <mergeCell ref="C50:C59"/>
    <mergeCell ref="D50:D59"/>
    <mergeCell ref="F50:F59"/>
    <mergeCell ref="D40:D49"/>
    <mergeCell ref="F40:F49"/>
    <mergeCell ref="A40:A49"/>
    <mergeCell ref="B40:B49"/>
    <mergeCell ref="P10:P19"/>
    <mergeCell ref="Q10:Q19"/>
    <mergeCell ref="P20:P29"/>
    <mergeCell ref="Q20:Q29"/>
    <mergeCell ref="P50:P59"/>
    <mergeCell ref="Q50:Q59"/>
    <mergeCell ref="K40:K49"/>
    <mergeCell ref="H40:H49"/>
    <mergeCell ref="L30:L39"/>
    <mergeCell ref="L10:L19"/>
    <mergeCell ref="L40:L49"/>
    <mergeCell ref="M20:M29"/>
    <mergeCell ref="N20:N29"/>
  </mergeCells>
  <conditionalFormatting sqref="F10 F20 F30 F40 F50">
    <cfRule type="containsText" dxfId="411" priority="587" operator="containsText" text="Muy Baja">
      <formula>NOT(ISERROR(SEARCH("Muy Baja",F10)))</formula>
    </cfRule>
    <cfRule type="containsText" dxfId="410" priority="588" operator="containsText" text="Baja">
      <formula>NOT(ISERROR(SEARCH("Baja",F10)))</formula>
    </cfRule>
    <cfRule type="containsText" dxfId="409" priority="589" operator="containsText" text="Muy Alta">
      <formula>NOT(ISERROR(SEARCH("Muy Alta",F10)))</formula>
    </cfRule>
    <cfRule type="containsText" dxfId="408" priority="591" operator="containsText" text="Alta">
      <formula>NOT(ISERROR(SEARCH("Alta",F10)))</formula>
    </cfRule>
    <cfRule type="containsText" dxfId="407" priority="592" operator="containsText" text="Media">
      <formula>NOT(ISERROR(SEARCH("Media",F10)))</formula>
    </cfRule>
    <cfRule type="containsText" dxfId="406" priority="593" operator="containsText" text="Media">
      <formula>NOT(ISERROR(SEARCH("Media",F10)))</formula>
    </cfRule>
    <cfRule type="containsText" dxfId="405" priority="594" operator="containsText" text="Media">
      <formula>NOT(ISERROR(SEARCH("Media",F10)))</formula>
    </cfRule>
    <cfRule type="containsText" dxfId="404" priority="595" operator="containsText" text="Muy Baja">
      <formula>NOT(ISERROR(SEARCH("Muy Baja",F10)))</formula>
    </cfRule>
    <cfRule type="containsText" dxfId="403" priority="596" operator="containsText" text="Baja">
      <formula>NOT(ISERROR(SEARCH("Baja",F10)))</formula>
    </cfRule>
    <cfRule type="containsText" dxfId="402" priority="597" operator="containsText" text="Muy Baja">
      <formula>NOT(ISERROR(SEARCH("Muy Baja",F10)))</formula>
    </cfRule>
    <cfRule type="containsText" dxfId="401" priority="598" operator="containsText" text="Muy Baja">
      <formula>NOT(ISERROR(SEARCH("Muy Baja",F10)))</formula>
    </cfRule>
    <cfRule type="containsText" dxfId="400" priority="599" operator="containsText" text="Muy Baja">
      <formula>NOT(ISERROR(SEARCH("Muy Baja",F10)))</formula>
    </cfRule>
    <cfRule type="containsText" dxfId="399" priority="600" operator="containsText" text="Muy Baja'Tabla probabilidad'!">
      <formula>NOT(ISERROR(SEARCH("Muy Baja'Tabla probabilidad'!",F10)))</formula>
    </cfRule>
    <cfRule type="containsText" dxfId="398" priority="601" operator="containsText" text="Muy bajo">
      <formula>NOT(ISERROR(SEARCH("Muy bajo",F10)))</formula>
    </cfRule>
    <cfRule type="containsText" dxfId="397" priority="602" operator="containsText" text="Alta">
      <formula>NOT(ISERROR(SEARCH("Alta",F10)))</formula>
    </cfRule>
    <cfRule type="containsText" dxfId="396" priority="603" operator="containsText" text="Media">
      <formula>NOT(ISERROR(SEARCH("Media",F10)))</formula>
    </cfRule>
    <cfRule type="containsText" dxfId="395" priority="604" operator="containsText" text="Baja">
      <formula>NOT(ISERROR(SEARCH("Baja",F10)))</formula>
    </cfRule>
    <cfRule type="containsText" dxfId="394" priority="605" operator="containsText" text="Muy baja">
      <formula>NOT(ISERROR(SEARCH("Muy baja",F10)))</formula>
    </cfRule>
    <cfRule type="cellIs" dxfId="393" priority="608" operator="between">
      <formula>1</formula>
      <formula>2</formula>
    </cfRule>
    <cfRule type="cellIs" dxfId="392" priority="609" operator="between">
      <formula>0</formula>
      <formula>2</formula>
    </cfRule>
  </conditionalFormatting>
  <conditionalFormatting sqref="F60">
    <cfRule type="containsText" dxfId="391" priority="189" operator="containsText" text="Muy Baja">
      <formula>NOT(ISERROR(SEARCH("Muy Baja",F60)))</formula>
    </cfRule>
    <cfRule type="containsText" dxfId="390" priority="190" operator="containsText" text="Baja">
      <formula>NOT(ISERROR(SEARCH("Baja",F60)))</formula>
    </cfRule>
    <cfRule type="containsText" dxfId="389" priority="191" operator="containsText" text="Muy Alta">
      <formula>NOT(ISERROR(SEARCH("Muy Alta",F60)))</formula>
    </cfRule>
    <cfRule type="containsText" dxfId="388" priority="192" operator="containsText" text="Alta">
      <formula>NOT(ISERROR(SEARCH("Alta",F60)))</formula>
    </cfRule>
    <cfRule type="containsText" dxfId="387" priority="193" operator="containsText" text="Media">
      <formula>NOT(ISERROR(SEARCH("Media",F60)))</formula>
    </cfRule>
    <cfRule type="containsText" dxfId="386" priority="194" operator="containsText" text="Media">
      <formula>NOT(ISERROR(SEARCH("Media",F60)))</formula>
    </cfRule>
    <cfRule type="containsText" dxfId="385" priority="195" operator="containsText" text="Media">
      <formula>NOT(ISERROR(SEARCH("Media",F60)))</formula>
    </cfRule>
    <cfRule type="containsText" dxfId="384" priority="196" operator="containsText" text="Muy Baja">
      <formula>NOT(ISERROR(SEARCH("Muy Baja",F60)))</formula>
    </cfRule>
    <cfRule type="containsText" dxfId="383" priority="197" operator="containsText" text="Baja">
      <formula>NOT(ISERROR(SEARCH("Baja",F60)))</formula>
    </cfRule>
    <cfRule type="containsText" dxfId="382" priority="198" operator="containsText" text="Muy Baja">
      <formula>NOT(ISERROR(SEARCH("Muy Baja",F60)))</formula>
    </cfRule>
    <cfRule type="containsText" dxfId="381" priority="199" operator="containsText" text="Muy Baja">
      <formula>NOT(ISERROR(SEARCH("Muy Baja",F60)))</formula>
    </cfRule>
    <cfRule type="containsText" dxfId="380" priority="200" operator="containsText" text="Muy Baja">
      <formula>NOT(ISERROR(SEARCH("Muy Baja",F60)))</formula>
    </cfRule>
    <cfRule type="containsText" dxfId="379" priority="201" operator="containsText" text="Muy Baja'Tabla probabilidad'!">
      <formula>NOT(ISERROR(SEARCH("Muy Baja'Tabla probabilidad'!",F60)))</formula>
    </cfRule>
    <cfRule type="containsText" dxfId="378" priority="202" operator="containsText" text="Muy bajo">
      <formula>NOT(ISERROR(SEARCH("Muy bajo",F60)))</formula>
    </cfRule>
    <cfRule type="containsText" dxfId="377" priority="203" operator="containsText" text="Alta">
      <formula>NOT(ISERROR(SEARCH("Alta",F60)))</formula>
    </cfRule>
    <cfRule type="containsText" dxfId="376" priority="204" operator="containsText" text="Media">
      <formula>NOT(ISERROR(SEARCH("Media",F60)))</formula>
    </cfRule>
    <cfRule type="containsText" dxfId="375" priority="205" operator="containsText" text="Baja">
      <formula>NOT(ISERROR(SEARCH("Baja",F60)))</formula>
    </cfRule>
    <cfRule type="containsText" dxfId="374" priority="206" operator="containsText" text="Muy baja">
      <formula>NOT(ISERROR(SEARCH("Muy baja",F60)))</formula>
    </cfRule>
    <cfRule type="cellIs" dxfId="373" priority="209" operator="between">
      <formula>1</formula>
      <formula>2</formula>
    </cfRule>
    <cfRule type="cellIs" dxfId="372" priority="210" operator="between">
      <formula>0</formula>
      <formula>2</formula>
    </cfRule>
  </conditionalFormatting>
  <conditionalFormatting sqref="F70">
    <cfRule type="containsText" dxfId="371" priority="63" operator="containsText" text="Muy Baja">
      <formula>NOT(ISERROR(SEARCH("Muy Baja",F70)))</formula>
    </cfRule>
    <cfRule type="containsText" dxfId="370" priority="64" operator="containsText" text="Baja">
      <formula>NOT(ISERROR(SEARCH("Baja",F70)))</formula>
    </cfRule>
    <cfRule type="containsText" dxfId="369" priority="65" operator="containsText" text="Muy Alta">
      <formula>NOT(ISERROR(SEARCH("Muy Alta",F70)))</formula>
    </cfRule>
    <cfRule type="containsText" dxfId="368" priority="66" operator="containsText" text="Alta">
      <formula>NOT(ISERROR(SEARCH("Alta",F70)))</formula>
    </cfRule>
    <cfRule type="containsText" dxfId="367" priority="67" operator="containsText" text="Media">
      <formula>NOT(ISERROR(SEARCH("Media",F70)))</formula>
    </cfRule>
    <cfRule type="containsText" dxfId="366" priority="68" operator="containsText" text="Media">
      <formula>NOT(ISERROR(SEARCH("Media",F70)))</formula>
    </cfRule>
    <cfRule type="containsText" dxfId="365" priority="69" operator="containsText" text="Media">
      <formula>NOT(ISERROR(SEARCH("Media",F70)))</formula>
    </cfRule>
    <cfRule type="containsText" dxfId="364" priority="70" operator="containsText" text="Muy Baja">
      <formula>NOT(ISERROR(SEARCH("Muy Baja",F70)))</formula>
    </cfRule>
    <cfRule type="containsText" dxfId="363" priority="71" operator="containsText" text="Baja">
      <formula>NOT(ISERROR(SEARCH("Baja",F70)))</formula>
    </cfRule>
    <cfRule type="containsText" dxfId="362" priority="72" operator="containsText" text="Muy Baja">
      <formula>NOT(ISERROR(SEARCH("Muy Baja",F70)))</formula>
    </cfRule>
    <cfRule type="containsText" dxfId="361" priority="73" operator="containsText" text="Muy Baja">
      <formula>NOT(ISERROR(SEARCH("Muy Baja",F70)))</formula>
    </cfRule>
    <cfRule type="containsText" dxfId="360" priority="74" operator="containsText" text="Muy Baja">
      <formula>NOT(ISERROR(SEARCH("Muy Baja",F70)))</formula>
    </cfRule>
    <cfRule type="containsText" dxfId="359" priority="75" operator="containsText" text="Muy Baja'Tabla probabilidad'!">
      <formula>NOT(ISERROR(SEARCH("Muy Baja'Tabla probabilidad'!",F70)))</formula>
    </cfRule>
    <cfRule type="containsText" dxfId="358" priority="76" operator="containsText" text="Muy bajo">
      <formula>NOT(ISERROR(SEARCH("Muy bajo",F70)))</formula>
    </cfRule>
    <cfRule type="containsText" dxfId="357" priority="77" operator="containsText" text="Alta">
      <formula>NOT(ISERROR(SEARCH("Alta",F70)))</formula>
    </cfRule>
    <cfRule type="containsText" dxfId="356" priority="78" operator="containsText" text="Media">
      <formula>NOT(ISERROR(SEARCH("Media",F70)))</formula>
    </cfRule>
    <cfRule type="containsText" dxfId="355" priority="79" operator="containsText" text="Baja">
      <formula>NOT(ISERROR(SEARCH("Baja",F70)))</formula>
    </cfRule>
    <cfRule type="containsText" dxfId="354" priority="80" operator="containsText" text="Muy baja">
      <formula>NOT(ISERROR(SEARCH("Muy baja",F70)))</formula>
    </cfRule>
    <cfRule type="cellIs" dxfId="353" priority="83" operator="between">
      <formula>1</formula>
      <formula>2</formula>
    </cfRule>
    <cfRule type="cellIs" dxfId="352" priority="84" operator="between">
      <formula>0</formula>
      <formula>2</formula>
    </cfRule>
  </conditionalFormatting>
  <conditionalFormatting sqref="F80">
    <cfRule type="containsText" dxfId="351" priority="21" operator="containsText" text="Muy Baja">
      <formula>NOT(ISERROR(SEARCH("Muy Baja",F80)))</formula>
    </cfRule>
    <cfRule type="containsText" dxfId="350" priority="22" operator="containsText" text="Baja">
      <formula>NOT(ISERROR(SEARCH("Baja",F80)))</formula>
    </cfRule>
    <cfRule type="containsText" dxfId="349" priority="23" operator="containsText" text="Muy Alta">
      <formula>NOT(ISERROR(SEARCH("Muy Alta",F80)))</formula>
    </cfRule>
    <cfRule type="containsText" dxfId="348" priority="24" operator="containsText" text="Alta">
      <formula>NOT(ISERROR(SEARCH("Alta",F80)))</formula>
    </cfRule>
    <cfRule type="containsText" dxfId="347" priority="25" operator="containsText" text="Media">
      <formula>NOT(ISERROR(SEARCH("Media",F80)))</formula>
    </cfRule>
    <cfRule type="containsText" dxfId="346" priority="26" operator="containsText" text="Media">
      <formula>NOT(ISERROR(SEARCH("Media",F80)))</formula>
    </cfRule>
    <cfRule type="containsText" dxfId="345" priority="27" operator="containsText" text="Media">
      <formula>NOT(ISERROR(SEARCH("Media",F80)))</formula>
    </cfRule>
    <cfRule type="containsText" dxfId="344" priority="28" operator="containsText" text="Muy Baja">
      <formula>NOT(ISERROR(SEARCH("Muy Baja",F80)))</formula>
    </cfRule>
    <cfRule type="containsText" dxfId="343" priority="29" operator="containsText" text="Baja">
      <formula>NOT(ISERROR(SEARCH("Baja",F80)))</formula>
    </cfRule>
    <cfRule type="containsText" dxfId="342" priority="30" operator="containsText" text="Muy Baja">
      <formula>NOT(ISERROR(SEARCH("Muy Baja",F80)))</formula>
    </cfRule>
    <cfRule type="containsText" dxfId="341" priority="31" operator="containsText" text="Muy Baja">
      <formula>NOT(ISERROR(SEARCH("Muy Baja",F80)))</formula>
    </cfRule>
    <cfRule type="containsText" dxfId="340" priority="32" operator="containsText" text="Muy Baja">
      <formula>NOT(ISERROR(SEARCH("Muy Baja",F80)))</formula>
    </cfRule>
    <cfRule type="containsText" dxfId="339" priority="33" operator="containsText" text="Muy Baja'Tabla probabilidad'!">
      <formula>NOT(ISERROR(SEARCH("Muy Baja'Tabla probabilidad'!",F80)))</formula>
    </cfRule>
    <cfRule type="containsText" dxfId="338" priority="34" operator="containsText" text="Muy bajo">
      <formula>NOT(ISERROR(SEARCH("Muy bajo",F80)))</formula>
    </cfRule>
    <cfRule type="containsText" dxfId="337" priority="35" operator="containsText" text="Alta">
      <formula>NOT(ISERROR(SEARCH("Alta",F80)))</formula>
    </cfRule>
    <cfRule type="containsText" dxfId="336" priority="36" operator="containsText" text="Media">
      <formula>NOT(ISERROR(SEARCH("Media",F80)))</formula>
    </cfRule>
    <cfRule type="containsText" dxfId="335" priority="37" operator="containsText" text="Baja">
      <formula>NOT(ISERROR(SEARCH("Baja",F80)))</formula>
    </cfRule>
    <cfRule type="containsText" dxfId="334" priority="38" operator="containsText" text="Muy baja">
      <formula>NOT(ISERROR(SEARCH("Muy baja",F80)))</formula>
    </cfRule>
    <cfRule type="cellIs" dxfId="333" priority="41" operator="between">
      <formula>1</formula>
      <formula>2</formula>
    </cfRule>
    <cfRule type="cellIs" dxfId="332" priority="42" operator="between">
      <formula>0</formula>
      <formula>2</formula>
    </cfRule>
  </conditionalFormatting>
  <conditionalFormatting sqref="G10 G20 G30 G40 G50">
    <cfRule type="containsText" dxfId="331" priority="581" operator="containsText" text="Catastrófico">
      <formula>NOT(ISERROR(SEARCH("Catastrófico",G10)))</formula>
    </cfRule>
    <cfRule type="containsText" dxfId="330" priority="582" operator="containsText" text="Mayor">
      <formula>NOT(ISERROR(SEARCH("Mayor",G10)))</formula>
    </cfRule>
    <cfRule type="containsText" dxfId="329" priority="583" operator="containsText" text="Alta">
      <formula>NOT(ISERROR(SEARCH("Alta",G10)))</formula>
    </cfRule>
    <cfRule type="containsText" dxfId="328" priority="584" operator="containsText" text="Moderado">
      <formula>NOT(ISERROR(SEARCH("Moderado",G10)))</formula>
    </cfRule>
    <cfRule type="containsText" dxfId="327" priority="585" operator="containsText" text="Menor">
      <formula>NOT(ISERROR(SEARCH("Menor",G10)))</formula>
    </cfRule>
    <cfRule type="containsText" dxfId="326" priority="586" operator="containsText" text="Leve">
      <formula>NOT(ISERROR(SEARCH("Leve",G10)))</formula>
    </cfRule>
  </conditionalFormatting>
  <conditionalFormatting sqref="G60">
    <cfRule type="containsText" dxfId="325" priority="183" operator="containsText" text="Catastrófico">
      <formula>NOT(ISERROR(SEARCH("Catastrófico",G60)))</formula>
    </cfRule>
    <cfRule type="containsText" dxfId="324" priority="184" operator="containsText" text="Mayor">
      <formula>NOT(ISERROR(SEARCH("Mayor",G60)))</formula>
    </cfRule>
    <cfRule type="containsText" dxfId="323" priority="185" operator="containsText" text="Alta">
      <formula>NOT(ISERROR(SEARCH("Alta",G60)))</formula>
    </cfRule>
    <cfRule type="containsText" dxfId="322" priority="186" operator="containsText" text="Moderado">
      <formula>NOT(ISERROR(SEARCH("Moderado",G60)))</formula>
    </cfRule>
    <cfRule type="containsText" dxfId="321" priority="187" operator="containsText" text="Menor">
      <formula>NOT(ISERROR(SEARCH("Menor",G60)))</formula>
    </cfRule>
    <cfRule type="containsText" dxfId="320" priority="188" operator="containsText" text="Leve">
      <formula>NOT(ISERROR(SEARCH("Leve",G60)))</formula>
    </cfRule>
  </conditionalFormatting>
  <conditionalFormatting sqref="G70">
    <cfRule type="containsText" dxfId="319" priority="57" operator="containsText" text="Catastrófico">
      <formula>NOT(ISERROR(SEARCH("Catastrófico",G70)))</formula>
    </cfRule>
    <cfRule type="containsText" dxfId="318" priority="58" operator="containsText" text="Mayor">
      <formula>NOT(ISERROR(SEARCH("Mayor",G70)))</formula>
    </cfRule>
    <cfRule type="containsText" dxfId="317" priority="59" operator="containsText" text="Alta">
      <formula>NOT(ISERROR(SEARCH("Alta",G70)))</formula>
    </cfRule>
    <cfRule type="containsText" dxfId="316" priority="60" operator="containsText" text="Moderado">
      <formula>NOT(ISERROR(SEARCH("Moderado",G70)))</formula>
    </cfRule>
    <cfRule type="containsText" dxfId="315" priority="61" operator="containsText" text="Menor">
      <formula>NOT(ISERROR(SEARCH("Menor",G70)))</formula>
    </cfRule>
    <cfRule type="containsText" dxfId="314" priority="62" operator="containsText" text="Leve">
      <formula>NOT(ISERROR(SEARCH("Leve",G70)))</formula>
    </cfRule>
  </conditionalFormatting>
  <conditionalFormatting sqref="G80">
    <cfRule type="containsText" dxfId="313" priority="15" operator="containsText" text="Catastrófico">
      <formula>NOT(ISERROR(SEARCH("Catastrófico",G80)))</formula>
    </cfRule>
    <cfRule type="containsText" dxfId="312" priority="16" operator="containsText" text="Mayor">
      <formula>NOT(ISERROR(SEARCH("Mayor",G80)))</formula>
    </cfRule>
    <cfRule type="containsText" dxfId="311" priority="17" operator="containsText" text="Alta">
      <formula>NOT(ISERROR(SEARCH("Alta",G80)))</formula>
    </cfRule>
    <cfRule type="containsText" dxfId="310" priority="18" operator="containsText" text="Moderado">
      <formula>NOT(ISERROR(SEARCH("Moderado",G80)))</formula>
    </cfRule>
    <cfRule type="containsText" dxfId="309" priority="19" operator="containsText" text="Menor">
      <formula>NOT(ISERROR(SEARCH("Menor",G80)))</formula>
    </cfRule>
    <cfRule type="containsText" dxfId="308" priority="20" operator="containsText" text="Leve">
      <formula>NOT(ISERROR(SEARCH("Leve",G80)))</formula>
    </cfRule>
  </conditionalFormatting>
  <conditionalFormatting sqref="H10:I10 H20:I20 H30:I30 H40:I40 H50:I50">
    <cfRule type="containsText" dxfId="307" priority="576" operator="containsText" text="Extremo">
      <formula>NOT(ISERROR(SEARCH("Extremo",H10)))</formula>
    </cfRule>
    <cfRule type="containsText" dxfId="306" priority="577" operator="containsText" text="Alto">
      <formula>NOT(ISERROR(SEARCH("Alto",H10)))</formula>
    </cfRule>
    <cfRule type="containsText" dxfId="305" priority="578" operator="containsText" text="Bajo">
      <formula>NOT(ISERROR(SEARCH("Bajo",H10)))</formula>
    </cfRule>
    <cfRule type="containsText" dxfId="304" priority="579" operator="containsText" text="Moderado">
      <formula>NOT(ISERROR(SEARCH("Moderado",H10)))</formula>
    </cfRule>
    <cfRule type="containsText" dxfId="303" priority="580" operator="containsText" text="Extremo">
      <formula>NOT(ISERROR(SEARCH("Extremo",H10)))</formula>
    </cfRule>
  </conditionalFormatting>
  <conditionalFormatting sqref="H60:I60">
    <cfRule type="containsText" dxfId="302" priority="178" operator="containsText" text="Extremo">
      <formula>NOT(ISERROR(SEARCH("Extremo",H60)))</formula>
    </cfRule>
    <cfRule type="containsText" dxfId="301" priority="179" operator="containsText" text="Alto">
      <formula>NOT(ISERROR(SEARCH("Alto",H60)))</formula>
    </cfRule>
    <cfRule type="containsText" dxfId="300" priority="180" operator="containsText" text="Bajo">
      <formula>NOT(ISERROR(SEARCH("Bajo",H60)))</formula>
    </cfRule>
    <cfRule type="containsText" dxfId="299" priority="181" operator="containsText" text="Moderado">
      <formula>NOT(ISERROR(SEARCH("Moderado",H60)))</formula>
    </cfRule>
    <cfRule type="containsText" dxfId="298" priority="182" operator="containsText" text="Extremo">
      <formula>NOT(ISERROR(SEARCH("Extremo",H60)))</formula>
    </cfRule>
  </conditionalFormatting>
  <conditionalFormatting sqref="H70:I70">
    <cfRule type="containsText" dxfId="297" priority="52" operator="containsText" text="Extremo">
      <formula>NOT(ISERROR(SEARCH("Extremo",H70)))</formula>
    </cfRule>
    <cfRule type="containsText" dxfId="296" priority="53" operator="containsText" text="Alto">
      <formula>NOT(ISERROR(SEARCH("Alto",H70)))</formula>
    </cfRule>
    <cfRule type="containsText" dxfId="295" priority="54" operator="containsText" text="Bajo">
      <formula>NOT(ISERROR(SEARCH("Bajo",H70)))</formula>
    </cfRule>
    <cfRule type="containsText" dxfId="294" priority="55" operator="containsText" text="Moderado">
      <formula>NOT(ISERROR(SEARCH("Moderado",H70)))</formula>
    </cfRule>
    <cfRule type="containsText" dxfId="293" priority="56" operator="containsText" text="Extremo">
      <formula>NOT(ISERROR(SEARCH("Extremo",H70)))</formula>
    </cfRule>
  </conditionalFormatting>
  <conditionalFormatting sqref="H80:I80">
    <cfRule type="containsText" dxfId="292" priority="10" operator="containsText" text="Extremo">
      <formula>NOT(ISERROR(SEARCH("Extremo",H80)))</formula>
    </cfRule>
    <cfRule type="containsText" dxfId="291" priority="11" operator="containsText" text="Alto">
      <formula>NOT(ISERROR(SEARCH("Alto",H80)))</formula>
    </cfRule>
    <cfRule type="containsText" dxfId="290" priority="12" operator="containsText" text="Bajo">
      <formula>NOT(ISERROR(SEARCH("Bajo",H80)))</formula>
    </cfRule>
    <cfRule type="containsText" dxfId="289" priority="13" operator="containsText" text="Moderado">
      <formula>NOT(ISERROR(SEARCH("Moderado",H80)))</formula>
    </cfRule>
    <cfRule type="containsText" dxfId="288" priority="14" operator="containsText" text="Extremo">
      <formula>NOT(ISERROR(SEARCH("Extremo",H80)))</formula>
    </cfRule>
  </conditionalFormatting>
  <conditionalFormatting sqref="J10:J49">
    <cfRule type="containsText" dxfId="287" priority="545" operator="containsText" text="Muy Alta">
      <formula>NOT(ISERROR(SEARCH("Muy Alta",J10)))</formula>
    </cfRule>
    <cfRule type="containsText" dxfId="286" priority="546" operator="containsText" text="Alta">
      <formula>NOT(ISERROR(SEARCH("Alta",J10)))</formula>
    </cfRule>
    <cfRule type="containsText" dxfId="285" priority="547" operator="containsText" text="Media">
      <formula>NOT(ISERROR(SEARCH("Media",J10)))</formula>
    </cfRule>
    <cfRule type="containsText" dxfId="284" priority="548" operator="containsText" text="Baja">
      <formula>NOT(ISERROR(SEARCH("Baja",J10)))</formula>
    </cfRule>
    <cfRule type="containsText" dxfId="283" priority="549" operator="containsText" text="Muy Baja">
      <formula>NOT(ISERROR(SEARCH("Muy Baja",J10)))</formula>
    </cfRule>
  </conditionalFormatting>
  <conditionalFormatting sqref="J10:J89">
    <cfRule type="containsText" dxfId="282" priority="263" operator="containsText" text="Muy Baja">
      <formula>NOT(ISERROR(SEARCH("Muy Baja",J10)))</formula>
    </cfRule>
  </conditionalFormatting>
  <conditionalFormatting sqref="J50:J89">
    <cfRule type="containsText" dxfId="281" priority="253" operator="containsText" text="Muy Baja">
      <formula>NOT(ISERROR(SEARCH("Muy Baja",J50)))</formula>
    </cfRule>
    <cfRule type="containsText" dxfId="280" priority="259" operator="containsText" text="Muy Alta">
      <formula>NOT(ISERROR(SEARCH("Muy Alta",J50)))</formula>
    </cfRule>
    <cfRule type="containsText" dxfId="279" priority="260" operator="containsText" text="Alta">
      <formula>NOT(ISERROR(SEARCH("Alta",J50)))</formula>
    </cfRule>
    <cfRule type="containsText" dxfId="278" priority="261" operator="containsText" text="Media">
      <formula>NOT(ISERROR(SEARCH("Media",J50)))</formula>
    </cfRule>
    <cfRule type="containsText" dxfId="277" priority="262" operator="containsText" text="Baja">
      <formula>NOT(ISERROR(SEARCH("Baja",J50)))</formula>
    </cfRule>
  </conditionalFormatting>
  <conditionalFormatting sqref="K10:K89">
    <cfRule type="containsText" dxfId="276" priority="254" operator="containsText" text="Catastrófico">
      <formula>NOT(ISERROR(SEARCH("Catastrófico",K10)))</formula>
    </cfRule>
    <cfRule type="containsText" dxfId="275" priority="255" operator="containsText" text="Moderado">
      <formula>NOT(ISERROR(SEARCH("Moderado",K10)))</formula>
    </cfRule>
    <cfRule type="containsText" dxfId="274" priority="256" operator="containsText" text="Menor">
      <formula>NOT(ISERROR(SEARCH("Menor",K10)))</formula>
    </cfRule>
    <cfRule type="containsText" dxfId="273" priority="257" operator="containsText" text="Leve">
      <formula>NOT(ISERROR(SEARCH("Leve",K10)))</formula>
    </cfRule>
    <cfRule type="containsText" dxfId="272" priority="258" operator="containsText" text="Mayor">
      <formula>NOT(ISERROR(SEARCH("Mayor",K10)))</formula>
    </cfRule>
  </conditionalFormatting>
  <conditionalFormatting sqref="M10 M20 M30 M40">
    <cfRule type="containsText" dxfId="271" priority="550" operator="containsText" text="Extremo">
      <formula>NOT(ISERROR(SEARCH("Extremo",M10)))</formula>
    </cfRule>
    <cfRule type="containsText" dxfId="270" priority="551" operator="containsText" text="Alto">
      <formula>NOT(ISERROR(SEARCH("Alto",M10)))</formula>
    </cfRule>
    <cfRule type="containsText" dxfId="269" priority="552" operator="containsText" text="Moderado">
      <formula>NOT(ISERROR(SEARCH("Moderado",M10)))</formula>
    </cfRule>
    <cfRule type="containsText" dxfId="268" priority="553" operator="containsText" text="Menor">
      <formula>NOT(ISERROR(SEARCH("Menor",M10)))</formula>
    </cfRule>
    <cfRule type="containsText" dxfId="267" priority="554" operator="containsText" text="Bajo">
      <formula>NOT(ISERROR(SEARCH("Bajo",M10)))</formula>
    </cfRule>
    <cfRule type="containsText" dxfId="266" priority="555" operator="containsText" text="Moderado">
      <formula>NOT(ISERROR(SEARCH("Moderado",M10)))</formula>
    </cfRule>
    <cfRule type="containsText" dxfId="265" priority="556" operator="containsText" text="Extremo">
      <formula>NOT(ISERROR(SEARCH("Extremo",M10)))</formula>
    </cfRule>
    <cfRule type="containsText" dxfId="264" priority="557" operator="containsText" text="Baja">
      <formula>NOT(ISERROR(SEARCH("Baja",M10)))</formula>
    </cfRule>
    <cfRule type="containsText" dxfId="263" priority="558" operator="containsText" text="Alto">
      <formula>NOT(ISERROR(SEARCH("Alto",M10)))</formula>
    </cfRule>
  </conditionalFormatting>
  <conditionalFormatting sqref="M50">
    <cfRule type="containsText" dxfId="262" priority="264" operator="containsText" text="Extremo">
      <formula>NOT(ISERROR(SEARCH("Extremo",M50)))</formula>
    </cfRule>
    <cfRule type="containsText" dxfId="261" priority="265" operator="containsText" text="Alto">
      <formula>NOT(ISERROR(SEARCH("Alto",M50)))</formula>
    </cfRule>
    <cfRule type="containsText" dxfId="260" priority="266" operator="containsText" text="Moderado">
      <formula>NOT(ISERROR(SEARCH("Moderado",M50)))</formula>
    </cfRule>
    <cfRule type="containsText" dxfId="259" priority="267" operator="containsText" text="Menor">
      <formula>NOT(ISERROR(SEARCH("Menor",M50)))</formula>
    </cfRule>
    <cfRule type="containsText" dxfId="258" priority="268" operator="containsText" text="Bajo">
      <formula>NOT(ISERROR(SEARCH("Bajo",M50)))</formula>
    </cfRule>
    <cfRule type="containsText" dxfId="257" priority="269" operator="containsText" text="Moderado">
      <formula>NOT(ISERROR(SEARCH("Moderado",M50)))</formula>
    </cfRule>
    <cfRule type="containsText" dxfId="256" priority="270" operator="containsText" text="Extremo">
      <formula>NOT(ISERROR(SEARCH("Extremo",M50)))</formula>
    </cfRule>
    <cfRule type="containsText" dxfId="255" priority="271" operator="containsText" text="Baja">
      <formula>NOT(ISERROR(SEARCH("Baja",M50)))</formula>
    </cfRule>
    <cfRule type="containsText" dxfId="254" priority="272" operator="containsText" text="Alto">
      <formula>NOT(ISERROR(SEARCH("Alto",M50)))</formula>
    </cfRule>
  </conditionalFormatting>
  <conditionalFormatting sqref="M60">
    <cfRule type="containsText" dxfId="253" priority="169" operator="containsText" text="Extremo">
      <formula>NOT(ISERROR(SEARCH("Extremo",M60)))</formula>
    </cfRule>
    <cfRule type="containsText" dxfId="252" priority="170" operator="containsText" text="Alto">
      <formula>NOT(ISERROR(SEARCH("Alto",M60)))</formula>
    </cfRule>
    <cfRule type="containsText" dxfId="251" priority="171" operator="containsText" text="Moderado">
      <formula>NOT(ISERROR(SEARCH("Moderado",M60)))</formula>
    </cfRule>
    <cfRule type="containsText" dxfId="250" priority="172" operator="containsText" text="Menor">
      <formula>NOT(ISERROR(SEARCH("Menor",M60)))</formula>
    </cfRule>
    <cfRule type="containsText" dxfId="249" priority="173" operator="containsText" text="Bajo">
      <formula>NOT(ISERROR(SEARCH("Bajo",M60)))</formula>
    </cfRule>
    <cfRule type="containsText" dxfId="248" priority="174" operator="containsText" text="Moderado">
      <formula>NOT(ISERROR(SEARCH("Moderado",M60)))</formula>
    </cfRule>
    <cfRule type="containsText" dxfId="247" priority="175" operator="containsText" text="Extremo">
      <formula>NOT(ISERROR(SEARCH("Extremo",M60)))</formula>
    </cfRule>
    <cfRule type="containsText" dxfId="246" priority="176" operator="containsText" text="Baja">
      <formula>NOT(ISERROR(SEARCH("Baja",M60)))</formula>
    </cfRule>
    <cfRule type="containsText" dxfId="245" priority="177" operator="containsText" text="Alto">
      <formula>NOT(ISERROR(SEARCH("Alto",M60)))</formula>
    </cfRule>
  </conditionalFormatting>
  <conditionalFormatting sqref="M70">
    <cfRule type="containsText" dxfId="244" priority="43" operator="containsText" text="Extremo">
      <formula>NOT(ISERROR(SEARCH("Extremo",M70)))</formula>
    </cfRule>
    <cfRule type="containsText" dxfId="243" priority="44" operator="containsText" text="Alto">
      <formula>NOT(ISERROR(SEARCH("Alto",M70)))</formula>
    </cfRule>
    <cfRule type="containsText" dxfId="242" priority="45" operator="containsText" text="Moderado">
      <formula>NOT(ISERROR(SEARCH("Moderado",M70)))</formula>
    </cfRule>
    <cfRule type="containsText" dxfId="241" priority="46" operator="containsText" text="Menor">
      <formula>NOT(ISERROR(SEARCH("Menor",M70)))</formula>
    </cfRule>
    <cfRule type="containsText" dxfId="240" priority="47" operator="containsText" text="Bajo">
      <formula>NOT(ISERROR(SEARCH("Bajo",M70)))</formula>
    </cfRule>
    <cfRule type="containsText" dxfId="239" priority="48" operator="containsText" text="Moderado">
      <formula>NOT(ISERROR(SEARCH("Moderado",M70)))</formula>
    </cfRule>
    <cfRule type="containsText" dxfId="238" priority="49" operator="containsText" text="Extremo">
      <formula>NOT(ISERROR(SEARCH("Extremo",M70)))</formula>
    </cfRule>
    <cfRule type="containsText" dxfId="237" priority="50" operator="containsText" text="Baja">
      <formula>NOT(ISERROR(SEARCH("Baja",M70)))</formula>
    </cfRule>
    <cfRule type="containsText" dxfId="236" priority="51" operator="containsText" text="Alto">
      <formula>NOT(ISERROR(SEARCH("Alto",M70)))</formula>
    </cfRule>
  </conditionalFormatting>
  <conditionalFormatting sqref="M80">
    <cfRule type="containsText" dxfId="235" priority="1" operator="containsText" text="Extremo">
      <formula>NOT(ISERROR(SEARCH("Extremo",M80)))</formula>
    </cfRule>
    <cfRule type="containsText" dxfId="234" priority="2" operator="containsText" text="Alto">
      <formula>NOT(ISERROR(SEARCH("Alto",M80)))</formula>
    </cfRule>
    <cfRule type="containsText" dxfId="233" priority="3" operator="containsText" text="Moderado">
      <formula>NOT(ISERROR(SEARCH("Moderado",M80)))</formula>
    </cfRule>
    <cfRule type="containsText" dxfId="232" priority="4" operator="containsText" text="Menor">
      <formula>NOT(ISERROR(SEARCH("Menor",M80)))</formula>
    </cfRule>
    <cfRule type="containsText" dxfId="231" priority="5" operator="containsText" text="Bajo">
      <formula>NOT(ISERROR(SEARCH("Bajo",M80)))</formula>
    </cfRule>
    <cfRule type="containsText" dxfId="230" priority="6" operator="containsText" text="Moderado">
      <formula>NOT(ISERROR(SEARCH("Moderado",M80)))</formula>
    </cfRule>
    <cfRule type="containsText" dxfId="229" priority="7" operator="containsText" text="Extremo">
      <formula>NOT(ISERROR(SEARCH("Extremo",M80)))</formula>
    </cfRule>
    <cfRule type="containsText" dxfId="228" priority="8" operator="containsText" text="Baja">
      <formula>NOT(ISERROR(SEARCH("Baja",M80)))</formula>
    </cfRule>
    <cfRule type="containsText" dxfId="227" priority="9" operator="containsText" text="Alto">
      <formula>NOT(ISERROR(SEARCH("Alto",M80)))</formula>
    </cfRule>
  </conditionalFormatting>
  <dataValidations count="1">
    <dataValidation type="list" allowBlank="1" showInputMessage="1" showErrorMessage="1" sqref="D10:D89" xr:uid="{00000000-0002-0000-09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 xmlns:xm="http://schemas.microsoft.com/office/excel/2006/main">
          <x14:cfRule type="containsText" priority="39" operator="containsText" id="{0C561044-5F74-4808-B0CD-95AA49655497}">
            <xm:f>NOT(ISERROR(SEARCH('8- Políticas de Administración '!$B$5,F80)))</xm:f>
            <xm:f>'8- Políticas de Administración '!$B$5</xm:f>
            <x14:dxf>
              <font>
                <color rgb="FF006100"/>
              </font>
              <fill>
                <patternFill>
                  <bgColor rgb="FFC6EFCE"/>
                </patternFill>
              </fill>
            </x14:dxf>
          </x14:cfRule>
          <x14:cfRule type="containsText" priority="40" operator="containsText" id="{A6DCE7D2-2258-4111-B179-C9F8DFACFD5B}">
            <xm:f>NOT(ISERROR(SEARCH('8- Políticas de Administración '!$B$5,F80)))</xm:f>
            <xm:f>'8- Políticas de Administración '!$B$5</xm:f>
            <x14:dxf>
              <font>
                <color rgb="FF9C0006"/>
              </font>
              <fill>
                <patternFill>
                  <bgColor rgb="FFFFC7CE"/>
                </patternFill>
              </fill>
            </x14:dxf>
          </x14:cfRule>
          <xm:sqref>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'9- Matriz de Calor '!$S$8:$S$11</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25" customWidth="1"/>
    <col min="16" max="32" width="11.5703125" style="99"/>
    <col min="33" max="36" width="11.42578125" style="3"/>
    <col min="37" max="138" width="11.42578125" style="2"/>
  </cols>
  <sheetData>
    <row r="1" spans="1:138" s="2" customFormat="1">
      <c r="E1" s="47"/>
      <c r="N1" s="128"/>
      <c r="O1" s="220"/>
      <c r="P1" s="3"/>
      <c r="Q1" s="3"/>
      <c r="R1" s="3"/>
      <c r="S1" s="3"/>
      <c r="T1" s="3"/>
      <c r="U1" s="3"/>
      <c r="V1" s="3"/>
      <c r="W1" s="3"/>
      <c r="X1" s="3"/>
      <c r="Y1" s="3"/>
      <c r="Z1" s="3"/>
      <c r="AA1" s="3"/>
      <c r="AB1" s="3"/>
      <c r="AC1" s="3"/>
      <c r="AD1" s="3"/>
      <c r="AE1" s="3"/>
      <c r="AF1" s="3"/>
      <c r="AG1" s="3"/>
      <c r="AH1" s="3"/>
      <c r="AI1" s="3"/>
      <c r="AJ1" s="3"/>
    </row>
    <row r="2" spans="1:138" ht="24" thickBot="1">
      <c r="A2" s="2"/>
      <c r="B2" s="627" t="s">
        <v>396</v>
      </c>
      <c r="C2" s="627"/>
      <c r="D2" s="627"/>
      <c r="E2" s="627"/>
      <c r="F2" s="88"/>
      <c r="G2" s="2"/>
      <c r="H2" s="2"/>
      <c r="I2" s="2"/>
      <c r="J2" s="2"/>
      <c r="K2" s="2"/>
      <c r="L2" s="2"/>
      <c r="M2" s="2"/>
      <c r="N2" s="128"/>
      <c r="O2" s="220"/>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20"/>
      <c r="P3" s="3"/>
      <c r="Q3" s="3"/>
      <c r="R3" s="3"/>
      <c r="S3" s="3"/>
      <c r="T3" s="3"/>
      <c r="U3" s="3"/>
      <c r="V3" s="3"/>
      <c r="W3" s="3"/>
      <c r="X3" s="3"/>
      <c r="Y3" s="3"/>
      <c r="Z3" s="3"/>
      <c r="AA3" s="3"/>
      <c r="AB3" s="3"/>
      <c r="AC3" s="3"/>
      <c r="AD3" s="3"/>
      <c r="AE3" s="3"/>
      <c r="AF3" s="3"/>
    </row>
    <row r="4" spans="1:138" ht="21">
      <c r="A4" s="2"/>
      <c r="B4" s="63"/>
      <c r="C4" s="64" t="s">
        <v>397</v>
      </c>
      <c r="D4" s="64"/>
      <c r="E4" s="64" t="s">
        <v>398</v>
      </c>
      <c r="F4" s="65"/>
      <c r="G4" s="2"/>
      <c r="H4" s="2"/>
      <c r="I4" s="2"/>
      <c r="J4" s="2"/>
      <c r="K4" s="2"/>
      <c r="L4" s="2"/>
      <c r="M4" s="2"/>
      <c r="N4" s="128"/>
      <c r="O4" s="220"/>
      <c r="P4" s="3"/>
      <c r="Q4" s="3"/>
      <c r="R4" s="3"/>
      <c r="S4" s="3"/>
      <c r="T4" s="3"/>
      <c r="U4" s="3"/>
      <c r="V4" s="3"/>
      <c r="W4" s="3"/>
      <c r="X4" s="3"/>
      <c r="Y4" s="3"/>
      <c r="Z4" s="3"/>
      <c r="AA4" s="3"/>
      <c r="AB4" s="3"/>
      <c r="AC4" s="3"/>
      <c r="AD4" s="3"/>
      <c r="AE4" s="3"/>
      <c r="AF4" s="3"/>
    </row>
    <row r="5" spans="1:138" ht="40.5">
      <c r="A5" s="2"/>
      <c r="B5" s="63"/>
      <c r="C5" s="64" t="s">
        <v>399</v>
      </c>
      <c r="D5" s="64"/>
      <c r="E5" s="66" t="s">
        <v>400</v>
      </c>
      <c r="F5" s="64" t="s">
        <v>398</v>
      </c>
      <c r="G5" s="2"/>
      <c r="H5" s="2"/>
      <c r="I5" s="2"/>
      <c r="J5" s="2"/>
      <c r="K5" s="2"/>
      <c r="L5" s="2"/>
      <c r="M5" s="2"/>
      <c r="N5" s="128"/>
      <c r="O5" s="220"/>
      <c r="P5" s="3"/>
      <c r="Q5" s="3"/>
      <c r="R5" s="3"/>
      <c r="S5" s="3"/>
      <c r="T5" s="3"/>
      <c r="U5" s="3"/>
      <c r="V5" s="3"/>
      <c r="W5" s="3"/>
      <c r="X5" s="3"/>
      <c r="Y5" s="3"/>
      <c r="Z5" s="3"/>
      <c r="AA5" s="3"/>
      <c r="AB5" s="3"/>
      <c r="AC5" s="3"/>
      <c r="AD5" s="3"/>
      <c r="AE5" s="3"/>
      <c r="AF5" s="3"/>
    </row>
    <row r="6" spans="1:138" ht="20.25">
      <c r="A6" s="2"/>
      <c r="B6" s="67" t="s">
        <v>401</v>
      </c>
      <c r="C6" s="113" t="s">
        <v>402</v>
      </c>
      <c r="D6" s="68">
        <v>0.04</v>
      </c>
      <c r="E6" s="69" t="s">
        <v>403</v>
      </c>
      <c r="F6" s="70">
        <v>1</v>
      </c>
      <c r="G6" s="2"/>
      <c r="H6" s="52"/>
      <c r="I6" s="2"/>
      <c r="J6" s="2"/>
      <c r="K6" s="2"/>
      <c r="L6" s="2"/>
      <c r="M6" s="2"/>
      <c r="N6" s="128"/>
      <c r="O6" s="221"/>
      <c r="P6" s="3"/>
      <c r="Q6" s="3"/>
      <c r="R6" s="3"/>
      <c r="S6" s="3"/>
      <c r="T6" s="3"/>
      <c r="U6" s="3"/>
      <c r="V6" s="3"/>
      <c r="W6" s="3"/>
      <c r="X6" s="3"/>
      <c r="Y6" s="3"/>
      <c r="Z6" s="3"/>
      <c r="AA6" s="3"/>
      <c r="AB6" s="3"/>
      <c r="AC6" s="3"/>
      <c r="AD6" s="3"/>
      <c r="AE6" s="3"/>
      <c r="AF6" s="3"/>
    </row>
    <row r="7" spans="1:138" ht="20.25">
      <c r="A7" s="2"/>
      <c r="B7" s="71" t="s">
        <v>404</v>
      </c>
      <c r="C7" s="113" t="s">
        <v>405</v>
      </c>
      <c r="D7" s="68">
        <v>0.09</v>
      </c>
      <c r="E7" s="69" t="s">
        <v>406</v>
      </c>
      <c r="F7" s="70">
        <v>2</v>
      </c>
      <c r="G7" s="2"/>
      <c r="H7" s="2"/>
      <c r="I7" s="2"/>
      <c r="J7" s="2"/>
      <c r="K7" s="2"/>
      <c r="L7" s="2"/>
      <c r="M7" s="2"/>
      <c r="N7" s="128"/>
      <c r="O7" s="221"/>
      <c r="P7" s="3"/>
      <c r="Q7" s="3"/>
      <c r="R7" s="3"/>
      <c r="S7" s="3"/>
      <c r="T7" s="3"/>
      <c r="U7" s="3"/>
      <c r="V7" s="3"/>
      <c r="W7" s="3"/>
      <c r="X7" s="3"/>
      <c r="Y7" s="3"/>
      <c r="Z7" s="3"/>
      <c r="AA7" s="3"/>
      <c r="AB7" s="3"/>
      <c r="AC7" s="3"/>
      <c r="AD7" s="3"/>
      <c r="AE7" s="3"/>
      <c r="AF7" s="3"/>
    </row>
    <row r="8" spans="1:138" ht="20.25">
      <c r="A8" s="2"/>
      <c r="B8" s="72" t="s">
        <v>407</v>
      </c>
      <c r="C8" s="113" t="s">
        <v>408</v>
      </c>
      <c r="D8" s="68">
        <v>0.28999999999999998</v>
      </c>
      <c r="E8" s="69" t="s">
        <v>409</v>
      </c>
      <c r="F8" s="70">
        <v>3</v>
      </c>
      <c r="G8" s="2"/>
      <c r="H8" s="2"/>
      <c r="I8" s="2"/>
      <c r="J8" s="2"/>
      <c r="K8" s="2"/>
      <c r="L8" s="2"/>
      <c r="M8" s="2"/>
      <c r="N8" s="128"/>
      <c r="O8" s="221"/>
      <c r="P8" s="3"/>
      <c r="Q8" s="3"/>
      <c r="R8" s="3"/>
      <c r="S8" s="3"/>
      <c r="T8" s="3"/>
      <c r="U8" s="3"/>
      <c r="V8" s="3"/>
      <c r="W8" s="3"/>
      <c r="X8" s="3"/>
      <c r="Y8" s="3"/>
      <c r="Z8" s="3"/>
      <c r="AA8" s="3"/>
      <c r="AB8" s="3"/>
      <c r="AC8" s="3"/>
      <c r="AD8" s="3"/>
      <c r="AE8" s="3"/>
      <c r="AF8" s="3"/>
    </row>
    <row r="9" spans="1:138" ht="20.25">
      <c r="A9" s="2"/>
      <c r="B9" s="73" t="s">
        <v>410</v>
      </c>
      <c r="C9" s="113" t="s">
        <v>411</v>
      </c>
      <c r="D9" s="68">
        <v>0.49</v>
      </c>
      <c r="E9" s="69" t="s">
        <v>412</v>
      </c>
      <c r="F9" s="70">
        <v>4</v>
      </c>
      <c r="G9" s="2"/>
      <c r="H9" s="2"/>
      <c r="I9" s="2"/>
      <c r="J9" s="2"/>
      <c r="K9" s="2"/>
      <c r="L9" s="2"/>
      <c r="M9" s="2"/>
      <c r="N9" s="128"/>
      <c r="O9" s="221"/>
      <c r="P9" s="3"/>
      <c r="Q9" s="3"/>
      <c r="R9" s="3"/>
      <c r="S9" s="3"/>
      <c r="T9" s="3"/>
      <c r="U9" s="3"/>
      <c r="V9" s="3"/>
      <c r="W9" s="3"/>
      <c r="X9" s="3"/>
      <c r="Y9" s="3"/>
      <c r="Z9" s="3"/>
      <c r="AA9" s="3"/>
      <c r="AB9" s="3"/>
      <c r="AC9" s="3"/>
      <c r="AD9" s="3"/>
      <c r="AE9" s="3"/>
      <c r="AF9" s="3"/>
    </row>
    <row r="10" spans="1:138" ht="20.25">
      <c r="A10" s="2"/>
      <c r="B10" s="74" t="s">
        <v>413</v>
      </c>
      <c r="C10" s="113" t="s">
        <v>414</v>
      </c>
      <c r="D10" s="68">
        <v>1</v>
      </c>
      <c r="E10" s="69" t="s">
        <v>415</v>
      </c>
      <c r="F10" s="70">
        <v>5</v>
      </c>
      <c r="G10" s="2"/>
      <c r="H10" s="2"/>
      <c r="I10" s="93" t="s">
        <v>416</v>
      </c>
      <c r="J10" s="2"/>
      <c r="K10" s="2"/>
      <c r="L10" s="2"/>
      <c r="M10" s="2"/>
      <c r="N10" s="128"/>
      <c r="O10" s="221"/>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20"/>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20"/>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20"/>
      <c r="P13" s="3"/>
      <c r="Q13" s="3"/>
      <c r="R13" s="3"/>
      <c r="S13" s="3"/>
      <c r="T13" s="3"/>
      <c r="U13" s="3"/>
      <c r="V13" s="3"/>
      <c r="W13" s="3"/>
      <c r="X13" s="3"/>
      <c r="Y13" s="3"/>
      <c r="Z13" s="3"/>
      <c r="AA13" s="3"/>
      <c r="AB13" s="3"/>
      <c r="AC13" s="3"/>
      <c r="AD13" s="3"/>
      <c r="AE13" s="3"/>
      <c r="AF13" s="3"/>
    </row>
    <row r="14" spans="1:138" ht="23.25">
      <c r="A14" s="2"/>
      <c r="B14" s="628" t="s">
        <v>417</v>
      </c>
      <c r="C14" s="628"/>
      <c r="D14" s="628"/>
      <c r="E14" s="628"/>
      <c r="F14" s="101"/>
      <c r="G14" s="62"/>
      <c r="H14" s="2"/>
      <c r="I14" s="2"/>
      <c r="J14" s="2"/>
      <c r="K14" s="2"/>
      <c r="L14" s="2"/>
      <c r="M14" s="2"/>
      <c r="N14" s="128"/>
      <c r="O14" s="220"/>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20"/>
      <c r="P15" s="3"/>
      <c r="Q15" s="3"/>
      <c r="R15" s="3"/>
      <c r="S15" s="3"/>
      <c r="T15" s="3"/>
      <c r="U15" s="3"/>
      <c r="V15" s="3"/>
      <c r="W15" s="3"/>
      <c r="X15" s="3"/>
      <c r="Y15" s="3"/>
      <c r="Z15" s="3"/>
      <c r="AA15" s="3"/>
      <c r="AB15" s="3"/>
      <c r="AC15" s="3"/>
      <c r="AD15" s="3"/>
      <c r="AE15" s="3"/>
      <c r="AF15" s="3"/>
    </row>
    <row r="16" spans="1:138" s="78" customFormat="1" ht="20.25">
      <c r="A16" s="76"/>
      <c r="B16" s="103"/>
      <c r="C16" s="626" t="s">
        <v>291</v>
      </c>
      <c r="D16" s="626"/>
      <c r="E16" s="626"/>
      <c r="F16" s="104"/>
      <c r="G16" s="76"/>
      <c r="H16" s="76"/>
      <c r="I16" s="94" t="s">
        <v>285</v>
      </c>
      <c r="J16" s="76"/>
      <c r="K16" s="76"/>
      <c r="L16" s="76"/>
      <c r="M16" s="76"/>
      <c r="N16" s="129"/>
      <c r="O16" s="222"/>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418</v>
      </c>
      <c r="C17" s="624" t="s">
        <v>419</v>
      </c>
      <c r="D17" s="624"/>
      <c r="E17" s="624"/>
      <c r="F17" s="105">
        <v>1</v>
      </c>
      <c r="G17" s="76"/>
      <c r="H17" s="76"/>
      <c r="I17" s="93" t="s">
        <v>291</v>
      </c>
      <c r="J17" s="76"/>
      <c r="K17" s="76"/>
      <c r="L17" s="76"/>
      <c r="M17" s="76"/>
      <c r="N17" s="129"/>
      <c r="O17" s="223"/>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420</v>
      </c>
      <c r="C18" s="624" t="s">
        <v>292</v>
      </c>
      <c r="D18" s="624"/>
      <c r="E18" s="624"/>
      <c r="F18" s="105">
        <v>2</v>
      </c>
      <c r="G18" s="76"/>
      <c r="H18" s="76"/>
      <c r="I18" s="93" t="s">
        <v>294</v>
      </c>
      <c r="J18" s="76"/>
      <c r="K18" s="76"/>
      <c r="L18" s="76"/>
      <c r="M18" s="76"/>
      <c r="N18" s="129"/>
      <c r="O18" s="223"/>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421</v>
      </c>
      <c r="C19" s="624" t="s">
        <v>422</v>
      </c>
      <c r="D19" s="624"/>
      <c r="E19" s="624"/>
      <c r="F19" s="105">
        <v>3</v>
      </c>
      <c r="G19" s="76"/>
      <c r="H19" s="76"/>
      <c r="I19" s="93" t="s">
        <v>300</v>
      </c>
      <c r="J19" s="76"/>
      <c r="K19" s="76"/>
      <c r="L19" s="76"/>
      <c r="M19" s="76"/>
      <c r="N19" s="129"/>
      <c r="O19" s="223"/>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423</v>
      </c>
      <c r="C20" s="624" t="s">
        <v>341</v>
      </c>
      <c r="D20" s="624"/>
      <c r="E20" s="624"/>
      <c r="F20" s="105">
        <v>4</v>
      </c>
      <c r="G20" s="76"/>
      <c r="H20" s="76"/>
      <c r="I20" s="93" t="s">
        <v>297</v>
      </c>
      <c r="J20" s="76"/>
      <c r="K20" s="76"/>
      <c r="L20" s="76"/>
      <c r="M20" s="76"/>
      <c r="N20" s="129"/>
      <c r="O20" s="223"/>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424</v>
      </c>
      <c r="C21" s="624" t="s">
        <v>332</v>
      </c>
      <c r="D21" s="624"/>
      <c r="E21" s="624"/>
      <c r="F21" s="105">
        <v>5</v>
      </c>
      <c r="G21" s="76"/>
      <c r="H21" s="76"/>
      <c r="I21" s="93" t="str">
        <f>C48</f>
        <v>Interrupción o afectación en la prestación del servicio administrativo</v>
      </c>
      <c r="J21" s="76"/>
      <c r="K21" s="76"/>
      <c r="L21" s="76"/>
      <c r="M21" s="76"/>
      <c r="N21" s="129"/>
      <c r="O21" s="223"/>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22"/>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22"/>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25" t="s">
        <v>294</v>
      </c>
      <c r="D24" s="625"/>
      <c r="E24" s="625"/>
      <c r="F24" s="85"/>
      <c r="G24" s="76"/>
      <c r="H24" s="76"/>
      <c r="I24" s="76"/>
      <c r="J24" s="76"/>
      <c r="K24" s="76"/>
      <c r="L24" s="76"/>
      <c r="M24" s="76"/>
      <c r="N24" s="129"/>
      <c r="O24" s="222"/>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418</v>
      </c>
      <c r="C25" s="624" t="s">
        <v>425</v>
      </c>
      <c r="D25" s="624"/>
      <c r="E25" s="624"/>
      <c r="F25" s="105">
        <v>1</v>
      </c>
      <c r="G25" s="76"/>
      <c r="H25" s="76"/>
      <c r="I25" s="76"/>
      <c r="J25" s="76"/>
      <c r="K25" s="76"/>
      <c r="L25" s="76"/>
      <c r="M25" s="76"/>
      <c r="N25" s="129"/>
      <c r="O25" s="224"/>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420</v>
      </c>
      <c r="C26" s="624" t="s">
        <v>426</v>
      </c>
      <c r="D26" s="624"/>
      <c r="E26" s="624"/>
      <c r="F26" s="105">
        <v>2</v>
      </c>
      <c r="G26" s="76"/>
      <c r="H26" s="76"/>
      <c r="I26" s="84"/>
      <c r="J26" s="84"/>
      <c r="K26" s="84"/>
      <c r="L26" s="84"/>
      <c r="M26" s="84"/>
      <c r="N26" s="130"/>
      <c r="O26" s="224"/>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421</v>
      </c>
      <c r="C27" s="624" t="s">
        <v>334</v>
      </c>
      <c r="D27" s="624"/>
      <c r="E27" s="624"/>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24"/>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423</v>
      </c>
      <c r="C28" s="624" t="s">
        <v>343</v>
      </c>
      <c r="D28" s="624"/>
      <c r="E28" s="624"/>
      <c r="F28" s="105">
        <v>4</v>
      </c>
      <c r="G28" s="76"/>
      <c r="H28" s="76"/>
      <c r="I28" s="84" t="str">
        <v xml:space="preserve">Si el hecho llegara a presentarse, tendría bajo impacto o efecto sobre la entidad.
</v>
      </c>
      <c r="J28" s="84"/>
      <c r="K28" s="84"/>
      <c r="L28" s="84"/>
      <c r="M28" s="84"/>
      <c r="N28" s="130"/>
      <c r="O28" s="224"/>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424</v>
      </c>
      <c r="C29" s="624" t="s">
        <v>295</v>
      </c>
      <c r="D29" s="624"/>
      <c r="E29" s="624"/>
      <c r="F29" s="105">
        <v>5</v>
      </c>
      <c r="G29" s="76"/>
      <c r="H29" s="76"/>
      <c r="I29" s="84" t="str">
        <v xml:space="preserve">Si el hecho llegara a presentarse, tendría medianas consecuencias o efectos sobre la entidad.
</v>
      </c>
      <c r="J29" s="84"/>
      <c r="K29" s="84"/>
      <c r="L29" s="84"/>
      <c r="M29" s="84"/>
      <c r="N29" s="130"/>
      <c r="O29" s="224"/>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22"/>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22"/>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26" t="s">
        <v>300</v>
      </c>
      <c r="D32" s="626"/>
      <c r="E32" s="626"/>
      <c r="F32" s="85"/>
      <c r="I32" s="84"/>
      <c r="J32" s="84"/>
      <c r="K32" s="84"/>
      <c r="L32" s="84"/>
      <c r="M32" s="84"/>
      <c r="N32" s="130"/>
      <c r="O32" s="222"/>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418</v>
      </c>
      <c r="C33" s="624" t="s">
        <v>427</v>
      </c>
      <c r="D33" s="624"/>
      <c r="E33" s="624"/>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22"/>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420</v>
      </c>
      <c r="C34" s="624" t="s">
        <v>307</v>
      </c>
      <c r="D34" s="624"/>
      <c r="E34" s="624"/>
      <c r="F34" s="107">
        <v>2</v>
      </c>
      <c r="I34" s="84" t="str">
        <v xml:space="preserve">Si el hecho llegara a presentarse, tendría bajo impacto o efecto sobre la entidad.
</v>
      </c>
      <c r="J34" s="84"/>
      <c r="K34" s="84"/>
      <c r="L34" s="84"/>
      <c r="M34" s="84"/>
      <c r="N34" s="130"/>
      <c r="O34" s="222"/>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421</v>
      </c>
      <c r="C35" s="624" t="s">
        <v>301</v>
      </c>
      <c r="D35" s="624"/>
      <c r="E35" s="624"/>
      <c r="F35" s="107">
        <v>3</v>
      </c>
      <c r="I35" s="84" t="str">
        <v xml:space="preserve">Si el hecho llegara a presentarse, tendría medianas consecuencias o efectos sobre la entidad.
</v>
      </c>
      <c r="J35" s="84"/>
      <c r="K35" s="84"/>
      <c r="L35" s="84"/>
      <c r="M35" s="84"/>
      <c r="N35" s="130"/>
      <c r="O35" s="222"/>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423</v>
      </c>
      <c r="C36" s="624" t="s">
        <v>428</v>
      </c>
      <c r="D36" s="624"/>
      <c r="E36" s="624"/>
      <c r="F36" s="107">
        <v>4</v>
      </c>
      <c r="I36" s="84" t="str">
        <v xml:space="preserve">Si el hecho llegara a presentarse, tendría altas consecuencias o efectos sobre la entidad
</v>
      </c>
      <c r="J36" s="84"/>
      <c r="K36" s="84"/>
      <c r="L36" s="84"/>
      <c r="M36" s="84"/>
      <c r="N36" s="130"/>
      <c r="O36" s="222"/>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424</v>
      </c>
      <c r="C37" s="624" t="s">
        <v>429</v>
      </c>
      <c r="D37" s="624"/>
      <c r="E37" s="624"/>
      <c r="F37" s="107">
        <v>5</v>
      </c>
      <c r="I37" s="84" t="str">
        <v xml:space="preserve">Si el hecho llegara a presentarse, tendría desastrosas consecuencias o efectos sobre la entidad.
</v>
      </c>
      <c r="J37" s="84"/>
      <c r="K37" s="84"/>
      <c r="L37" s="84"/>
      <c r="M37" s="84"/>
      <c r="N37" s="130"/>
      <c r="O37" s="222"/>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22"/>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22"/>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26" t="s">
        <v>297</v>
      </c>
      <c r="D40" s="626"/>
      <c r="E40" s="626"/>
      <c r="F40" s="85"/>
      <c r="N40" s="129"/>
      <c r="O40" s="222"/>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418</v>
      </c>
      <c r="C41" s="624" t="s">
        <v>298</v>
      </c>
      <c r="D41" s="624"/>
      <c r="E41" s="624"/>
      <c r="F41" s="107">
        <v>1</v>
      </c>
      <c r="N41" s="129"/>
      <c r="O41" s="222"/>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420</v>
      </c>
      <c r="C42" s="624" t="s">
        <v>309</v>
      </c>
      <c r="D42" s="624"/>
      <c r="E42" s="624"/>
      <c r="F42" s="107">
        <v>2</v>
      </c>
      <c r="N42" s="129"/>
      <c r="O42" s="222"/>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421</v>
      </c>
      <c r="C43" s="624" t="s">
        <v>430</v>
      </c>
      <c r="D43" s="624"/>
      <c r="E43" s="624"/>
      <c r="F43" s="107">
        <v>3</v>
      </c>
      <c r="N43" s="129"/>
      <c r="O43" s="222"/>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423</v>
      </c>
      <c r="C44" s="624" t="s">
        <v>326</v>
      </c>
      <c r="D44" s="624"/>
      <c r="E44" s="624"/>
      <c r="F44" s="107">
        <v>4</v>
      </c>
      <c r="N44" s="129"/>
      <c r="O44" s="222"/>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424</v>
      </c>
      <c r="C45" s="624" t="s">
        <v>431</v>
      </c>
      <c r="D45" s="624"/>
      <c r="E45" s="624"/>
      <c r="F45" s="107">
        <v>5</v>
      </c>
      <c r="N45" s="129"/>
      <c r="O45" s="222"/>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432</v>
      </c>
      <c r="D46" s="84"/>
      <c r="F46" s="85"/>
      <c r="N46" s="129"/>
      <c r="O46" s="222"/>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22"/>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25" t="s">
        <v>322</v>
      </c>
      <c r="D48" s="625"/>
      <c r="E48" s="625"/>
      <c r="F48" s="85"/>
      <c r="N48" s="129"/>
      <c r="O48" s="222"/>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418</v>
      </c>
      <c r="C49" s="621" t="s">
        <v>433</v>
      </c>
      <c r="D49" s="622"/>
      <c r="E49" s="623"/>
      <c r="F49" s="70">
        <v>1</v>
      </c>
      <c r="N49" s="129"/>
      <c r="O49" s="222"/>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420</v>
      </c>
      <c r="C50" s="621" t="s">
        <v>316</v>
      </c>
      <c r="D50" s="622"/>
      <c r="E50" s="623"/>
      <c r="F50" s="70">
        <v>2</v>
      </c>
      <c r="N50" s="129"/>
      <c r="O50" s="222"/>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421</v>
      </c>
      <c r="C51" s="621" t="s">
        <v>434</v>
      </c>
      <c r="D51" s="622"/>
      <c r="E51" s="623"/>
      <c r="F51" s="70">
        <v>3</v>
      </c>
      <c r="N51" s="129"/>
      <c r="O51" s="222"/>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423</v>
      </c>
      <c r="C52" s="621" t="s">
        <v>435</v>
      </c>
      <c r="D52" s="622"/>
      <c r="E52" s="623"/>
      <c r="F52" s="70">
        <v>4</v>
      </c>
      <c r="N52" s="129"/>
      <c r="O52" s="222"/>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424</v>
      </c>
      <c r="C53" s="621" t="s">
        <v>436</v>
      </c>
      <c r="D53" s="622"/>
      <c r="E53" s="623"/>
      <c r="F53" s="70">
        <v>5</v>
      </c>
      <c r="N53" s="129"/>
      <c r="O53" s="222"/>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22"/>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22"/>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416</v>
      </c>
      <c r="D56" s="96"/>
      <c r="E56" s="96"/>
      <c r="F56" s="85"/>
      <c r="N56" s="129"/>
      <c r="O56" s="222"/>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418</v>
      </c>
      <c r="C57" s="618" t="s">
        <v>437</v>
      </c>
      <c r="D57" s="619"/>
      <c r="E57" s="620"/>
      <c r="F57" s="70">
        <v>1</v>
      </c>
      <c r="N57" s="129"/>
      <c r="O57" s="222"/>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420</v>
      </c>
      <c r="C58" s="618" t="s">
        <v>438</v>
      </c>
      <c r="D58" s="619"/>
      <c r="E58" s="620"/>
      <c r="F58" s="70">
        <v>2</v>
      </c>
      <c r="N58" s="129"/>
      <c r="O58" s="222"/>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421</v>
      </c>
      <c r="C59" s="618" t="s">
        <v>439</v>
      </c>
      <c r="D59" s="619"/>
      <c r="E59" s="620"/>
      <c r="F59" s="70">
        <v>3</v>
      </c>
      <c r="N59" s="129"/>
      <c r="O59" s="222"/>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423</v>
      </c>
      <c r="C60" s="618" t="s">
        <v>440</v>
      </c>
      <c r="D60" s="619"/>
      <c r="E60" s="620"/>
      <c r="F60" s="70">
        <v>4</v>
      </c>
      <c r="N60" s="129"/>
      <c r="O60" s="222"/>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424</v>
      </c>
      <c r="C61" s="618" t="s">
        <v>441</v>
      </c>
      <c r="D61" s="619"/>
      <c r="E61" s="620"/>
      <c r="F61" s="70">
        <v>5</v>
      </c>
      <c r="N61" s="129"/>
      <c r="O61" s="222"/>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22"/>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22"/>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22"/>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22"/>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22"/>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22"/>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22"/>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22"/>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22"/>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22"/>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22"/>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22"/>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22"/>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22"/>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22"/>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22"/>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22"/>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22"/>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22"/>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22"/>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22"/>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22"/>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22"/>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22"/>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22"/>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22"/>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22"/>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22"/>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22"/>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22"/>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22"/>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22"/>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22"/>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22"/>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22"/>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22"/>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22"/>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22"/>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22"/>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22"/>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22"/>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22"/>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22"/>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22"/>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22"/>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22"/>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22"/>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22"/>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22"/>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22"/>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22"/>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22"/>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22"/>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22"/>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22"/>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22"/>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22"/>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22"/>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22"/>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22"/>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22"/>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22"/>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22"/>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22"/>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22"/>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22"/>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22"/>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22"/>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22"/>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22"/>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22"/>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22"/>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22"/>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22"/>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22"/>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22"/>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22"/>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22"/>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22"/>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22"/>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22"/>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22"/>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22"/>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22"/>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22"/>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22"/>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22"/>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22"/>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22"/>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22"/>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22"/>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22"/>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22"/>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22"/>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22"/>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22"/>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22"/>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22"/>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22"/>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22"/>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22"/>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22"/>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22"/>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22"/>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22"/>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22"/>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22"/>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22"/>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22"/>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22"/>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22"/>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22"/>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22"/>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22"/>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22"/>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22"/>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22"/>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22"/>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22"/>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22"/>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22"/>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22"/>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22"/>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22"/>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22"/>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22"/>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22"/>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22"/>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22"/>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22"/>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22"/>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22"/>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22"/>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22"/>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22"/>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22"/>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22"/>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20"/>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20"/>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20"/>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20"/>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20"/>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20"/>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20"/>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20"/>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20"/>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20"/>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20"/>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20"/>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20"/>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20"/>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20"/>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20"/>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20"/>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20"/>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20"/>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20"/>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20"/>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20"/>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20"/>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20"/>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20"/>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20"/>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20"/>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20"/>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20"/>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20"/>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20"/>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20"/>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20"/>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20"/>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20"/>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20"/>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20"/>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20"/>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20"/>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20"/>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20"/>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20"/>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20"/>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20"/>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20"/>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20"/>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20"/>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20"/>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20"/>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20"/>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20"/>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20"/>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20"/>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20"/>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20"/>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20"/>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20"/>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20"/>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20"/>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20"/>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20"/>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20"/>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20"/>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20"/>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20"/>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20"/>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20"/>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20"/>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20"/>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20"/>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20"/>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20"/>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20"/>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20"/>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20"/>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20"/>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20"/>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20"/>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20"/>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20"/>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20"/>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20"/>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20"/>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20"/>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20"/>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20"/>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20"/>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20"/>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20"/>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20"/>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20"/>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20"/>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20"/>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20"/>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20"/>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20"/>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20"/>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20"/>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20"/>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20"/>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20"/>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20"/>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20"/>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20"/>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20"/>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20"/>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20"/>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20"/>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20"/>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20"/>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20"/>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20"/>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20"/>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20"/>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20"/>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20"/>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20"/>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20"/>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20"/>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20"/>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20"/>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20"/>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20"/>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20"/>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20"/>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20"/>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20"/>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20"/>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20"/>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20"/>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20"/>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20"/>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20"/>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20"/>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20"/>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20"/>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20"/>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20"/>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20"/>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20"/>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20"/>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20"/>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20"/>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20"/>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20"/>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20"/>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20"/>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20"/>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20"/>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20"/>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20"/>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20"/>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20"/>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20"/>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20"/>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20"/>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20"/>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20"/>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20"/>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20"/>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20"/>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20"/>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20"/>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20"/>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20"/>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20"/>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20"/>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20"/>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20"/>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20"/>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20"/>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20"/>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20"/>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20"/>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20"/>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20"/>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20"/>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20"/>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20"/>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20"/>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20"/>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20"/>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20"/>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20"/>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20"/>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20"/>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20"/>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20"/>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20"/>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20"/>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20"/>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20"/>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20"/>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20"/>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20"/>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20"/>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20"/>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20"/>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20"/>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20"/>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20"/>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20"/>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20"/>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20"/>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20"/>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20"/>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20"/>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20"/>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20"/>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20"/>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20"/>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20"/>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20"/>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20"/>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20"/>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20"/>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20"/>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20"/>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20"/>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20"/>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20"/>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20"/>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20"/>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20"/>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20"/>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20"/>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20"/>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20"/>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20"/>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20"/>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20"/>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20"/>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20"/>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20"/>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20"/>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20"/>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20"/>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20"/>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20"/>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20"/>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20"/>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20"/>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20"/>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20"/>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20"/>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20"/>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20"/>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20"/>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20"/>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20"/>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20"/>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20"/>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20"/>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20"/>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20"/>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20"/>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20"/>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20"/>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20"/>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20"/>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20"/>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20"/>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20"/>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20"/>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20"/>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20"/>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20"/>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20"/>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20"/>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20"/>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20"/>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20"/>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20"/>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20"/>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20"/>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20"/>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20"/>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20"/>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20"/>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20"/>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20"/>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20"/>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20"/>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20"/>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20"/>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20"/>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20"/>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20"/>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20"/>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20"/>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20"/>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20"/>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20"/>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20"/>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20"/>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20"/>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20"/>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20"/>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20"/>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20"/>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20"/>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20"/>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20"/>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20"/>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20"/>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20"/>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20"/>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20"/>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20"/>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20"/>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20"/>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20"/>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20"/>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20"/>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20"/>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20"/>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20"/>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20"/>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20"/>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20"/>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20"/>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20"/>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20"/>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20"/>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20"/>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20"/>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20"/>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20"/>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20"/>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20"/>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20"/>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20"/>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20"/>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20"/>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20"/>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20"/>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20"/>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20"/>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20"/>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20"/>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20"/>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20"/>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20"/>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20"/>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20"/>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20"/>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20"/>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20"/>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20"/>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20"/>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20"/>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20"/>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20"/>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20"/>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20"/>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20"/>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20"/>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20"/>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20"/>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20"/>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20"/>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20"/>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20"/>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20"/>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20"/>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20"/>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20"/>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20"/>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20"/>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20"/>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20"/>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20"/>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20"/>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20"/>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20"/>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20"/>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20"/>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20"/>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20"/>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20"/>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20"/>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20"/>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20"/>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20"/>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20"/>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20"/>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20"/>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20"/>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20"/>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20"/>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20"/>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20"/>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20"/>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20"/>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20"/>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20"/>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20"/>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20"/>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20"/>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20"/>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20"/>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20"/>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20"/>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20"/>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20"/>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20"/>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20"/>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20"/>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20"/>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20"/>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20"/>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20"/>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20"/>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20"/>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20"/>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20"/>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20"/>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20"/>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20"/>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20"/>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20"/>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20"/>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20"/>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20"/>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20"/>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20"/>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20"/>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20"/>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20"/>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20"/>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20"/>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20"/>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20"/>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20"/>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20"/>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20"/>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20"/>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20"/>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20"/>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20"/>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20"/>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20"/>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20"/>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20"/>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20"/>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20"/>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20"/>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20"/>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20"/>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20"/>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20"/>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20"/>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20"/>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20"/>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20"/>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20"/>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20"/>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20"/>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20"/>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20"/>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20"/>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20"/>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20"/>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20"/>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20"/>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20"/>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20"/>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20"/>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20"/>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20"/>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20"/>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20"/>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20"/>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20"/>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20"/>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20"/>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20"/>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20"/>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20"/>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20"/>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20"/>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20"/>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20"/>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20"/>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20"/>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20"/>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20"/>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20"/>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20"/>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20"/>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20"/>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20"/>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20"/>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20"/>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20"/>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20"/>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20"/>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20"/>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20"/>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20"/>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20"/>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20"/>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20"/>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20"/>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20"/>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20"/>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20"/>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20"/>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20"/>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20"/>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20"/>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20"/>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20"/>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20"/>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20"/>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20"/>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20"/>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20"/>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20"/>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20"/>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31" t="s">
        <v>442</v>
      </c>
      <c r="C4" s="632"/>
      <c r="D4" s="632"/>
      <c r="E4" s="633" t="s">
        <v>443</v>
      </c>
      <c r="F4" s="633"/>
      <c r="G4" s="633"/>
      <c r="H4" s="633"/>
      <c r="I4" s="634"/>
      <c r="Q4" s="635" t="s">
        <v>444</v>
      </c>
      <c r="R4" s="635"/>
    </row>
    <row r="5" spans="2:19">
      <c r="B5" s="631"/>
      <c r="C5" s="632"/>
      <c r="D5" s="632"/>
      <c r="E5" s="633"/>
      <c r="F5" s="633"/>
      <c r="G5" s="633"/>
      <c r="H5" s="633"/>
      <c r="I5" s="634"/>
      <c r="Q5" s="635"/>
      <c r="R5" s="635"/>
    </row>
    <row r="6" spans="2:19">
      <c r="B6" s="631"/>
      <c r="C6" s="632"/>
      <c r="D6" s="632"/>
      <c r="E6" s="633"/>
      <c r="F6" s="633"/>
      <c r="G6" s="633"/>
      <c r="H6" s="633"/>
      <c r="I6" s="634"/>
      <c r="Q6" s="635"/>
      <c r="R6" s="635"/>
    </row>
    <row r="7" spans="2:19" ht="15.75" thickBot="1">
      <c r="B7" s="117"/>
      <c r="I7" s="118"/>
    </row>
    <row r="8" spans="2:19" ht="62.25" customHeight="1" thickBot="1">
      <c r="B8" s="636" t="s">
        <v>398</v>
      </c>
      <c r="C8" s="637"/>
      <c r="D8" s="56" t="s">
        <v>445</v>
      </c>
      <c r="E8" s="57">
        <v>5</v>
      </c>
      <c r="F8" s="57">
        <v>10</v>
      </c>
      <c r="G8" s="57">
        <v>15</v>
      </c>
      <c r="H8" s="57">
        <v>20</v>
      </c>
      <c r="I8" s="119">
        <v>25</v>
      </c>
      <c r="K8" s="638" t="s">
        <v>446</v>
      </c>
      <c r="L8" s="639"/>
      <c r="M8" s="639"/>
      <c r="N8" s="639"/>
      <c r="O8" s="639"/>
      <c r="P8" s="640"/>
      <c r="Q8" s="641" t="s">
        <v>447</v>
      </c>
      <c r="R8" s="641"/>
      <c r="S8" s="16" t="s">
        <v>448</v>
      </c>
    </row>
    <row r="9" spans="2:19" ht="62.25" customHeight="1" thickBot="1">
      <c r="B9" s="636"/>
      <c r="C9" s="637"/>
      <c r="D9" s="56" t="s">
        <v>449</v>
      </c>
      <c r="E9" s="58">
        <v>4</v>
      </c>
      <c r="F9" s="58">
        <v>8</v>
      </c>
      <c r="G9" s="57">
        <v>12</v>
      </c>
      <c r="H9" s="57">
        <v>16</v>
      </c>
      <c r="I9" s="119">
        <v>20</v>
      </c>
      <c r="K9" s="642" t="s">
        <v>450</v>
      </c>
      <c r="L9" s="643"/>
      <c r="M9" s="643"/>
      <c r="N9" s="643"/>
      <c r="O9" s="643"/>
      <c r="P9" s="643"/>
      <c r="Q9" s="644" t="s">
        <v>451</v>
      </c>
      <c r="R9" s="645"/>
      <c r="S9" s="16" t="s">
        <v>394</v>
      </c>
    </row>
    <row r="10" spans="2:19" ht="62.25" customHeight="1" thickBot="1">
      <c r="B10" s="636"/>
      <c r="C10" s="637"/>
      <c r="D10" s="56" t="s">
        <v>452</v>
      </c>
      <c r="E10" s="58">
        <v>3</v>
      </c>
      <c r="F10" s="58">
        <v>6</v>
      </c>
      <c r="G10" s="58">
        <v>9</v>
      </c>
      <c r="H10" s="57">
        <v>12</v>
      </c>
      <c r="I10" s="119">
        <v>15</v>
      </c>
      <c r="K10" s="646" t="s">
        <v>421</v>
      </c>
      <c r="L10" s="647"/>
      <c r="M10" s="647"/>
      <c r="N10" s="647"/>
      <c r="O10" s="647"/>
      <c r="P10" s="647"/>
      <c r="Q10" s="641" t="s">
        <v>453</v>
      </c>
      <c r="R10" s="641"/>
      <c r="S10" s="16" t="s">
        <v>454</v>
      </c>
    </row>
    <row r="11" spans="2:19" ht="62.25" customHeight="1">
      <c r="B11" s="636"/>
      <c r="C11" s="637"/>
      <c r="D11" s="56" t="s">
        <v>455</v>
      </c>
      <c r="E11" s="59">
        <v>2</v>
      </c>
      <c r="F11" s="58">
        <v>4</v>
      </c>
      <c r="G11" s="58">
        <v>6</v>
      </c>
      <c r="H11" s="57">
        <v>8</v>
      </c>
      <c r="I11" s="119">
        <v>10</v>
      </c>
      <c r="K11" s="648" t="s">
        <v>456</v>
      </c>
      <c r="L11" s="649"/>
      <c r="M11" s="649"/>
      <c r="N11" s="649"/>
      <c r="O11" s="649"/>
      <c r="P11" s="649"/>
      <c r="Q11" s="641" t="s">
        <v>395</v>
      </c>
      <c r="R11" s="650"/>
      <c r="S11" s="16" t="s">
        <v>395</v>
      </c>
    </row>
    <row r="12" spans="2:19" ht="62.25" customHeight="1">
      <c r="B12" s="636"/>
      <c r="C12" s="637"/>
      <c r="D12" s="56" t="s">
        <v>457</v>
      </c>
      <c r="E12" s="59">
        <v>1</v>
      </c>
      <c r="F12" s="59">
        <v>2</v>
      </c>
      <c r="G12" s="58">
        <v>3</v>
      </c>
      <c r="H12" s="57">
        <v>4</v>
      </c>
      <c r="I12" s="119">
        <v>5</v>
      </c>
    </row>
    <row r="13" spans="2:19" ht="62.25" customHeight="1" thickBot="1">
      <c r="B13" s="120"/>
      <c r="C13" s="629" t="s">
        <v>458</v>
      </c>
      <c r="D13" s="630"/>
      <c r="E13" s="121" t="s">
        <v>459</v>
      </c>
      <c r="F13" s="121" t="s">
        <v>460</v>
      </c>
      <c r="G13" s="121" t="s">
        <v>461</v>
      </c>
      <c r="H13" s="121" t="s">
        <v>462</v>
      </c>
      <c r="I13" s="122" t="s">
        <v>463</v>
      </c>
    </row>
    <row r="17" spans="4:6">
      <c r="D17" s="16"/>
      <c r="E17" s="16"/>
      <c r="F17" s="16"/>
    </row>
    <row r="18" spans="4:6" ht="15.75">
      <c r="D18" s="21" t="s">
        <v>464</v>
      </c>
      <c r="E18" s="123" t="s">
        <v>456</v>
      </c>
      <c r="F18" s="123">
        <v>1</v>
      </c>
    </row>
    <row r="19" spans="4:6">
      <c r="D19" s="21" t="s">
        <v>465</v>
      </c>
      <c r="E19" s="21" t="s">
        <v>456</v>
      </c>
      <c r="F19" s="21">
        <v>2</v>
      </c>
    </row>
    <row r="20" spans="4:6">
      <c r="D20" s="21" t="s">
        <v>466</v>
      </c>
      <c r="E20" s="21" t="s">
        <v>421</v>
      </c>
      <c r="F20" s="21">
        <v>2</v>
      </c>
    </row>
    <row r="21" spans="4:6">
      <c r="D21" s="21" t="s">
        <v>467</v>
      </c>
      <c r="E21" s="21" t="s">
        <v>468</v>
      </c>
      <c r="F21" s="21">
        <v>3</v>
      </c>
    </row>
    <row r="22" spans="4:6">
      <c r="D22" s="21" t="s">
        <v>469</v>
      </c>
      <c r="E22" s="21" t="s">
        <v>446</v>
      </c>
      <c r="F22" s="21">
        <v>4</v>
      </c>
    </row>
    <row r="23" spans="4:6">
      <c r="D23" s="21" t="s">
        <v>470</v>
      </c>
      <c r="E23" s="21" t="s">
        <v>456</v>
      </c>
      <c r="F23" s="21">
        <v>1</v>
      </c>
    </row>
    <row r="24" spans="4:6">
      <c r="D24" s="21" t="s">
        <v>471</v>
      </c>
      <c r="E24" s="21" t="s">
        <v>421</v>
      </c>
      <c r="F24" s="21">
        <v>2</v>
      </c>
    </row>
    <row r="25" spans="4:6">
      <c r="D25" s="21" t="s">
        <v>472</v>
      </c>
      <c r="E25" s="21" t="s">
        <v>421</v>
      </c>
      <c r="F25" s="21">
        <v>2</v>
      </c>
    </row>
    <row r="26" spans="4:6">
      <c r="D26" s="21" t="s">
        <v>473</v>
      </c>
      <c r="E26" s="21" t="s">
        <v>450</v>
      </c>
      <c r="F26" s="21">
        <v>3</v>
      </c>
    </row>
    <row r="27" spans="4:6">
      <c r="D27" s="21" t="s">
        <v>474</v>
      </c>
      <c r="E27" s="21" t="s">
        <v>446</v>
      </c>
      <c r="F27" s="21">
        <v>4</v>
      </c>
    </row>
    <row r="28" spans="4:6">
      <c r="D28" s="21" t="s">
        <v>475</v>
      </c>
      <c r="E28" s="21" t="s">
        <v>421</v>
      </c>
      <c r="F28" s="21">
        <v>2</v>
      </c>
    </row>
    <row r="29" spans="4:6">
      <c r="D29" s="21" t="s">
        <v>476</v>
      </c>
      <c r="E29" s="21" t="s">
        <v>421</v>
      </c>
      <c r="F29" s="21">
        <v>2</v>
      </c>
    </row>
    <row r="30" spans="4:6">
      <c r="D30" s="21" t="s">
        <v>477</v>
      </c>
      <c r="E30" s="21" t="s">
        <v>421</v>
      </c>
      <c r="F30" s="21">
        <v>2</v>
      </c>
    </row>
    <row r="31" spans="4:6">
      <c r="D31" s="21" t="s">
        <v>478</v>
      </c>
      <c r="E31" s="21" t="s">
        <v>450</v>
      </c>
      <c r="F31" s="21">
        <v>3</v>
      </c>
    </row>
    <row r="32" spans="4:6">
      <c r="D32" s="21" t="s">
        <v>479</v>
      </c>
      <c r="E32" s="21" t="s">
        <v>446</v>
      </c>
      <c r="F32" s="21">
        <v>4</v>
      </c>
    </row>
    <row r="33" spans="4:6">
      <c r="D33" s="21" t="s">
        <v>480</v>
      </c>
      <c r="E33" s="21" t="s">
        <v>421</v>
      </c>
      <c r="F33" s="21">
        <v>2</v>
      </c>
    </row>
    <row r="34" spans="4:6">
      <c r="D34" s="21" t="s">
        <v>481</v>
      </c>
      <c r="E34" s="21" t="s">
        <v>421</v>
      </c>
      <c r="F34" s="21">
        <v>2</v>
      </c>
    </row>
    <row r="35" spans="4:6">
      <c r="D35" s="21" t="s">
        <v>482</v>
      </c>
      <c r="E35" s="21" t="s">
        <v>450</v>
      </c>
      <c r="F35" s="21">
        <v>3</v>
      </c>
    </row>
    <row r="36" spans="4:6">
      <c r="D36" s="21" t="s">
        <v>483</v>
      </c>
      <c r="E36" s="21" t="s">
        <v>450</v>
      </c>
      <c r="F36" s="21">
        <v>3</v>
      </c>
    </row>
    <row r="37" spans="4:6">
      <c r="D37" s="21" t="s">
        <v>484</v>
      </c>
      <c r="E37" s="21" t="s">
        <v>446</v>
      </c>
      <c r="F37" s="21">
        <v>4</v>
      </c>
    </row>
    <row r="38" spans="4:6">
      <c r="D38" s="21" t="s">
        <v>485</v>
      </c>
      <c r="E38" s="21" t="s">
        <v>450</v>
      </c>
      <c r="F38" s="21">
        <v>3</v>
      </c>
    </row>
    <row r="39" spans="4:6">
      <c r="D39" s="21" t="s">
        <v>486</v>
      </c>
      <c r="E39" s="21" t="s">
        <v>450</v>
      </c>
      <c r="F39" s="21">
        <v>3</v>
      </c>
    </row>
    <row r="40" spans="4:6">
      <c r="D40" s="21" t="s">
        <v>487</v>
      </c>
      <c r="E40" s="21" t="s">
        <v>450</v>
      </c>
      <c r="F40" s="21">
        <v>3</v>
      </c>
    </row>
    <row r="41" spans="4:6">
      <c r="D41" s="21" t="s">
        <v>488</v>
      </c>
      <c r="E41" s="21" t="s">
        <v>450</v>
      </c>
      <c r="F41" s="21">
        <v>3</v>
      </c>
    </row>
    <row r="42" spans="4:6">
      <c r="D42" s="21" t="s">
        <v>489</v>
      </c>
      <c r="E42" s="21" t="s">
        <v>446</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89"/>
  <sheetViews>
    <sheetView showGridLines="0" topLeftCell="A19" zoomScale="80" zoomScaleNormal="80" workbookViewId="0">
      <selection activeCell="L50" sqref="L50:L59"/>
    </sheetView>
  </sheetViews>
  <sheetFormatPr baseColWidth="10" defaultColWidth="11.42578125" defaultRowHeight="15"/>
  <cols>
    <col min="1" max="1" width="18.42578125" style="5" customWidth="1"/>
    <col min="2" max="2" width="35.85546875" style="5" customWidth="1"/>
    <col min="3" max="3" width="52.140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4" t="s">
        <v>265</v>
      </c>
      <c r="B4" s="504"/>
      <c r="C4" s="563" t="s">
        <v>4</v>
      </c>
      <c r="D4" s="563"/>
      <c r="E4" s="563"/>
      <c r="F4" s="563"/>
      <c r="G4" s="563"/>
      <c r="H4" s="563"/>
      <c r="I4" s="563"/>
      <c r="J4" s="563"/>
      <c r="K4" s="563"/>
      <c r="L4" s="563"/>
      <c r="M4" s="56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4" t="s">
        <v>266</v>
      </c>
      <c r="B5" s="504"/>
      <c r="C5" s="515" t="s">
        <v>33</v>
      </c>
      <c r="D5" s="516"/>
      <c r="E5" s="516"/>
      <c r="F5" s="516"/>
      <c r="G5" s="516"/>
      <c r="H5" s="516"/>
      <c r="I5" s="516"/>
      <c r="J5" s="516"/>
      <c r="K5" s="516"/>
      <c r="L5" s="516"/>
      <c r="M5" s="5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04" t="s">
        <v>267</v>
      </c>
      <c r="B6" s="504"/>
      <c r="C6" s="515" t="s">
        <v>559</v>
      </c>
      <c r="D6" s="516"/>
      <c r="E6" s="516"/>
      <c r="F6" s="516"/>
      <c r="G6" s="516"/>
      <c r="H6" s="516"/>
      <c r="I6" s="516"/>
      <c r="J6" s="516"/>
      <c r="K6" s="516"/>
      <c r="L6" s="516"/>
      <c r="M6" s="5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94" t="s">
        <v>490</v>
      </c>
      <c r="B7" s="695"/>
      <c r="C7" s="696"/>
      <c r="D7" s="697" t="s">
        <v>491</v>
      </c>
      <c r="E7" s="697"/>
      <c r="F7" s="697"/>
      <c r="G7" s="698" t="s">
        <v>492</v>
      </c>
      <c r="H7" s="689" t="s">
        <v>493</v>
      </c>
      <c r="I7" s="691" t="s">
        <v>494</v>
      </c>
      <c r="J7" s="692"/>
      <c r="K7" s="691" t="s">
        <v>495</v>
      </c>
      <c r="L7" s="692"/>
      <c r="M7" s="693" t="s">
        <v>496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207</v>
      </c>
      <c r="C8" s="34" t="s">
        <v>209</v>
      </c>
      <c r="D8" s="27" t="s">
        <v>219</v>
      </c>
      <c r="E8" s="27" t="s">
        <v>497</v>
      </c>
      <c r="F8" s="27" t="s">
        <v>498</v>
      </c>
      <c r="G8" s="698"/>
      <c r="H8" s="690"/>
      <c r="I8" s="28" t="s">
        <v>499</v>
      </c>
      <c r="J8" s="28" t="s">
        <v>500</v>
      </c>
      <c r="K8" s="28" t="s">
        <v>501</v>
      </c>
      <c r="L8" s="28" t="s">
        <v>502</v>
      </c>
      <c r="M8" s="69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9"/>
      <c r="B9" s="680"/>
      <c r="C9" s="680"/>
      <c r="D9" s="680"/>
      <c r="E9" s="680"/>
      <c r="F9" s="680"/>
      <c r="G9" s="68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1">
        <f>'7- Mapa Final'!A10</f>
        <v>1</v>
      </c>
      <c r="B10" s="682" t="str">
        <f>'7- Mapa Final'!B10</f>
        <v>Vencimiento de Términos</v>
      </c>
      <c r="C10" s="682"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99" t="str">
        <f>'7- Mapa Final'!J10</f>
        <v>Media - 3</v>
      </c>
      <c r="E10" s="700" t="str">
        <f>'7- Mapa Final'!K10</f>
        <v>Moderado - 3</v>
      </c>
      <c r="F10" s="684" t="str">
        <f>'7- Mapa Final'!M10</f>
        <v>Moderado - 9</v>
      </c>
      <c r="G10" s="465" t="s">
        <v>394</v>
      </c>
      <c r="H10" s="685"/>
      <c r="I10" s="685"/>
      <c r="J10" s="685" t="s">
        <v>529</v>
      </c>
      <c r="K10" s="668">
        <v>45352</v>
      </c>
      <c r="L10" s="668">
        <v>45382</v>
      </c>
      <c r="M10" s="683" t="s">
        <v>543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6"/>
      <c r="G11" s="466"/>
      <c r="H11" s="662"/>
      <c r="I11" s="662"/>
      <c r="J11" s="662"/>
      <c r="K11" s="662"/>
      <c r="L11" s="662"/>
      <c r="M11" s="66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6"/>
      <c r="G12" s="466"/>
      <c r="H12" s="662"/>
      <c r="I12" s="662"/>
      <c r="J12" s="662"/>
      <c r="K12" s="662"/>
      <c r="L12" s="662"/>
      <c r="M12" s="66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6"/>
      <c r="G13" s="466"/>
      <c r="H13" s="662"/>
      <c r="I13" s="662"/>
      <c r="J13" s="662"/>
      <c r="K13" s="662"/>
      <c r="L13" s="662"/>
      <c r="M13" s="66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6"/>
      <c r="G14" s="466"/>
      <c r="H14" s="662"/>
      <c r="I14" s="662"/>
      <c r="J14" s="662"/>
      <c r="K14" s="662"/>
      <c r="L14" s="662"/>
      <c r="M14" s="66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6"/>
      <c r="G15" s="466"/>
      <c r="H15" s="662"/>
      <c r="I15" s="662"/>
      <c r="J15" s="662"/>
      <c r="K15" s="662"/>
      <c r="L15" s="662"/>
      <c r="M15" s="66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6"/>
      <c r="G16" s="466"/>
      <c r="H16" s="662"/>
      <c r="I16" s="662"/>
      <c r="J16" s="662"/>
      <c r="K16" s="662"/>
      <c r="L16" s="662"/>
      <c r="M16" s="66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6"/>
      <c r="G17" s="466"/>
      <c r="H17" s="662"/>
      <c r="I17" s="662"/>
      <c r="J17" s="662"/>
      <c r="K17" s="662"/>
      <c r="L17" s="662"/>
      <c r="M17" s="66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6"/>
      <c r="G18" s="466"/>
      <c r="H18" s="662"/>
      <c r="I18" s="662"/>
      <c r="J18" s="662"/>
      <c r="K18" s="662"/>
      <c r="L18" s="662"/>
      <c r="M18" s="66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58.5" customHeight="1" thickBot="1">
      <c r="A19" s="651"/>
      <c r="B19" s="653"/>
      <c r="C19" s="653"/>
      <c r="D19" s="656"/>
      <c r="E19" s="659"/>
      <c r="F19" s="666"/>
      <c r="G19" s="466"/>
      <c r="H19" s="662"/>
      <c r="I19" s="662"/>
      <c r="J19" s="662"/>
      <c r="K19" s="662"/>
      <c r="L19" s="662"/>
      <c r="M19" s="66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51">
        <f>'7- Mapa Final'!A20</f>
        <v>2</v>
      </c>
      <c r="B20" s="653" t="str">
        <f>'7- Mapa Final'!B20</f>
        <v xml:space="preserve">Incumplimientos en la realización de audiencias </v>
      </c>
      <c r="C20" s="653" t="str">
        <f>'7- Mapa Final'!C20</f>
        <v xml:space="preserve">No se atiende la  solicitud  de un fiscal o parte interesada para la realización de una audiencia preliminar o no se cumple  la programación de audiencias de Conocimiento. </v>
      </c>
      <c r="D20" s="655" t="str">
        <f>'7- Mapa Final'!J20</f>
        <v>Alta - 4</v>
      </c>
      <c r="E20" s="658" t="str">
        <f>'7- Mapa Final'!K20</f>
        <v>Moderado - 3</v>
      </c>
      <c r="F20" s="666" t="str">
        <f>'7- Mapa Final'!M20</f>
        <v>Alto - 12</v>
      </c>
      <c r="G20" s="465" t="s">
        <v>394</v>
      </c>
      <c r="H20" s="662" t="s">
        <v>156</v>
      </c>
      <c r="I20" s="662"/>
      <c r="J20" s="662" t="s">
        <v>529</v>
      </c>
      <c r="K20" s="668">
        <v>45352</v>
      </c>
      <c r="L20" s="668">
        <v>45382</v>
      </c>
      <c r="M20" s="664" t="s">
        <v>530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6"/>
      <c r="G21" s="466"/>
      <c r="H21" s="662"/>
      <c r="I21" s="662"/>
      <c r="J21" s="662"/>
      <c r="K21" s="662"/>
      <c r="L21" s="662"/>
      <c r="M21" s="66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6"/>
      <c r="G22" s="466"/>
      <c r="H22" s="662"/>
      <c r="I22" s="662"/>
      <c r="J22" s="662"/>
      <c r="K22" s="662"/>
      <c r="L22" s="662"/>
      <c r="M22" s="66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6"/>
      <c r="G23" s="466"/>
      <c r="H23" s="662"/>
      <c r="I23" s="662"/>
      <c r="J23" s="662"/>
      <c r="K23" s="662"/>
      <c r="L23" s="662"/>
      <c r="M23" s="66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6"/>
      <c r="G24" s="466"/>
      <c r="H24" s="662"/>
      <c r="I24" s="662"/>
      <c r="J24" s="662"/>
      <c r="K24" s="662"/>
      <c r="L24" s="662"/>
      <c r="M24" s="66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6"/>
      <c r="G25" s="466"/>
      <c r="H25" s="662"/>
      <c r="I25" s="662"/>
      <c r="J25" s="662"/>
      <c r="K25" s="662"/>
      <c r="L25" s="662"/>
      <c r="M25" s="664"/>
      <c r="N25" s="33"/>
      <c r="O25" s="33"/>
    </row>
    <row r="26" spans="1:169">
      <c r="A26" s="651"/>
      <c r="B26" s="653"/>
      <c r="C26" s="653"/>
      <c r="D26" s="656"/>
      <c r="E26" s="659"/>
      <c r="F26" s="666"/>
      <c r="G26" s="466"/>
      <c r="H26" s="662"/>
      <c r="I26" s="662"/>
      <c r="J26" s="662"/>
      <c r="K26" s="662"/>
      <c r="L26" s="662"/>
      <c r="M26" s="664"/>
      <c r="N26" s="33"/>
      <c r="O26" s="33"/>
    </row>
    <row r="27" spans="1:169">
      <c r="A27" s="651"/>
      <c r="B27" s="653"/>
      <c r="C27" s="653"/>
      <c r="D27" s="656"/>
      <c r="E27" s="659"/>
      <c r="F27" s="666"/>
      <c r="G27" s="466"/>
      <c r="H27" s="662"/>
      <c r="I27" s="662"/>
      <c r="J27" s="662"/>
      <c r="K27" s="662"/>
      <c r="L27" s="662"/>
      <c r="M27" s="664"/>
      <c r="N27" s="33"/>
      <c r="O27" s="33"/>
    </row>
    <row r="28" spans="1:169">
      <c r="A28" s="651"/>
      <c r="B28" s="653"/>
      <c r="C28" s="653"/>
      <c r="D28" s="656"/>
      <c r="E28" s="659"/>
      <c r="F28" s="666"/>
      <c r="G28" s="466"/>
      <c r="H28" s="662"/>
      <c r="I28" s="662"/>
      <c r="J28" s="662"/>
      <c r="K28" s="662"/>
      <c r="L28" s="662"/>
      <c r="M28" s="664"/>
      <c r="N28" s="33"/>
      <c r="O28" s="33"/>
    </row>
    <row r="29" spans="1:169">
      <c r="A29" s="651"/>
      <c r="B29" s="653"/>
      <c r="C29" s="653"/>
      <c r="D29" s="656"/>
      <c r="E29" s="659"/>
      <c r="F29" s="666"/>
      <c r="G29" s="466"/>
      <c r="H29" s="662"/>
      <c r="I29" s="662"/>
      <c r="J29" s="662"/>
      <c r="K29" s="662"/>
      <c r="L29" s="662"/>
      <c r="M29" s="664"/>
      <c r="N29" s="33"/>
      <c r="O29" s="33"/>
    </row>
    <row r="30" spans="1:169" s="25" customFormat="1" ht="12.75">
      <c r="A30" s="651">
        <f>'7- Mapa Final'!A30</f>
        <v>3</v>
      </c>
      <c r="B30" s="653" t="str">
        <f>'7- Mapa Final'!B30</f>
        <v xml:space="preserve"> Efectuar notificaciones que no cumplan con los requistos</v>
      </c>
      <c r="C30" s="653" t="str">
        <f>'7- Mapa Final'!C30</f>
        <v>No se realizan las  notificaciones , no se erfectuan  oportunamente o no se aplica aplicar la normatividad (Aca esta como riesgo porque es el producto de este proceso)</v>
      </c>
      <c r="D30" s="655" t="str">
        <f>'7- Mapa Final'!J30</f>
        <v>Muy Baja - 1</v>
      </c>
      <c r="E30" s="658" t="str">
        <f>'7- Mapa Final'!K30</f>
        <v>Leve - 1</v>
      </c>
      <c r="F30" s="666" t="str">
        <f>'7- Mapa Final'!M30</f>
        <v>Bajo - 1</v>
      </c>
      <c r="G30" s="466" t="s">
        <v>395</v>
      </c>
      <c r="H30" s="662"/>
      <c r="I30" s="662"/>
      <c r="J30" s="662" t="s">
        <v>529</v>
      </c>
      <c r="K30" s="678">
        <v>45352</v>
      </c>
      <c r="L30" s="678">
        <v>45382</v>
      </c>
      <c r="M30" s="664" t="s">
        <v>542</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6"/>
      <c r="G31" s="466"/>
      <c r="H31" s="662"/>
      <c r="I31" s="662"/>
      <c r="J31" s="662"/>
      <c r="K31" s="662"/>
      <c r="L31" s="662"/>
      <c r="M31" s="66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6"/>
      <c r="G32" s="466"/>
      <c r="H32" s="662"/>
      <c r="I32" s="662"/>
      <c r="J32" s="662"/>
      <c r="K32" s="662"/>
      <c r="L32" s="662"/>
      <c r="M32" s="66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6"/>
      <c r="G33" s="466"/>
      <c r="H33" s="662"/>
      <c r="I33" s="662"/>
      <c r="J33" s="662"/>
      <c r="K33" s="662"/>
      <c r="L33" s="662"/>
      <c r="M33" s="66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6"/>
      <c r="G34" s="466"/>
      <c r="H34" s="662"/>
      <c r="I34" s="662"/>
      <c r="J34" s="662"/>
      <c r="K34" s="662"/>
      <c r="L34" s="662"/>
      <c r="M34" s="66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6"/>
      <c r="G35" s="466"/>
      <c r="H35" s="662"/>
      <c r="I35" s="662"/>
      <c r="J35" s="662"/>
      <c r="K35" s="662"/>
      <c r="L35" s="662"/>
      <c r="M35" s="664"/>
      <c r="N35" s="33"/>
      <c r="O35" s="33"/>
    </row>
    <row r="36" spans="1:169">
      <c r="A36" s="651"/>
      <c r="B36" s="653"/>
      <c r="C36" s="653"/>
      <c r="D36" s="656"/>
      <c r="E36" s="659"/>
      <c r="F36" s="666"/>
      <c r="G36" s="466"/>
      <c r="H36" s="662"/>
      <c r="I36" s="662"/>
      <c r="J36" s="662"/>
      <c r="K36" s="662"/>
      <c r="L36" s="662"/>
      <c r="M36" s="664"/>
      <c r="N36" s="33"/>
      <c r="O36" s="33"/>
    </row>
    <row r="37" spans="1:169">
      <c r="A37" s="651"/>
      <c r="B37" s="653"/>
      <c r="C37" s="653"/>
      <c r="D37" s="656"/>
      <c r="E37" s="659"/>
      <c r="F37" s="666"/>
      <c r="G37" s="466"/>
      <c r="H37" s="662"/>
      <c r="I37" s="662"/>
      <c r="J37" s="662"/>
      <c r="K37" s="662"/>
      <c r="L37" s="662"/>
      <c r="M37" s="664"/>
      <c r="N37" s="33"/>
      <c r="O37" s="33"/>
    </row>
    <row r="38" spans="1:169">
      <c r="A38" s="651"/>
      <c r="B38" s="653"/>
      <c r="C38" s="653"/>
      <c r="D38" s="656"/>
      <c r="E38" s="659"/>
      <c r="F38" s="666"/>
      <c r="G38" s="466"/>
      <c r="H38" s="662"/>
      <c r="I38" s="662"/>
      <c r="J38" s="662"/>
      <c r="K38" s="662"/>
      <c r="L38" s="662"/>
      <c r="M38" s="664"/>
      <c r="N38" s="33"/>
      <c r="O38" s="33"/>
    </row>
    <row r="39" spans="1:169" ht="15.75" thickBot="1">
      <c r="A39" s="651"/>
      <c r="B39" s="653"/>
      <c r="C39" s="653"/>
      <c r="D39" s="656"/>
      <c r="E39" s="659"/>
      <c r="F39" s="666"/>
      <c r="G39" s="466"/>
      <c r="H39" s="662"/>
      <c r="I39" s="662"/>
      <c r="J39" s="662"/>
      <c r="K39" s="662"/>
      <c r="L39" s="662"/>
      <c r="M39" s="664"/>
      <c r="N39" s="33"/>
      <c r="O39" s="33"/>
    </row>
    <row r="40" spans="1:169" s="25" customFormat="1" ht="12.75">
      <c r="A40" s="651">
        <f>'7- Mapa Final'!A40</f>
        <v>4</v>
      </c>
      <c r="B40" s="653" t="str">
        <f>'7- Mapa Final'!B40</f>
        <v>Efectuar el reparto judicial incumpliendo requisitos</v>
      </c>
      <c r="C40" s="653" t="str">
        <f>'7- Mapa Final'!C40</f>
        <v>Realizar el reparto incumpliendo los principios  y condiciones establecidas para su realización</v>
      </c>
      <c r="D40" s="655" t="str">
        <f>'7- Mapa Final'!J40</f>
        <v>Muy Baja - 1</v>
      </c>
      <c r="E40" s="658" t="str">
        <f>'7- Mapa Final'!K40</f>
        <v>Leve - 1</v>
      </c>
      <c r="F40" s="666" t="str">
        <f>'7- Mapa Final'!M40</f>
        <v>Bajo - 1</v>
      </c>
      <c r="G40" s="466" t="s">
        <v>395</v>
      </c>
      <c r="H40" s="662"/>
      <c r="I40" s="662"/>
      <c r="J40" s="662" t="s">
        <v>529</v>
      </c>
      <c r="K40" s="668">
        <v>45352</v>
      </c>
      <c r="L40" s="668">
        <v>45382</v>
      </c>
      <c r="M40" s="664" t="s">
        <v>547</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6"/>
      <c r="G41" s="466"/>
      <c r="H41" s="662"/>
      <c r="I41" s="662"/>
      <c r="J41" s="662"/>
      <c r="K41" s="662"/>
      <c r="L41" s="662"/>
      <c r="M41" s="66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6"/>
      <c r="G42" s="466"/>
      <c r="H42" s="662"/>
      <c r="I42" s="662"/>
      <c r="J42" s="662"/>
      <c r="K42" s="662"/>
      <c r="L42" s="662"/>
      <c r="M42" s="66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6"/>
      <c r="G43" s="466"/>
      <c r="H43" s="662"/>
      <c r="I43" s="662"/>
      <c r="J43" s="662"/>
      <c r="K43" s="662"/>
      <c r="L43" s="662"/>
      <c r="M43" s="66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6"/>
      <c r="G44" s="466"/>
      <c r="H44" s="662"/>
      <c r="I44" s="662"/>
      <c r="J44" s="662"/>
      <c r="K44" s="662"/>
      <c r="L44" s="662"/>
      <c r="M44" s="66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6"/>
      <c r="G45" s="466"/>
      <c r="H45" s="662"/>
      <c r="I45" s="662"/>
      <c r="J45" s="662"/>
      <c r="K45" s="662"/>
      <c r="L45" s="662"/>
      <c r="M45" s="664"/>
      <c r="N45" s="33"/>
      <c r="O45" s="33"/>
    </row>
    <row r="46" spans="1:169">
      <c r="A46" s="651"/>
      <c r="B46" s="653"/>
      <c r="C46" s="653"/>
      <c r="D46" s="656"/>
      <c r="E46" s="659"/>
      <c r="F46" s="666"/>
      <c r="G46" s="466"/>
      <c r="H46" s="662"/>
      <c r="I46" s="662"/>
      <c r="J46" s="662"/>
      <c r="K46" s="662"/>
      <c r="L46" s="662"/>
      <c r="M46" s="664"/>
      <c r="N46" s="33"/>
      <c r="O46" s="33"/>
    </row>
    <row r="47" spans="1:169">
      <c r="A47" s="651"/>
      <c r="B47" s="653"/>
      <c r="C47" s="653"/>
      <c r="D47" s="656"/>
      <c r="E47" s="659"/>
      <c r="F47" s="666"/>
      <c r="G47" s="466"/>
      <c r="H47" s="662"/>
      <c r="I47" s="662"/>
      <c r="J47" s="662"/>
      <c r="K47" s="662"/>
      <c r="L47" s="662"/>
      <c r="M47" s="664"/>
      <c r="N47" s="33"/>
      <c r="O47" s="33"/>
    </row>
    <row r="48" spans="1:169">
      <c r="A48" s="651"/>
      <c r="B48" s="653"/>
      <c r="C48" s="653"/>
      <c r="D48" s="656"/>
      <c r="E48" s="659"/>
      <c r="F48" s="666"/>
      <c r="G48" s="466"/>
      <c r="H48" s="662"/>
      <c r="I48" s="662"/>
      <c r="J48" s="662"/>
      <c r="K48" s="662"/>
      <c r="L48" s="662"/>
      <c r="M48" s="664"/>
      <c r="N48" s="33"/>
      <c r="O48" s="33"/>
    </row>
    <row r="49" spans="1:169">
      <c r="A49" s="651"/>
      <c r="B49" s="653"/>
      <c r="C49" s="653"/>
      <c r="D49" s="656"/>
      <c r="E49" s="659"/>
      <c r="F49" s="666"/>
      <c r="G49" s="466"/>
      <c r="H49" s="662"/>
      <c r="I49" s="662"/>
      <c r="J49" s="662"/>
      <c r="K49" s="662"/>
      <c r="L49" s="662"/>
      <c r="M49" s="664"/>
      <c r="N49" s="33"/>
      <c r="O49" s="33"/>
    </row>
    <row r="50" spans="1:169" s="25" customFormat="1" ht="12.75">
      <c r="A50" s="651">
        <v>5</v>
      </c>
      <c r="B50" s="653" t="str">
        <f>'7- Mapa Final'!B50</f>
        <v>Pérdida de documentos</v>
      </c>
      <c r="C50" s="653" t="str">
        <f>'7- Mapa Final'!C50</f>
        <v>Extravío temporal o definitivo de los  documentos de los procesos judiciales principalmente los audios</v>
      </c>
      <c r="D50" s="655" t="str">
        <f>'7- Mapa Final'!J50</f>
        <v>Muy Baja - 1</v>
      </c>
      <c r="E50" s="658" t="str">
        <f>'7- Mapa Final'!K50</f>
        <v>Moderado - 3</v>
      </c>
      <c r="F50" s="666" t="str">
        <f>'7- Mapa Final'!M50</f>
        <v>Moderado - 3</v>
      </c>
      <c r="G50" s="466" t="s">
        <v>394</v>
      </c>
      <c r="H50" s="662"/>
      <c r="I50" s="662"/>
      <c r="J50" s="662" t="s">
        <v>529</v>
      </c>
      <c r="K50" s="661">
        <v>45352</v>
      </c>
      <c r="L50" s="661">
        <v>45382</v>
      </c>
      <c r="M50" s="664" t="s">
        <v>560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6"/>
      <c r="G51" s="466"/>
      <c r="H51" s="662"/>
      <c r="I51" s="662"/>
      <c r="J51" s="662"/>
      <c r="K51" s="662"/>
      <c r="L51" s="662"/>
      <c r="M51" s="66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6"/>
      <c r="G52" s="466"/>
      <c r="H52" s="662"/>
      <c r="I52" s="662"/>
      <c r="J52" s="662"/>
      <c r="K52" s="662"/>
      <c r="L52" s="662"/>
      <c r="M52" s="66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6"/>
      <c r="G53" s="466"/>
      <c r="H53" s="662"/>
      <c r="I53" s="662"/>
      <c r="J53" s="662"/>
      <c r="K53" s="662"/>
      <c r="L53" s="662"/>
      <c r="M53" s="66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6"/>
      <c r="G54" s="466"/>
      <c r="H54" s="662"/>
      <c r="I54" s="662"/>
      <c r="J54" s="662"/>
      <c r="K54" s="662"/>
      <c r="L54" s="662"/>
      <c r="M54" s="66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6"/>
      <c r="G55" s="466"/>
      <c r="H55" s="662"/>
      <c r="I55" s="662"/>
      <c r="J55" s="662"/>
      <c r="K55" s="662"/>
      <c r="L55" s="662"/>
      <c r="M55" s="664"/>
      <c r="N55" s="33"/>
      <c r="O55" s="33"/>
    </row>
    <row r="56" spans="1:169">
      <c r="A56" s="651"/>
      <c r="B56" s="653"/>
      <c r="C56" s="653"/>
      <c r="D56" s="656"/>
      <c r="E56" s="659"/>
      <c r="F56" s="666"/>
      <c r="G56" s="466"/>
      <c r="H56" s="662"/>
      <c r="I56" s="662"/>
      <c r="J56" s="662"/>
      <c r="K56" s="662"/>
      <c r="L56" s="662"/>
      <c r="M56" s="664"/>
      <c r="N56" s="33"/>
      <c r="O56" s="33"/>
    </row>
    <row r="57" spans="1:169">
      <c r="A57" s="651"/>
      <c r="B57" s="653"/>
      <c r="C57" s="653"/>
      <c r="D57" s="656"/>
      <c r="E57" s="659"/>
      <c r="F57" s="666"/>
      <c r="G57" s="466"/>
      <c r="H57" s="662"/>
      <c r="I57" s="662"/>
      <c r="J57" s="662"/>
      <c r="K57" s="662"/>
      <c r="L57" s="662"/>
      <c r="M57" s="664"/>
      <c r="N57" s="33"/>
      <c r="O57" s="33"/>
    </row>
    <row r="58" spans="1:169">
      <c r="A58" s="651"/>
      <c r="B58" s="653"/>
      <c r="C58" s="653"/>
      <c r="D58" s="656"/>
      <c r="E58" s="659"/>
      <c r="F58" s="666"/>
      <c r="G58" s="466"/>
      <c r="H58" s="662"/>
      <c r="I58" s="662"/>
      <c r="J58" s="662"/>
      <c r="K58" s="662"/>
      <c r="L58" s="662"/>
      <c r="M58" s="664"/>
      <c r="N58" s="33"/>
      <c r="O58" s="33"/>
    </row>
    <row r="59" spans="1:169" ht="15.75" thickBot="1">
      <c r="A59" s="652"/>
      <c r="B59" s="654"/>
      <c r="C59" s="654"/>
      <c r="D59" s="657"/>
      <c r="E59" s="660"/>
      <c r="F59" s="667"/>
      <c r="G59" s="467"/>
      <c r="H59" s="663"/>
      <c r="I59" s="663"/>
      <c r="J59" s="663"/>
      <c r="K59" s="663"/>
      <c r="L59" s="663"/>
      <c r="M59" s="665"/>
      <c r="N59" s="33"/>
      <c r="O59" s="33"/>
    </row>
    <row r="60" spans="1:169" s="25" customFormat="1" ht="12.75" hidden="1">
      <c r="A60" s="651">
        <v>6</v>
      </c>
      <c r="B60" s="653" t="str">
        <f>'7- Mapa Final'!B60</f>
        <v xml:space="preserve">Recibir , ofrecer, prometer , entregar o aceptar dádivas o beneficios a nombre propio o de terceros para  expedir, alterar,retener , extraviar o entregar  documentos  sin el lleno de requisitos legales </v>
      </c>
      <c r="C60" s="653" t="str">
        <f>'7- Mapa Final'!C60</f>
        <v xml:space="preserve"> Realizar trámites sin el cumplimiento de los requisitos legales  o  con informacionfalsa</v>
      </c>
      <c r="D60" s="655" t="str">
        <f>'7- Mapa Final'!J60</f>
        <v>Muy Baja - 1</v>
      </c>
      <c r="E60" s="658" t="str">
        <f>'7- Mapa Final'!K60</f>
        <v>Mayor - 4</v>
      </c>
      <c r="F60" s="666" t="str">
        <f>'7- Mapa Final'!M60</f>
        <v>Alto  - 4</v>
      </c>
      <c r="G60" s="466" t="s">
        <v>394</v>
      </c>
      <c r="H60" s="662"/>
      <c r="I60" s="662"/>
      <c r="J60" s="662"/>
      <c r="K60" s="686"/>
      <c r="L60" s="686"/>
      <c r="M60" s="68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51"/>
      <c r="B61" s="653"/>
      <c r="C61" s="653"/>
      <c r="D61" s="656"/>
      <c r="E61" s="659"/>
      <c r="F61" s="666"/>
      <c r="G61" s="466"/>
      <c r="H61" s="662"/>
      <c r="I61" s="662"/>
      <c r="J61" s="662"/>
      <c r="K61" s="662"/>
      <c r="L61" s="662"/>
      <c r="M61" s="68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51"/>
      <c r="B62" s="653"/>
      <c r="C62" s="653"/>
      <c r="D62" s="656"/>
      <c r="E62" s="659"/>
      <c r="F62" s="666"/>
      <c r="G62" s="466"/>
      <c r="H62" s="662"/>
      <c r="I62" s="662"/>
      <c r="J62" s="662"/>
      <c r="K62" s="662"/>
      <c r="L62" s="662"/>
      <c r="M62" s="68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51"/>
      <c r="B63" s="653"/>
      <c r="C63" s="653"/>
      <c r="D63" s="656"/>
      <c r="E63" s="659"/>
      <c r="F63" s="666"/>
      <c r="G63" s="466"/>
      <c r="H63" s="662"/>
      <c r="I63" s="662"/>
      <c r="J63" s="662"/>
      <c r="K63" s="662"/>
      <c r="L63" s="662"/>
      <c r="M63" s="68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51"/>
      <c r="B64" s="653"/>
      <c r="C64" s="653"/>
      <c r="D64" s="656"/>
      <c r="E64" s="659"/>
      <c r="F64" s="666"/>
      <c r="G64" s="466"/>
      <c r="H64" s="662"/>
      <c r="I64" s="662"/>
      <c r="J64" s="662"/>
      <c r="K64" s="662"/>
      <c r="L64" s="662"/>
      <c r="M64" s="68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651"/>
      <c r="B65" s="653"/>
      <c r="C65" s="653"/>
      <c r="D65" s="656"/>
      <c r="E65" s="659"/>
      <c r="F65" s="666"/>
      <c r="G65" s="466"/>
      <c r="H65" s="662"/>
      <c r="I65" s="662"/>
      <c r="J65" s="662"/>
      <c r="K65" s="662"/>
      <c r="L65" s="662"/>
      <c r="M65" s="687"/>
      <c r="N65" s="33"/>
      <c r="O65" s="33"/>
    </row>
    <row r="66" spans="1:169" hidden="1">
      <c r="A66" s="651"/>
      <c r="B66" s="653"/>
      <c r="C66" s="653"/>
      <c r="D66" s="656"/>
      <c r="E66" s="659"/>
      <c r="F66" s="666"/>
      <c r="G66" s="466"/>
      <c r="H66" s="662"/>
      <c r="I66" s="662"/>
      <c r="J66" s="662"/>
      <c r="K66" s="662"/>
      <c r="L66" s="662"/>
      <c r="M66" s="687"/>
      <c r="N66" s="33"/>
      <c r="O66" s="33"/>
    </row>
    <row r="67" spans="1:169" hidden="1">
      <c r="A67" s="651"/>
      <c r="B67" s="653"/>
      <c r="C67" s="653"/>
      <c r="D67" s="656"/>
      <c r="E67" s="659"/>
      <c r="F67" s="666"/>
      <c r="G67" s="466"/>
      <c r="H67" s="662"/>
      <c r="I67" s="662"/>
      <c r="J67" s="662"/>
      <c r="K67" s="662"/>
      <c r="L67" s="662"/>
      <c r="M67" s="687"/>
      <c r="N67" s="33"/>
      <c r="O67" s="33"/>
    </row>
    <row r="68" spans="1:169" hidden="1">
      <c r="A68" s="651"/>
      <c r="B68" s="653"/>
      <c r="C68" s="653"/>
      <c r="D68" s="656"/>
      <c r="E68" s="659"/>
      <c r="F68" s="666"/>
      <c r="G68" s="466"/>
      <c r="H68" s="662"/>
      <c r="I68" s="662"/>
      <c r="J68" s="662"/>
      <c r="K68" s="662"/>
      <c r="L68" s="662"/>
      <c r="M68" s="687"/>
      <c r="N68" s="33"/>
      <c r="O68" s="33"/>
    </row>
    <row r="69" spans="1:169" ht="15.75" hidden="1" thickBot="1">
      <c r="A69" s="652"/>
      <c r="B69" s="654"/>
      <c r="C69" s="654"/>
      <c r="D69" s="657"/>
      <c r="E69" s="660"/>
      <c r="F69" s="667"/>
      <c r="G69" s="467"/>
      <c r="H69" s="663"/>
      <c r="I69" s="663"/>
      <c r="J69" s="663"/>
      <c r="K69" s="663"/>
      <c r="L69" s="663"/>
      <c r="M69" s="688"/>
      <c r="N69" s="33"/>
      <c r="O69" s="33"/>
    </row>
    <row r="70" spans="1:169" s="25" customFormat="1" ht="12.75" hidden="1" customHeight="1">
      <c r="A70" s="651">
        <v>7</v>
      </c>
      <c r="B70" s="653" t="str">
        <f>'7- Mapa Final'!B70</f>
        <v xml:space="preserve">Recibir, ofrecer, prometer, entregar o aceptar dadivas  o beneficios a nombre propio o de terceros para  demorar, retener, alterar o direccionar fallos judiciales </v>
      </c>
      <c r="C70" s="653" t="str">
        <f>'7- Mapa Final'!C70</f>
        <v xml:space="preserve">Proferir  sentencias judiciales incumplmiendo los principios de la administracion de justicia o sin la observancia de los Codigos  Procesales en la materia </v>
      </c>
      <c r="D70" s="655" t="str">
        <f>'7- Mapa Final'!J70</f>
        <v>Muy Baja - 1</v>
      </c>
      <c r="E70" s="658" t="str">
        <f>'7- Mapa Final'!K70</f>
        <v>Mayor - 4</v>
      </c>
      <c r="F70" s="666" t="str">
        <f>'7- Mapa Final'!M70</f>
        <v>Alto  - 4</v>
      </c>
      <c r="G70" s="466" t="s">
        <v>394</v>
      </c>
      <c r="H70" s="662"/>
      <c r="I70" s="662"/>
      <c r="J70" s="662"/>
      <c r="K70" s="662"/>
      <c r="L70" s="662"/>
      <c r="M70" s="68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51"/>
      <c r="B71" s="653"/>
      <c r="C71" s="653"/>
      <c r="D71" s="656"/>
      <c r="E71" s="659"/>
      <c r="F71" s="666"/>
      <c r="G71" s="466"/>
      <c r="H71" s="662"/>
      <c r="I71" s="662"/>
      <c r="J71" s="662"/>
      <c r="K71" s="662"/>
      <c r="L71" s="662"/>
      <c r="M71" s="68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51"/>
      <c r="B72" s="653"/>
      <c r="C72" s="653"/>
      <c r="D72" s="656"/>
      <c r="E72" s="659"/>
      <c r="F72" s="666"/>
      <c r="G72" s="466"/>
      <c r="H72" s="662"/>
      <c r="I72" s="662"/>
      <c r="J72" s="662"/>
      <c r="K72" s="662"/>
      <c r="L72" s="662"/>
      <c r="M72" s="68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51"/>
      <c r="B73" s="653"/>
      <c r="C73" s="653"/>
      <c r="D73" s="656"/>
      <c r="E73" s="659"/>
      <c r="F73" s="666"/>
      <c r="G73" s="466"/>
      <c r="H73" s="662"/>
      <c r="I73" s="662"/>
      <c r="J73" s="662"/>
      <c r="K73" s="662"/>
      <c r="L73" s="662"/>
      <c r="M73" s="68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51"/>
      <c r="B74" s="653"/>
      <c r="C74" s="653"/>
      <c r="D74" s="656"/>
      <c r="E74" s="659"/>
      <c r="F74" s="666"/>
      <c r="G74" s="466"/>
      <c r="H74" s="662"/>
      <c r="I74" s="662"/>
      <c r="J74" s="662"/>
      <c r="K74" s="662"/>
      <c r="L74" s="662"/>
      <c r="M74" s="68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51"/>
      <c r="B75" s="653"/>
      <c r="C75" s="653"/>
      <c r="D75" s="656"/>
      <c r="E75" s="659"/>
      <c r="F75" s="666"/>
      <c r="G75" s="466"/>
      <c r="H75" s="662"/>
      <c r="I75" s="662"/>
      <c r="J75" s="662"/>
      <c r="K75" s="662"/>
      <c r="L75" s="662"/>
      <c r="M75" s="687"/>
      <c r="N75" s="33"/>
      <c r="O75" s="33"/>
    </row>
    <row r="76" spans="1:169" hidden="1">
      <c r="A76" s="651"/>
      <c r="B76" s="653"/>
      <c r="C76" s="653"/>
      <c r="D76" s="656"/>
      <c r="E76" s="659"/>
      <c r="F76" s="666"/>
      <c r="G76" s="466"/>
      <c r="H76" s="662"/>
      <c r="I76" s="662"/>
      <c r="J76" s="662"/>
      <c r="K76" s="662"/>
      <c r="L76" s="662"/>
      <c r="M76" s="687"/>
      <c r="N76" s="33"/>
      <c r="O76" s="33"/>
    </row>
    <row r="77" spans="1:169" hidden="1">
      <c r="A77" s="651"/>
      <c r="B77" s="653"/>
      <c r="C77" s="653"/>
      <c r="D77" s="656"/>
      <c r="E77" s="659"/>
      <c r="F77" s="666"/>
      <c r="G77" s="466"/>
      <c r="H77" s="662"/>
      <c r="I77" s="662"/>
      <c r="J77" s="662"/>
      <c r="K77" s="662"/>
      <c r="L77" s="662"/>
      <c r="M77" s="687"/>
      <c r="N77" s="33"/>
      <c r="O77" s="33"/>
    </row>
    <row r="78" spans="1:169" hidden="1">
      <c r="A78" s="651"/>
      <c r="B78" s="653"/>
      <c r="C78" s="653"/>
      <c r="D78" s="656"/>
      <c r="E78" s="659"/>
      <c r="F78" s="666"/>
      <c r="G78" s="466"/>
      <c r="H78" s="662"/>
      <c r="I78" s="662"/>
      <c r="J78" s="662"/>
      <c r="K78" s="662"/>
      <c r="L78" s="662"/>
      <c r="M78" s="687"/>
      <c r="N78" s="33"/>
      <c r="O78" s="33"/>
    </row>
    <row r="79" spans="1:169" ht="15.75" hidden="1" thickBot="1">
      <c r="A79" s="652"/>
      <c r="B79" s="654"/>
      <c r="C79" s="654"/>
      <c r="D79" s="657"/>
      <c r="E79" s="660"/>
      <c r="F79" s="667"/>
      <c r="G79" s="467"/>
      <c r="H79" s="663"/>
      <c r="I79" s="663"/>
      <c r="J79" s="663"/>
      <c r="K79" s="663"/>
      <c r="L79" s="663"/>
      <c r="M79" s="688"/>
      <c r="N79" s="33"/>
      <c r="O79" s="33"/>
    </row>
    <row r="80" spans="1:169" s="25" customFormat="1" ht="12.75" hidden="1">
      <c r="A80" s="651">
        <v>8</v>
      </c>
      <c r="B80" s="653" t="str">
        <f>'7- Mapa Final'!B80</f>
        <v>Ofrecer, prometer, entregar, aceptar o solicitar una ventaja indebida para xxxxx</v>
      </c>
      <c r="C80" s="653" t="str">
        <f>'7- Mapa Final'!C80</f>
        <v>Cuando por indebido interés se permite  xxxxxx</v>
      </c>
      <c r="D80" s="655" t="str">
        <f>'7- Mapa Final'!J80</f>
        <v>Muy Baja - 1</v>
      </c>
      <c r="E80" s="658" t="str">
        <f>'7- Mapa Final'!K80</f>
        <v>Mayor - 4</v>
      </c>
      <c r="F80" s="666" t="str">
        <f>'7- Mapa Final'!M80</f>
        <v>Alto  - 4</v>
      </c>
      <c r="G80" s="466" t="s">
        <v>394</v>
      </c>
      <c r="H80" s="662"/>
      <c r="I80" s="662"/>
      <c r="J80" s="662"/>
      <c r="K80" s="662"/>
      <c r="L80" s="662"/>
      <c r="M80" s="687"/>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hidden="1" customHeight="1">
      <c r="A81" s="651"/>
      <c r="B81" s="653"/>
      <c r="C81" s="653"/>
      <c r="D81" s="656"/>
      <c r="E81" s="659"/>
      <c r="F81" s="666"/>
      <c r="G81" s="466"/>
      <c r="H81" s="662"/>
      <c r="I81" s="662"/>
      <c r="J81" s="662"/>
      <c r="K81" s="662"/>
      <c r="L81" s="662"/>
      <c r="M81" s="687"/>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hidden="1" customHeight="1">
      <c r="A82" s="651"/>
      <c r="B82" s="653"/>
      <c r="C82" s="653"/>
      <c r="D82" s="656"/>
      <c r="E82" s="659"/>
      <c r="F82" s="666"/>
      <c r="G82" s="466"/>
      <c r="H82" s="662"/>
      <c r="I82" s="662"/>
      <c r="J82" s="662"/>
      <c r="K82" s="662"/>
      <c r="L82" s="662"/>
      <c r="M82" s="687"/>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hidden="1" customHeight="1">
      <c r="A83" s="651"/>
      <c r="B83" s="653"/>
      <c r="C83" s="653"/>
      <c r="D83" s="656"/>
      <c r="E83" s="659"/>
      <c r="F83" s="666"/>
      <c r="G83" s="466"/>
      <c r="H83" s="662"/>
      <c r="I83" s="662"/>
      <c r="J83" s="662"/>
      <c r="K83" s="662"/>
      <c r="L83" s="662"/>
      <c r="M83" s="687"/>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hidden="1" customHeight="1">
      <c r="A84" s="651"/>
      <c r="B84" s="653"/>
      <c r="C84" s="653"/>
      <c r="D84" s="656"/>
      <c r="E84" s="659"/>
      <c r="F84" s="666"/>
      <c r="G84" s="466"/>
      <c r="H84" s="662"/>
      <c r="I84" s="662"/>
      <c r="J84" s="662"/>
      <c r="K84" s="662"/>
      <c r="L84" s="662"/>
      <c r="M84" s="687"/>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hidden="1">
      <c r="A85" s="651"/>
      <c r="B85" s="653"/>
      <c r="C85" s="653"/>
      <c r="D85" s="656"/>
      <c r="E85" s="659"/>
      <c r="F85" s="666"/>
      <c r="G85" s="466"/>
      <c r="H85" s="662"/>
      <c r="I85" s="662"/>
      <c r="J85" s="662"/>
      <c r="K85" s="662"/>
      <c r="L85" s="662"/>
      <c r="M85" s="687"/>
      <c r="N85" s="33"/>
      <c r="O85" s="33"/>
    </row>
    <row r="86" spans="1:169" hidden="1">
      <c r="A86" s="651"/>
      <c r="B86" s="653"/>
      <c r="C86" s="653"/>
      <c r="D86" s="656"/>
      <c r="E86" s="659"/>
      <c r="F86" s="666"/>
      <c r="G86" s="466"/>
      <c r="H86" s="662"/>
      <c r="I86" s="662"/>
      <c r="J86" s="662"/>
      <c r="K86" s="662"/>
      <c r="L86" s="662"/>
      <c r="M86" s="687"/>
      <c r="N86" s="33"/>
      <c r="O86" s="33"/>
    </row>
    <row r="87" spans="1:169" hidden="1">
      <c r="A87" s="651"/>
      <c r="B87" s="653"/>
      <c r="C87" s="653"/>
      <c r="D87" s="656"/>
      <c r="E87" s="659"/>
      <c r="F87" s="666"/>
      <c r="G87" s="466"/>
      <c r="H87" s="662"/>
      <c r="I87" s="662"/>
      <c r="J87" s="662"/>
      <c r="K87" s="662"/>
      <c r="L87" s="662"/>
      <c r="M87" s="687"/>
      <c r="N87" s="33"/>
      <c r="O87" s="33"/>
    </row>
    <row r="88" spans="1:169" hidden="1">
      <c r="A88" s="651"/>
      <c r="B88" s="653"/>
      <c r="C88" s="653"/>
      <c r="D88" s="656"/>
      <c r="E88" s="659"/>
      <c r="F88" s="666"/>
      <c r="G88" s="466"/>
      <c r="H88" s="662"/>
      <c r="I88" s="662"/>
      <c r="J88" s="662"/>
      <c r="K88" s="662"/>
      <c r="L88" s="662"/>
      <c r="M88" s="687"/>
      <c r="N88" s="33"/>
      <c r="O88" s="33"/>
    </row>
    <row r="89" spans="1:169" ht="15.75" hidden="1" thickBot="1">
      <c r="A89" s="652"/>
      <c r="B89" s="654"/>
      <c r="C89" s="654"/>
      <c r="D89" s="657"/>
      <c r="E89" s="660"/>
      <c r="F89" s="667"/>
      <c r="G89" s="467"/>
      <c r="H89" s="663"/>
      <c r="I89" s="663"/>
      <c r="J89" s="663"/>
      <c r="K89" s="663"/>
      <c r="L89" s="663"/>
      <c r="M89" s="688"/>
      <c r="N89" s="33"/>
      <c r="O89" s="33"/>
    </row>
  </sheetData>
  <mergeCells count="121">
    <mergeCell ref="J80:J89"/>
    <mergeCell ref="K80:K89"/>
    <mergeCell ref="L80:L89"/>
    <mergeCell ref="M80:M89"/>
    <mergeCell ref="A80:A89"/>
    <mergeCell ref="B80:B89"/>
    <mergeCell ref="C80:C89"/>
    <mergeCell ref="D80:D89"/>
    <mergeCell ref="E80:E89"/>
    <mergeCell ref="F80:F89"/>
    <mergeCell ref="G80:G89"/>
    <mergeCell ref="H80:H89"/>
    <mergeCell ref="I80:I89"/>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218" priority="815" operator="containsText" text="3- Moderado">
      <formula>NOT(ISERROR(SEARCH("3- Moderado",A7)))</formula>
    </cfRule>
    <cfRule type="containsText" dxfId="217" priority="816" operator="containsText" text="6- Moderado">
      <formula>NOT(ISERROR(SEARCH("6- Moderado",A7)))</formula>
    </cfRule>
    <cfRule type="containsText" dxfId="216" priority="817" operator="containsText" text="4- Moderado">
      <formula>NOT(ISERROR(SEARCH("4- Moderado",A7)))</formula>
    </cfRule>
    <cfRule type="containsText" dxfId="215" priority="818" operator="containsText" text="3- Bajo">
      <formula>NOT(ISERROR(SEARCH("3- Bajo",A7)))</formula>
    </cfRule>
    <cfRule type="containsText" dxfId="214" priority="819" operator="containsText" text="4- Bajo">
      <formula>NOT(ISERROR(SEARCH("4- Bajo",A7)))</formula>
    </cfRule>
    <cfRule type="containsText" dxfId="213" priority="820" operator="containsText" text="1- Bajo">
      <formula>NOT(ISERROR(SEARCH("1- Bajo",A7)))</formula>
    </cfRule>
  </conditionalFormatting>
  <conditionalFormatting sqref="A10:E10 A20:E20">
    <cfRule type="containsText" dxfId="212" priority="791" operator="containsText" text="3- Moderado">
      <formula>NOT(ISERROR(SEARCH("3- Moderado",A10)))</formula>
    </cfRule>
    <cfRule type="containsText" dxfId="211" priority="792" operator="containsText" text="6- Moderado">
      <formula>NOT(ISERROR(SEARCH("6- Moderado",A10)))</formula>
    </cfRule>
    <cfRule type="containsText" dxfId="210" priority="793" operator="containsText" text="4- Moderado">
      <formula>NOT(ISERROR(SEARCH("4- Moderado",A10)))</formula>
    </cfRule>
    <cfRule type="containsText" dxfId="209" priority="794" operator="containsText" text="3- Bajo">
      <formula>NOT(ISERROR(SEARCH("3- Bajo",A10)))</formula>
    </cfRule>
    <cfRule type="containsText" dxfId="208" priority="795" operator="containsText" text="4- Bajo">
      <formula>NOT(ISERROR(SEARCH("4- Bajo",A10)))</formula>
    </cfRule>
    <cfRule type="containsText" dxfId="207" priority="796" operator="containsText" text="1- Bajo">
      <formula>NOT(ISERROR(SEARCH("1- Bajo",A10)))</formula>
    </cfRule>
  </conditionalFormatting>
  <conditionalFormatting sqref="A30:E30">
    <cfRule type="containsText" dxfId="206" priority="129" operator="containsText" text="3- Moderado">
      <formula>NOT(ISERROR(SEARCH("3- Moderado",A30)))</formula>
    </cfRule>
    <cfRule type="containsText" dxfId="205" priority="130" operator="containsText" text="6- Moderado">
      <formula>NOT(ISERROR(SEARCH("6- Moderado",A30)))</formula>
    </cfRule>
    <cfRule type="containsText" dxfId="204" priority="131" operator="containsText" text="4- Moderado">
      <formula>NOT(ISERROR(SEARCH("4- Moderado",A30)))</formula>
    </cfRule>
    <cfRule type="containsText" dxfId="203" priority="132" operator="containsText" text="3- Bajo">
      <formula>NOT(ISERROR(SEARCH("3- Bajo",A30)))</formula>
    </cfRule>
    <cfRule type="containsText" dxfId="202" priority="133" operator="containsText" text="4- Bajo">
      <formula>NOT(ISERROR(SEARCH("4- Bajo",A30)))</formula>
    </cfRule>
    <cfRule type="containsText" dxfId="201" priority="134" operator="containsText" text="1- Bajo">
      <formula>NOT(ISERROR(SEARCH("1- Bajo",A30)))</formula>
    </cfRule>
  </conditionalFormatting>
  <conditionalFormatting sqref="A40:E40">
    <cfRule type="containsText" dxfId="200" priority="101" operator="containsText" text="3- Moderado">
      <formula>NOT(ISERROR(SEARCH("3- Moderado",A40)))</formula>
    </cfRule>
    <cfRule type="containsText" dxfId="199" priority="102" operator="containsText" text="6- Moderado">
      <formula>NOT(ISERROR(SEARCH("6- Moderado",A40)))</formula>
    </cfRule>
    <cfRule type="containsText" dxfId="198" priority="103" operator="containsText" text="4- Moderado">
      <formula>NOT(ISERROR(SEARCH("4- Moderado",A40)))</formula>
    </cfRule>
    <cfRule type="containsText" dxfId="197" priority="104" operator="containsText" text="3- Bajo">
      <formula>NOT(ISERROR(SEARCH("3- Bajo",A40)))</formula>
    </cfRule>
    <cfRule type="containsText" dxfId="196" priority="105" operator="containsText" text="4- Bajo">
      <formula>NOT(ISERROR(SEARCH("4- Bajo",A40)))</formula>
    </cfRule>
    <cfRule type="containsText" dxfId="195" priority="106" operator="containsText" text="1- Bajo">
      <formula>NOT(ISERROR(SEARCH("1- Bajo",A40)))</formula>
    </cfRule>
  </conditionalFormatting>
  <conditionalFormatting sqref="A50:E50 A60 A70 A80">
    <cfRule type="containsText" dxfId="194" priority="45" operator="containsText" text="3- Moderado">
      <formula>NOT(ISERROR(SEARCH("3- Moderado",A50)))</formula>
    </cfRule>
    <cfRule type="containsText" dxfId="193" priority="46" operator="containsText" text="6- Moderado">
      <formula>NOT(ISERROR(SEARCH("6- Moderado",A50)))</formula>
    </cfRule>
    <cfRule type="containsText" dxfId="192" priority="47" operator="containsText" text="4- Moderado">
      <formula>NOT(ISERROR(SEARCH("4- Moderado",A50)))</formula>
    </cfRule>
    <cfRule type="containsText" dxfId="191" priority="48" operator="containsText" text="3- Bajo">
      <formula>NOT(ISERROR(SEARCH("3- Bajo",A50)))</formula>
    </cfRule>
    <cfRule type="containsText" dxfId="190" priority="49" operator="containsText" text="4- Bajo">
      <formula>NOT(ISERROR(SEARCH("4- Bajo",A50)))</formula>
    </cfRule>
    <cfRule type="containsText" dxfId="189" priority="50" operator="containsText" text="1- Bajo">
      <formula>NOT(ISERROR(SEARCH("1- Bajo",A50)))</formula>
    </cfRule>
  </conditionalFormatting>
  <conditionalFormatting sqref="B60:E60">
    <cfRule type="containsText" dxfId="188" priority="22" operator="containsText" text="3- Moderado">
      <formula>NOT(ISERROR(SEARCH("3- Moderado",B60)))</formula>
    </cfRule>
    <cfRule type="containsText" dxfId="187" priority="23" operator="containsText" text="6- Moderado">
      <formula>NOT(ISERROR(SEARCH("6- Moderado",B60)))</formula>
    </cfRule>
    <cfRule type="containsText" dxfId="186" priority="24" operator="containsText" text="4- Moderado">
      <formula>NOT(ISERROR(SEARCH("4- Moderado",B60)))</formula>
    </cfRule>
    <cfRule type="containsText" dxfId="185" priority="25" operator="containsText" text="3- Bajo">
      <formula>NOT(ISERROR(SEARCH("3- Bajo",B60)))</formula>
    </cfRule>
    <cfRule type="containsText" dxfId="184" priority="26" operator="containsText" text="4- Bajo">
      <formula>NOT(ISERROR(SEARCH("4- Bajo",B60)))</formula>
    </cfRule>
    <cfRule type="containsText" dxfId="183" priority="27" operator="containsText" text="1- Bajo">
      <formula>NOT(ISERROR(SEARCH("1- Bajo",B60)))</formula>
    </cfRule>
  </conditionalFormatting>
  <conditionalFormatting sqref="B70:E70">
    <cfRule type="containsText" dxfId="182" priority="8" operator="containsText" text="3- Moderado">
      <formula>NOT(ISERROR(SEARCH("3- Moderado",B70)))</formula>
    </cfRule>
    <cfRule type="containsText" dxfId="181" priority="9" operator="containsText" text="6- Moderado">
      <formula>NOT(ISERROR(SEARCH("6- Moderado",B70)))</formula>
    </cfRule>
    <cfRule type="containsText" dxfId="180" priority="10" operator="containsText" text="4- Moderado">
      <formula>NOT(ISERROR(SEARCH("4- Moderado",B70)))</formula>
    </cfRule>
    <cfRule type="containsText" dxfId="179" priority="11" operator="containsText" text="3- Bajo">
      <formula>NOT(ISERROR(SEARCH("3- Bajo",B70)))</formula>
    </cfRule>
    <cfRule type="containsText" dxfId="178" priority="12" operator="containsText" text="4- Bajo">
      <formula>NOT(ISERROR(SEARCH("4- Bajo",B70)))</formula>
    </cfRule>
    <cfRule type="containsText" dxfId="177" priority="13" operator="containsText" text="1- Bajo">
      <formula>NOT(ISERROR(SEARCH("1- Bajo",B70)))</formula>
    </cfRule>
  </conditionalFormatting>
  <conditionalFormatting sqref="B80:E80">
    <cfRule type="containsText" dxfId="176" priority="1" operator="containsText" text="3- Moderado">
      <formula>NOT(ISERROR(SEARCH("3- Moderado",B80)))</formula>
    </cfRule>
    <cfRule type="containsText" dxfId="175" priority="2" operator="containsText" text="6- Moderado">
      <formula>NOT(ISERROR(SEARCH("6- Moderado",B80)))</formula>
    </cfRule>
    <cfRule type="containsText" dxfId="174" priority="3" operator="containsText" text="4- Moderado">
      <formula>NOT(ISERROR(SEARCH("4- Moderado",B80)))</formula>
    </cfRule>
    <cfRule type="containsText" dxfId="173" priority="4" operator="containsText" text="3- Bajo">
      <formula>NOT(ISERROR(SEARCH("3- Bajo",B80)))</formula>
    </cfRule>
    <cfRule type="containsText" dxfId="172" priority="5" operator="containsText" text="4- Bajo">
      <formula>NOT(ISERROR(SEARCH("4- Bajo",B80)))</formula>
    </cfRule>
    <cfRule type="containsText" dxfId="171" priority="6" operator="containsText" text="1- Bajo">
      <formula>NOT(ISERROR(SEARCH("1- Bajo",B80)))</formula>
    </cfRule>
  </conditionalFormatting>
  <conditionalFormatting sqref="C8:F8">
    <cfRule type="containsText" dxfId="170" priority="147" operator="containsText" text="3- Moderado">
      <formula>NOT(ISERROR(SEARCH("3- Moderado",C8)))</formula>
    </cfRule>
    <cfRule type="containsText" dxfId="169" priority="148" operator="containsText" text="6- Moderado">
      <formula>NOT(ISERROR(SEARCH("6- Moderado",C8)))</formula>
    </cfRule>
    <cfRule type="containsText" dxfId="168" priority="149" operator="containsText" text="4- Moderado">
      <formula>NOT(ISERROR(SEARCH("4- Moderado",C8)))</formula>
    </cfRule>
    <cfRule type="containsText" dxfId="167" priority="150" operator="containsText" text="3- Bajo">
      <formula>NOT(ISERROR(SEARCH("3- Bajo",C8)))</formula>
    </cfRule>
    <cfRule type="containsText" dxfId="166" priority="151" operator="containsText" text="4- Bajo">
      <formula>NOT(ISERROR(SEARCH("4- Bajo",C8)))</formula>
    </cfRule>
    <cfRule type="containsText" dxfId="165" priority="152" operator="containsText" text="1- Bajo">
      <formula>NOT(ISERROR(SEARCH("1- Bajo",C8)))</formula>
    </cfRule>
  </conditionalFormatting>
  <conditionalFormatting sqref="D10:D89">
    <cfRule type="containsText" dxfId="164" priority="39" operator="containsText" text="Muy Alta">
      <formula>NOT(ISERROR(SEARCH("Muy Alta",D10)))</formula>
    </cfRule>
    <cfRule type="containsText" dxfId="163" priority="40" operator="containsText" text="Alta">
      <formula>NOT(ISERROR(SEARCH("Alta",D10)))</formula>
    </cfRule>
    <cfRule type="containsText" dxfId="162" priority="41" operator="containsText" text="Baja">
      <formula>NOT(ISERROR(SEARCH("Baja",D10)))</formula>
    </cfRule>
    <cfRule type="containsText" dxfId="161" priority="42" operator="containsText" text="Muy Baja">
      <formula>NOT(ISERROR(SEARCH("Muy Baja",D10)))</formula>
    </cfRule>
    <cfRule type="containsText" dxfId="160" priority="44" operator="containsText" text="Media">
      <formula>NOT(ISERROR(SEARCH("Media",D10)))</formula>
    </cfRule>
  </conditionalFormatting>
  <conditionalFormatting sqref="E10:E89">
    <cfRule type="containsText" dxfId="159" priority="35" operator="containsText" text="Catastrófico">
      <formula>NOT(ISERROR(SEARCH("Catastrófico",E10)))</formula>
    </cfRule>
    <cfRule type="containsText" dxfId="158" priority="36" operator="containsText" text="Mayor">
      <formula>NOT(ISERROR(SEARCH("Mayor",E10)))</formula>
    </cfRule>
    <cfRule type="containsText" dxfId="157" priority="37" operator="containsText" text="Menor">
      <formula>NOT(ISERROR(SEARCH("Menor",E10)))</formula>
    </cfRule>
    <cfRule type="containsText" dxfId="156" priority="38" operator="containsText" text="Leve">
      <formula>NOT(ISERROR(SEARCH("Leve",E10)))</formula>
    </cfRule>
  </conditionalFormatting>
  <conditionalFormatting sqref="E10:F79">
    <cfRule type="containsText" dxfId="155" priority="43" operator="containsText" text="Moderado">
      <formula>NOT(ISERROR(SEARCH("Moderado",E10)))</formula>
    </cfRule>
  </conditionalFormatting>
  <conditionalFormatting sqref="E80:F89">
    <cfRule type="containsText" dxfId="154" priority="7" operator="containsText" text="Moderado">
      <formula>NOT(ISERROR(SEARCH("Moderado",E80)))</formula>
    </cfRule>
  </conditionalFormatting>
  <conditionalFormatting sqref="F10:F29">
    <cfRule type="colorScale" priority="1178">
      <colorScale>
        <cfvo type="min"/>
        <cfvo type="max"/>
        <color rgb="FFFF7128"/>
        <color rgb="FFFFEF9C"/>
      </colorScale>
    </cfRule>
  </conditionalFormatting>
  <conditionalFormatting sqref="F10:F89">
    <cfRule type="containsText" dxfId="153" priority="58" operator="containsText" text="Bajo">
      <formula>NOT(ISERROR(SEARCH("Bajo",F10)))</formula>
    </cfRule>
    <cfRule type="containsText" dxfId="152" priority="59" operator="containsText" text="Moderado">
      <formula>NOT(ISERROR(SEARCH("Moderado",F10)))</formula>
    </cfRule>
    <cfRule type="containsText" dxfId="151" priority="60" operator="containsText" text="Alto">
      <formula>NOT(ISERROR(SEARCH("Alto",F10)))</formula>
    </cfRule>
    <cfRule type="containsText" dxfId="150"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89">
    <cfRule type="colorScale" priority="133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59"/>
  <sheetViews>
    <sheetView showGridLines="0" topLeftCell="C19" zoomScaleNormal="100" workbookViewId="0">
      <selection activeCell="M50" sqref="M50:M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4" t="s">
        <v>265</v>
      </c>
      <c r="B4" s="504"/>
      <c r="C4" s="563" t="s">
        <v>4</v>
      </c>
      <c r="D4" s="563"/>
      <c r="E4" s="563"/>
      <c r="F4" s="563"/>
      <c r="G4" s="563"/>
      <c r="H4" s="563"/>
      <c r="I4" s="563"/>
      <c r="J4" s="563"/>
      <c r="K4" s="563"/>
      <c r="L4" s="563"/>
      <c r="M4" s="56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4" t="s">
        <v>266</v>
      </c>
      <c r="B5" s="504"/>
      <c r="C5" s="515" t="s">
        <v>33</v>
      </c>
      <c r="D5" s="516"/>
      <c r="E5" s="516"/>
      <c r="F5" s="516"/>
      <c r="G5" s="516"/>
      <c r="H5" s="516"/>
      <c r="I5" s="516"/>
      <c r="J5" s="516"/>
      <c r="K5" s="516"/>
      <c r="L5" s="516"/>
      <c r="M5" s="5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04" t="s">
        <v>267</v>
      </c>
      <c r="B6" s="504"/>
      <c r="C6" s="515" t="s">
        <v>27</v>
      </c>
      <c r="D6" s="516"/>
      <c r="E6" s="516"/>
      <c r="F6" s="516"/>
      <c r="G6" s="516"/>
      <c r="H6" s="516"/>
      <c r="I6" s="516"/>
      <c r="J6" s="516"/>
      <c r="K6" s="516"/>
      <c r="L6" s="516"/>
      <c r="M6" s="5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94" t="s">
        <v>490</v>
      </c>
      <c r="B7" s="695"/>
      <c r="C7" s="696"/>
      <c r="D7" s="697" t="s">
        <v>491</v>
      </c>
      <c r="E7" s="697"/>
      <c r="F7" s="697"/>
      <c r="G7" s="698" t="s">
        <v>492</v>
      </c>
      <c r="H7" s="689" t="s">
        <v>493</v>
      </c>
      <c r="I7" s="691" t="s">
        <v>494</v>
      </c>
      <c r="J7" s="692"/>
      <c r="K7" s="691" t="s">
        <v>495</v>
      </c>
      <c r="L7" s="692"/>
      <c r="M7" s="693" t="s">
        <v>503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207</v>
      </c>
      <c r="C8" s="34" t="s">
        <v>209</v>
      </c>
      <c r="D8" s="27" t="s">
        <v>219</v>
      </c>
      <c r="E8" s="27" t="s">
        <v>497</v>
      </c>
      <c r="F8" s="27" t="s">
        <v>498</v>
      </c>
      <c r="G8" s="698"/>
      <c r="H8" s="690"/>
      <c r="I8" s="28" t="s">
        <v>499</v>
      </c>
      <c r="J8" s="28" t="s">
        <v>500</v>
      </c>
      <c r="K8" s="28" t="s">
        <v>501</v>
      </c>
      <c r="L8" s="28" t="s">
        <v>502</v>
      </c>
      <c r="M8" s="69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9"/>
      <c r="B9" s="680"/>
      <c r="C9" s="680"/>
      <c r="D9" s="680"/>
      <c r="E9" s="680"/>
      <c r="F9" s="680"/>
      <c r="G9" s="68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1">
        <f>'7- Mapa Final'!A10</f>
        <v>1</v>
      </c>
      <c r="B10" s="682" t="str">
        <f>'7- Mapa Final'!B10</f>
        <v>Vencimiento de Términos</v>
      </c>
      <c r="C10" s="682"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99" t="str">
        <f>'7- Mapa Final'!J10</f>
        <v>Media - 3</v>
      </c>
      <c r="E10" s="700" t="str">
        <f>'7- Mapa Final'!K10</f>
        <v>Moderado - 3</v>
      </c>
      <c r="F10" s="684" t="str">
        <f>'7- Mapa Final'!M10</f>
        <v>Moderado - 9</v>
      </c>
      <c r="G10" s="465" t="s">
        <v>394</v>
      </c>
      <c r="H10" s="685"/>
      <c r="I10" s="685"/>
      <c r="J10" s="685" t="s">
        <v>529</v>
      </c>
      <c r="K10" s="668">
        <v>45383</v>
      </c>
      <c r="L10" s="668">
        <v>45444</v>
      </c>
      <c r="M10" s="683" t="s">
        <v>544</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6"/>
      <c r="G11" s="466"/>
      <c r="H11" s="662"/>
      <c r="I11" s="662"/>
      <c r="J11" s="662"/>
      <c r="K11" s="662"/>
      <c r="L11" s="662"/>
      <c r="M11" s="66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6"/>
      <c r="G12" s="466"/>
      <c r="H12" s="662"/>
      <c r="I12" s="662"/>
      <c r="J12" s="662"/>
      <c r="K12" s="662"/>
      <c r="L12" s="662"/>
      <c r="M12" s="66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6"/>
      <c r="G13" s="466"/>
      <c r="H13" s="662"/>
      <c r="I13" s="662"/>
      <c r="J13" s="662"/>
      <c r="K13" s="662"/>
      <c r="L13" s="662"/>
      <c r="M13" s="66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6"/>
      <c r="G14" s="466"/>
      <c r="H14" s="662"/>
      <c r="I14" s="662"/>
      <c r="J14" s="662"/>
      <c r="K14" s="662"/>
      <c r="L14" s="662"/>
      <c r="M14" s="66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6"/>
      <c r="G15" s="466"/>
      <c r="H15" s="662"/>
      <c r="I15" s="662"/>
      <c r="J15" s="662"/>
      <c r="K15" s="662"/>
      <c r="L15" s="662"/>
      <c r="M15" s="66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6"/>
      <c r="G16" s="466"/>
      <c r="H16" s="662"/>
      <c r="I16" s="662"/>
      <c r="J16" s="662"/>
      <c r="K16" s="662"/>
      <c r="L16" s="662"/>
      <c r="M16" s="66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6"/>
      <c r="G17" s="466"/>
      <c r="H17" s="662"/>
      <c r="I17" s="662"/>
      <c r="J17" s="662"/>
      <c r="K17" s="662"/>
      <c r="L17" s="662"/>
      <c r="M17" s="66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6"/>
      <c r="G18" s="466"/>
      <c r="H18" s="662"/>
      <c r="I18" s="662"/>
      <c r="J18" s="662"/>
      <c r="K18" s="662"/>
      <c r="L18" s="662"/>
      <c r="M18" s="66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99" customHeight="1" thickBot="1">
      <c r="A19" s="651"/>
      <c r="B19" s="653"/>
      <c r="C19" s="653"/>
      <c r="D19" s="656"/>
      <c r="E19" s="659"/>
      <c r="F19" s="666"/>
      <c r="G19" s="466"/>
      <c r="H19" s="662"/>
      <c r="I19" s="662"/>
      <c r="J19" s="662"/>
      <c r="K19" s="662"/>
      <c r="L19" s="662"/>
      <c r="M19" s="66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51">
        <f>'7- Mapa Final'!A20</f>
        <v>2</v>
      </c>
      <c r="B20" s="653" t="str">
        <f>'7- Mapa Final'!B20</f>
        <v xml:space="preserve">Incumplimientos en la realización de audiencias </v>
      </c>
      <c r="C20" s="653" t="str">
        <f>'7- Mapa Final'!C20</f>
        <v xml:space="preserve">No se atiende la  solicitud  de un fiscal o parte interesada para la realización de una audiencia preliminar o no se cumple  la programación de audiencias de Conocimiento. </v>
      </c>
      <c r="D20" s="655" t="str">
        <f>'7- Mapa Final'!J20</f>
        <v>Alta - 4</v>
      </c>
      <c r="E20" s="658" t="str">
        <f>'7- Mapa Final'!K20</f>
        <v>Moderado - 3</v>
      </c>
      <c r="F20" s="666" t="str">
        <f>'7- Mapa Final'!M20</f>
        <v>Alto - 12</v>
      </c>
      <c r="G20" s="465" t="s">
        <v>394</v>
      </c>
      <c r="H20" s="662"/>
      <c r="I20" s="662"/>
      <c r="J20" s="662" t="s">
        <v>529</v>
      </c>
      <c r="K20" s="668">
        <v>45383</v>
      </c>
      <c r="L20" s="668">
        <v>45444</v>
      </c>
      <c r="M20" s="664" t="s">
        <v>549</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6"/>
      <c r="G21" s="466"/>
      <c r="H21" s="662"/>
      <c r="I21" s="662"/>
      <c r="J21" s="662"/>
      <c r="K21" s="662"/>
      <c r="L21" s="662"/>
      <c r="M21" s="66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6"/>
      <c r="G22" s="466"/>
      <c r="H22" s="662"/>
      <c r="I22" s="662"/>
      <c r="J22" s="662"/>
      <c r="K22" s="662"/>
      <c r="L22" s="662"/>
      <c r="M22" s="66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6"/>
      <c r="G23" s="466"/>
      <c r="H23" s="662"/>
      <c r="I23" s="662"/>
      <c r="J23" s="662"/>
      <c r="K23" s="662"/>
      <c r="L23" s="662"/>
      <c r="M23" s="66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6"/>
      <c r="G24" s="466"/>
      <c r="H24" s="662"/>
      <c r="I24" s="662"/>
      <c r="J24" s="662"/>
      <c r="K24" s="662"/>
      <c r="L24" s="662"/>
      <c r="M24" s="66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6"/>
      <c r="G25" s="466"/>
      <c r="H25" s="662"/>
      <c r="I25" s="662"/>
      <c r="J25" s="662"/>
      <c r="K25" s="662"/>
      <c r="L25" s="662"/>
      <c r="M25" s="664"/>
      <c r="N25" s="33"/>
      <c r="O25" s="33"/>
    </row>
    <row r="26" spans="1:169">
      <c r="A26" s="651"/>
      <c r="B26" s="653"/>
      <c r="C26" s="653"/>
      <c r="D26" s="656"/>
      <c r="E26" s="659"/>
      <c r="F26" s="666"/>
      <c r="G26" s="466"/>
      <c r="H26" s="662"/>
      <c r="I26" s="662"/>
      <c r="J26" s="662"/>
      <c r="K26" s="662"/>
      <c r="L26" s="662"/>
      <c r="M26" s="664"/>
      <c r="N26" s="33"/>
      <c r="O26" s="33"/>
    </row>
    <row r="27" spans="1:169">
      <c r="A27" s="651"/>
      <c r="B27" s="653"/>
      <c r="C27" s="653"/>
      <c r="D27" s="656"/>
      <c r="E27" s="659"/>
      <c r="F27" s="666"/>
      <c r="G27" s="466"/>
      <c r="H27" s="662"/>
      <c r="I27" s="662"/>
      <c r="J27" s="662"/>
      <c r="K27" s="662"/>
      <c r="L27" s="662"/>
      <c r="M27" s="664"/>
      <c r="N27" s="33"/>
      <c r="O27" s="33"/>
    </row>
    <row r="28" spans="1:169">
      <c r="A28" s="651"/>
      <c r="B28" s="653"/>
      <c r="C28" s="653"/>
      <c r="D28" s="656"/>
      <c r="E28" s="659"/>
      <c r="F28" s="666"/>
      <c r="G28" s="466"/>
      <c r="H28" s="662"/>
      <c r="I28" s="662"/>
      <c r="J28" s="662"/>
      <c r="K28" s="662"/>
      <c r="L28" s="662"/>
      <c r="M28" s="664"/>
      <c r="N28" s="33"/>
      <c r="O28" s="33"/>
    </row>
    <row r="29" spans="1:169" ht="15.75" thickBot="1">
      <c r="A29" s="651"/>
      <c r="B29" s="653"/>
      <c r="C29" s="653"/>
      <c r="D29" s="656"/>
      <c r="E29" s="659"/>
      <c r="F29" s="666"/>
      <c r="G29" s="466"/>
      <c r="H29" s="662"/>
      <c r="I29" s="662"/>
      <c r="J29" s="662"/>
      <c r="K29" s="662"/>
      <c r="L29" s="662"/>
      <c r="M29" s="664"/>
      <c r="N29" s="33"/>
      <c r="O29" s="33"/>
    </row>
    <row r="30" spans="1:169" s="25" customFormat="1" ht="12.75" customHeight="1">
      <c r="A30" s="651">
        <f>'7- Mapa Final'!A30</f>
        <v>3</v>
      </c>
      <c r="B30" s="653" t="str">
        <f>'7- Mapa Final'!B30</f>
        <v xml:space="preserve"> Efectuar notificaciones que no cumplan con los requistos</v>
      </c>
      <c r="C30" s="653" t="str">
        <f>'7- Mapa Final'!C30</f>
        <v>No se realizan las  notificaciones , no se erfectuan  oportunamente o no se aplica aplicar la normatividad (Aca esta como riesgo porque es el producto de este proceso)</v>
      </c>
      <c r="D30" s="655" t="str">
        <f>'7- Mapa Final'!J30</f>
        <v>Muy Baja - 1</v>
      </c>
      <c r="E30" s="658" t="str">
        <f>'7- Mapa Final'!K30</f>
        <v>Leve - 1</v>
      </c>
      <c r="F30" s="666" t="str">
        <f>'7- Mapa Final'!M30</f>
        <v>Bajo - 1</v>
      </c>
      <c r="G30" s="466" t="s">
        <v>395</v>
      </c>
      <c r="H30" s="662"/>
      <c r="I30" s="662"/>
      <c r="J30" s="662" t="s">
        <v>529</v>
      </c>
      <c r="K30" s="668">
        <v>45383</v>
      </c>
      <c r="L30" s="668">
        <v>45444</v>
      </c>
      <c r="M30" s="664" t="s">
        <v>546</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6"/>
      <c r="G31" s="466"/>
      <c r="H31" s="662"/>
      <c r="I31" s="662"/>
      <c r="J31" s="662"/>
      <c r="K31" s="662"/>
      <c r="L31" s="662"/>
      <c r="M31" s="66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6"/>
      <c r="G32" s="466"/>
      <c r="H32" s="662"/>
      <c r="I32" s="662"/>
      <c r="J32" s="662"/>
      <c r="K32" s="662"/>
      <c r="L32" s="662"/>
      <c r="M32" s="66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6"/>
      <c r="G33" s="466"/>
      <c r="H33" s="662"/>
      <c r="I33" s="662"/>
      <c r="J33" s="662"/>
      <c r="K33" s="662"/>
      <c r="L33" s="662"/>
      <c r="M33" s="66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6"/>
      <c r="G34" s="466"/>
      <c r="H34" s="662"/>
      <c r="I34" s="662"/>
      <c r="J34" s="662"/>
      <c r="K34" s="662"/>
      <c r="L34" s="662"/>
      <c r="M34" s="66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6"/>
      <c r="G35" s="466"/>
      <c r="H35" s="662"/>
      <c r="I35" s="662"/>
      <c r="J35" s="662"/>
      <c r="K35" s="662"/>
      <c r="L35" s="662"/>
      <c r="M35" s="664"/>
      <c r="N35" s="33"/>
      <c r="O35" s="33"/>
    </row>
    <row r="36" spans="1:169">
      <c r="A36" s="651"/>
      <c r="B36" s="653"/>
      <c r="C36" s="653"/>
      <c r="D36" s="656"/>
      <c r="E36" s="659"/>
      <c r="F36" s="666"/>
      <c r="G36" s="466"/>
      <c r="H36" s="662"/>
      <c r="I36" s="662"/>
      <c r="J36" s="662"/>
      <c r="K36" s="662"/>
      <c r="L36" s="662"/>
      <c r="M36" s="664"/>
      <c r="N36" s="33"/>
      <c r="O36" s="33"/>
    </row>
    <row r="37" spans="1:169">
      <c r="A37" s="651"/>
      <c r="B37" s="653"/>
      <c r="C37" s="653"/>
      <c r="D37" s="656"/>
      <c r="E37" s="659"/>
      <c r="F37" s="666"/>
      <c r="G37" s="466"/>
      <c r="H37" s="662"/>
      <c r="I37" s="662"/>
      <c r="J37" s="662"/>
      <c r="K37" s="662"/>
      <c r="L37" s="662"/>
      <c r="M37" s="664"/>
      <c r="N37" s="33"/>
      <c r="O37" s="33"/>
    </row>
    <row r="38" spans="1:169">
      <c r="A38" s="651"/>
      <c r="B38" s="653"/>
      <c r="C38" s="653"/>
      <c r="D38" s="656"/>
      <c r="E38" s="659"/>
      <c r="F38" s="666"/>
      <c r="G38" s="466"/>
      <c r="H38" s="662"/>
      <c r="I38" s="662"/>
      <c r="J38" s="662"/>
      <c r="K38" s="662"/>
      <c r="L38" s="662"/>
      <c r="M38" s="664"/>
      <c r="N38" s="33"/>
      <c r="O38" s="33"/>
    </row>
    <row r="39" spans="1:169" ht="15.75" thickBot="1">
      <c r="A39" s="651"/>
      <c r="B39" s="653"/>
      <c r="C39" s="653"/>
      <c r="D39" s="656"/>
      <c r="E39" s="659"/>
      <c r="F39" s="666"/>
      <c r="G39" s="466"/>
      <c r="H39" s="662"/>
      <c r="I39" s="662"/>
      <c r="J39" s="662"/>
      <c r="K39" s="662"/>
      <c r="L39" s="662"/>
      <c r="M39" s="664"/>
      <c r="N39" s="33"/>
      <c r="O39" s="33"/>
    </row>
    <row r="40" spans="1:169" s="25" customFormat="1" ht="12.75" customHeight="1">
      <c r="A40" s="651">
        <f>'7- Mapa Final'!A40</f>
        <v>4</v>
      </c>
      <c r="B40" s="653" t="str">
        <f>'7- Mapa Final'!B40</f>
        <v>Efectuar el reparto judicial incumpliendo requisitos</v>
      </c>
      <c r="C40" s="653" t="str">
        <f>'7- Mapa Final'!C40</f>
        <v>Realizar el reparto incumpliendo los principios  y condiciones establecidas para su realización</v>
      </c>
      <c r="D40" s="655" t="str">
        <f>'7- Mapa Final'!J40</f>
        <v>Muy Baja - 1</v>
      </c>
      <c r="E40" s="658" t="str">
        <f>'7- Mapa Final'!K40</f>
        <v>Leve - 1</v>
      </c>
      <c r="F40" s="666" t="str">
        <f>'7- Mapa Final'!M40</f>
        <v>Bajo - 1</v>
      </c>
      <c r="G40" s="466" t="s">
        <v>395</v>
      </c>
      <c r="H40" s="662"/>
      <c r="I40" s="662"/>
      <c r="J40" s="662" t="s">
        <v>529</v>
      </c>
      <c r="K40" s="668">
        <v>45383</v>
      </c>
      <c r="L40" s="668">
        <v>45444</v>
      </c>
      <c r="M40" s="664" t="s">
        <v>548</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6"/>
      <c r="G41" s="466"/>
      <c r="H41" s="662"/>
      <c r="I41" s="662"/>
      <c r="J41" s="662"/>
      <c r="K41" s="662"/>
      <c r="L41" s="662"/>
      <c r="M41" s="66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6"/>
      <c r="G42" s="466"/>
      <c r="H42" s="662"/>
      <c r="I42" s="662"/>
      <c r="J42" s="662"/>
      <c r="K42" s="662"/>
      <c r="L42" s="662"/>
      <c r="M42" s="66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6"/>
      <c r="G43" s="466"/>
      <c r="H43" s="662"/>
      <c r="I43" s="662"/>
      <c r="J43" s="662"/>
      <c r="K43" s="662"/>
      <c r="L43" s="662"/>
      <c r="M43" s="66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6"/>
      <c r="G44" s="466"/>
      <c r="H44" s="662"/>
      <c r="I44" s="662"/>
      <c r="J44" s="662"/>
      <c r="K44" s="662"/>
      <c r="L44" s="662"/>
      <c r="M44" s="66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6"/>
      <c r="G45" s="466"/>
      <c r="H45" s="662"/>
      <c r="I45" s="662"/>
      <c r="J45" s="662"/>
      <c r="K45" s="662"/>
      <c r="L45" s="662"/>
      <c r="M45" s="664"/>
      <c r="N45" s="33"/>
      <c r="O45" s="33"/>
    </row>
    <row r="46" spans="1:169">
      <c r="A46" s="651"/>
      <c r="B46" s="653"/>
      <c r="C46" s="653"/>
      <c r="D46" s="656"/>
      <c r="E46" s="659"/>
      <c r="F46" s="666"/>
      <c r="G46" s="466"/>
      <c r="H46" s="662"/>
      <c r="I46" s="662"/>
      <c r="J46" s="662"/>
      <c r="K46" s="662"/>
      <c r="L46" s="662"/>
      <c r="M46" s="664"/>
      <c r="N46" s="33"/>
      <c r="O46" s="33"/>
    </row>
    <row r="47" spans="1:169">
      <c r="A47" s="651"/>
      <c r="B47" s="653"/>
      <c r="C47" s="653"/>
      <c r="D47" s="656"/>
      <c r="E47" s="659"/>
      <c r="F47" s="666"/>
      <c r="G47" s="466"/>
      <c r="H47" s="662"/>
      <c r="I47" s="662"/>
      <c r="J47" s="662"/>
      <c r="K47" s="662"/>
      <c r="L47" s="662"/>
      <c r="M47" s="664"/>
      <c r="N47" s="33"/>
      <c r="O47" s="33"/>
    </row>
    <row r="48" spans="1:169">
      <c r="A48" s="651"/>
      <c r="B48" s="653"/>
      <c r="C48" s="653"/>
      <c r="D48" s="656"/>
      <c r="E48" s="659"/>
      <c r="F48" s="666"/>
      <c r="G48" s="466"/>
      <c r="H48" s="662"/>
      <c r="I48" s="662"/>
      <c r="J48" s="662"/>
      <c r="K48" s="662"/>
      <c r="L48" s="662"/>
      <c r="M48" s="664"/>
      <c r="N48" s="33"/>
      <c r="O48" s="33"/>
    </row>
    <row r="49" spans="1:169" ht="15.75" thickBot="1">
      <c r="A49" s="651"/>
      <c r="B49" s="653"/>
      <c r="C49" s="653"/>
      <c r="D49" s="656"/>
      <c r="E49" s="659"/>
      <c r="F49" s="666"/>
      <c r="G49" s="466"/>
      <c r="H49" s="662"/>
      <c r="I49" s="662"/>
      <c r="J49" s="662"/>
      <c r="K49" s="662"/>
      <c r="L49" s="662"/>
      <c r="M49" s="664"/>
      <c r="N49" s="33"/>
      <c r="O49" s="33"/>
    </row>
    <row r="50" spans="1:169" s="25" customFormat="1" ht="12.75" customHeight="1">
      <c r="A50" s="651">
        <v>5</v>
      </c>
      <c r="B50" s="653" t="str">
        <f>'7- Mapa Final'!B50</f>
        <v>Pérdida de documentos</v>
      </c>
      <c r="C50" s="653" t="str">
        <f>'7- Mapa Final'!C50</f>
        <v>Extravío temporal o definitivo de los  documentos de los procesos judiciales principalmente los audios</v>
      </c>
      <c r="D50" s="655" t="str">
        <f>'7- Mapa Final'!J50</f>
        <v>Muy Baja - 1</v>
      </c>
      <c r="E50" s="658" t="str">
        <f>'7- Mapa Final'!K50</f>
        <v>Moderado - 3</v>
      </c>
      <c r="F50" s="666" t="str">
        <f>'7- Mapa Final'!M50</f>
        <v>Moderado - 3</v>
      </c>
      <c r="G50" s="466" t="s">
        <v>394</v>
      </c>
      <c r="H50" s="662"/>
      <c r="I50" s="662"/>
      <c r="J50" s="662" t="s">
        <v>529</v>
      </c>
      <c r="K50" s="668">
        <v>45383</v>
      </c>
      <c r="L50" s="668">
        <v>45444</v>
      </c>
      <c r="M50" s="664" t="s">
        <v>545</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6"/>
      <c r="G51" s="466"/>
      <c r="H51" s="662"/>
      <c r="I51" s="662"/>
      <c r="J51" s="662"/>
      <c r="K51" s="662"/>
      <c r="L51" s="662"/>
      <c r="M51" s="66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6"/>
      <c r="G52" s="466"/>
      <c r="H52" s="662"/>
      <c r="I52" s="662"/>
      <c r="J52" s="662"/>
      <c r="K52" s="662"/>
      <c r="L52" s="662"/>
      <c r="M52" s="66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6"/>
      <c r="G53" s="466"/>
      <c r="H53" s="662"/>
      <c r="I53" s="662"/>
      <c r="J53" s="662"/>
      <c r="K53" s="662"/>
      <c r="L53" s="662"/>
      <c r="M53" s="66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6"/>
      <c r="G54" s="466"/>
      <c r="H54" s="662"/>
      <c r="I54" s="662"/>
      <c r="J54" s="662"/>
      <c r="K54" s="662"/>
      <c r="L54" s="662"/>
      <c r="M54" s="66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6"/>
      <c r="G55" s="466"/>
      <c r="H55" s="662"/>
      <c r="I55" s="662"/>
      <c r="J55" s="662"/>
      <c r="K55" s="662"/>
      <c r="L55" s="662"/>
      <c r="M55" s="664"/>
      <c r="N55" s="33"/>
      <c r="O55" s="33"/>
    </row>
    <row r="56" spans="1:169">
      <c r="A56" s="651"/>
      <c r="B56" s="653"/>
      <c r="C56" s="653"/>
      <c r="D56" s="656"/>
      <c r="E56" s="659"/>
      <c r="F56" s="666"/>
      <c r="G56" s="466"/>
      <c r="H56" s="662"/>
      <c r="I56" s="662"/>
      <c r="J56" s="662"/>
      <c r="K56" s="662"/>
      <c r="L56" s="662"/>
      <c r="M56" s="664"/>
      <c r="N56" s="33"/>
      <c r="O56" s="33"/>
    </row>
    <row r="57" spans="1:169">
      <c r="A57" s="651"/>
      <c r="B57" s="653"/>
      <c r="C57" s="653"/>
      <c r="D57" s="656"/>
      <c r="E57" s="659"/>
      <c r="F57" s="666"/>
      <c r="G57" s="466"/>
      <c r="H57" s="662"/>
      <c r="I57" s="662"/>
      <c r="J57" s="662"/>
      <c r="K57" s="662"/>
      <c r="L57" s="662"/>
      <c r="M57" s="664"/>
      <c r="N57" s="33"/>
      <c r="O57" s="33"/>
    </row>
    <row r="58" spans="1:169">
      <c r="A58" s="651"/>
      <c r="B58" s="653"/>
      <c r="C58" s="653"/>
      <c r="D58" s="656"/>
      <c r="E58" s="659"/>
      <c r="F58" s="666"/>
      <c r="G58" s="466"/>
      <c r="H58" s="662"/>
      <c r="I58" s="662"/>
      <c r="J58" s="662"/>
      <c r="K58" s="662"/>
      <c r="L58" s="662"/>
      <c r="M58" s="664"/>
      <c r="N58" s="33"/>
      <c r="O58" s="33"/>
    </row>
    <row r="59" spans="1:169" ht="15.75" thickBot="1">
      <c r="A59" s="652"/>
      <c r="B59" s="654"/>
      <c r="C59" s="654"/>
      <c r="D59" s="657"/>
      <c r="E59" s="660"/>
      <c r="F59" s="667"/>
      <c r="G59" s="467"/>
      <c r="H59" s="663"/>
      <c r="I59" s="663"/>
      <c r="J59" s="663"/>
      <c r="K59" s="662"/>
      <c r="L59" s="662"/>
      <c r="M59" s="665"/>
      <c r="N59" s="33"/>
      <c r="O59" s="33"/>
    </row>
  </sheetData>
  <mergeCells count="82">
    <mergeCell ref="L10:L19"/>
    <mergeCell ref="J10:J19"/>
    <mergeCell ref="K10:K19"/>
    <mergeCell ref="G10:G19"/>
    <mergeCell ref="H10:H19"/>
    <mergeCell ref="I10:I19"/>
    <mergeCell ref="A9:G9"/>
    <mergeCell ref="A10:A19"/>
    <mergeCell ref="B10:B19"/>
    <mergeCell ref="C10:C19"/>
    <mergeCell ref="D10:D19"/>
    <mergeCell ref="A1:B2"/>
    <mergeCell ref="C1:J3"/>
    <mergeCell ref="K1:M3"/>
    <mergeCell ref="A4:B4"/>
    <mergeCell ref="C4:M4"/>
    <mergeCell ref="L20:L29"/>
    <mergeCell ref="A5:B5"/>
    <mergeCell ref="C5:M5"/>
    <mergeCell ref="A6:B6"/>
    <mergeCell ref="C6:M6"/>
    <mergeCell ref="A7:C7"/>
    <mergeCell ref="D7:F7"/>
    <mergeCell ref="G7:G8"/>
    <mergeCell ref="H7:H8"/>
    <mergeCell ref="I7:J7"/>
    <mergeCell ref="K20:K29"/>
    <mergeCell ref="K7:L7"/>
    <mergeCell ref="M7:M8"/>
    <mergeCell ref="E10:E19"/>
    <mergeCell ref="F10:F19"/>
    <mergeCell ref="M10:M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A20:A29"/>
    <mergeCell ref="J30:J39"/>
    <mergeCell ref="B20:B29"/>
    <mergeCell ref="C20:C29"/>
    <mergeCell ref="D20:D29"/>
    <mergeCell ref="E20:E29"/>
    <mergeCell ref="K50:K59"/>
    <mergeCell ref="I40:I49"/>
    <mergeCell ref="K30:K39"/>
    <mergeCell ref="F20:F29"/>
    <mergeCell ref="L50:L59"/>
    <mergeCell ref="A50:A59"/>
    <mergeCell ref="G50:G59"/>
    <mergeCell ref="H50:H59"/>
    <mergeCell ref="I50:I59"/>
    <mergeCell ref="B50:B59"/>
    <mergeCell ref="C50:C59"/>
    <mergeCell ref="D50:D59"/>
    <mergeCell ref="E50:E59"/>
    <mergeCell ref="F50:F5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s>
  <conditionalFormatting sqref="A7:B7">
    <cfRule type="containsText" dxfId="149" priority="75" operator="containsText" text="3- Moderado">
      <formula>NOT(ISERROR(SEARCH("3- Moderado",A7)))</formula>
    </cfRule>
    <cfRule type="containsText" dxfId="148" priority="76" operator="containsText" text="6- Moderado">
      <formula>NOT(ISERROR(SEARCH("6- Moderado",A7)))</formula>
    </cfRule>
    <cfRule type="containsText" dxfId="147" priority="77" operator="containsText" text="4- Moderado">
      <formula>NOT(ISERROR(SEARCH("4- Moderado",A7)))</formula>
    </cfRule>
    <cfRule type="containsText" dxfId="146" priority="78" operator="containsText" text="3- Bajo">
      <formula>NOT(ISERROR(SEARCH("3- Bajo",A7)))</formula>
    </cfRule>
    <cfRule type="containsText" dxfId="145" priority="79" operator="containsText" text="4- Bajo">
      <formula>NOT(ISERROR(SEARCH("4- Bajo",A7)))</formula>
    </cfRule>
    <cfRule type="containsText" dxfId="144" priority="80" operator="containsText" text="1- Bajo">
      <formula>NOT(ISERROR(SEARCH("1- Bajo",A7)))</formula>
    </cfRule>
  </conditionalFormatting>
  <conditionalFormatting sqref="A10:E10 A20:E20">
    <cfRule type="containsText" dxfId="143" priority="69" operator="containsText" text="3- Moderado">
      <formula>NOT(ISERROR(SEARCH("3- Moderado",A10)))</formula>
    </cfRule>
    <cfRule type="containsText" dxfId="142" priority="70" operator="containsText" text="6- Moderado">
      <formula>NOT(ISERROR(SEARCH("6- Moderado",A10)))</formula>
    </cfRule>
    <cfRule type="containsText" dxfId="141" priority="71" operator="containsText" text="4- Moderado">
      <formula>NOT(ISERROR(SEARCH("4- Moderado",A10)))</formula>
    </cfRule>
    <cfRule type="containsText" dxfId="140" priority="72" operator="containsText" text="3- Bajo">
      <formula>NOT(ISERROR(SEARCH("3- Bajo",A10)))</formula>
    </cfRule>
    <cfRule type="containsText" dxfId="139" priority="73" operator="containsText" text="4- Bajo">
      <formula>NOT(ISERROR(SEARCH("4- Bajo",A10)))</formula>
    </cfRule>
    <cfRule type="containsText" dxfId="138" priority="74" operator="containsText" text="1- Bajo">
      <formula>NOT(ISERROR(SEARCH("1- Bajo",A10)))</formula>
    </cfRule>
  </conditionalFormatting>
  <conditionalFormatting sqref="A30:E30">
    <cfRule type="containsText" dxfId="137" priority="56" operator="containsText" text="3- Moderado">
      <formula>NOT(ISERROR(SEARCH("3- Moderado",A30)))</formula>
    </cfRule>
    <cfRule type="containsText" dxfId="136" priority="57" operator="containsText" text="6- Moderado">
      <formula>NOT(ISERROR(SEARCH("6- Moderado",A30)))</formula>
    </cfRule>
    <cfRule type="containsText" dxfId="135" priority="58" operator="containsText" text="4- Moderado">
      <formula>NOT(ISERROR(SEARCH("4- Moderado",A30)))</formula>
    </cfRule>
    <cfRule type="containsText" dxfId="134" priority="59" operator="containsText" text="3- Bajo">
      <formula>NOT(ISERROR(SEARCH("3- Bajo",A30)))</formula>
    </cfRule>
    <cfRule type="containsText" dxfId="133" priority="60" operator="containsText" text="4- Bajo">
      <formula>NOT(ISERROR(SEARCH("4- Bajo",A30)))</formula>
    </cfRule>
    <cfRule type="containsText" dxfId="132" priority="61" operator="containsText" text="1- Bajo">
      <formula>NOT(ISERROR(SEARCH("1- Bajo",A30)))</formula>
    </cfRule>
  </conditionalFormatting>
  <conditionalFormatting sqref="A40:E40">
    <cfRule type="containsText" dxfId="131" priority="49" operator="containsText" text="3- Moderado">
      <formula>NOT(ISERROR(SEARCH("3- Moderado",A40)))</formula>
    </cfRule>
    <cfRule type="containsText" dxfId="130" priority="50" operator="containsText" text="6- Moderado">
      <formula>NOT(ISERROR(SEARCH("6- Moderado",A40)))</formula>
    </cfRule>
    <cfRule type="containsText" dxfId="129" priority="51" operator="containsText" text="4- Moderado">
      <formula>NOT(ISERROR(SEARCH("4- Moderado",A40)))</formula>
    </cfRule>
    <cfRule type="containsText" dxfId="128" priority="52" operator="containsText" text="3- Bajo">
      <formula>NOT(ISERROR(SEARCH("3- Bajo",A40)))</formula>
    </cfRule>
    <cfRule type="containsText" dxfId="127" priority="53" operator="containsText" text="4- Bajo">
      <formula>NOT(ISERROR(SEARCH("4- Bajo",A40)))</formula>
    </cfRule>
    <cfRule type="containsText" dxfId="126" priority="54" operator="containsText" text="1- Bajo">
      <formula>NOT(ISERROR(SEARCH("1- Bajo",A40)))</formula>
    </cfRule>
  </conditionalFormatting>
  <conditionalFormatting sqref="A50:E50">
    <cfRule type="containsText" dxfId="125" priority="38" operator="containsText" text="3- Moderado">
      <formula>NOT(ISERROR(SEARCH("3- Moderado",A50)))</formula>
    </cfRule>
    <cfRule type="containsText" dxfId="124" priority="39" operator="containsText" text="6- Moderado">
      <formula>NOT(ISERROR(SEARCH("6- Moderado",A50)))</formula>
    </cfRule>
    <cfRule type="containsText" dxfId="123" priority="40" operator="containsText" text="4- Moderado">
      <formula>NOT(ISERROR(SEARCH("4- Moderado",A50)))</formula>
    </cfRule>
    <cfRule type="containsText" dxfId="122" priority="41" operator="containsText" text="3- Bajo">
      <formula>NOT(ISERROR(SEARCH("3- Bajo",A50)))</formula>
    </cfRule>
    <cfRule type="containsText" dxfId="121" priority="42" operator="containsText" text="4- Bajo">
      <formula>NOT(ISERROR(SEARCH("4- Bajo",A50)))</formula>
    </cfRule>
    <cfRule type="containsText" dxfId="120" priority="43" operator="containsText" text="1- Bajo">
      <formula>NOT(ISERROR(SEARCH("1- Bajo",A50)))</formula>
    </cfRule>
  </conditionalFormatting>
  <conditionalFormatting sqref="C8:F8">
    <cfRule type="containsText" dxfId="119" priority="63" operator="containsText" text="3- Moderado">
      <formula>NOT(ISERROR(SEARCH("3- Moderado",C8)))</formula>
    </cfRule>
    <cfRule type="containsText" dxfId="118" priority="64" operator="containsText" text="6- Moderado">
      <formula>NOT(ISERROR(SEARCH("6- Moderado",C8)))</formula>
    </cfRule>
    <cfRule type="containsText" dxfId="117" priority="65" operator="containsText" text="4- Moderado">
      <formula>NOT(ISERROR(SEARCH("4- Moderado",C8)))</formula>
    </cfRule>
    <cfRule type="containsText" dxfId="116" priority="66" operator="containsText" text="3- Bajo">
      <formula>NOT(ISERROR(SEARCH("3- Bajo",C8)))</formula>
    </cfRule>
    <cfRule type="containsText" dxfId="115" priority="67" operator="containsText" text="4- Bajo">
      <formula>NOT(ISERROR(SEARCH("4- Bajo",C8)))</formula>
    </cfRule>
    <cfRule type="containsText" dxfId="114" priority="68" operator="containsText" text="1- Bajo">
      <formula>NOT(ISERROR(SEARCH("1- Bajo",C8)))</formula>
    </cfRule>
  </conditionalFormatting>
  <conditionalFormatting sqref="D10:D59">
    <cfRule type="containsText" dxfId="113" priority="32" operator="containsText" text="Muy Alta">
      <formula>NOT(ISERROR(SEARCH("Muy Alta",D10)))</formula>
    </cfRule>
    <cfRule type="containsText" dxfId="112" priority="33" operator="containsText" text="Alta">
      <formula>NOT(ISERROR(SEARCH("Alta",D10)))</formula>
    </cfRule>
    <cfRule type="containsText" dxfId="111" priority="34" operator="containsText" text="Baja">
      <formula>NOT(ISERROR(SEARCH("Baja",D10)))</formula>
    </cfRule>
    <cfRule type="containsText" dxfId="110" priority="35" operator="containsText" text="Muy Baja">
      <formula>NOT(ISERROR(SEARCH("Muy Baja",D10)))</formula>
    </cfRule>
    <cfRule type="containsText" dxfId="109" priority="37" operator="containsText" text="Media">
      <formula>NOT(ISERROR(SEARCH("Media",D10)))</formula>
    </cfRule>
  </conditionalFormatting>
  <conditionalFormatting sqref="E10:E59">
    <cfRule type="containsText" dxfId="108" priority="28" operator="containsText" text="Catastrófico">
      <formula>NOT(ISERROR(SEARCH("Catastrófico",E10)))</formula>
    </cfRule>
    <cfRule type="containsText" dxfId="107" priority="29" operator="containsText" text="Mayor">
      <formula>NOT(ISERROR(SEARCH("Mayor",E10)))</formula>
    </cfRule>
    <cfRule type="containsText" dxfId="106" priority="30" operator="containsText" text="Menor">
      <formula>NOT(ISERROR(SEARCH("Menor",E10)))</formula>
    </cfRule>
    <cfRule type="containsText" dxfId="105" priority="31" operator="containsText" text="Leve">
      <formula>NOT(ISERROR(SEARCH("Leve",E10)))</formula>
    </cfRule>
  </conditionalFormatting>
  <conditionalFormatting sqref="E10:F59">
    <cfRule type="containsText" dxfId="104"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59">
    <cfRule type="containsText" dxfId="103" priority="44" operator="containsText" text="Bajo">
      <formula>NOT(ISERROR(SEARCH("Bajo",F10)))</formula>
    </cfRule>
    <cfRule type="containsText" dxfId="102" priority="45" operator="containsText" text="Moderado">
      <formula>NOT(ISERROR(SEARCH("Moderado",F10)))</formula>
    </cfRule>
    <cfRule type="containsText" dxfId="101" priority="46" operator="containsText" text="Alto">
      <formula>NOT(ISERROR(SEARCH("Alto",F10)))</formula>
    </cfRule>
    <cfRule type="containsText" dxfId="100"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59">
    <cfRule type="colorScale" priority="1425">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JK59"/>
  <sheetViews>
    <sheetView showGridLines="0" topLeftCell="C25" zoomScaleNormal="100" workbookViewId="0">
      <selection activeCell="M50" sqref="M50:M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4" t="s">
        <v>265</v>
      </c>
      <c r="B4" s="504"/>
      <c r="C4" s="563" t="s">
        <v>4</v>
      </c>
      <c r="D4" s="563"/>
      <c r="E4" s="563"/>
      <c r="F4" s="563"/>
      <c r="G4" s="563"/>
      <c r="H4" s="563"/>
      <c r="I4" s="563"/>
      <c r="J4" s="563"/>
      <c r="K4" s="563"/>
      <c r="L4" s="563"/>
      <c r="M4" s="56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4" t="s">
        <v>266</v>
      </c>
      <c r="B5" s="504"/>
      <c r="C5" s="515" t="s">
        <v>33</v>
      </c>
      <c r="D5" s="516"/>
      <c r="E5" s="516"/>
      <c r="F5" s="516"/>
      <c r="G5" s="516"/>
      <c r="H5" s="516"/>
      <c r="I5" s="516"/>
      <c r="J5" s="516"/>
      <c r="K5" s="516"/>
      <c r="L5" s="516"/>
      <c r="M5" s="5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04" t="s">
        <v>267</v>
      </c>
      <c r="B6" s="504"/>
      <c r="C6" s="515" t="s">
        <v>27</v>
      </c>
      <c r="D6" s="516"/>
      <c r="E6" s="516"/>
      <c r="F6" s="516"/>
      <c r="G6" s="516"/>
      <c r="H6" s="516"/>
      <c r="I6" s="516"/>
      <c r="J6" s="516"/>
      <c r="K6" s="516"/>
      <c r="L6" s="516"/>
      <c r="M6" s="5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94" t="s">
        <v>490</v>
      </c>
      <c r="B7" s="695"/>
      <c r="C7" s="696"/>
      <c r="D7" s="697" t="s">
        <v>491</v>
      </c>
      <c r="E7" s="697"/>
      <c r="F7" s="697"/>
      <c r="G7" s="698" t="s">
        <v>492</v>
      </c>
      <c r="H7" s="689" t="s">
        <v>493</v>
      </c>
      <c r="I7" s="691" t="s">
        <v>494</v>
      </c>
      <c r="J7" s="692"/>
      <c r="K7" s="691" t="s">
        <v>495</v>
      </c>
      <c r="L7" s="692"/>
      <c r="M7" s="693" t="s">
        <v>504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207</v>
      </c>
      <c r="C8" s="34" t="s">
        <v>209</v>
      </c>
      <c r="D8" s="27" t="s">
        <v>219</v>
      </c>
      <c r="E8" s="27" t="s">
        <v>497</v>
      </c>
      <c r="F8" s="27" t="s">
        <v>498</v>
      </c>
      <c r="G8" s="698"/>
      <c r="H8" s="690"/>
      <c r="I8" s="28" t="s">
        <v>499</v>
      </c>
      <c r="J8" s="28" t="s">
        <v>500</v>
      </c>
      <c r="K8" s="28" t="s">
        <v>501</v>
      </c>
      <c r="L8" s="28" t="s">
        <v>502</v>
      </c>
      <c r="M8" s="69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9"/>
      <c r="B9" s="680"/>
      <c r="C9" s="680"/>
      <c r="D9" s="680"/>
      <c r="E9" s="680"/>
      <c r="F9" s="680"/>
      <c r="G9" s="68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1">
        <f>'7- Mapa Final'!A10</f>
        <v>1</v>
      </c>
      <c r="B10" s="682" t="str">
        <f>'7- Mapa Final'!B10</f>
        <v>Vencimiento de Términos</v>
      </c>
      <c r="C10" s="682"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99" t="str">
        <f>'7- Mapa Final'!J10</f>
        <v>Media - 3</v>
      </c>
      <c r="E10" s="700" t="str">
        <f>'7- Mapa Final'!K10</f>
        <v>Moderado - 3</v>
      </c>
      <c r="F10" s="684" t="str">
        <f>'7- Mapa Final'!M10</f>
        <v>Moderado - 9</v>
      </c>
      <c r="G10" s="465"/>
      <c r="H10" s="685"/>
      <c r="I10" s="685"/>
      <c r="J10" s="685"/>
      <c r="K10" s="685"/>
      <c r="L10" s="685"/>
      <c r="M10" s="683" t="s">
        <v>553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6"/>
      <c r="G11" s="466"/>
      <c r="H11" s="662"/>
      <c r="I11" s="662"/>
      <c r="J11" s="662"/>
      <c r="K11" s="662"/>
      <c r="L11" s="662"/>
      <c r="M11" s="66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6"/>
      <c r="G12" s="466"/>
      <c r="H12" s="662"/>
      <c r="I12" s="662"/>
      <c r="J12" s="662"/>
      <c r="K12" s="662"/>
      <c r="L12" s="662"/>
      <c r="M12" s="66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6"/>
      <c r="G13" s="466"/>
      <c r="H13" s="662"/>
      <c r="I13" s="662"/>
      <c r="J13" s="662"/>
      <c r="K13" s="662"/>
      <c r="L13" s="662"/>
      <c r="M13" s="66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6"/>
      <c r="G14" s="466"/>
      <c r="H14" s="662"/>
      <c r="I14" s="662"/>
      <c r="J14" s="662"/>
      <c r="K14" s="662"/>
      <c r="L14" s="662"/>
      <c r="M14" s="66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6"/>
      <c r="G15" s="466"/>
      <c r="H15" s="662"/>
      <c r="I15" s="662"/>
      <c r="J15" s="662"/>
      <c r="K15" s="662"/>
      <c r="L15" s="662"/>
      <c r="M15" s="66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6"/>
      <c r="G16" s="466"/>
      <c r="H16" s="662"/>
      <c r="I16" s="662"/>
      <c r="J16" s="662"/>
      <c r="K16" s="662"/>
      <c r="L16" s="662"/>
      <c r="M16" s="66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6"/>
      <c r="G17" s="466"/>
      <c r="H17" s="662"/>
      <c r="I17" s="662"/>
      <c r="J17" s="662"/>
      <c r="K17" s="662"/>
      <c r="L17" s="662"/>
      <c r="M17" s="66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6"/>
      <c r="G18" s="466"/>
      <c r="H18" s="662"/>
      <c r="I18" s="662"/>
      <c r="J18" s="662"/>
      <c r="K18" s="662"/>
      <c r="L18" s="662"/>
      <c r="M18" s="66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59.25" customHeight="1">
      <c r="A19" s="651"/>
      <c r="B19" s="653"/>
      <c r="C19" s="653"/>
      <c r="D19" s="656"/>
      <c r="E19" s="659"/>
      <c r="F19" s="666"/>
      <c r="G19" s="466"/>
      <c r="H19" s="662"/>
      <c r="I19" s="662"/>
      <c r="J19" s="662"/>
      <c r="K19" s="662"/>
      <c r="L19" s="662"/>
      <c r="M19" s="66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1">
        <f>'7- Mapa Final'!A20</f>
        <v>2</v>
      </c>
      <c r="B20" s="653" t="str">
        <f>'7- Mapa Final'!B20</f>
        <v xml:space="preserve">Incumplimientos en la realización de audiencias </v>
      </c>
      <c r="C20" s="653" t="str">
        <f>'7- Mapa Final'!C20</f>
        <v xml:space="preserve">No se atiende la  solicitud  de un fiscal o parte interesada para la realización de una audiencia preliminar o no se cumple  la programación de audiencias de Conocimiento. </v>
      </c>
      <c r="D20" s="655" t="str">
        <f>'7- Mapa Final'!J20</f>
        <v>Alta - 4</v>
      </c>
      <c r="E20" s="658" t="str">
        <f>'7- Mapa Final'!K20</f>
        <v>Moderado - 3</v>
      </c>
      <c r="F20" s="666" t="str">
        <f>'7- Mapa Final'!M20</f>
        <v>Alto - 12</v>
      </c>
      <c r="G20" s="466"/>
      <c r="H20" s="662"/>
      <c r="I20" s="662"/>
      <c r="J20" s="662"/>
      <c r="K20" s="662"/>
      <c r="L20" s="662"/>
      <c r="M20" s="664" t="s">
        <v>551</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6"/>
      <c r="G21" s="466"/>
      <c r="H21" s="662"/>
      <c r="I21" s="662"/>
      <c r="J21" s="662"/>
      <c r="K21" s="662"/>
      <c r="L21" s="662"/>
      <c r="M21" s="66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6"/>
      <c r="G22" s="466"/>
      <c r="H22" s="662"/>
      <c r="I22" s="662"/>
      <c r="J22" s="662"/>
      <c r="K22" s="662"/>
      <c r="L22" s="662"/>
      <c r="M22" s="66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6"/>
      <c r="G23" s="466"/>
      <c r="H23" s="662"/>
      <c r="I23" s="662"/>
      <c r="J23" s="662"/>
      <c r="K23" s="662"/>
      <c r="L23" s="662"/>
      <c r="M23" s="66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6"/>
      <c r="G24" s="466"/>
      <c r="H24" s="662"/>
      <c r="I24" s="662"/>
      <c r="J24" s="662"/>
      <c r="K24" s="662"/>
      <c r="L24" s="662"/>
      <c r="M24" s="66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6"/>
      <c r="G25" s="466"/>
      <c r="H25" s="662"/>
      <c r="I25" s="662"/>
      <c r="J25" s="662"/>
      <c r="K25" s="662"/>
      <c r="L25" s="662"/>
      <c r="M25" s="664"/>
      <c r="N25" s="33"/>
      <c r="O25" s="33"/>
    </row>
    <row r="26" spans="1:169">
      <c r="A26" s="651"/>
      <c r="B26" s="653"/>
      <c r="C26" s="653"/>
      <c r="D26" s="656"/>
      <c r="E26" s="659"/>
      <c r="F26" s="666"/>
      <c r="G26" s="466"/>
      <c r="H26" s="662"/>
      <c r="I26" s="662"/>
      <c r="J26" s="662"/>
      <c r="K26" s="662"/>
      <c r="L26" s="662"/>
      <c r="M26" s="664"/>
      <c r="N26" s="33"/>
      <c r="O26" s="33"/>
    </row>
    <row r="27" spans="1:169">
      <c r="A27" s="651"/>
      <c r="B27" s="653"/>
      <c r="C27" s="653"/>
      <c r="D27" s="656"/>
      <c r="E27" s="659"/>
      <c r="F27" s="666"/>
      <c r="G27" s="466"/>
      <c r="H27" s="662"/>
      <c r="I27" s="662"/>
      <c r="J27" s="662"/>
      <c r="K27" s="662"/>
      <c r="L27" s="662"/>
      <c r="M27" s="664"/>
      <c r="N27" s="33"/>
      <c r="O27" s="33"/>
    </row>
    <row r="28" spans="1:169">
      <c r="A28" s="651"/>
      <c r="B28" s="653"/>
      <c r="C28" s="653"/>
      <c r="D28" s="656"/>
      <c r="E28" s="659"/>
      <c r="F28" s="666"/>
      <c r="G28" s="466"/>
      <c r="H28" s="662"/>
      <c r="I28" s="662"/>
      <c r="J28" s="662"/>
      <c r="K28" s="662"/>
      <c r="L28" s="662"/>
      <c r="M28" s="664"/>
      <c r="N28" s="33"/>
      <c r="O28" s="33"/>
    </row>
    <row r="29" spans="1:169">
      <c r="A29" s="651"/>
      <c r="B29" s="653"/>
      <c r="C29" s="653"/>
      <c r="D29" s="656"/>
      <c r="E29" s="659"/>
      <c r="F29" s="666"/>
      <c r="G29" s="466"/>
      <c r="H29" s="662"/>
      <c r="I29" s="662"/>
      <c r="J29" s="662"/>
      <c r="K29" s="662"/>
      <c r="L29" s="662"/>
      <c r="M29" s="664"/>
      <c r="N29" s="33"/>
      <c r="O29" s="33"/>
    </row>
    <row r="30" spans="1:169" s="25" customFormat="1" ht="12.75">
      <c r="A30" s="651">
        <f>'7- Mapa Final'!A30</f>
        <v>3</v>
      </c>
      <c r="B30" s="653" t="str">
        <f>'7- Mapa Final'!B30</f>
        <v xml:space="preserve"> Efectuar notificaciones que no cumplan con los requistos</v>
      </c>
      <c r="C30" s="653" t="str">
        <f>'7- Mapa Final'!C30</f>
        <v>No se realizan las  notificaciones , no se erfectuan  oportunamente o no se aplica aplicar la normatividad (Aca esta como riesgo porque es el producto de este proceso)</v>
      </c>
      <c r="D30" s="655" t="str">
        <f>'7- Mapa Final'!J30</f>
        <v>Muy Baja - 1</v>
      </c>
      <c r="E30" s="658" t="str">
        <f>'7- Mapa Final'!K30</f>
        <v>Leve - 1</v>
      </c>
      <c r="F30" s="666" t="str">
        <f>'7- Mapa Final'!M30</f>
        <v>Bajo - 1</v>
      </c>
      <c r="G30" s="466"/>
      <c r="H30" s="662"/>
      <c r="I30" s="662"/>
      <c r="J30" s="662"/>
      <c r="K30" s="662"/>
      <c r="L30" s="662"/>
      <c r="M30" s="664" t="s">
        <v>546</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6"/>
      <c r="G31" s="466"/>
      <c r="H31" s="662"/>
      <c r="I31" s="662"/>
      <c r="J31" s="662"/>
      <c r="K31" s="662"/>
      <c r="L31" s="662"/>
      <c r="M31" s="66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6"/>
      <c r="G32" s="466"/>
      <c r="H32" s="662"/>
      <c r="I32" s="662"/>
      <c r="J32" s="662"/>
      <c r="K32" s="662"/>
      <c r="L32" s="662"/>
      <c r="M32" s="66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6"/>
      <c r="G33" s="466"/>
      <c r="H33" s="662"/>
      <c r="I33" s="662"/>
      <c r="J33" s="662"/>
      <c r="K33" s="662"/>
      <c r="L33" s="662"/>
      <c r="M33" s="66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6"/>
      <c r="G34" s="466"/>
      <c r="H34" s="662"/>
      <c r="I34" s="662"/>
      <c r="J34" s="662"/>
      <c r="K34" s="662"/>
      <c r="L34" s="662"/>
      <c r="M34" s="66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6"/>
      <c r="G35" s="466"/>
      <c r="H35" s="662"/>
      <c r="I35" s="662"/>
      <c r="J35" s="662"/>
      <c r="K35" s="662"/>
      <c r="L35" s="662"/>
      <c r="M35" s="664"/>
      <c r="N35" s="33"/>
      <c r="O35" s="33"/>
    </row>
    <row r="36" spans="1:169">
      <c r="A36" s="651"/>
      <c r="B36" s="653"/>
      <c r="C36" s="653"/>
      <c r="D36" s="656"/>
      <c r="E36" s="659"/>
      <c r="F36" s="666"/>
      <c r="G36" s="466"/>
      <c r="H36" s="662"/>
      <c r="I36" s="662"/>
      <c r="J36" s="662"/>
      <c r="K36" s="662"/>
      <c r="L36" s="662"/>
      <c r="M36" s="664"/>
      <c r="N36" s="33"/>
      <c r="O36" s="33"/>
    </row>
    <row r="37" spans="1:169">
      <c r="A37" s="651"/>
      <c r="B37" s="653"/>
      <c r="C37" s="653"/>
      <c r="D37" s="656"/>
      <c r="E37" s="659"/>
      <c r="F37" s="666"/>
      <c r="G37" s="466"/>
      <c r="H37" s="662"/>
      <c r="I37" s="662"/>
      <c r="J37" s="662"/>
      <c r="K37" s="662"/>
      <c r="L37" s="662"/>
      <c r="M37" s="664"/>
      <c r="N37" s="33"/>
      <c r="O37" s="33"/>
    </row>
    <row r="38" spans="1:169">
      <c r="A38" s="651"/>
      <c r="B38" s="653"/>
      <c r="C38" s="653"/>
      <c r="D38" s="656"/>
      <c r="E38" s="659"/>
      <c r="F38" s="666"/>
      <c r="G38" s="466"/>
      <c r="H38" s="662"/>
      <c r="I38" s="662"/>
      <c r="J38" s="662"/>
      <c r="K38" s="662"/>
      <c r="L38" s="662"/>
      <c r="M38" s="664"/>
      <c r="N38" s="33"/>
      <c r="O38" s="33"/>
    </row>
    <row r="39" spans="1:169">
      <c r="A39" s="651"/>
      <c r="B39" s="653"/>
      <c r="C39" s="653"/>
      <c r="D39" s="656"/>
      <c r="E39" s="659"/>
      <c r="F39" s="666"/>
      <c r="G39" s="466"/>
      <c r="H39" s="662"/>
      <c r="I39" s="662"/>
      <c r="J39" s="662"/>
      <c r="K39" s="662"/>
      <c r="L39" s="662"/>
      <c r="M39" s="664"/>
      <c r="N39" s="33"/>
      <c r="O39" s="33"/>
    </row>
    <row r="40" spans="1:169" s="25" customFormat="1" ht="12.75" customHeight="1">
      <c r="A40" s="651">
        <f>'7- Mapa Final'!A40</f>
        <v>4</v>
      </c>
      <c r="B40" s="653" t="str">
        <f>'7- Mapa Final'!B40</f>
        <v>Efectuar el reparto judicial incumpliendo requisitos</v>
      </c>
      <c r="C40" s="653" t="str">
        <f>'7- Mapa Final'!C40</f>
        <v>Realizar el reparto incumpliendo los principios  y condiciones establecidas para su realización</v>
      </c>
      <c r="D40" s="655" t="str">
        <f>'7- Mapa Final'!J40</f>
        <v>Muy Baja - 1</v>
      </c>
      <c r="E40" s="658" t="str">
        <f>'7- Mapa Final'!K40</f>
        <v>Leve - 1</v>
      </c>
      <c r="F40" s="666" t="str">
        <f>'7- Mapa Final'!M40</f>
        <v>Bajo - 1</v>
      </c>
      <c r="G40" s="466"/>
      <c r="H40" s="662"/>
      <c r="I40" s="662"/>
      <c r="J40" s="662"/>
      <c r="K40" s="662"/>
      <c r="L40" s="662"/>
      <c r="M40" s="701" t="s">
        <v>550</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6"/>
      <c r="G41" s="466"/>
      <c r="H41" s="662"/>
      <c r="I41" s="662"/>
      <c r="J41" s="662"/>
      <c r="K41" s="662"/>
      <c r="L41" s="662"/>
      <c r="M41" s="70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6"/>
      <c r="G42" s="466"/>
      <c r="H42" s="662"/>
      <c r="I42" s="662"/>
      <c r="J42" s="662"/>
      <c r="K42" s="662"/>
      <c r="L42" s="662"/>
      <c r="M42" s="70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6"/>
      <c r="G43" s="466"/>
      <c r="H43" s="662"/>
      <c r="I43" s="662"/>
      <c r="J43" s="662"/>
      <c r="K43" s="662"/>
      <c r="L43" s="662"/>
      <c r="M43" s="70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6"/>
      <c r="G44" s="466"/>
      <c r="H44" s="662"/>
      <c r="I44" s="662"/>
      <c r="J44" s="662"/>
      <c r="K44" s="662"/>
      <c r="L44" s="662"/>
      <c r="M44" s="70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6"/>
      <c r="G45" s="466"/>
      <c r="H45" s="662"/>
      <c r="I45" s="662"/>
      <c r="J45" s="662"/>
      <c r="K45" s="662"/>
      <c r="L45" s="662"/>
      <c r="M45" s="702"/>
      <c r="N45" s="33"/>
      <c r="O45" s="33"/>
    </row>
    <row r="46" spans="1:169">
      <c r="A46" s="651"/>
      <c r="B46" s="653"/>
      <c r="C46" s="653"/>
      <c r="D46" s="656"/>
      <c r="E46" s="659"/>
      <c r="F46" s="666"/>
      <c r="G46" s="466"/>
      <c r="H46" s="662"/>
      <c r="I46" s="662"/>
      <c r="J46" s="662"/>
      <c r="K46" s="662"/>
      <c r="L46" s="662"/>
      <c r="M46" s="702"/>
      <c r="N46" s="33"/>
      <c r="O46" s="33"/>
    </row>
    <row r="47" spans="1:169">
      <c r="A47" s="651"/>
      <c r="B47" s="653"/>
      <c r="C47" s="653"/>
      <c r="D47" s="656"/>
      <c r="E47" s="659"/>
      <c r="F47" s="666"/>
      <c r="G47" s="466"/>
      <c r="H47" s="662"/>
      <c r="I47" s="662"/>
      <c r="J47" s="662"/>
      <c r="K47" s="662"/>
      <c r="L47" s="662"/>
      <c r="M47" s="702"/>
      <c r="N47" s="33"/>
      <c r="O47" s="33"/>
    </row>
    <row r="48" spans="1:169">
      <c r="A48" s="651"/>
      <c r="B48" s="653"/>
      <c r="C48" s="653"/>
      <c r="D48" s="656"/>
      <c r="E48" s="659"/>
      <c r="F48" s="666"/>
      <c r="G48" s="466"/>
      <c r="H48" s="662"/>
      <c r="I48" s="662"/>
      <c r="J48" s="662"/>
      <c r="K48" s="662"/>
      <c r="L48" s="662"/>
      <c r="M48" s="702"/>
      <c r="N48" s="33"/>
      <c r="O48" s="33"/>
    </row>
    <row r="49" spans="1:169">
      <c r="A49" s="651"/>
      <c r="B49" s="653"/>
      <c r="C49" s="653"/>
      <c r="D49" s="656"/>
      <c r="E49" s="659"/>
      <c r="F49" s="666"/>
      <c r="G49" s="466"/>
      <c r="H49" s="662"/>
      <c r="I49" s="662"/>
      <c r="J49" s="662"/>
      <c r="K49" s="662"/>
      <c r="L49" s="662"/>
      <c r="M49" s="703"/>
      <c r="N49" s="33"/>
      <c r="O49" s="33"/>
    </row>
    <row r="50" spans="1:169" s="25" customFormat="1" ht="12.75">
      <c r="A50" s="651">
        <v>5</v>
      </c>
      <c r="B50" s="653" t="str">
        <f>'7- Mapa Final'!B50</f>
        <v>Pérdida de documentos</v>
      </c>
      <c r="C50" s="653" t="str">
        <f>'7- Mapa Final'!C50</f>
        <v>Extravío temporal o definitivo de los  documentos de los procesos judiciales principalmente los audios</v>
      </c>
      <c r="D50" s="655" t="str">
        <f>'7- Mapa Final'!J50</f>
        <v>Muy Baja - 1</v>
      </c>
      <c r="E50" s="658" t="str">
        <f>'7- Mapa Final'!K50</f>
        <v>Moderado - 3</v>
      </c>
      <c r="F50" s="666" t="str">
        <f>'7- Mapa Final'!M50</f>
        <v>Moderado - 3</v>
      </c>
      <c r="G50" s="466"/>
      <c r="H50" s="662"/>
      <c r="I50" s="662"/>
      <c r="J50" s="662"/>
      <c r="K50" s="662"/>
      <c r="L50" s="662"/>
      <c r="M50" s="664" t="s">
        <v>552</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6"/>
      <c r="G51" s="466"/>
      <c r="H51" s="662"/>
      <c r="I51" s="662"/>
      <c r="J51" s="662"/>
      <c r="K51" s="662"/>
      <c r="L51" s="662"/>
      <c r="M51" s="66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6"/>
      <c r="G52" s="466"/>
      <c r="H52" s="662"/>
      <c r="I52" s="662"/>
      <c r="J52" s="662"/>
      <c r="K52" s="662"/>
      <c r="L52" s="662"/>
      <c r="M52" s="66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6"/>
      <c r="G53" s="466"/>
      <c r="H53" s="662"/>
      <c r="I53" s="662"/>
      <c r="J53" s="662"/>
      <c r="K53" s="662"/>
      <c r="L53" s="662"/>
      <c r="M53" s="66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6"/>
      <c r="G54" s="466"/>
      <c r="H54" s="662"/>
      <c r="I54" s="662"/>
      <c r="J54" s="662"/>
      <c r="K54" s="662"/>
      <c r="L54" s="662"/>
      <c r="M54" s="66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6"/>
      <c r="G55" s="466"/>
      <c r="H55" s="662"/>
      <c r="I55" s="662"/>
      <c r="J55" s="662"/>
      <c r="K55" s="662"/>
      <c r="L55" s="662"/>
      <c r="M55" s="664"/>
      <c r="N55" s="33"/>
      <c r="O55" s="33"/>
    </row>
    <row r="56" spans="1:169">
      <c r="A56" s="651"/>
      <c r="B56" s="653"/>
      <c r="C56" s="653"/>
      <c r="D56" s="656"/>
      <c r="E56" s="659"/>
      <c r="F56" s="666"/>
      <c r="G56" s="466"/>
      <c r="H56" s="662"/>
      <c r="I56" s="662"/>
      <c r="J56" s="662"/>
      <c r="K56" s="662"/>
      <c r="L56" s="662"/>
      <c r="M56" s="664"/>
      <c r="N56" s="33"/>
      <c r="O56" s="33"/>
    </row>
    <row r="57" spans="1:169">
      <c r="A57" s="651"/>
      <c r="B57" s="653"/>
      <c r="C57" s="653"/>
      <c r="D57" s="656"/>
      <c r="E57" s="659"/>
      <c r="F57" s="666"/>
      <c r="G57" s="466"/>
      <c r="H57" s="662"/>
      <c r="I57" s="662"/>
      <c r="J57" s="662"/>
      <c r="K57" s="662"/>
      <c r="L57" s="662"/>
      <c r="M57" s="664"/>
      <c r="N57" s="33"/>
      <c r="O57" s="33"/>
    </row>
    <row r="58" spans="1:169">
      <c r="A58" s="651"/>
      <c r="B58" s="653"/>
      <c r="C58" s="653"/>
      <c r="D58" s="656"/>
      <c r="E58" s="659"/>
      <c r="F58" s="666"/>
      <c r="G58" s="466"/>
      <c r="H58" s="662"/>
      <c r="I58" s="662"/>
      <c r="J58" s="662"/>
      <c r="K58" s="662"/>
      <c r="L58" s="662"/>
      <c r="M58" s="664"/>
      <c r="N58" s="33"/>
      <c r="O58" s="33"/>
    </row>
    <row r="59" spans="1:169" ht="15.75" thickBot="1">
      <c r="A59" s="652"/>
      <c r="B59" s="654"/>
      <c r="C59" s="654"/>
      <c r="D59" s="657"/>
      <c r="E59" s="660"/>
      <c r="F59" s="667"/>
      <c r="G59" s="467"/>
      <c r="H59" s="663"/>
      <c r="I59" s="663"/>
      <c r="J59" s="663"/>
      <c r="K59" s="663"/>
      <c r="L59" s="663"/>
      <c r="M59" s="665"/>
      <c r="N59" s="33"/>
      <c r="O59" s="33"/>
    </row>
  </sheetData>
  <mergeCells count="82">
    <mergeCell ref="L10:L19"/>
    <mergeCell ref="J10:J19"/>
    <mergeCell ref="K10:K19"/>
    <mergeCell ref="G10:G19"/>
    <mergeCell ref="H10:H19"/>
    <mergeCell ref="I10:I19"/>
    <mergeCell ref="A9:G9"/>
    <mergeCell ref="A10:A19"/>
    <mergeCell ref="B10:B19"/>
    <mergeCell ref="C10:C19"/>
    <mergeCell ref="D10:D19"/>
    <mergeCell ref="A1:B2"/>
    <mergeCell ref="C1:J3"/>
    <mergeCell ref="K1:M3"/>
    <mergeCell ref="A4:B4"/>
    <mergeCell ref="C4:M4"/>
    <mergeCell ref="L20:L29"/>
    <mergeCell ref="A5:B5"/>
    <mergeCell ref="C5:M5"/>
    <mergeCell ref="A6:B6"/>
    <mergeCell ref="C6:M6"/>
    <mergeCell ref="A7:C7"/>
    <mergeCell ref="D7:F7"/>
    <mergeCell ref="G7:G8"/>
    <mergeCell ref="H7:H8"/>
    <mergeCell ref="I7:J7"/>
    <mergeCell ref="K20:K29"/>
    <mergeCell ref="K7:L7"/>
    <mergeCell ref="M7:M8"/>
    <mergeCell ref="E10:E19"/>
    <mergeCell ref="F10:F19"/>
    <mergeCell ref="M10:M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A20:A29"/>
    <mergeCell ref="J30:J39"/>
    <mergeCell ref="B20:B29"/>
    <mergeCell ref="C20:C29"/>
    <mergeCell ref="D20:D29"/>
    <mergeCell ref="E20:E29"/>
    <mergeCell ref="K50:K59"/>
    <mergeCell ref="I40:I49"/>
    <mergeCell ref="K30:K39"/>
    <mergeCell ref="F20:F29"/>
    <mergeCell ref="L50:L59"/>
    <mergeCell ref="A50:A59"/>
    <mergeCell ref="G50:G59"/>
    <mergeCell ref="H50:H59"/>
    <mergeCell ref="I50:I59"/>
    <mergeCell ref="B50:B59"/>
    <mergeCell ref="C50:C59"/>
    <mergeCell ref="D50:D59"/>
    <mergeCell ref="E50:E59"/>
    <mergeCell ref="F50:F5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s>
  <conditionalFormatting sqref="A7:B7">
    <cfRule type="containsText" dxfId="99" priority="82" operator="containsText" text="3- Moderado">
      <formula>NOT(ISERROR(SEARCH("3- Moderado",A7)))</formula>
    </cfRule>
    <cfRule type="containsText" dxfId="98" priority="83" operator="containsText" text="6- Moderado">
      <formula>NOT(ISERROR(SEARCH("6- Moderado",A7)))</formula>
    </cfRule>
    <cfRule type="containsText" dxfId="97" priority="84" operator="containsText" text="4- Moderado">
      <formula>NOT(ISERROR(SEARCH("4- Moderado",A7)))</formula>
    </cfRule>
    <cfRule type="containsText" dxfId="96" priority="85" operator="containsText" text="3- Bajo">
      <formula>NOT(ISERROR(SEARCH("3- Bajo",A7)))</formula>
    </cfRule>
    <cfRule type="containsText" dxfId="95" priority="86" operator="containsText" text="4- Bajo">
      <formula>NOT(ISERROR(SEARCH("4- Bajo",A7)))</formula>
    </cfRule>
    <cfRule type="containsText" dxfId="94" priority="87" operator="containsText" text="1- Bajo">
      <formula>NOT(ISERROR(SEARCH("1- Bajo",A7)))</formula>
    </cfRule>
  </conditionalFormatting>
  <conditionalFormatting sqref="A10:E10 A20:E20">
    <cfRule type="containsText" dxfId="93" priority="76" operator="containsText" text="3- Moderado">
      <formula>NOT(ISERROR(SEARCH("3- Moderado",A10)))</formula>
    </cfRule>
    <cfRule type="containsText" dxfId="92" priority="77" operator="containsText" text="6- Moderado">
      <formula>NOT(ISERROR(SEARCH("6- Moderado",A10)))</formula>
    </cfRule>
    <cfRule type="containsText" dxfId="91" priority="78" operator="containsText" text="4- Moderado">
      <formula>NOT(ISERROR(SEARCH("4- Moderado",A10)))</formula>
    </cfRule>
    <cfRule type="containsText" dxfId="90" priority="79" operator="containsText" text="3- Bajo">
      <formula>NOT(ISERROR(SEARCH("3- Bajo",A10)))</formula>
    </cfRule>
    <cfRule type="containsText" dxfId="89" priority="80" operator="containsText" text="4- Bajo">
      <formula>NOT(ISERROR(SEARCH("4- Bajo",A10)))</formula>
    </cfRule>
    <cfRule type="containsText" dxfId="88" priority="81" operator="containsText" text="1- Bajo">
      <formula>NOT(ISERROR(SEARCH("1- Bajo",A10)))</formula>
    </cfRule>
  </conditionalFormatting>
  <conditionalFormatting sqref="A30:E30">
    <cfRule type="containsText" dxfId="87" priority="63" operator="containsText" text="3- Moderado">
      <formula>NOT(ISERROR(SEARCH("3- Moderado",A30)))</formula>
    </cfRule>
    <cfRule type="containsText" dxfId="86" priority="64" operator="containsText" text="6- Moderado">
      <formula>NOT(ISERROR(SEARCH("6- Moderado",A30)))</formula>
    </cfRule>
    <cfRule type="containsText" dxfId="85" priority="65" operator="containsText" text="4- Moderado">
      <formula>NOT(ISERROR(SEARCH("4- Moderado",A30)))</formula>
    </cfRule>
    <cfRule type="containsText" dxfId="84" priority="66" operator="containsText" text="3- Bajo">
      <formula>NOT(ISERROR(SEARCH("3- Bajo",A30)))</formula>
    </cfRule>
    <cfRule type="containsText" dxfId="83" priority="67" operator="containsText" text="4- Bajo">
      <formula>NOT(ISERROR(SEARCH("4- Bajo",A30)))</formula>
    </cfRule>
    <cfRule type="containsText" dxfId="82" priority="68" operator="containsText" text="1- Bajo">
      <formula>NOT(ISERROR(SEARCH("1- Bajo",A30)))</formula>
    </cfRule>
  </conditionalFormatting>
  <conditionalFormatting sqref="A40:E40">
    <cfRule type="containsText" dxfId="81" priority="56" operator="containsText" text="3- Moderado">
      <formula>NOT(ISERROR(SEARCH("3- Moderado",A40)))</formula>
    </cfRule>
    <cfRule type="containsText" dxfId="80" priority="57" operator="containsText" text="6- Moderado">
      <formula>NOT(ISERROR(SEARCH("6- Moderado",A40)))</formula>
    </cfRule>
    <cfRule type="containsText" dxfId="79" priority="58" operator="containsText" text="4- Moderado">
      <formula>NOT(ISERROR(SEARCH("4- Moderado",A40)))</formula>
    </cfRule>
    <cfRule type="containsText" dxfId="78" priority="59" operator="containsText" text="3- Bajo">
      <formula>NOT(ISERROR(SEARCH("3- Bajo",A40)))</formula>
    </cfRule>
    <cfRule type="containsText" dxfId="77" priority="60" operator="containsText" text="4- Bajo">
      <formula>NOT(ISERROR(SEARCH("4- Bajo",A40)))</formula>
    </cfRule>
    <cfRule type="containsText" dxfId="76" priority="61" operator="containsText" text="1- Bajo">
      <formula>NOT(ISERROR(SEARCH("1- Bajo",A40)))</formula>
    </cfRule>
  </conditionalFormatting>
  <conditionalFormatting sqref="A50:E50">
    <cfRule type="containsText" dxfId="75" priority="45" operator="containsText" text="3- Moderado">
      <formula>NOT(ISERROR(SEARCH("3- Moderado",A50)))</formula>
    </cfRule>
    <cfRule type="containsText" dxfId="74" priority="46" operator="containsText" text="6- Moderado">
      <formula>NOT(ISERROR(SEARCH("6- Moderado",A50)))</formula>
    </cfRule>
    <cfRule type="containsText" dxfId="73" priority="47" operator="containsText" text="4- Moderado">
      <formula>NOT(ISERROR(SEARCH("4- Moderado",A50)))</formula>
    </cfRule>
    <cfRule type="containsText" dxfId="72" priority="48" operator="containsText" text="3- Bajo">
      <formula>NOT(ISERROR(SEARCH("3- Bajo",A50)))</formula>
    </cfRule>
    <cfRule type="containsText" dxfId="71" priority="49" operator="containsText" text="4- Bajo">
      <formula>NOT(ISERROR(SEARCH("4- Bajo",A50)))</formula>
    </cfRule>
    <cfRule type="containsText" dxfId="70" priority="50" operator="containsText" text="1- Bajo">
      <formula>NOT(ISERROR(SEARCH("1- Bajo",A50)))</formula>
    </cfRule>
  </conditionalFormatting>
  <conditionalFormatting sqref="C8:F8">
    <cfRule type="containsText" dxfId="69" priority="70" operator="containsText" text="3- Moderado">
      <formula>NOT(ISERROR(SEARCH("3- Moderado",C8)))</formula>
    </cfRule>
    <cfRule type="containsText" dxfId="68" priority="71" operator="containsText" text="6- Moderado">
      <formula>NOT(ISERROR(SEARCH("6- Moderado",C8)))</formula>
    </cfRule>
    <cfRule type="containsText" dxfId="67" priority="72" operator="containsText" text="4- Moderado">
      <formula>NOT(ISERROR(SEARCH("4- Moderado",C8)))</formula>
    </cfRule>
    <cfRule type="containsText" dxfId="66" priority="73" operator="containsText" text="3- Bajo">
      <formula>NOT(ISERROR(SEARCH("3- Bajo",C8)))</formula>
    </cfRule>
    <cfRule type="containsText" dxfId="65" priority="74" operator="containsText" text="4- Bajo">
      <formula>NOT(ISERROR(SEARCH("4- Bajo",C8)))</formula>
    </cfRule>
    <cfRule type="containsText" dxfId="64" priority="75" operator="containsText" text="1- Bajo">
      <formula>NOT(ISERROR(SEARCH("1- Bajo",C8)))</formula>
    </cfRule>
  </conditionalFormatting>
  <conditionalFormatting sqref="D10:D59">
    <cfRule type="containsText" dxfId="63" priority="39" operator="containsText" text="Muy Alta">
      <formula>NOT(ISERROR(SEARCH("Muy Alta",D10)))</formula>
    </cfRule>
    <cfRule type="containsText" dxfId="62" priority="40" operator="containsText" text="Alta">
      <formula>NOT(ISERROR(SEARCH("Alta",D10)))</formula>
    </cfRule>
    <cfRule type="containsText" dxfId="61" priority="41" operator="containsText" text="Baja">
      <formula>NOT(ISERROR(SEARCH("Baja",D10)))</formula>
    </cfRule>
    <cfRule type="containsText" dxfId="60" priority="42" operator="containsText" text="Muy Baja">
      <formula>NOT(ISERROR(SEARCH("Muy Baja",D10)))</formula>
    </cfRule>
    <cfRule type="containsText" dxfId="59" priority="44" operator="containsText" text="Media">
      <formula>NOT(ISERROR(SEARCH("Media",D10)))</formula>
    </cfRule>
  </conditionalFormatting>
  <conditionalFormatting sqref="E10:E59">
    <cfRule type="containsText" dxfId="58" priority="35" operator="containsText" text="Catastrófico">
      <formula>NOT(ISERROR(SEARCH("Catastrófico",E10)))</formula>
    </cfRule>
    <cfRule type="containsText" dxfId="57" priority="36" operator="containsText" text="Mayor">
      <formula>NOT(ISERROR(SEARCH("Mayor",E10)))</formula>
    </cfRule>
    <cfRule type="containsText" dxfId="56" priority="37" operator="containsText" text="Menor">
      <formula>NOT(ISERROR(SEARCH("Menor",E10)))</formula>
    </cfRule>
    <cfRule type="containsText" dxfId="55" priority="38" operator="containsText" text="Leve">
      <formula>NOT(ISERROR(SEARCH("Leve",E10)))</formula>
    </cfRule>
  </conditionalFormatting>
  <conditionalFormatting sqref="E10:F59">
    <cfRule type="containsText" dxfId="54"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59">
    <cfRule type="containsText" dxfId="53" priority="51" operator="containsText" text="Bajo">
      <formula>NOT(ISERROR(SEARCH("Bajo",F10)))</formula>
    </cfRule>
    <cfRule type="containsText" dxfId="52" priority="52" operator="containsText" text="Moderado">
      <formula>NOT(ISERROR(SEARCH("Moderado",F10)))</formula>
    </cfRule>
    <cfRule type="containsText" dxfId="51" priority="53" operator="containsText" text="Alto">
      <formula>NOT(ISERROR(SEARCH("Alto",F10)))</formula>
    </cfRule>
    <cfRule type="containsText" dxfId="50"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59">
    <cfRule type="colorScale" priority="142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E00-000000000000}"/>
    <dataValidation allowBlank="1" showInputMessage="1" showErrorMessage="1" prompt="Seleccionar si el responsable es el responsable de las acciones es el nivel central" sqref="I7:I8" xr:uid="{00000000-0002-0000-0E00-000001000000}"/>
    <dataValidation allowBlank="1" showInputMessage="1" showErrorMessage="1" prompt="Describir las actividades que se van a desarrollar para el proyecto" sqref="H7" xr:uid="{00000000-0002-0000-0E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E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'9- Matriz de Calor '!$S$8:$S$11</xm:f>
          </x14:formula1>
          <xm:sqref>G10:G59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1:JK59"/>
  <sheetViews>
    <sheetView showGridLines="0" tabSelected="1" topLeftCell="B4" zoomScale="86" zoomScaleNormal="86" workbookViewId="0">
      <selection activeCell="M30" sqref="M30:M3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4" t="s">
        <v>265</v>
      </c>
      <c r="B4" s="504"/>
      <c r="C4" s="563" t="s">
        <v>4</v>
      </c>
      <c r="D4" s="563"/>
      <c r="E4" s="563"/>
      <c r="F4" s="563"/>
      <c r="G4" s="563"/>
      <c r="H4" s="563"/>
      <c r="I4" s="563"/>
      <c r="J4" s="563"/>
      <c r="K4" s="563"/>
      <c r="L4" s="563"/>
      <c r="M4" s="56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4" t="s">
        <v>266</v>
      </c>
      <c r="B5" s="504"/>
      <c r="C5" s="515" t="s">
        <v>33</v>
      </c>
      <c r="D5" s="516"/>
      <c r="E5" s="516"/>
      <c r="F5" s="516"/>
      <c r="G5" s="516"/>
      <c r="H5" s="516"/>
      <c r="I5" s="516"/>
      <c r="J5" s="516"/>
      <c r="K5" s="516"/>
      <c r="L5" s="516"/>
      <c r="M5" s="5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04" t="s">
        <v>267</v>
      </c>
      <c r="B6" s="504"/>
      <c r="C6" s="515" t="s">
        <v>27</v>
      </c>
      <c r="D6" s="516"/>
      <c r="E6" s="516"/>
      <c r="F6" s="516"/>
      <c r="G6" s="516"/>
      <c r="H6" s="516"/>
      <c r="I6" s="516"/>
      <c r="J6" s="516"/>
      <c r="K6" s="516"/>
      <c r="L6" s="516"/>
      <c r="M6" s="5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94" t="s">
        <v>490</v>
      </c>
      <c r="B7" s="695"/>
      <c r="C7" s="696"/>
      <c r="D7" s="697" t="s">
        <v>491</v>
      </c>
      <c r="E7" s="697"/>
      <c r="F7" s="697"/>
      <c r="G7" s="698" t="s">
        <v>492</v>
      </c>
      <c r="H7" s="689" t="s">
        <v>493</v>
      </c>
      <c r="I7" s="691" t="s">
        <v>494</v>
      </c>
      <c r="J7" s="692"/>
      <c r="K7" s="691" t="s">
        <v>495</v>
      </c>
      <c r="L7" s="692"/>
      <c r="M7" s="693" t="s">
        <v>505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207</v>
      </c>
      <c r="C8" s="34" t="s">
        <v>209</v>
      </c>
      <c r="D8" s="27" t="s">
        <v>219</v>
      </c>
      <c r="E8" s="27" t="s">
        <v>497</v>
      </c>
      <c r="F8" s="27" t="s">
        <v>498</v>
      </c>
      <c r="G8" s="698"/>
      <c r="H8" s="690"/>
      <c r="I8" s="28" t="s">
        <v>499</v>
      </c>
      <c r="J8" s="28" t="s">
        <v>500</v>
      </c>
      <c r="K8" s="28" t="s">
        <v>501</v>
      </c>
      <c r="L8" s="28" t="s">
        <v>502</v>
      </c>
      <c r="M8" s="69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9"/>
      <c r="B9" s="680"/>
      <c r="C9" s="680"/>
      <c r="D9" s="680"/>
      <c r="E9" s="680"/>
      <c r="F9" s="680"/>
      <c r="G9" s="68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1">
        <f>'7- Mapa Final'!A10</f>
        <v>1</v>
      </c>
      <c r="B10" s="682" t="str">
        <f>'7- Mapa Final'!B10</f>
        <v>Vencimiento de Términos</v>
      </c>
      <c r="C10" s="682"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99" t="str">
        <f>'7- Mapa Final'!J10</f>
        <v>Media - 3</v>
      </c>
      <c r="E10" s="700" t="str">
        <f>'7- Mapa Final'!K10</f>
        <v>Moderado - 3</v>
      </c>
      <c r="F10" s="684" t="str">
        <f>'7- Mapa Final'!M10</f>
        <v>Moderado - 9</v>
      </c>
      <c r="G10" s="465"/>
      <c r="H10" s="685"/>
      <c r="I10" s="685"/>
      <c r="J10" s="685"/>
      <c r="K10" s="685"/>
      <c r="L10" s="685"/>
      <c r="M10" s="683" t="s">
        <v>554</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6"/>
      <c r="G11" s="466"/>
      <c r="H11" s="662"/>
      <c r="I11" s="662"/>
      <c r="J11" s="662"/>
      <c r="K11" s="662"/>
      <c r="L11" s="662"/>
      <c r="M11" s="66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6"/>
      <c r="G12" s="466"/>
      <c r="H12" s="662"/>
      <c r="I12" s="662"/>
      <c r="J12" s="662"/>
      <c r="K12" s="662"/>
      <c r="L12" s="662"/>
      <c r="M12" s="66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6"/>
      <c r="G13" s="466"/>
      <c r="H13" s="662"/>
      <c r="I13" s="662"/>
      <c r="J13" s="662"/>
      <c r="K13" s="662"/>
      <c r="L13" s="662"/>
      <c r="M13" s="66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6"/>
      <c r="G14" s="466"/>
      <c r="H14" s="662"/>
      <c r="I14" s="662"/>
      <c r="J14" s="662"/>
      <c r="K14" s="662"/>
      <c r="L14" s="662"/>
      <c r="M14" s="66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6"/>
      <c r="G15" s="466"/>
      <c r="H15" s="662"/>
      <c r="I15" s="662"/>
      <c r="J15" s="662"/>
      <c r="K15" s="662"/>
      <c r="L15" s="662"/>
      <c r="M15" s="66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6"/>
      <c r="G16" s="466"/>
      <c r="H16" s="662"/>
      <c r="I16" s="662"/>
      <c r="J16" s="662"/>
      <c r="K16" s="662"/>
      <c r="L16" s="662"/>
      <c r="M16" s="66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6"/>
      <c r="G17" s="466"/>
      <c r="H17" s="662"/>
      <c r="I17" s="662"/>
      <c r="J17" s="662"/>
      <c r="K17" s="662"/>
      <c r="L17" s="662"/>
      <c r="M17" s="66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6"/>
      <c r="G18" s="466"/>
      <c r="H18" s="662"/>
      <c r="I18" s="662"/>
      <c r="J18" s="662"/>
      <c r="K18" s="662"/>
      <c r="L18" s="662"/>
      <c r="M18" s="66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1"/>
      <c r="B19" s="653"/>
      <c r="C19" s="653"/>
      <c r="D19" s="656"/>
      <c r="E19" s="659"/>
      <c r="F19" s="666"/>
      <c r="G19" s="466"/>
      <c r="H19" s="662"/>
      <c r="I19" s="662"/>
      <c r="J19" s="662"/>
      <c r="K19" s="662"/>
      <c r="L19" s="662"/>
      <c r="M19" s="66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1">
        <f>'7- Mapa Final'!A20</f>
        <v>2</v>
      </c>
      <c r="B20" s="653" t="str">
        <f>'7- Mapa Final'!B20</f>
        <v xml:space="preserve">Incumplimientos en la realización de audiencias </v>
      </c>
      <c r="C20" s="653" t="str">
        <f>'7- Mapa Final'!C20</f>
        <v xml:space="preserve">No se atiende la  solicitud  de un fiscal o parte interesada para la realización de una audiencia preliminar o no se cumple  la programación de audiencias de Conocimiento. </v>
      </c>
      <c r="D20" s="655" t="str">
        <f>'7- Mapa Final'!J20</f>
        <v>Alta - 4</v>
      </c>
      <c r="E20" s="658" t="str">
        <f>'7- Mapa Final'!K20</f>
        <v>Moderado - 3</v>
      </c>
      <c r="F20" s="666" t="str">
        <f>'7- Mapa Final'!M20</f>
        <v>Alto - 12</v>
      </c>
      <c r="G20" s="466"/>
      <c r="H20" s="662"/>
      <c r="I20" s="662"/>
      <c r="J20" s="662"/>
      <c r="K20" s="662"/>
      <c r="L20" s="662"/>
      <c r="M20" s="704" t="s">
        <v>555</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6"/>
      <c r="G21" s="466"/>
      <c r="H21" s="662"/>
      <c r="I21" s="662"/>
      <c r="J21" s="662"/>
      <c r="K21" s="662"/>
      <c r="L21" s="662"/>
      <c r="M21" s="70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6"/>
      <c r="G22" s="466"/>
      <c r="H22" s="662"/>
      <c r="I22" s="662"/>
      <c r="J22" s="662"/>
      <c r="K22" s="662"/>
      <c r="L22" s="662"/>
      <c r="M22" s="70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6"/>
      <c r="G23" s="466"/>
      <c r="H23" s="662"/>
      <c r="I23" s="662"/>
      <c r="J23" s="662"/>
      <c r="K23" s="662"/>
      <c r="L23" s="662"/>
      <c r="M23" s="70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6"/>
      <c r="G24" s="466"/>
      <c r="H24" s="662"/>
      <c r="I24" s="662"/>
      <c r="J24" s="662"/>
      <c r="K24" s="662"/>
      <c r="L24" s="662"/>
      <c r="M24" s="70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6"/>
      <c r="G25" s="466"/>
      <c r="H25" s="662"/>
      <c r="I25" s="662"/>
      <c r="J25" s="662"/>
      <c r="K25" s="662"/>
      <c r="L25" s="662"/>
      <c r="M25" s="704"/>
      <c r="N25" s="33"/>
      <c r="O25" s="33"/>
    </row>
    <row r="26" spans="1:169">
      <c r="A26" s="651"/>
      <c r="B26" s="653"/>
      <c r="C26" s="653"/>
      <c r="D26" s="656"/>
      <c r="E26" s="659"/>
      <c r="F26" s="666"/>
      <c r="G26" s="466"/>
      <c r="H26" s="662"/>
      <c r="I26" s="662"/>
      <c r="J26" s="662"/>
      <c r="K26" s="662"/>
      <c r="L26" s="662"/>
      <c r="M26" s="704"/>
      <c r="N26" s="33"/>
      <c r="O26" s="33"/>
    </row>
    <row r="27" spans="1:169">
      <c r="A27" s="651"/>
      <c r="B27" s="653"/>
      <c r="C27" s="653"/>
      <c r="D27" s="656"/>
      <c r="E27" s="659"/>
      <c r="F27" s="666"/>
      <c r="G27" s="466"/>
      <c r="H27" s="662"/>
      <c r="I27" s="662"/>
      <c r="J27" s="662"/>
      <c r="K27" s="662"/>
      <c r="L27" s="662"/>
      <c r="M27" s="704"/>
      <c r="N27" s="33"/>
      <c r="O27" s="33"/>
    </row>
    <row r="28" spans="1:169">
      <c r="A28" s="651"/>
      <c r="B28" s="653"/>
      <c r="C28" s="653"/>
      <c r="D28" s="656"/>
      <c r="E28" s="659"/>
      <c r="F28" s="666"/>
      <c r="G28" s="466"/>
      <c r="H28" s="662"/>
      <c r="I28" s="662"/>
      <c r="J28" s="662"/>
      <c r="K28" s="662"/>
      <c r="L28" s="662"/>
      <c r="M28" s="704"/>
      <c r="N28" s="33"/>
      <c r="O28" s="33"/>
    </row>
    <row r="29" spans="1:169">
      <c r="A29" s="651"/>
      <c r="B29" s="653"/>
      <c r="C29" s="653"/>
      <c r="D29" s="656"/>
      <c r="E29" s="659"/>
      <c r="F29" s="666"/>
      <c r="G29" s="466"/>
      <c r="H29" s="662"/>
      <c r="I29" s="662"/>
      <c r="J29" s="662"/>
      <c r="K29" s="662"/>
      <c r="L29" s="662"/>
      <c r="M29" s="704"/>
      <c r="N29" s="33"/>
      <c r="O29" s="33"/>
    </row>
    <row r="30" spans="1:169" s="25" customFormat="1" ht="12.75">
      <c r="A30" s="651">
        <f>'7- Mapa Final'!A30</f>
        <v>3</v>
      </c>
      <c r="B30" s="653" t="str">
        <f>'7- Mapa Final'!B30</f>
        <v xml:space="preserve"> Efectuar notificaciones que no cumplan con los requistos</v>
      </c>
      <c r="C30" s="653" t="str">
        <f>'7- Mapa Final'!C30</f>
        <v>No se realizan las  notificaciones , no se erfectuan  oportunamente o no se aplica aplicar la normatividad (Aca esta como riesgo porque es el producto de este proceso)</v>
      </c>
      <c r="D30" s="655" t="str">
        <f>'7- Mapa Final'!J30</f>
        <v>Muy Baja - 1</v>
      </c>
      <c r="E30" s="658" t="str">
        <f>'7- Mapa Final'!K30</f>
        <v>Leve - 1</v>
      </c>
      <c r="F30" s="666" t="str">
        <f>'7- Mapa Final'!M30</f>
        <v>Bajo - 1</v>
      </c>
      <c r="G30" s="466"/>
      <c r="H30" s="662"/>
      <c r="I30" s="662"/>
      <c r="J30" s="662"/>
      <c r="K30" s="662"/>
      <c r="L30" s="662"/>
      <c r="M30" s="704" t="s">
        <v>558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6"/>
      <c r="G31" s="466"/>
      <c r="H31" s="662"/>
      <c r="I31" s="662"/>
      <c r="J31" s="662"/>
      <c r="K31" s="662"/>
      <c r="L31" s="662"/>
      <c r="M31" s="70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6"/>
      <c r="G32" s="466"/>
      <c r="H32" s="662"/>
      <c r="I32" s="662"/>
      <c r="J32" s="662"/>
      <c r="K32" s="662"/>
      <c r="L32" s="662"/>
      <c r="M32" s="70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6"/>
      <c r="G33" s="466"/>
      <c r="H33" s="662"/>
      <c r="I33" s="662"/>
      <c r="J33" s="662"/>
      <c r="K33" s="662"/>
      <c r="L33" s="662"/>
      <c r="M33" s="70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6"/>
      <c r="G34" s="466"/>
      <c r="H34" s="662"/>
      <c r="I34" s="662"/>
      <c r="J34" s="662"/>
      <c r="K34" s="662"/>
      <c r="L34" s="662"/>
      <c r="M34" s="70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6"/>
      <c r="G35" s="466"/>
      <c r="H35" s="662"/>
      <c r="I35" s="662"/>
      <c r="J35" s="662"/>
      <c r="K35" s="662"/>
      <c r="L35" s="662"/>
      <c r="M35" s="704"/>
      <c r="N35" s="33"/>
      <c r="O35" s="33"/>
    </row>
    <row r="36" spans="1:169">
      <c r="A36" s="651"/>
      <c r="B36" s="653"/>
      <c r="C36" s="653"/>
      <c r="D36" s="656"/>
      <c r="E36" s="659"/>
      <c r="F36" s="666"/>
      <c r="G36" s="466"/>
      <c r="H36" s="662"/>
      <c r="I36" s="662"/>
      <c r="J36" s="662"/>
      <c r="K36" s="662"/>
      <c r="L36" s="662"/>
      <c r="M36" s="704"/>
      <c r="N36" s="33"/>
      <c r="O36" s="33"/>
    </row>
    <row r="37" spans="1:169">
      <c r="A37" s="651"/>
      <c r="B37" s="653"/>
      <c r="C37" s="653"/>
      <c r="D37" s="656"/>
      <c r="E37" s="659"/>
      <c r="F37" s="666"/>
      <c r="G37" s="466"/>
      <c r="H37" s="662"/>
      <c r="I37" s="662"/>
      <c r="J37" s="662"/>
      <c r="K37" s="662"/>
      <c r="L37" s="662"/>
      <c r="M37" s="704"/>
      <c r="N37" s="33"/>
      <c r="O37" s="33"/>
    </row>
    <row r="38" spans="1:169">
      <c r="A38" s="651"/>
      <c r="B38" s="653"/>
      <c r="C38" s="653"/>
      <c r="D38" s="656"/>
      <c r="E38" s="659"/>
      <c r="F38" s="666"/>
      <c r="G38" s="466"/>
      <c r="H38" s="662"/>
      <c r="I38" s="662"/>
      <c r="J38" s="662"/>
      <c r="K38" s="662"/>
      <c r="L38" s="662"/>
      <c r="M38" s="704"/>
      <c r="N38" s="33"/>
      <c r="O38" s="33"/>
    </row>
    <row r="39" spans="1:169">
      <c r="A39" s="651"/>
      <c r="B39" s="653"/>
      <c r="C39" s="653"/>
      <c r="D39" s="656"/>
      <c r="E39" s="659"/>
      <c r="F39" s="666"/>
      <c r="G39" s="466"/>
      <c r="H39" s="662"/>
      <c r="I39" s="662"/>
      <c r="J39" s="662"/>
      <c r="K39" s="662"/>
      <c r="L39" s="662"/>
      <c r="M39" s="704"/>
      <c r="N39" s="33"/>
      <c r="O39" s="33"/>
    </row>
    <row r="40" spans="1:169" s="25" customFormat="1" ht="12.75">
      <c r="A40" s="651">
        <f>'7- Mapa Final'!A40</f>
        <v>4</v>
      </c>
      <c r="B40" s="653" t="str">
        <f>'7- Mapa Final'!B40</f>
        <v>Efectuar el reparto judicial incumpliendo requisitos</v>
      </c>
      <c r="C40" s="653" t="str">
        <f>'7- Mapa Final'!C40</f>
        <v>Realizar el reparto incumpliendo los principios  y condiciones establecidas para su realización</v>
      </c>
      <c r="D40" s="655" t="str">
        <f>'7- Mapa Final'!J40</f>
        <v>Muy Baja - 1</v>
      </c>
      <c r="E40" s="658" t="str">
        <f>'7- Mapa Final'!K40</f>
        <v>Leve - 1</v>
      </c>
      <c r="F40" s="666" t="str">
        <f>'7- Mapa Final'!M40</f>
        <v>Bajo - 1</v>
      </c>
      <c r="G40" s="466"/>
      <c r="H40" s="662"/>
      <c r="I40" s="662"/>
      <c r="J40" s="662"/>
      <c r="K40" s="662"/>
      <c r="L40" s="662"/>
      <c r="M40" s="705" t="s">
        <v>556</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6"/>
      <c r="G41" s="466"/>
      <c r="H41" s="662"/>
      <c r="I41" s="662"/>
      <c r="J41" s="662"/>
      <c r="K41" s="662"/>
      <c r="L41" s="662"/>
      <c r="M41" s="70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6"/>
      <c r="G42" s="466"/>
      <c r="H42" s="662"/>
      <c r="I42" s="662"/>
      <c r="J42" s="662"/>
      <c r="K42" s="662"/>
      <c r="L42" s="662"/>
      <c r="M42" s="70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6"/>
      <c r="G43" s="466"/>
      <c r="H43" s="662"/>
      <c r="I43" s="662"/>
      <c r="J43" s="662"/>
      <c r="K43" s="662"/>
      <c r="L43" s="662"/>
      <c r="M43" s="70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6"/>
      <c r="G44" s="466"/>
      <c r="H44" s="662"/>
      <c r="I44" s="662"/>
      <c r="J44" s="662"/>
      <c r="K44" s="662"/>
      <c r="L44" s="662"/>
      <c r="M44" s="70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6"/>
      <c r="G45" s="466"/>
      <c r="H45" s="662"/>
      <c r="I45" s="662"/>
      <c r="J45" s="662"/>
      <c r="K45" s="662"/>
      <c r="L45" s="662"/>
      <c r="M45" s="706"/>
      <c r="N45" s="33"/>
      <c r="O45" s="33"/>
    </row>
    <row r="46" spans="1:169">
      <c r="A46" s="651"/>
      <c r="B46" s="653"/>
      <c r="C46" s="653"/>
      <c r="D46" s="656"/>
      <c r="E46" s="659"/>
      <c r="F46" s="666"/>
      <c r="G46" s="466"/>
      <c r="H46" s="662"/>
      <c r="I46" s="662"/>
      <c r="J46" s="662"/>
      <c r="K46" s="662"/>
      <c r="L46" s="662"/>
      <c r="M46" s="706"/>
      <c r="N46" s="33"/>
      <c r="O46" s="33"/>
    </row>
    <row r="47" spans="1:169">
      <c r="A47" s="651"/>
      <c r="B47" s="653"/>
      <c r="C47" s="653"/>
      <c r="D47" s="656"/>
      <c r="E47" s="659"/>
      <c r="F47" s="666"/>
      <c r="G47" s="466"/>
      <c r="H47" s="662"/>
      <c r="I47" s="662"/>
      <c r="J47" s="662"/>
      <c r="K47" s="662"/>
      <c r="L47" s="662"/>
      <c r="M47" s="706"/>
      <c r="N47" s="33"/>
      <c r="O47" s="33"/>
    </row>
    <row r="48" spans="1:169">
      <c r="A48" s="651"/>
      <c r="B48" s="653"/>
      <c r="C48" s="653"/>
      <c r="D48" s="656"/>
      <c r="E48" s="659"/>
      <c r="F48" s="666"/>
      <c r="G48" s="466"/>
      <c r="H48" s="662"/>
      <c r="I48" s="662"/>
      <c r="J48" s="662"/>
      <c r="K48" s="662"/>
      <c r="L48" s="662"/>
      <c r="M48" s="706"/>
      <c r="N48" s="33"/>
      <c r="O48" s="33"/>
    </row>
    <row r="49" spans="1:169">
      <c r="A49" s="651"/>
      <c r="B49" s="653"/>
      <c r="C49" s="653"/>
      <c r="D49" s="656"/>
      <c r="E49" s="659"/>
      <c r="F49" s="666"/>
      <c r="G49" s="466"/>
      <c r="H49" s="662"/>
      <c r="I49" s="662"/>
      <c r="J49" s="662"/>
      <c r="K49" s="662"/>
      <c r="L49" s="662"/>
      <c r="M49" s="707"/>
      <c r="N49" s="33"/>
      <c r="O49" s="33"/>
    </row>
    <row r="50" spans="1:169" s="25" customFormat="1" ht="12.75">
      <c r="A50" s="651">
        <v>5</v>
      </c>
      <c r="B50" s="653" t="str">
        <f>'7- Mapa Final'!B50</f>
        <v>Pérdida de documentos</v>
      </c>
      <c r="C50" s="653" t="str">
        <f>'7- Mapa Final'!C50</f>
        <v>Extravío temporal o definitivo de los  documentos de los procesos judiciales principalmente los audios</v>
      </c>
      <c r="D50" s="655" t="str">
        <f>'7- Mapa Final'!J50</f>
        <v>Muy Baja - 1</v>
      </c>
      <c r="E50" s="658" t="str">
        <f>'7- Mapa Final'!K50</f>
        <v>Moderado - 3</v>
      </c>
      <c r="F50" s="666" t="str">
        <f>'7- Mapa Final'!M50</f>
        <v>Moderado - 3</v>
      </c>
      <c r="G50" s="466"/>
      <c r="H50" s="662"/>
      <c r="I50" s="662"/>
      <c r="J50" s="662"/>
      <c r="K50" s="662"/>
      <c r="L50" s="662"/>
      <c r="M50" s="664" t="s">
        <v>557</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6"/>
      <c r="G51" s="466"/>
      <c r="H51" s="662"/>
      <c r="I51" s="662"/>
      <c r="J51" s="662"/>
      <c r="K51" s="662"/>
      <c r="L51" s="662"/>
      <c r="M51" s="66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6"/>
      <c r="G52" s="466"/>
      <c r="H52" s="662"/>
      <c r="I52" s="662"/>
      <c r="J52" s="662"/>
      <c r="K52" s="662"/>
      <c r="L52" s="662"/>
      <c r="M52" s="66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6"/>
      <c r="G53" s="466"/>
      <c r="H53" s="662"/>
      <c r="I53" s="662"/>
      <c r="J53" s="662"/>
      <c r="K53" s="662"/>
      <c r="L53" s="662"/>
      <c r="M53" s="66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6"/>
      <c r="G54" s="466"/>
      <c r="H54" s="662"/>
      <c r="I54" s="662"/>
      <c r="J54" s="662"/>
      <c r="K54" s="662"/>
      <c r="L54" s="662"/>
      <c r="M54" s="66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6"/>
      <c r="G55" s="466"/>
      <c r="H55" s="662"/>
      <c r="I55" s="662"/>
      <c r="J55" s="662"/>
      <c r="K55" s="662"/>
      <c r="L55" s="662"/>
      <c r="M55" s="664"/>
      <c r="N55" s="33"/>
      <c r="O55" s="33"/>
    </row>
    <row r="56" spans="1:169">
      <c r="A56" s="651"/>
      <c r="B56" s="653"/>
      <c r="C56" s="653"/>
      <c r="D56" s="656"/>
      <c r="E56" s="659"/>
      <c r="F56" s="666"/>
      <c r="G56" s="466"/>
      <c r="H56" s="662"/>
      <c r="I56" s="662"/>
      <c r="J56" s="662"/>
      <c r="K56" s="662"/>
      <c r="L56" s="662"/>
      <c r="M56" s="664"/>
      <c r="N56" s="33"/>
      <c r="O56" s="33"/>
    </row>
    <row r="57" spans="1:169">
      <c r="A57" s="651"/>
      <c r="B57" s="653"/>
      <c r="C57" s="653"/>
      <c r="D57" s="656"/>
      <c r="E57" s="659"/>
      <c r="F57" s="666"/>
      <c r="G57" s="466"/>
      <c r="H57" s="662"/>
      <c r="I57" s="662"/>
      <c r="J57" s="662"/>
      <c r="K57" s="662"/>
      <c r="L57" s="662"/>
      <c r="M57" s="664"/>
      <c r="N57" s="33"/>
      <c r="O57" s="33"/>
    </row>
    <row r="58" spans="1:169">
      <c r="A58" s="651"/>
      <c r="B58" s="653"/>
      <c r="C58" s="653"/>
      <c r="D58" s="656"/>
      <c r="E58" s="659"/>
      <c r="F58" s="666"/>
      <c r="G58" s="466"/>
      <c r="H58" s="662"/>
      <c r="I58" s="662"/>
      <c r="J58" s="662"/>
      <c r="K58" s="662"/>
      <c r="L58" s="662"/>
      <c r="M58" s="664"/>
      <c r="N58" s="33"/>
      <c r="O58" s="33"/>
    </row>
    <row r="59" spans="1:169" ht="15.75" thickBot="1">
      <c r="A59" s="652"/>
      <c r="B59" s="654"/>
      <c r="C59" s="654"/>
      <c r="D59" s="657"/>
      <c r="E59" s="660"/>
      <c r="F59" s="667"/>
      <c r="G59" s="467"/>
      <c r="H59" s="663"/>
      <c r="I59" s="663"/>
      <c r="J59" s="663"/>
      <c r="K59" s="663"/>
      <c r="L59" s="663"/>
      <c r="M59" s="665"/>
      <c r="N59" s="33"/>
      <c r="O59" s="33"/>
    </row>
  </sheetData>
  <mergeCells count="82">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F20:F29"/>
    <mergeCell ref="K50:K59"/>
    <mergeCell ref="A20:A29"/>
    <mergeCell ref="B20:B29"/>
    <mergeCell ref="C20:C29"/>
    <mergeCell ref="D20:D29"/>
    <mergeCell ref="E20:E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L50:L59"/>
    <mergeCell ref="A50:A59"/>
    <mergeCell ref="G50:G59"/>
    <mergeCell ref="H50:H59"/>
    <mergeCell ref="I50:I59"/>
    <mergeCell ref="B50:B59"/>
    <mergeCell ref="C50:C59"/>
  </mergeCells>
  <conditionalFormatting sqref="A7:B7">
    <cfRule type="containsText" dxfId="49" priority="76" operator="containsText" text="3- Moderado">
      <formula>NOT(ISERROR(SEARCH("3- Moderado",A7)))</formula>
    </cfRule>
    <cfRule type="containsText" dxfId="48" priority="77" operator="containsText" text="6- Moderado">
      <formula>NOT(ISERROR(SEARCH("6- Moderado",A7)))</formula>
    </cfRule>
    <cfRule type="containsText" dxfId="47" priority="78" operator="containsText" text="4- Moderado">
      <formula>NOT(ISERROR(SEARCH("4- Moderado",A7)))</formula>
    </cfRule>
    <cfRule type="containsText" dxfId="46" priority="79" operator="containsText" text="3- Bajo">
      <formula>NOT(ISERROR(SEARCH("3- Bajo",A7)))</formula>
    </cfRule>
    <cfRule type="containsText" dxfId="45" priority="80" operator="containsText" text="4- Bajo">
      <formula>NOT(ISERROR(SEARCH("4- Bajo",A7)))</formula>
    </cfRule>
    <cfRule type="containsText" dxfId="44" priority="81" operator="containsText" text="1- Bajo">
      <formula>NOT(ISERROR(SEARCH("1- Bajo",A7)))</formula>
    </cfRule>
  </conditionalFormatting>
  <conditionalFormatting sqref="A10:E10 A20:E20">
    <cfRule type="containsText" dxfId="43" priority="70" operator="containsText" text="3- Moderado">
      <formula>NOT(ISERROR(SEARCH("3- Moderado",A10)))</formula>
    </cfRule>
    <cfRule type="containsText" dxfId="42" priority="71" operator="containsText" text="6- Moderado">
      <formula>NOT(ISERROR(SEARCH("6- Moderado",A10)))</formula>
    </cfRule>
    <cfRule type="containsText" dxfId="41" priority="72" operator="containsText" text="4- Moderado">
      <formula>NOT(ISERROR(SEARCH("4- Moderado",A10)))</formula>
    </cfRule>
    <cfRule type="containsText" dxfId="40" priority="73" operator="containsText" text="3- Bajo">
      <formula>NOT(ISERROR(SEARCH("3- Bajo",A10)))</formula>
    </cfRule>
    <cfRule type="containsText" dxfId="39" priority="74" operator="containsText" text="4- Bajo">
      <formula>NOT(ISERROR(SEARCH("4- Bajo",A10)))</formula>
    </cfRule>
    <cfRule type="containsText" dxfId="38" priority="75" operator="containsText" text="1- Bajo">
      <formula>NOT(ISERROR(SEARCH("1- Bajo",A10)))</formula>
    </cfRule>
  </conditionalFormatting>
  <conditionalFormatting sqref="A30:E30">
    <cfRule type="containsText" dxfId="37" priority="57" operator="containsText" text="3- Moderado">
      <formula>NOT(ISERROR(SEARCH("3- Moderado",A30)))</formula>
    </cfRule>
    <cfRule type="containsText" dxfId="36" priority="58" operator="containsText" text="6- Moderado">
      <formula>NOT(ISERROR(SEARCH("6- Moderado",A30)))</formula>
    </cfRule>
    <cfRule type="containsText" dxfId="35" priority="59" operator="containsText" text="4- Moderado">
      <formula>NOT(ISERROR(SEARCH("4- Moderado",A30)))</formula>
    </cfRule>
    <cfRule type="containsText" dxfId="34" priority="60" operator="containsText" text="3- Bajo">
      <formula>NOT(ISERROR(SEARCH("3- Bajo",A30)))</formula>
    </cfRule>
    <cfRule type="containsText" dxfId="33" priority="61" operator="containsText" text="4- Bajo">
      <formula>NOT(ISERROR(SEARCH("4- Bajo",A30)))</formula>
    </cfRule>
    <cfRule type="containsText" dxfId="32" priority="62" operator="containsText" text="1- Bajo">
      <formula>NOT(ISERROR(SEARCH("1- Bajo",A30)))</formula>
    </cfRule>
  </conditionalFormatting>
  <conditionalFormatting sqref="A40:E40">
    <cfRule type="containsText" dxfId="31" priority="50" operator="containsText" text="3- Moderado">
      <formula>NOT(ISERROR(SEARCH("3- Moderado",A40)))</formula>
    </cfRule>
    <cfRule type="containsText" dxfId="30" priority="51" operator="containsText" text="6- Moderado">
      <formula>NOT(ISERROR(SEARCH("6- Moderado",A40)))</formula>
    </cfRule>
    <cfRule type="containsText" dxfId="29" priority="52" operator="containsText" text="4- Moderado">
      <formula>NOT(ISERROR(SEARCH("4- Moderado",A40)))</formula>
    </cfRule>
    <cfRule type="containsText" dxfId="28" priority="53" operator="containsText" text="3- Bajo">
      <formula>NOT(ISERROR(SEARCH("3- Bajo",A40)))</formula>
    </cfRule>
    <cfRule type="containsText" dxfId="27" priority="54" operator="containsText" text="4- Bajo">
      <formula>NOT(ISERROR(SEARCH("4- Bajo",A40)))</formula>
    </cfRule>
    <cfRule type="containsText" dxfId="26" priority="55" operator="containsText" text="1- Bajo">
      <formula>NOT(ISERROR(SEARCH("1- Bajo",A40)))</formula>
    </cfRule>
  </conditionalFormatting>
  <conditionalFormatting sqref="A50:E50">
    <cfRule type="containsText" dxfId="25" priority="39" operator="containsText" text="3- Moderado">
      <formula>NOT(ISERROR(SEARCH("3- Moderado",A50)))</formula>
    </cfRule>
    <cfRule type="containsText" dxfId="24" priority="40" operator="containsText" text="6- Moderado">
      <formula>NOT(ISERROR(SEARCH("6- Moderado",A50)))</formula>
    </cfRule>
    <cfRule type="containsText" dxfId="23" priority="41" operator="containsText" text="4- Moderado">
      <formula>NOT(ISERROR(SEARCH("4- Moderado",A50)))</formula>
    </cfRule>
    <cfRule type="containsText" dxfId="22" priority="42" operator="containsText" text="3- Bajo">
      <formula>NOT(ISERROR(SEARCH("3- Bajo",A50)))</formula>
    </cfRule>
    <cfRule type="containsText" dxfId="21" priority="43" operator="containsText" text="4- Bajo">
      <formula>NOT(ISERROR(SEARCH("4- Bajo",A50)))</formula>
    </cfRule>
    <cfRule type="containsText" dxfId="20" priority="44" operator="containsText" text="1- Bajo">
      <formula>NOT(ISERROR(SEARCH("1- Bajo",A50)))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5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5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5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5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59">
    <cfRule type="colorScale" priority="1457">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F00-000000000000}"/>
    <dataValidation allowBlank="1" showInputMessage="1" showErrorMessage="1" prompt="Describir las actividades que se van a desarrollar para el proyecto" sqref="H7" xr:uid="{00000000-0002-0000-0F00-000001000000}"/>
    <dataValidation allowBlank="1" showInputMessage="1" showErrorMessage="1" prompt="Seleccionar si el responsable es el responsable de las acciones es el nivel central" sqref="I7:I8" xr:uid="{00000000-0002-0000-0F00-000002000000}"/>
    <dataValidation allowBlank="1" showInputMessage="1" showErrorMessage="1" prompt="seleccionar si el responsable de ejecutar las acciones es el nivel central" sqref="J8" xr:uid="{00000000-0002-0000-0F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'9- Matriz de Calor '!$S$8:$S$11</xm:f>
          </x14:formula1>
          <xm:sqref>G10:G59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Carlos Arturo Betancourth Lozano</cp:lastModifiedBy>
  <cp:revision/>
  <dcterms:created xsi:type="dcterms:W3CDTF">2021-04-16T16:11:31Z</dcterms:created>
  <dcterms:modified xsi:type="dcterms:W3CDTF">2025-01-30T20:42:29Z</dcterms:modified>
  <cp:category/>
  <cp:contentStatus/>
</cp:coreProperties>
</file>