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C:\Users\kherrerc\Downloads\"/>
    </mc:Choice>
  </mc:AlternateContent>
  <xr:revisionPtr revIDLastSave="0" documentId="13_ncr:1_{0E5A1E1D-DB37-434A-8C29-EE7AEFCD8287}" xr6:coauthVersionLast="47" xr6:coauthVersionMax="47" xr10:uidLastSave="{00000000-0000-0000-0000-000000000000}"/>
  <bookViews>
    <workbookView xWindow="-120" yWindow="-120" windowWidth="29040" windowHeight="15840" firstSheet="3" activeTab="12" xr2:uid="{00000000-000D-0000-FFFF-FFFF00000000}"/>
  </bookViews>
  <sheets>
    <sheet name="Análisis de Contexto " sheetId="12" r:id="rId1"/>
    <sheet name="Presentacion " sheetId="10" r:id="rId2"/>
    <sheet name="Estrategias" sheetId="11" r:id="rId3"/>
    <sheet name="Instructivo" sheetId="20" r:id="rId4"/>
    <sheet name="Mapa Final" sheetId="1" r:id="rId5"/>
    <sheet name="Clasificación Riesgo" sheetId="4" state="hidden" r:id="rId6"/>
    <sheet name="Tabla probabilidad" sheetId="5" state="hidden" r:id="rId7"/>
    <sheet name="Tabla Impacto " sheetId="21" state="hidden" r:id="rId8"/>
    <sheet name="Hoja1" sheetId="13" state="hidden" r:id="rId9"/>
    <sheet name="LISTA" sheetId="2" state="hidden" r:id="rId10"/>
    <sheet name="Tabla Valoración de Controles" sheetId="7" state="hidden" r:id="rId11"/>
    <sheet name="Matriz de Calor" sheetId="15" state="hidden" r:id="rId12"/>
    <sheet name="Seguimiento 1 Trimestre" sheetId="16" r:id="rId13"/>
    <sheet name="Seguimiento 2 Trimestre " sheetId="27" r:id="rId14"/>
    <sheet name="Seguimiento 3 Trimestre " sheetId="23" r:id="rId15"/>
    <sheet name="Seguimiento 4 Trimestre" sheetId="28"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0" i="28" l="1"/>
  <c r="G70" i="28"/>
  <c r="F70" i="28"/>
  <c r="E70" i="28"/>
  <c r="D70" i="28"/>
  <c r="C70" i="28"/>
  <c r="B70" i="28"/>
  <c r="N65" i="28"/>
  <c r="G65" i="28"/>
  <c r="F65" i="28"/>
  <c r="E65" i="28"/>
  <c r="D65" i="28"/>
  <c r="C65" i="28"/>
  <c r="B65" i="28"/>
  <c r="N60" i="28"/>
  <c r="G60" i="28"/>
  <c r="F60" i="28"/>
  <c r="E60" i="28"/>
  <c r="D60" i="28"/>
  <c r="C60" i="28"/>
  <c r="B60" i="28"/>
  <c r="N55" i="28"/>
  <c r="G55" i="28"/>
  <c r="F55" i="28"/>
  <c r="E55" i="28"/>
  <c r="D55" i="28"/>
  <c r="C55" i="28"/>
  <c r="B55" i="28"/>
  <c r="N50" i="28"/>
  <c r="G50" i="28"/>
  <c r="F50" i="28"/>
  <c r="E50" i="28"/>
  <c r="D50" i="28"/>
  <c r="C50" i="28"/>
  <c r="B50" i="28"/>
  <c r="N45" i="28"/>
  <c r="G45" i="28"/>
  <c r="F45" i="28"/>
  <c r="E45" i="28"/>
  <c r="D45" i="28"/>
  <c r="C45" i="28"/>
  <c r="B45" i="28"/>
  <c r="N40" i="28"/>
  <c r="G40" i="28"/>
  <c r="F40" i="28"/>
  <c r="E40" i="28"/>
  <c r="D40" i="28"/>
  <c r="C40" i="28"/>
  <c r="B40" i="28"/>
  <c r="N35" i="28"/>
  <c r="G35" i="28"/>
  <c r="F35" i="28"/>
  <c r="E35" i="28"/>
  <c r="D35" i="28"/>
  <c r="C35" i="28"/>
  <c r="B35" i="28"/>
  <c r="N30" i="28"/>
  <c r="G30" i="28"/>
  <c r="F30" i="28"/>
  <c r="E30" i="28"/>
  <c r="D30" i="28"/>
  <c r="C30" i="28"/>
  <c r="B30" i="28"/>
  <c r="A30" i="28"/>
  <c r="N25" i="28"/>
  <c r="G25" i="28"/>
  <c r="F25" i="28"/>
  <c r="E25" i="28"/>
  <c r="D25" i="28"/>
  <c r="C25" i="28"/>
  <c r="B25" i="28"/>
  <c r="A25" i="28"/>
  <c r="N20" i="28"/>
  <c r="G20" i="28"/>
  <c r="F20" i="28"/>
  <c r="E20" i="28"/>
  <c r="D20" i="28"/>
  <c r="C20" i="28"/>
  <c r="B20" i="28"/>
  <c r="A20" i="28"/>
  <c r="N15" i="28"/>
  <c r="G15" i="28"/>
  <c r="F15" i="28"/>
  <c r="E15" i="28"/>
  <c r="D15" i="28"/>
  <c r="C15" i="28"/>
  <c r="B15" i="28"/>
  <c r="A15" i="28"/>
  <c r="N10" i="28"/>
  <c r="G10" i="28"/>
  <c r="F10" i="28"/>
  <c r="E10" i="28"/>
  <c r="D10" i="28"/>
  <c r="C10" i="28"/>
  <c r="B10" i="28"/>
  <c r="A10" i="28"/>
  <c r="D5" i="28"/>
  <c r="N70" i="27"/>
  <c r="G70" i="27"/>
  <c r="F70" i="27"/>
  <c r="E70" i="27"/>
  <c r="D70" i="27"/>
  <c r="C70" i="27"/>
  <c r="B70" i="27"/>
  <c r="N65" i="27"/>
  <c r="G65" i="27"/>
  <c r="F65" i="27"/>
  <c r="E65" i="27"/>
  <c r="D65" i="27"/>
  <c r="C65" i="27"/>
  <c r="B65" i="27"/>
  <c r="N60" i="27"/>
  <c r="G60" i="27"/>
  <c r="F60" i="27"/>
  <c r="E60" i="27"/>
  <c r="D60" i="27"/>
  <c r="C60" i="27"/>
  <c r="B60" i="27"/>
  <c r="N55" i="27"/>
  <c r="G55" i="27"/>
  <c r="F55" i="27"/>
  <c r="E55" i="27"/>
  <c r="D55" i="27"/>
  <c r="C55" i="27"/>
  <c r="B55" i="27"/>
  <c r="N50" i="27"/>
  <c r="G50" i="27"/>
  <c r="F50" i="27"/>
  <c r="E50" i="27"/>
  <c r="D50" i="27"/>
  <c r="C50" i="27"/>
  <c r="B50" i="27"/>
  <c r="N45" i="27"/>
  <c r="G45" i="27"/>
  <c r="F45" i="27"/>
  <c r="E45" i="27"/>
  <c r="D45" i="27"/>
  <c r="C45" i="27"/>
  <c r="B45" i="27"/>
  <c r="N40" i="27"/>
  <c r="G40" i="27"/>
  <c r="F40" i="27"/>
  <c r="E40" i="27"/>
  <c r="D40" i="27"/>
  <c r="C40" i="27"/>
  <c r="B40" i="27"/>
  <c r="N35" i="27"/>
  <c r="G35" i="27"/>
  <c r="F35" i="27"/>
  <c r="E35" i="27"/>
  <c r="D35" i="27"/>
  <c r="C35" i="27"/>
  <c r="B35" i="27"/>
  <c r="N30" i="27"/>
  <c r="G30" i="27"/>
  <c r="F30" i="27"/>
  <c r="E30" i="27"/>
  <c r="D30" i="27"/>
  <c r="C30" i="27"/>
  <c r="B30" i="27"/>
  <c r="A30" i="27"/>
  <c r="N25" i="27"/>
  <c r="G25" i="27"/>
  <c r="F25" i="27"/>
  <c r="E25" i="27"/>
  <c r="D25" i="27"/>
  <c r="C25" i="27"/>
  <c r="B25" i="27"/>
  <c r="A25" i="27"/>
  <c r="N20" i="27"/>
  <c r="G20" i="27"/>
  <c r="F20" i="27"/>
  <c r="E20" i="27"/>
  <c r="D20" i="27"/>
  <c r="C20" i="27"/>
  <c r="B20" i="27"/>
  <c r="A20" i="27"/>
  <c r="N15" i="27"/>
  <c r="G15" i="27"/>
  <c r="F15" i="27"/>
  <c r="E15" i="27"/>
  <c r="D15" i="27"/>
  <c r="C15" i="27"/>
  <c r="B15" i="27"/>
  <c r="A15" i="27"/>
  <c r="N10" i="27"/>
  <c r="G10" i="27"/>
  <c r="F10" i="27"/>
  <c r="E10" i="27"/>
  <c r="D10" i="27"/>
  <c r="C10" i="27"/>
  <c r="B10" i="27"/>
  <c r="A10" i="27"/>
  <c r="D5" i="27"/>
  <c r="N70" i="23" l="1"/>
  <c r="G70" i="23"/>
  <c r="F70" i="23"/>
  <c r="E70" i="23"/>
  <c r="D70" i="23"/>
  <c r="C70" i="23"/>
  <c r="B70" i="23"/>
  <c r="N65" i="23"/>
  <c r="G65" i="23"/>
  <c r="F65" i="23"/>
  <c r="E65" i="23"/>
  <c r="D65" i="23"/>
  <c r="C65" i="23"/>
  <c r="B65" i="23"/>
  <c r="N60" i="23"/>
  <c r="G60" i="23"/>
  <c r="F60" i="23"/>
  <c r="E60" i="23"/>
  <c r="D60" i="23"/>
  <c r="C60" i="23"/>
  <c r="B60" i="23"/>
  <c r="N55" i="23"/>
  <c r="G55" i="23"/>
  <c r="F55" i="23"/>
  <c r="E55" i="23"/>
  <c r="D55" i="23"/>
  <c r="C55" i="23"/>
  <c r="B55" i="23"/>
  <c r="N50" i="23"/>
  <c r="G50" i="23"/>
  <c r="F50" i="23"/>
  <c r="E50" i="23"/>
  <c r="D50" i="23"/>
  <c r="C50" i="23"/>
  <c r="B50" i="23"/>
  <c r="N45" i="23"/>
  <c r="G45" i="23"/>
  <c r="F45" i="23"/>
  <c r="E45" i="23"/>
  <c r="D45" i="23"/>
  <c r="C45" i="23"/>
  <c r="B45" i="23"/>
  <c r="N40" i="23"/>
  <c r="G40" i="23"/>
  <c r="F40" i="23"/>
  <c r="E40" i="23"/>
  <c r="D40" i="23"/>
  <c r="C40" i="23"/>
  <c r="B40" i="23"/>
  <c r="N35" i="23"/>
  <c r="G35" i="23"/>
  <c r="F35" i="23"/>
  <c r="E35" i="23"/>
  <c r="D35" i="23"/>
  <c r="C35" i="23"/>
  <c r="B35" i="23"/>
  <c r="N30" i="23"/>
  <c r="G30" i="23"/>
  <c r="F30" i="23"/>
  <c r="E30" i="23"/>
  <c r="D30" i="23"/>
  <c r="C30" i="23"/>
  <c r="B30" i="23"/>
  <c r="A30" i="23"/>
  <c r="N25" i="23"/>
  <c r="G25" i="23"/>
  <c r="F25" i="23"/>
  <c r="E25" i="23"/>
  <c r="D25" i="23"/>
  <c r="C25" i="23"/>
  <c r="B25" i="23"/>
  <c r="A25" i="23"/>
  <c r="N20" i="23"/>
  <c r="G20" i="23"/>
  <c r="F20" i="23"/>
  <c r="E20" i="23"/>
  <c r="D20" i="23"/>
  <c r="C20" i="23"/>
  <c r="B20" i="23"/>
  <c r="A20" i="23"/>
  <c r="N15" i="23"/>
  <c r="G15" i="23"/>
  <c r="F15" i="23"/>
  <c r="E15" i="23"/>
  <c r="D15" i="23"/>
  <c r="C15" i="23"/>
  <c r="B15" i="23"/>
  <c r="A15" i="23"/>
  <c r="N10" i="23"/>
  <c r="G10" i="23"/>
  <c r="F10" i="23"/>
  <c r="E10" i="23"/>
  <c r="D10" i="23"/>
  <c r="C10" i="23"/>
  <c r="B10" i="23"/>
  <c r="A10" i="23"/>
  <c r="D5" i="23"/>
  <c r="M45" i="1" l="1"/>
  <c r="A35" i="1" l="1"/>
  <c r="N15" i="16"/>
  <c r="N20" i="16"/>
  <c r="N25" i="16"/>
  <c r="N30" i="16"/>
  <c r="N35" i="16"/>
  <c r="N40" i="16"/>
  <c r="N45" i="16"/>
  <c r="N50" i="16"/>
  <c r="N55" i="16"/>
  <c r="N60" i="16"/>
  <c r="N65" i="16"/>
  <c r="N70" i="16"/>
  <c r="N10" i="16"/>
  <c r="B65" i="16"/>
  <c r="C65" i="16"/>
  <c r="D65" i="16"/>
  <c r="E65" i="16"/>
  <c r="F65" i="16"/>
  <c r="G65" i="16"/>
  <c r="B70" i="16"/>
  <c r="C70" i="16"/>
  <c r="D70" i="16"/>
  <c r="E70" i="16"/>
  <c r="F70" i="16"/>
  <c r="G70" i="16"/>
  <c r="B15" i="16"/>
  <c r="C15" i="16"/>
  <c r="D15" i="16"/>
  <c r="E15" i="16"/>
  <c r="F15" i="16"/>
  <c r="G15" i="16"/>
  <c r="B20" i="16"/>
  <c r="C20" i="16"/>
  <c r="D20" i="16"/>
  <c r="E20" i="16"/>
  <c r="F20" i="16"/>
  <c r="G20" i="16"/>
  <c r="B25" i="16"/>
  <c r="C25" i="16"/>
  <c r="D25" i="16"/>
  <c r="E25" i="16"/>
  <c r="F25" i="16"/>
  <c r="G25" i="16"/>
  <c r="B30" i="16"/>
  <c r="C30" i="16"/>
  <c r="D30" i="16"/>
  <c r="E30" i="16"/>
  <c r="F30" i="16"/>
  <c r="G30" i="16"/>
  <c r="B35" i="16"/>
  <c r="C35" i="16"/>
  <c r="D35" i="16"/>
  <c r="E35" i="16"/>
  <c r="F35" i="16"/>
  <c r="G35" i="16"/>
  <c r="B40" i="16"/>
  <c r="C40" i="16"/>
  <c r="D40" i="16"/>
  <c r="E40" i="16"/>
  <c r="F40" i="16"/>
  <c r="G40" i="16"/>
  <c r="B45" i="16"/>
  <c r="C45" i="16"/>
  <c r="D45" i="16"/>
  <c r="E45" i="16"/>
  <c r="F45" i="16"/>
  <c r="G45" i="16"/>
  <c r="B50" i="16"/>
  <c r="C50" i="16"/>
  <c r="D50" i="16"/>
  <c r="E50" i="16"/>
  <c r="F50" i="16"/>
  <c r="G50" i="16"/>
  <c r="B55" i="16"/>
  <c r="C55" i="16"/>
  <c r="D55" i="16"/>
  <c r="E55" i="16"/>
  <c r="F55" i="16"/>
  <c r="G55" i="16"/>
  <c r="B60" i="16"/>
  <c r="C60" i="16"/>
  <c r="D60" i="16"/>
  <c r="E60" i="16"/>
  <c r="F60" i="16"/>
  <c r="G60" i="16"/>
  <c r="J70" i="1"/>
  <c r="A35" i="28" l="1"/>
  <c r="A35" i="27"/>
  <c r="A35" i="23"/>
  <c r="A40" i="1"/>
  <c r="I70" i="1"/>
  <c r="L70" i="1"/>
  <c r="M70" i="1"/>
  <c r="Q70" i="1"/>
  <c r="X70" i="1" s="1"/>
  <c r="T70" i="1"/>
  <c r="Z70" i="1" s="1"/>
  <c r="Q71" i="1"/>
  <c r="T71" i="1"/>
  <c r="Z71" i="1" s="1"/>
  <c r="Y71" i="1" s="1"/>
  <c r="Q72" i="1"/>
  <c r="T72" i="1"/>
  <c r="Z72" i="1" s="1"/>
  <c r="Y72" i="1" s="1"/>
  <c r="Q73" i="1"/>
  <c r="T73" i="1"/>
  <c r="Z73" i="1" s="1"/>
  <c r="Y73" i="1" s="1"/>
  <c r="Q74" i="1"/>
  <c r="T74" i="1"/>
  <c r="Z74" i="1" s="1"/>
  <c r="Y74" i="1" s="1"/>
  <c r="I65" i="1"/>
  <c r="J65" i="1"/>
  <c r="L65" i="1"/>
  <c r="M65" i="1"/>
  <c r="Q65" i="1"/>
  <c r="T65" i="1"/>
  <c r="Q66" i="1"/>
  <c r="T66" i="1"/>
  <c r="Q67" i="1"/>
  <c r="T67" i="1"/>
  <c r="Q68" i="1"/>
  <c r="T68" i="1"/>
  <c r="Q69" i="1"/>
  <c r="T69" i="1"/>
  <c r="J60" i="1"/>
  <c r="I65" i="28" l="1"/>
  <c r="I65" i="27"/>
  <c r="I65" i="23"/>
  <c r="H65" i="28"/>
  <c r="H65" i="27"/>
  <c r="H65" i="23"/>
  <c r="I70" i="28"/>
  <c r="I70" i="27"/>
  <c r="I70" i="23"/>
  <c r="H70" i="28"/>
  <c r="H70" i="27"/>
  <c r="H70" i="23"/>
  <c r="A40" i="28"/>
  <c r="A40" i="27"/>
  <c r="A40" i="23"/>
  <c r="I65" i="16"/>
  <c r="I70" i="16"/>
  <c r="H70" i="16"/>
  <c r="A45" i="1"/>
  <c r="H65" i="16"/>
  <c r="Z68" i="1"/>
  <c r="Y68" i="1" s="1"/>
  <c r="X74" i="1"/>
  <c r="X72" i="1"/>
  <c r="Z65" i="1"/>
  <c r="Y65" i="1" s="1"/>
  <c r="X71" i="1"/>
  <c r="X73" i="1"/>
  <c r="N70" i="1"/>
  <c r="Y70" i="1"/>
  <c r="AB70" i="1"/>
  <c r="AA70" i="1" s="1"/>
  <c r="Z69" i="1"/>
  <c r="Y69" i="1" s="1"/>
  <c r="Z66" i="1"/>
  <c r="Y66" i="1" s="1"/>
  <c r="N65" i="1"/>
  <c r="Z67" i="1"/>
  <c r="Y67" i="1" s="1"/>
  <c r="J65" i="28" l="1"/>
  <c r="J65" i="27"/>
  <c r="J65" i="23"/>
  <c r="K70" i="28"/>
  <c r="K70" i="27"/>
  <c r="K70" i="23"/>
  <c r="J70" i="28"/>
  <c r="J70" i="27"/>
  <c r="J70" i="23"/>
  <c r="A45" i="28"/>
  <c r="A45" i="27"/>
  <c r="A45" i="23"/>
  <c r="K70" i="16"/>
  <c r="J70" i="16"/>
  <c r="A50" i="1"/>
  <c r="J65" i="16"/>
  <c r="AB65" i="1"/>
  <c r="AA65" i="1" s="1"/>
  <c r="K65" i="28" l="1"/>
  <c r="K65" i="27"/>
  <c r="K65" i="23"/>
  <c r="A50" i="28"/>
  <c r="A50" i="27"/>
  <c r="A50" i="23"/>
  <c r="A55" i="1"/>
  <c r="A60" i="1" s="1"/>
  <c r="A65" i="1" s="1"/>
  <c r="A70" i="1" s="1"/>
  <c r="K65" i="16"/>
  <c r="I60" i="1"/>
  <c r="L60" i="1"/>
  <c r="M60" i="1"/>
  <c r="Q60" i="1"/>
  <c r="T60" i="1"/>
  <c r="Z60" i="1" s="1"/>
  <c r="Q61" i="1"/>
  <c r="T61" i="1"/>
  <c r="Z61" i="1" s="1"/>
  <c r="Y61" i="1" s="1"/>
  <c r="Q62" i="1"/>
  <c r="T62" i="1"/>
  <c r="Z62" i="1" s="1"/>
  <c r="Y62" i="1" s="1"/>
  <c r="Q63" i="1"/>
  <c r="T63" i="1"/>
  <c r="Z63" i="1" s="1"/>
  <c r="Y63" i="1" s="1"/>
  <c r="Q64" i="1"/>
  <c r="T64" i="1"/>
  <c r="Z64" i="1" s="1"/>
  <c r="Y64" i="1" s="1"/>
  <c r="I60" i="28" l="1"/>
  <c r="I60" i="27"/>
  <c r="I60" i="23"/>
  <c r="H60" i="28"/>
  <c r="H60" i="27"/>
  <c r="H60" i="23"/>
  <c r="I60" i="16"/>
  <c r="H60" i="16"/>
  <c r="N60" i="1"/>
  <c r="Y60" i="1"/>
  <c r="AB60" i="1"/>
  <c r="AA60" i="1" s="1"/>
  <c r="Q46" i="1"/>
  <c r="K60" i="28" l="1"/>
  <c r="K60" i="27"/>
  <c r="K60" i="23"/>
  <c r="J60" i="28"/>
  <c r="J60" i="27"/>
  <c r="J60" i="23"/>
  <c r="K60" i="16"/>
  <c r="J60" i="16"/>
  <c r="L40" i="1"/>
  <c r="I40" i="28" l="1"/>
  <c r="I40" i="27"/>
  <c r="I40" i="23"/>
  <c r="I40" i="16"/>
  <c r="A50" i="16"/>
  <c r="T59" i="1" l="1"/>
  <c r="Q59" i="1"/>
  <c r="T58" i="1"/>
  <c r="Q58" i="1"/>
  <c r="T57" i="1"/>
  <c r="Q57" i="1"/>
  <c r="T56" i="1"/>
  <c r="Q56" i="1"/>
  <c r="T55" i="1"/>
  <c r="Q55" i="1"/>
  <c r="M55" i="1"/>
  <c r="L55" i="1"/>
  <c r="J55" i="1"/>
  <c r="Z57" i="1" s="1"/>
  <c r="Y57" i="1" s="1"/>
  <c r="I55" i="1"/>
  <c r="T54" i="1"/>
  <c r="Q54" i="1"/>
  <c r="T53" i="1"/>
  <c r="Q53" i="1"/>
  <c r="T52" i="1"/>
  <c r="Q52" i="1"/>
  <c r="T51" i="1"/>
  <c r="Q51" i="1"/>
  <c r="T50" i="1"/>
  <c r="Q50" i="1"/>
  <c r="M50" i="1"/>
  <c r="L50" i="1"/>
  <c r="J50" i="1"/>
  <c r="I50" i="1"/>
  <c r="H50" i="28" l="1"/>
  <c r="H50" i="27"/>
  <c r="H50" i="23"/>
  <c r="I50" i="28"/>
  <c r="I50" i="27"/>
  <c r="I50" i="23"/>
  <c r="H55" i="28"/>
  <c r="H55" i="27"/>
  <c r="H55" i="23"/>
  <c r="I55" i="28"/>
  <c r="I55" i="27"/>
  <c r="I55" i="23"/>
  <c r="I50" i="16"/>
  <c r="I55" i="16"/>
  <c r="H55" i="16"/>
  <c r="H50" i="16"/>
  <c r="AD71" i="1"/>
  <c r="AC71" i="1" s="1"/>
  <c r="AD72" i="1"/>
  <c r="AC72" i="1" s="1"/>
  <c r="AD70" i="1"/>
  <c r="AD73" i="1"/>
  <c r="AC73" i="1" s="1"/>
  <c r="AD74" i="1"/>
  <c r="AC74" i="1" s="1"/>
  <c r="AD55" i="1"/>
  <c r="AD65" i="1"/>
  <c r="AD66" i="1"/>
  <c r="AC66" i="1" s="1"/>
  <c r="AD69" i="1"/>
  <c r="AC69" i="1" s="1"/>
  <c r="AD67" i="1"/>
  <c r="AC67" i="1" s="1"/>
  <c r="AD68" i="1"/>
  <c r="AC68" i="1" s="1"/>
  <c r="AD62" i="1"/>
  <c r="AC62" i="1" s="1"/>
  <c r="AD61" i="1"/>
  <c r="AC61" i="1" s="1"/>
  <c r="AD60" i="1"/>
  <c r="AD63" i="1"/>
  <c r="AC63" i="1" s="1"/>
  <c r="AD64" i="1"/>
  <c r="AC64" i="1" s="1"/>
  <c r="AD54" i="1"/>
  <c r="AC54" i="1" s="1"/>
  <c r="AD50" i="1"/>
  <c r="AD52" i="1"/>
  <c r="AC52" i="1" s="1"/>
  <c r="AD51" i="1"/>
  <c r="AC51" i="1" s="1"/>
  <c r="AD53" i="1"/>
  <c r="AC53" i="1" s="1"/>
  <c r="Z52" i="1"/>
  <c r="Y52" i="1" s="1"/>
  <c r="AD58" i="1"/>
  <c r="AC58" i="1" s="1"/>
  <c r="AD56" i="1"/>
  <c r="AC56" i="1" s="1"/>
  <c r="AD57" i="1"/>
  <c r="AC57" i="1" s="1"/>
  <c r="N55" i="1"/>
  <c r="N50" i="1"/>
  <c r="AD59" i="1"/>
  <c r="AC59" i="1" s="1"/>
  <c r="AC55" i="1"/>
  <c r="Z55" i="1"/>
  <c r="Z56" i="1"/>
  <c r="Y56" i="1" s="1"/>
  <c r="Z58" i="1"/>
  <c r="Y58" i="1" s="1"/>
  <c r="Z59" i="1"/>
  <c r="Y59" i="1" s="1"/>
  <c r="Z54" i="1"/>
  <c r="Y54" i="1" s="1"/>
  <c r="Z53" i="1"/>
  <c r="Y53" i="1" s="1"/>
  <c r="Z50" i="1"/>
  <c r="Z51" i="1"/>
  <c r="Y51" i="1" s="1"/>
  <c r="J50" i="28" l="1"/>
  <c r="J50" i="27"/>
  <c r="J50" i="23"/>
  <c r="J55" i="28"/>
  <c r="J55" i="27"/>
  <c r="J55" i="23"/>
  <c r="J55" i="16"/>
  <c r="J50" i="16"/>
  <c r="AC70" i="1"/>
  <c r="AF70" i="1"/>
  <c r="AE70" i="1" s="1"/>
  <c r="AC65" i="1"/>
  <c r="AF65" i="1"/>
  <c r="AE65" i="1" s="1"/>
  <c r="AC60" i="1"/>
  <c r="AF60" i="1"/>
  <c r="AE60" i="1" s="1"/>
  <c r="AF55" i="1"/>
  <c r="AE55" i="1" s="1"/>
  <c r="Y55" i="1"/>
  <c r="AB55" i="1"/>
  <c r="AA55" i="1" s="1"/>
  <c r="Y50" i="1"/>
  <c r="AB50" i="1"/>
  <c r="AA50" i="1" s="1"/>
  <c r="K50" i="28" l="1"/>
  <c r="K50" i="27"/>
  <c r="K50" i="23"/>
  <c r="K55" i="28"/>
  <c r="K55" i="27"/>
  <c r="K55" i="23"/>
  <c r="L55" i="28"/>
  <c r="L55" i="27"/>
  <c r="L55" i="23"/>
  <c r="L60" i="28"/>
  <c r="L60" i="27"/>
  <c r="L60" i="23"/>
  <c r="L65" i="28"/>
  <c r="L65" i="27"/>
  <c r="L65" i="23"/>
  <c r="L70" i="28"/>
  <c r="L70" i="27"/>
  <c r="L70" i="23"/>
  <c r="L55" i="16"/>
  <c r="K55" i="16"/>
  <c r="K50" i="16"/>
  <c r="AG65" i="1"/>
  <c r="L65" i="16"/>
  <c r="AG60" i="1"/>
  <c r="L60" i="16"/>
  <c r="AG70" i="1"/>
  <c r="L70" i="16"/>
  <c r="AG55" i="1"/>
  <c r="I25" i="1"/>
  <c r="H25" i="28" l="1"/>
  <c r="H25" i="27"/>
  <c r="H25" i="23"/>
  <c r="M55" i="28"/>
  <c r="M55" i="27"/>
  <c r="M55" i="23"/>
  <c r="M70" i="28"/>
  <c r="M70" i="27"/>
  <c r="M70" i="23"/>
  <c r="M60" i="28"/>
  <c r="M60" i="27"/>
  <c r="M60" i="23"/>
  <c r="M65" i="28"/>
  <c r="M65" i="27"/>
  <c r="M65" i="23"/>
  <c r="M70" i="16"/>
  <c r="M65" i="16"/>
  <c r="M60" i="16"/>
  <c r="M55" i="16"/>
  <c r="H25" i="16"/>
  <c r="Q11" i="1"/>
  <c r="B10" i="16" l="1"/>
  <c r="L45" i="1" l="1"/>
  <c r="M40" i="1"/>
  <c r="M35" i="1"/>
  <c r="L35" i="1"/>
  <c r="M30" i="1"/>
  <c r="L30" i="1"/>
  <c r="M25" i="1"/>
  <c r="L25" i="1"/>
  <c r="M20" i="1"/>
  <c r="L20" i="1"/>
  <c r="M15" i="1"/>
  <c r="L15" i="1"/>
  <c r="I15" i="28" l="1"/>
  <c r="I15" i="27"/>
  <c r="I15" i="23"/>
  <c r="I20" i="28"/>
  <c r="I20" i="27"/>
  <c r="I20" i="23"/>
  <c r="I25" i="28"/>
  <c r="I25" i="27"/>
  <c r="I25" i="23"/>
  <c r="I30" i="28"/>
  <c r="I30" i="27"/>
  <c r="I30" i="23"/>
  <c r="I35" i="28"/>
  <c r="I35" i="27"/>
  <c r="I35" i="23"/>
  <c r="I45" i="28"/>
  <c r="I45" i="27"/>
  <c r="I45" i="23"/>
  <c r="I45" i="16"/>
  <c r="I20" i="16"/>
  <c r="I30" i="16"/>
  <c r="I15" i="16"/>
  <c r="I25" i="16"/>
  <c r="I35" i="16"/>
  <c r="M10" i="1"/>
  <c r="L10" i="1"/>
  <c r="I10" i="28" l="1"/>
  <c r="I10" i="27"/>
  <c r="I10" i="23"/>
  <c r="AC50" i="1"/>
  <c r="AF50" i="1"/>
  <c r="AE50" i="1" s="1"/>
  <c r="B249" i="21" a="1"/>
  <c r="L50" i="28" l="1"/>
  <c r="L50" i="27"/>
  <c r="L50" i="23"/>
  <c r="L50" i="16"/>
  <c r="B249" i="21"/>
  <c r="AG50" i="1"/>
  <c r="A25" i="16"/>
  <c r="A45" i="16"/>
  <c r="A40" i="16"/>
  <c r="A35" i="16"/>
  <c r="A30" i="16"/>
  <c r="A20" i="16"/>
  <c r="A15" i="16"/>
  <c r="D5" i="16"/>
  <c r="G10" i="16"/>
  <c r="F10" i="16"/>
  <c r="E10" i="16"/>
  <c r="D10" i="16"/>
  <c r="C10" i="16"/>
  <c r="A10" i="16"/>
  <c r="T34" i="1"/>
  <c r="Q34" i="1"/>
  <c r="T33" i="1"/>
  <c r="Q33" i="1"/>
  <c r="T32" i="1"/>
  <c r="Q32" i="1"/>
  <c r="T31" i="1"/>
  <c r="Q31" i="1"/>
  <c r="T30" i="1"/>
  <c r="Q30" i="1"/>
  <c r="AD30" i="1" s="1"/>
  <c r="J30" i="1"/>
  <c r="I30" i="1"/>
  <c r="G238" i="21"/>
  <c r="H30" i="28" l="1"/>
  <c r="H30" i="27"/>
  <c r="H30" i="23"/>
  <c r="M50" i="28"/>
  <c r="M50" i="27"/>
  <c r="M50" i="23"/>
  <c r="M50" i="16"/>
  <c r="H30" i="16"/>
  <c r="Z31" i="1"/>
  <c r="Y31" i="1" s="1"/>
  <c r="X33" i="1"/>
  <c r="AD33" i="1"/>
  <c r="AC33" i="1" s="1"/>
  <c r="AD31" i="1"/>
  <c r="AC31" i="1" s="1"/>
  <c r="X30" i="1"/>
  <c r="N30" i="1"/>
  <c r="AD32" i="1"/>
  <c r="AC32" i="1" s="1"/>
  <c r="Z33" i="1"/>
  <c r="Y33" i="1" s="1"/>
  <c r="Z32" i="1"/>
  <c r="Y32" i="1" s="1"/>
  <c r="X32" i="1"/>
  <c r="X31" i="1"/>
  <c r="Z30" i="1"/>
  <c r="Y30" i="1" s="1"/>
  <c r="AD34" i="1"/>
  <c r="AC34" i="1" s="1"/>
  <c r="Z34" i="1"/>
  <c r="Y34" i="1" s="1"/>
  <c r="X34" i="1"/>
  <c r="AC30" i="1"/>
  <c r="J30" i="28" l="1"/>
  <c r="J30" i="27"/>
  <c r="J30" i="23"/>
  <c r="J30" i="16"/>
  <c r="AB30" i="1"/>
  <c r="AA30" i="1" s="1"/>
  <c r="AF30" i="1"/>
  <c r="AE30" i="1" s="1"/>
  <c r="L30" i="28" l="1"/>
  <c r="L30" i="27"/>
  <c r="L30" i="23"/>
  <c r="K30" i="28"/>
  <c r="K30" i="27"/>
  <c r="K30" i="23"/>
  <c r="K30" i="16"/>
  <c r="L30" i="16"/>
  <c r="AG30" i="1"/>
  <c r="T25" i="1"/>
  <c r="T26" i="1"/>
  <c r="T27" i="1"/>
  <c r="T28" i="1"/>
  <c r="T29" i="1"/>
  <c r="Q25" i="1"/>
  <c r="Q26" i="1"/>
  <c r="Q27" i="1"/>
  <c r="Q28" i="1"/>
  <c r="AD28" i="1" s="1"/>
  <c r="AC28" i="1" s="1"/>
  <c r="Q29" i="1"/>
  <c r="AD29" i="1" s="1"/>
  <c r="AC29" i="1" s="1"/>
  <c r="J25" i="1"/>
  <c r="M30" i="28" l="1"/>
  <c r="M30" i="27"/>
  <c r="M30" i="23"/>
  <c r="M30" i="16"/>
  <c r="X65" i="1"/>
  <c r="X66" i="1"/>
  <c r="X67" i="1"/>
  <c r="X69" i="1"/>
  <c r="X68" i="1"/>
  <c r="X61" i="1"/>
  <c r="X62" i="1"/>
  <c r="X63" i="1"/>
  <c r="X64" i="1"/>
  <c r="X60" i="1"/>
  <c r="X57" i="1"/>
  <c r="X58" i="1"/>
  <c r="X55" i="1"/>
  <c r="X59" i="1"/>
  <c r="X56" i="1"/>
  <c r="X53" i="1"/>
  <c r="X51" i="1"/>
  <c r="X50" i="1"/>
  <c r="X54" i="1"/>
  <c r="X52" i="1"/>
  <c r="AD27" i="1"/>
  <c r="AC27" i="1" s="1"/>
  <c r="AD26" i="1"/>
  <c r="AC26" i="1" s="1"/>
  <c r="I10" i="16"/>
  <c r="N25" i="1"/>
  <c r="AD25" i="1"/>
  <c r="AC25" i="1" s="1"/>
  <c r="Z25" i="1"/>
  <c r="Y25" i="1" s="1"/>
  <c r="X28" i="1"/>
  <c r="X27" i="1"/>
  <c r="Z29" i="1"/>
  <c r="Y29" i="1" s="1"/>
  <c r="X26" i="1"/>
  <c r="Z28" i="1"/>
  <c r="Y28" i="1" s="1"/>
  <c r="Z27" i="1"/>
  <c r="Y27" i="1" s="1"/>
  <c r="Z26" i="1"/>
  <c r="Y26" i="1" s="1"/>
  <c r="X25" i="1"/>
  <c r="X29" i="1"/>
  <c r="T49" i="1"/>
  <c r="Q49" i="1"/>
  <c r="T48" i="1"/>
  <c r="Q48" i="1"/>
  <c r="AD48" i="1" s="1"/>
  <c r="AC48" i="1" s="1"/>
  <c r="T47" i="1"/>
  <c r="Q47" i="1"/>
  <c r="T46" i="1"/>
  <c r="T45" i="1"/>
  <c r="Q45" i="1"/>
  <c r="J45" i="1"/>
  <c r="I45" i="1"/>
  <c r="H45" i="28" l="1"/>
  <c r="H45" i="27"/>
  <c r="H45" i="23"/>
  <c r="J25" i="28"/>
  <c r="J25" i="27"/>
  <c r="J25" i="23"/>
  <c r="H45" i="16"/>
  <c r="J25" i="16"/>
  <c r="AF25" i="1"/>
  <c r="AE25" i="1" s="1"/>
  <c r="AB25" i="1"/>
  <c r="AA25" i="1" s="1"/>
  <c r="Z49" i="1"/>
  <c r="Y49" i="1" s="1"/>
  <c r="AD47" i="1"/>
  <c r="AC47" i="1" s="1"/>
  <c r="AD46" i="1"/>
  <c r="AC46" i="1" s="1"/>
  <c r="AD49" i="1"/>
  <c r="AC49" i="1" s="1"/>
  <c r="N45" i="1"/>
  <c r="AD45" i="1"/>
  <c r="X48" i="1"/>
  <c r="Z46" i="1"/>
  <c r="Y46" i="1" s="1"/>
  <c r="X46" i="1"/>
  <c r="X47" i="1"/>
  <c r="Z48" i="1"/>
  <c r="Y48" i="1" s="1"/>
  <c r="Z47" i="1"/>
  <c r="Y47" i="1" s="1"/>
  <c r="X45" i="1"/>
  <c r="X49" i="1"/>
  <c r="Z45" i="1"/>
  <c r="J45" i="28" l="1"/>
  <c r="J45" i="27"/>
  <c r="J45" i="23"/>
  <c r="K25" i="28"/>
  <c r="K25" i="27"/>
  <c r="K25" i="23"/>
  <c r="L25" i="28"/>
  <c r="L25" i="27"/>
  <c r="L25" i="23"/>
  <c r="J45" i="16"/>
  <c r="K25" i="16"/>
  <c r="L25" i="16"/>
  <c r="AG25" i="1"/>
  <c r="AF45" i="1"/>
  <c r="AE45" i="1" s="1"/>
  <c r="AC45" i="1"/>
  <c r="AB45" i="1"/>
  <c r="AA45" i="1" s="1"/>
  <c r="Y45" i="1"/>
  <c r="K45" i="28" l="1"/>
  <c r="K45" i="27"/>
  <c r="K45" i="23"/>
  <c r="L45" i="28"/>
  <c r="L45" i="27"/>
  <c r="L45" i="23"/>
  <c r="M25" i="28"/>
  <c r="M25" i="27"/>
  <c r="M25" i="23"/>
  <c r="K45" i="16"/>
  <c r="L45" i="16"/>
  <c r="M25" i="16"/>
  <c r="AG45" i="1"/>
  <c r="M45" i="28" l="1"/>
  <c r="M45" i="27"/>
  <c r="M45" i="23"/>
  <c r="M45" i="16"/>
  <c r="T44" i="1"/>
  <c r="Q44" i="1"/>
  <c r="T43" i="1"/>
  <c r="Q43" i="1"/>
  <c r="T42" i="1"/>
  <c r="Q42" i="1"/>
  <c r="T41" i="1"/>
  <c r="Q41" i="1"/>
  <c r="T40" i="1"/>
  <c r="Q40" i="1"/>
  <c r="J40" i="1"/>
  <c r="I40" i="1"/>
  <c r="H40" i="28" l="1"/>
  <c r="H40" i="27"/>
  <c r="H40" i="23"/>
  <c r="H40" i="16"/>
  <c r="X43" i="1"/>
  <c r="Z44" i="1"/>
  <c r="Y44" i="1" s="1"/>
  <c r="X40" i="1"/>
  <c r="X44" i="1"/>
  <c r="X42" i="1"/>
  <c r="X41" i="1"/>
  <c r="AD41" i="1"/>
  <c r="AC41" i="1" s="1"/>
  <c r="AD43" i="1"/>
  <c r="AC43" i="1" s="1"/>
  <c r="AD42" i="1"/>
  <c r="AD44" i="1"/>
  <c r="AC44" i="1" s="1"/>
  <c r="AD40" i="1"/>
  <c r="AC40" i="1" s="1"/>
  <c r="Z42" i="1"/>
  <c r="Y42" i="1" s="1"/>
  <c r="Z40" i="1"/>
  <c r="N40" i="1"/>
  <c r="Z43" i="1"/>
  <c r="Y43" i="1" s="1"/>
  <c r="Z41" i="1"/>
  <c r="Y41" i="1" s="1"/>
  <c r="J40" i="28" l="1"/>
  <c r="J40" i="27"/>
  <c r="J40" i="23"/>
  <c r="J40" i="16"/>
  <c r="Y40" i="1"/>
  <c r="AB40" i="1"/>
  <c r="AA40" i="1" s="1"/>
  <c r="AF40" i="1"/>
  <c r="AE40" i="1" s="1"/>
  <c r="AC42" i="1"/>
  <c r="L40" i="28" l="1"/>
  <c r="L40" i="27"/>
  <c r="L40" i="23"/>
  <c r="K40" i="28"/>
  <c r="K40" i="27"/>
  <c r="K40" i="23"/>
  <c r="L40" i="16"/>
  <c r="K40" i="16"/>
  <c r="AG40" i="1"/>
  <c r="T39" i="1"/>
  <c r="Q39" i="1"/>
  <c r="T38" i="1"/>
  <c r="Q38" i="1"/>
  <c r="T37" i="1"/>
  <c r="Q37" i="1"/>
  <c r="T36" i="1"/>
  <c r="Q36" i="1"/>
  <c r="T35" i="1"/>
  <c r="Q35" i="1"/>
  <c r="J35" i="1"/>
  <c r="I35" i="1"/>
  <c r="H35" i="28" l="1"/>
  <c r="H35" i="27"/>
  <c r="H35" i="23"/>
  <c r="M40" i="28"/>
  <c r="M40" i="27"/>
  <c r="M40" i="23"/>
  <c r="H35" i="16"/>
  <c r="M40" i="16"/>
  <c r="X37" i="1"/>
  <c r="X36" i="1"/>
  <c r="Z37" i="1"/>
  <c r="Y37" i="1" s="1"/>
  <c r="Z39" i="1"/>
  <c r="Y39" i="1" s="1"/>
  <c r="X38" i="1"/>
  <c r="AD36" i="1"/>
  <c r="AC36" i="1" s="1"/>
  <c r="X35" i="1"/>
  <c r="X39" i="1"/>
  <c r="AD39" i="1"/>
  <c r="AC39" i="1" s="1"/>
  <c r="AD37" i="1"/>
  <c r="AC37" i="1" s="1"/>
  <c r="AD35" i="1"/>
  <c r="AC35" i="1" s="1"/>
  <c r="AD38" i="1"/>
  <c r="AC38" i="1" s="1"/>
  <c r="Z36" i="1"/>
  <c r="Y36" i="1" s="1"/>
  <c r="Z38" i="1"/>
  <c r="Y38" i="1" s="1"/>
  <c r="Z35" i="1"/>
  <c r="Y35" i="1" s="1"/>
  <c r="N35" i="1"/>
  <c r="T24" i="1"/>
  <c r="Q24" i="1"/>
  <c r="T23" i="1"/>
  <c r="Q23" i="1"/>
  <c r="T22" i="1"/>
  <c r="Q22" i="1"/>
  <c r="T21" i="1"/>
  <c r="Q21" i="1"/>
  <c r="T20" i="1"/>
  <c r="Q20" i="1"/>
  <c r="J20" i="1"/>
  <c r="I20" i="1"/>
  <c r="T19" i="1"/>
  <c r="Q19" i="1"/>
  <c r="T18" i="1"/>
  <c r="Q18" i="1"/>
  <c r="T17" i="1"/>
  <c r="Q17" i="1"/>
  <c r="T16" i="1"/>
  <c r="Q16" i="1"/>
  <c r="T15" i="1"/>
  <c r="Q15" i="1"/>
  <c r="J15" i="1"/>
  <c r="I15" i="1"/>
  <c r="H15" i="28" l="1"/>
  <c r="H15" i="27"/>
  <c r="H15" i="23"/>
  <c r="H20" i="28"/>
  <c r="H20" i="27"/>
  <c r="H20" i="23"/>
  <c r="J35" i="28"/>
  <c r="J35" i="27"/>
  <c r="J35" i="23"/>
  <c r="J35" i="16"/>
  <c r="H15" i="16"/>
  <c r="H20" i="16"/>
  <c r="Z19" i="1"/>
  <c r="Y19" i="1" s="1"/>
  <c r="Z15" i="1"/>
  <c r="Y15" i="1" s="1"/>
  <c r="Z17" i="1"/>
  <c r="Y17" i="1" s="1"/>
  <c r="Z18" i="1"/>
  <c r="Y18" i="1" s="1"/>
  <c r="Z16" i="1"/>
  <c r="Y16" i="1" s="1"/>
  <c r="Z24" i="1"/>
  <c r="Z21" i="1"/>
  <c r="Y21" i="1" s="1"/>
  <c r="Z22" i="1"/>
  <c r="Y22" i="1" s="1"/>
  <c r="Z20" i="1"/>
  <c r="Y20" i="1" s="1"/>
  <c r="Z23" i="1"/>
  <c r="Y23" i="1" s="1"/>
  <c r="X21" i="1"/>
  <c r="X23" i="1"/>
  <c r="X18" i="1"/>
  <c r="X15" i="1"/>
  <c r="X19" i="1"/>
  <c r="X22" i="1"/>
  <c r="X16" i="1"/>
  <c r="X17" i="1"/>
  <c r="X20" i="1"/>
  <c r="X24" i="1"/>
  <c r="AB35" i="1"/>
  <c r="AA35" i="1" s="1"/>
  <c r="AF35" i="1"/>
  <c r="AE35" i="1" s="1"/>
  <c r="N15" i="1"/>
  <c r="AD18" i="1"/>
  <c r="AD19" i="1"/>
  <c r="AD15" i="1"/>
  <c r="AD17" i="1"/>
  <c r="AD16" i="1"/>
  <c r="AD21" i="1"/>
  <c r="AD20" i="1"/>
  <c r="AD22" i="1"/>
  <c r="AD24" i="1"/>
  <c r="AD23" i="1"/>
  <c r="N20" i="1"/>
  <c r="Y24" i="1"/>
  <c r="J20" i="28" l="1"/>
  <c r="J20" i="27"/>
  <c r="J20" i="23"/>
  <c r="J15" i="28"/>
  <c r="J15" i="27"/>
  <c r="J15" i="23"/>
  <c r="L35" i="28"/>
  <c r="L35" i="27"/>
  <c r="L35" i="23"/>
  <c r="K35" i="28"/>
  <c r="K35" i="27"/>
  <c r="K35" i="23"/>
  <c r="J15" i="16"/>
  <c r="J20" i="16"/>
  <c r="L35" i="16"/>
  <c r="K35" i="16"/>
  <c r="AG35" i="1"/>
  <c r="AB20" i="1"/>
  <c r="AA20" i="1" s="1"/>
  <c r="AB15" i="1"/>
  <c r="AA15" i="1" s="1"/>
  <c r="K15" i="28" l="1"/>
  <c r="K15" i="27"/>
  <c r="K15" i="23"/>
  <c r="K20" i="28"/>
  <c r="K20" i="27"/>
  <c r="K20" i="23"/>
  <c r="M35" i="28"/>
  <c r="M35" i="27"/>
  <c r="M35" i="23"/>
  <c r="K15" i="16"/>
  <c r="K20" i="16"/>
  <c r="M35" i="16"/>
  <c r="T14" i="1"/>
  <c r="Q14" i="1"/>
  <c r="T13" i="1"/>
  <c r="Q13" i="1"/>
  <c r="T12" i="1"/>
  <c r="Q12" i="1"/>
  <c r="AC23" i="1" l="1"/>
  <c r="AC21" i="1"/>
  <c r="AC19" i="1"/>
  <c r="AC22" i="1"/>
  <c r="AC24" i="1"/>
  <c r="AC18" i="1"/>
  <c r="AC16" i="1"/>
  <c r="AC17" i="1"/>
  <c r="AD12" i="1"/>
  <c r="AC12" i="1" s="1"/>
  <c r="AD13" i="1"/>
  <c r="AC13" i="1" s="1"/>
  <c r="AD14" i="1"/>
  <c r="AC14" i="1" s="1"/>
  <c r="T11" i="1"/>
  <c r="T10" i="1"/>
  <c r="AF20" i="1" l="1"/>
  <c r="AE20" i="1" s="1"/>
  <c r="AC20" i="1"/>
  <c r="AF15" i="1"/>
  <c r="AE15" i="1" s="1"/>
  <c r="AC15" i="1"/>
  <c r="AD11" i="1"/>
  <c r="Q10" i="1"/>
  <c r="AD10" i="1" s="1"/>
  <c r="J10" i="1"/>
  <c r="L15" i="28" l="1"/>
  <c r="L15" i="27"/>
  <c r="L15" i="23"/>
  <c r="L20" i="28"/>
  <c r="L20" i="27"/>
  <c r="L20" i="23"/>
  <c r="L15" i="16"/>
  <c r="L20" i="16"/>
  <c r="AG15" i="1"/>
  <c r="AG20" i="1"/>
  <c r="Z12" i="1"/>
  <c r="Z10" i="1"/>
  <c r="Y10" i="1" s="1"/>
  <c r="Z11" i="1"/>
  <c r="Z13" i="1"/>
  <c r="Z14" i="1"/>
  <c r="AC11" i="1"/>
  <c r="X13" i="1"/>
  <c r="X12" i="1"/>
  <c r="X14" i="1"/>
  <c r="AC10" i="1"/>
  <c r="X10" i="1"/>
  <c r="X11" i="1"/>
  <c r="I10" i="1"/>
  <c r="H10" i="28" l="1"/>
  <c r="H10" i="27"/>
  <c r="H10" i="23"/>
  <c r="M20" i="28"/>
  <c r="M20" i="27"/>
  <c r="M20" i="23"/>
  <c r="M15" i="28"/>
  <c r="M15" i="27"/>
  <c r="M15" i="23"/>
  <c r="M20" i="16"/>
  <c r="M15" i="16"/>
  <c r="N10" i="1"/>
  <c r="H10" i="16"/>
  <c r="AF10" i="1"/>
  <c r="AE10" i="1" s="1"/>
  <c r="Y13" i="1"/>
  <c r="Y12" i="1"/>
  <c r="Y11" i="1"/>
  <c r="Y14" i="1"/>
  <c r="AB10" i="1"/>
  <c r="AA10" i="1" s="1"/>
  <c r="K10" i="28" l="1"/>
  <c r="K10" i="27"/>
  <c r="K10" i="23"/>
  <c r="L10" i="28"/>
  <c r="L10" i="27"/>
  <c r="L10" i="23"/>
  <c r="J10" i="28"/>
  <c r="J10" i="27"/>
  <c r="J10" i="23"/>
  <c r="L10" i="16"/>
  <c r="J10" i="16"/>
  <c r="K10" i="16"/>
  <c r="AG10" i="1"/>
  <c r="M10" i="28" l="1"/>
  <c r="M10" i="27"/>
  <c r="M10" i="23"/>
  <c r="M10"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<sst xmlns="http://schemas.openxmlformats.org/spreadsheetml/2006/main" count="3131" uniqueCount="649">
  <si>
    <t>Consejo Superior de la Judicatura</t>
  </si>
  <si>
    <t>Análisis de Contexto</t>
  </si>
  <si>
    <t>ESPECIALIDAD:</t>
  </si>
  <si>
    <t xml:space="preserve">PROCESO </t>
  </si>
  <si>
    <t>TODOS</t>
  </si>
  <si>
    <t>DEPENDENCIA JUDICIAL CERTIFICADA:</t>
  </si>
  <si>
    <t>JUZGADOS ADMINISTRATIVOS DE CARTAGENA</t>
  </si>
  <si>
    <t xml:space="preserve">OBJETIVO DEL PROCESO: </t>
  </si>
  <si>
    <t>Administrar justicia dirigiendo la actuación procesal, hacia la emisión de una decisión de carácter definitivo mediante la aplicación de la normatividad vigente.</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</si>
  <si>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</si>
  <si>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</si>
  <si>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</si>
  <si>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</si>
  <si>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</si>
  <si>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</si>
  <si>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</si>
  <si>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</si>
  <si>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</si>
  <si>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</si>
  <si>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</si>
  <si>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</si>
  <si>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</si>
  <si>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</si>
  <si>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</si>
  <si>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</si>
  <si>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</si>
  <si>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</si>
  <si>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</si>
  <si>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</si>
  <si>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</si>
  <si>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</si>
  <si>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</si>
  <si>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</si>
  <si>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</si>
  <si>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</si>
  <si>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</si>
  <si>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</si>
  <si>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</si>
  <si>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</si>
  <si>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</si>
  <si>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</si>
  <si>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</si>
  <si>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</si>
  <si>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</si>
  <si>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</si>
  <si>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</si>
  <si>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</si>
  <si>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</si>
  <si>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</si>
  <si>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</si>
  <si>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</si>
  <si>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</si>
  <si>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</si>
  <si>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</si>
  <si>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</si>
  <si>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</si>
  <si>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</si>
  <si>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</si>
  <si>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</si>
  <si>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</si>
  <si>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</si>
  <si>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</si>
  <si>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</si>
  <si>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</si>
  <si>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</si>
  <si>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</si>
  <si>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</si>
  <si>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</si>
  <si>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</si>
  <si>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</si>
  <si>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</si>
  <si>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</si>
  <si>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</si>
  <si>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</si>
  <si>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</si>
  <si>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</si>
  <si>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</si>
  <si>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</si>
  <si>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</si>
  <si>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</si>
  <si>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</si>
  <si>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</si>
  <si>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</si>
  <si>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</si>
  <si>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</si>
  <si>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</si>
  <si>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</si>
  <si>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</si>
  <si>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</si>
  <si>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</si>
  <si>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</si>
  <si>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</si>
  <si>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</si>
  <si>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</si>
  <si>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</si>
  <si>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</si>
  <si>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</si>
  <si>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</si>
  <si>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</si>
  <si>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</si>
  <si>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</si>
  <si>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</si>
  <si>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</si>
  <si>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</si>
  <si>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</si>
  <si>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</si>
  <si>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</si>
  <si>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</si>
  <si>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</si>
  <si>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</si>
  <si>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</si>
  <si>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</si>
  <si>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</si>
  <si>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</si>
  <si>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</si>
  <si>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</si>
  <si>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</si>
  <si>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</si>
  <si>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</si>
  <si>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</si>
  <si>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</si>
  <si>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</si>
  <si>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</si>
  <si>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</si>
  <si>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</si>
  <si>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</si>
  <si>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</si>
  <si>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</si>
  <si>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</si>
  <si>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</si>
  <si>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</si>
  <si>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</si>
  <si>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</si>
  <si>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</si>
  <si>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 xml:space="preserve">                                                                         Consejo Superior de la Judicatura</t>
  </si>
  <si>
    <t xml:space="preserve"> MAPA DE RIESGOS SIGCMA</t>
  </si>
  <si>
    <t>DEPENDENCIA (Unidad misional del CSJ o Unidad de la DEAJ o Seccional o CSJ en caso de despachos judiciales certificados)</t>
  </si>
  <si>
    <t>Juzgados Administrativos de Cartagena y Magangué</t>
  </si>
  <si>
    <t>PROCESO (indique el tipo de proceso si es Estratégico. Misional, Apoyo, Evaluación y Mejora y especifique el nombre del proceso)</t>
  </si>
  <si>
    <t>Misionales</t>
  </si>
  <si>
    <t>ADMINISTRACIÓN DE JUSTICIA</t>
  </si>
  <si>
    <t>CONSEJO SUPERIOR DE LA JUDICATURA</t>
  </si>
  <si>
    <t>CONSEJO SECCIONAL DE LA JUDICATURA</t>
  </si>
  <si>
    <t>DIRECCIÓN SECCIONAL DE ADMINISTRACIÓN JUDICIAL</t>
  </si>
  <si>
    <t>DESPACHO JUDICIAL CERTIFICADO</t>
  </si>
  <si>
    <t>X</t>
  </si>
  <si>
    <t>FECHA</t>
  </si>
  <si>
    <t xml:space="preserve">ESTRATEGIAS/ACCIONES </t>
  </si>
  <si>
    <t>ESTRATEGIAS  DOFA</t>
  </si>
  <si>
    <t>ESTRATEGIAS</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</si>
  <si>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</si>
  <si>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</si>
  <si>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</si>
  <si>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</si>
  <si>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</si>
  <si>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</si>
  <si>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</si>
  <si>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</si>
  <si>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</si>
  <si>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</si>
  <si>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</si>
  <si>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</si>
  <si>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</si>
  <si>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</si>
  <si>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</si>
  <si>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</si>
  <si>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</si>
  <si>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</si>
  <si>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</si>
  <si>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</si>
  <si>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</si>
  <si>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</si>
  <si>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</si>
  <si>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</si>
  <si>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</si>
  <si>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</si>
  <si>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</si>
  <si>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</si>
  <si>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</si>
  <si>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</si>
  <si>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</si>
  <si>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</si>
  <si>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</si>
  <si>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</si>
  <si>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</si>
  <si>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</si>
  <si>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</si>
  <si>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</si>
  <si>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</si>
  <si>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</si>
  <si>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</si>
  <si>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</si>
  <si>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</si>
  <si>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</si>
  <si>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</si>
  <si>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</si>
  <si>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</si>
  <si>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</si>
  <si>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</si>
  <si>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</si>
  <si>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</si>
  <si>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</si>
  <si>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</si>
  <si>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</si>
  <si>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</si>
  <si>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</si>
  <si>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</si>
  <si>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</si>
  <si>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</si>
  <si>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</si>
  <si>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</si>
  <si>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</si>
  <si>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</si>
  <si>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</si>
  <si>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</si>
  <si>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</si>
  <si>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</si>
  <si>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</si>
  <si>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</si>
  <si>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</si>
  <si>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</si>
  <si>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</si>
  <si>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</si>
  <si>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</si>
  <si>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</si>
  <si>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</si>
  <si>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</si>
  <si>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</si>
  <si>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</si>
  <si>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</si>
  <si>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</si>
  <si>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</si>
  <si>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</si>
  <si>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</si>
  <si>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</si>
  <si>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</si>
  <si>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</si>
  <si>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</si>
  <si>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</si>
  <si>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</si>
  <si>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</si>
  <si>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</si>
  <si>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</si>
  <si>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Juzgado Contencioso Administrativo</t>
  </si>
  <si>
    <t>Objetivo:</t>
  </si>
  <si>
    <t>Alcance:</t>
  </si>
  <si>
    <t>Juzgados Administrativos del Circuito Judicial de Cartagena</t>
  </si>
  <si>
    <t>Identificación del riesgo</t>
  </si>
  <si>
    <t>Análisis del riesgo inherente</t>
  </si>
  <si>
    <t>Evaluación del riesgo - Valoración de los controles</t>
  </si>
  <si>
    <t>Evaluación del riesgo - Nivel del riesgo residual</t>
  </si>
  <si>
    <t>Plan de Acción</t>
  </si>
  <si>
    <t>N.</t>
  </si>
  <si>
    <t>Riesgo</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</si>
  <si>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</si>
  <si>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</si>
  <si>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</si>
  <si>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</si>
  <si>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</si>
  <si>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</si>
  <si>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</si>
  <si>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</si>
  <si>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</si>
  <si>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</si>
  <si>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</si>
  <si>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</si>
  <si>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</si>
  <si>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</si>
  <si>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</si>
  <si>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</si>
  <si>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</si>
  <si>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</si>
  <si>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</si>
  <si>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</si>
  <si>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</si>
  <si>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</si>
  <si>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Vencimiento de los términos para resolver de fondo los asuntos de competencia del Tribunal y Juzgado Contencioso Administrativo</t>
  </si>
  <si>
    <t>Vulneración de los derechos fundamentales de los ciudadanos</t>
  </si>
  <si>
    <t xml:space="preserve">Falta de seguimiento y control </t>
  </si>
  <si>
    <t xml:space="preserve">Carga laboral </t>
  </si>
  <si>
    <t xml:space="preserve">Resolver las peticiones, solicitudes, demandas por fuera del plazo legal establecido para cada uno de los trámites que corresponda o de forma tardía. </t>
  </si>
  <si>
    <t>Usuarios, productos y prácticas organizacionales</t>
  </si>
  <si>
    <t>Cualquier afectación a la violacion de los derechos de los ciudadanos se considera con consecuencias altas</t>
  </si>
  <si>
    <t>Archivo de  control y seguimiento de vencimientos de términos</t>
  </si>
  <si>
    <t>Preventivo</t>
  </si>
  <si>
    <t>Manual</t>
  </si>
  <si>
    <t>Documentado</t>
  </si>
  <si>
    <t>Continua</t>
  </si>
  <si>
    <t>Con Registro</t>
  </si>
  <si>
    <t>Evitar</t>
  </si>
  <si>
    <t>No aplicación de normas vigentes</t>
  </si>
  <si>
    <t>Afectación en la Prestación del Servicio de Justicia</t>
  </si>
  <si>
    <t>Falta de capacitación y actualización sobre normatividad aplicable a los asuntos  que corresponden a  la jurisdicción</t>
  </si>
  <si>
    <t xml:space="preserve">Pleno desconocimiento normativo  </t>
  </si>
  <si>
    <t xml:space="preserve">Al resolver los casos puestos a consideración del Tribunal y el Juzgado, se apliquen normas derogadas y se adopten decisiones con fundamento en presupuestos legales que no existen. Esto, por desconocimiento o por desactualización </t>
  </si>
  <si>
    <t>Ejecución y Administración de Procesos</t>
  </si>
  <si>
    <t xml:space="preserve">Asistir a las capacitaciones dispuestas por la Escuela Judicial Rodrigo Lara Bonilla </t>
  </si>
  <si>
    <t>Revisar y analizar los procesos de manera detallada antes de fallarlos, para así no incurrir en errores normativos</t>
  </si>
  <si>
    <t>Omitir reportar trimestralmente y dentro del plazo establecido las estadísticas</t>
  </si>
  <si>
    <t>Incumplimiento de las metas establecidas</t>
  </si>
  <si>
    <t>Dificultad con el diligenciamiento del formulario a causa de la mala conectividad o mal funcionamiento de la plataforma</t>
  </si>
  <si>
    <t>No contar con la información consolidada y debidamente organizada para ser reportada y de contar con ello, por negligencia del servidor judicial encargado no se cumpla con ello oporunamente // Por problemas en la plataforma no se pueda rendir el informe dentro del plazo establecido</t>
  </si>
  <si>
    <t>Dejar de reportar las estadísticas trimestrales en la plataforma SIERJU o hacerlo por fuera del plazo , lo que da lugar a novedades y sanciones</t>
  </si>
  <si>
    <t>Incumplimiento máximo del 20% de la meta planeada</t>
  </si>
  <si>
    <t>Crear alarmas en el correo electrónico con calendario que permitan recodar a los desapchos el reporte de las estadísticas</t>
  </si>
  <si>
    <t>Reducir(mitigar)</t>
  </si>
  <si>
    <t>Indebida notificación</t>
  </si>
  <si>
    <t>Falta de información de las partes correspondiente a los procesos</t>
  </si>
  <si>
    <t>No actualizar la información de los procesos que se encuentran en lista para notificación</t>
  </si>
  <si>
    <t>No realizar las notificaciones o hacerlas de manera indebida cuando se requiera comunicar las decisiones judiciales</t>
  </si>
  <si>
    <t>Hacer revisión de expedientes evacuados a fin de corroborar la información migrada, validando que contenga la demanda y agregando los sujetos procesales para que las notificaciones se realicen con éxito (One Drive, Tyba y Samai)</t>
  </si>
  <si>
    <t>Plan de revisión de expedientes por despacho</t>
  </si>
  <si>
    <t>Custodios y Secretaria</t>
  </si>
  <si>
    <t>Se ha ido complementado la información de acuerdo a las necesidades. Esto con el fin de tener la información de las partes al día, para así poder notificar de manera correcta las actuaciones que surjan</t>
  </si>
  <si>
    <t>En Curso</t>
  </si>
  <si>
    <t>Sin documentar</t>
  </si>
  <si>
    <t>Sin Registro</t>
  </si>
  <si>
    <t>Falta de conocimiento del Sistema de Gestión de Calidad - SIGCMA</t>
  </si>
  <si>
    <t>Falta de capacitación en el tema.                  Desinteres en el aprendizaje del sistema                                                        Resistencia a nuevas formas de trabajo</t>
  </si>
  <si>
    <t xml:space="preserve">1. Desorden  - falta de organización en la estandarización del proceso contencioso administrativo                                2. Errores en los formatos de las providencias                                          3. Retraso en las diversas actividades del trabajo                        </t>
  </si>
  <si>
    <t xml:space="preserve">Errores en la utilización de formatos y procedimientos estandarizados, induciendo en error tanto a los servidores judiciales como a los usuarios externos.  </t>
  </si>
  <si>
    <t>Asistir a las capacitaciones dispuestas por la Coordinación Nacional de SIGCMA</t>
  </si>
  <si>
    <t xml:space="preserve">Pérdida de expedientes digitales </t>
  </si>
  <si>
    <t>Falta de organización en el tema de virtualidad                                              Falta de manejo de las herramientas digitales                                                         Falta de gestión y contro de la documentación</t>
  </si>
  <si>
    <t xml:space="preserve">Alta carga laboral // Falta de organizaciòn de la informaciòn digital </t>
  </si>
  <si>
    <t xml:space="preserve">Pérdida de expedientes digitalizados                             Pérdida de memoriales  digitales           Pérdida de anexos y/o documentos remitidos por las partes   </t>
  </si>
  <si>
    <t>Incumplimiento máximo del 80% de la meta planeada</t>
  </si>
  <si>
    <t xml:space="preserve">Almacenamiento de la documentación digital en carpetas y subcarpetas creadas en diversas herramientas virtuales </t>
  </si>
  <si>
    <t xml:space="preserve">Limitaciones en la conectividad </t>
  </si>
  <si>
    <t>No se puede prestar un servicio al usuario de manera eficiente                                                                                                                                                                         Problemas para realizar audiencias virtuales</t>
  </si>
  <si>
    <t xml:space="preserve">Mala infraestructura                                          Fallas técnicas                                                         No acceso al servicio                                      Falta de cobertura              </t>
  </si>
  <si>
    <t xml:space="preserve">No cumplir con las labores asignadas de manera oportuna y eficiente </t>
  </si>
  <si>
    <t>Fallas Tecnológicas</t>
  </si>
  <si>
    <t>Afecta la Prestación del Servicio de Administración de Justicia en 5%</t>
  </si>
  <si>
    <t>Hacer uso dede dispositivos móviles de cada servidor judicial</t>
  </si>
  <si>
    <t>Detectivo</t>
  </si>
  <si>
    <t>Aleatoria</t>
  </si>
  <si>
    <t>Lllevar vitacora</t>
  </si>
  <si>
    <t xml:space="preserve">Riesgo a la salud </t>
  </si>
  <si>
    <t>Aumento de síntomas en la salud física y emocional de los servidores públicos</t>
  </si>
  <si>
    <t xml:space="preserve">Afectación de la salud del servidor judicial / No prestación del serivicio y suspensión en desarrollo de las actividades </t>
  </si>
  <si>
    <t>Producto del estrés se presenten enfermedades que impidan continuar con el desarrollo de las acividades, lo que genera más carga laboral para los demás servidores</t>
  </si>
  <si>
    <t>Afecta la Prestación del Servicio de Administración de Justicia en 15%</t>
  </si>
  <si>
    <t>Asistr a capacitaciones dirigidas por la ARL positiva</t>
  </si>
  <si>
    <t>Correctivo</t>
  </si>
  <si>
    <t>Poner en práctica los ejercicios de pausas activas dirigidos por la ARL positiva</t>
  </si>
  <si>
    <t>Falla en la comunicación interna</t>
  </si>
  <si>
    <t>1. Una mala relación laboral o la falta de comunicación asertiva, puede generar mal ambiente laboral y afectar la productividad</t>
  </si>
  <si>
    <t>Falta de comunicación</t>
  </si>
  <si>
    <t>Posibilidad de afectación en la productividad de los empleados y mal ambiente laboral</t>
  </si>
  <si>
    <t>Relaciones Laborales</t>
  </si>
  <si>
    <t>Capacitación en relaciones laborales</t>
  </si>
  <si>
    <t>Asistir a capacitaciones ofrecidas por la Coordinación Adtiva - Psicólogo Andrés Negrón</t>
  </si>
  <si>
    <t>Actividades y ejercicios programadas por ARL positiva</t>
  </si>
  <si>
    <t>No cargar las actuaciones en la plataforma correspondiente</t>
  </si>
  <si>
    <t xml:space="preserve">No poder enviar procesos a la Corte Constitucional o al Consejo de Estado a través de la plataforma Tyba </t>
  </si>
  <si>
    <t>Olvido, Confusión de diligenciar los documentos en la plataforma correcta</t>
  </si>
  <si>
    <t xml:space="preserve">Se olvide relacionar la información correspondiente </t>
  </si>
  <si>
    <t>Revisión de los procesos Ordinarios y constitucionales en las plataformas Tyba y Samai, con el fin de validar que las actuaciones se encuentren cargadas en su totalidad</t>
  </si>
  <si>
    <t>Comparar las actuaciones cargadas en las plataformas anteriormente mencioandas con el repositorio de contenido digital (OneDrive)</t>
  </si>
  <si>
    <t>Desarrollo de enfermedades de tipo profesional asociadas al estrés laboral</t>
  </si>
  <si>
    <t xml:space="preserve">Convivencia laboral //Volumen de trabajo // complejidad de los procesos // retraso en el trabajo por temas de conectividad // Falla en las plataformas  </t>
  </si>
  <si>
    <t>Desarrollo de enfermedades profesionales por la preocupación que genera la actividad laboral</t>
  </si>
  <si>
    <t>Afecta la Prestación del Servicio de Administración de Justicia en 20%</t>
  </si>
  <si>
    <t>Cumplir con las recomendacionesy   pausas activas y  propuestas por la ARL</t>
  </si>
  <si>
    <t>Radicación de memoriales a través de canales no habilitados para recepción de memoriales</t>
  </si>
  <si>
    <t>No adaptación de un siginificativo número de usuarios a la virtualidad</t>
  </si>
  <si>
    <t>Desconocimiento por parte de los usuarios de los canales habilitados para la recepción de documentos // Falta de comunicación de los canales de acceso a la Jurisdicción</t>
  </si>
  <si>
    <t>Recepción indebida de memoriales remitidos por los usuarios</t>
  </si>
  <si>
    <t>Publicar en el micrositio de la página web los datos de la secretaria general del Tribunal, para que pueda ser visto por los usuarios</t>
  </si>
  <si>
    <t xml:space="preserve">Dejar nota aclarativa en el correo de las secretaría e igual forma en el correo de notificaciones cuales son los canales dispuestos para radicaión de memoriales </t>
  </si>
  <si>
    <t>Intermitencia del correo en la recepción de mensajes</t>
  </si>
  <si>
    <t>Incumplimiento de una respuesta oportuna</t>
  </si>
  <si>
    <t>No tramitar las acciones a tiempo</t>
  </si>
  <si>
    <t>Problemas en la recepción de correos que impide darle trámite a las acciones</t>
  </si>
  <si>
    <t>Crear un redireccionador de correos</t>
  </si>
  <si>
    <t>Avisar por parte de la Secretaría a los despachos la recepción de procesos Constitucionales</t>
  </si>
  <si>
    <t>Revisión de la matriz de procesos para validar las fechas de los procesos que se han recibido</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</si>
  <si>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</si>
  <si>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</si>
  <si>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</si>
  <si>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</si>
  <si>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</si>
  <si>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</si>
  <si>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</si>
  <si>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</si>
  <si>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</si>
  <si>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</si>
  <si>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</si>
  <si>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</si>
  <si>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</si>
  <si>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</si>
  <si>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</si>
  <si>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</si>
  <si>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</si>
  <si>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</si>
  <si>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</si>
  <si>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</si>
  <si>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</si>
  <si>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</si>
  <si>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</si>
  <si>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</si>
  <si>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</si>
  <si>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</si>
  <si>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</si>
  <si>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</si>
  <si>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</si>
  <si>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</si>
  <si>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</si>
  <si>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</si>
  <si>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</si>
  <si>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</si>
  <si>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</si>
  <si>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</si>
  <si>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</si>
  <si>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</si>
  <si>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</si>
  <si>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</si>
  <si>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</si>
  <si>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</si>
  <si>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</si>
  <si>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</si>
  <si>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</si>
  <si>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</si>
  <si>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</si>
  <si>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</si>
  <si>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</si>
  <si>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</si>
  <si>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</si>
  <si>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</si>
  <si>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</si>
  <si>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</si>
  <si>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</si>
  <si>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</si>
  <si>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</si>
  <si>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5% de la meta planeada</t>
  </si>
  <si>
    <t>Incumplimiento máximo del 15% de la meta planeada</t>
  </si>
  <si>
    <t>Incumplimiento máximo del 50% de la meta planeada</t>
  </si>
  <si>
    <t>Prestación del Servicio de Justicia</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</si>
  <si>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</si>
  <si>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</si>
  <si>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</si>
  <si>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</si>
  <si>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</si>
  <si>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</si>
  <si>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</si>
  <si>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</si>
  <si>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</si>
  <si>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</si>
  <si>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</si>
  <si>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</si>
  <si>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</si>
  <si>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</si>
  <si>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</si>
  <si>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altas consecuencias para la entidad</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</si>
  <si>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</si>
  <si>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</si>
  <si>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</si>
  <si>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</si>
  <si>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</si>
  <si>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</si>
  <si>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</si>
  <si>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Muy BajaLeve</t>
  </si>
  <si>
    <t>Bajo</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</si>
  <si>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</si>
  <si>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</si>
  <si>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</si>
  <si>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</si>
  <si>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</si>
  <si>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</si>
  <si>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</si>
  <si>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</si>
  <si>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</si>
  <si>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</si>
  <si>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</si>
  <si>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Extremo</t>
  </si>
  <si>
    <t>CorrectivoAutomático</t>
  </si>
  <si>
    <t>BajaLeve</t>
  </si>
  <si>
    <t>CorrectivoManual</t>
  </si>
  <si>
    <t>BajaMenor</t>
  </si>
  <si>
    <t>BajaModerado</t>
  </si>
  <si>
    <t>BajaMayor</t>
  </si>
  <si>
    <t>Impacto Inherente</t>
  </si>
  <si>
    <t>Riesgo Final</t>
  </si>
  <si>
    <t>BajaCatastrófico</t>
  </si>
  <si>
    <t>Automático</t>
  </si>
  <si>
    <t>MediaLeve</t>
  </si>
  <si>
    <t>Alto</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</si>
  <si>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</si>
  <si>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</si>
  <si>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</si>
  <si>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</si>
  <si>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</si>
  <si>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</si>
  <si>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</si>
  <si>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</si>
  <si>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</si>
  <si>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</si>
  <si>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</si>
  <si>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</si>
  <si>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</si>
  <si>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</si>
  <si>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</si>
  <si>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</si>
  <si>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</si>
  <si>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</si>
  <si>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</si>
  <si>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</si>
  <si>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</si>
  <si>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</si>
  <si>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</si>
  <si>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</si>
  <si>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</si>
  <si>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</si>
  <si>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</si>
  <si>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</si>
  <si>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</si>
  <si>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</si>
  <si>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</si>
  <si>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</si>
  <si>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</si>
  <si>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</si>
  <si>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</si>
  <si>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</si>
  <si>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</si>
  <si>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</si>
  <si>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</si>
  <si>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</si>
  <si>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</si>
  <si>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</si>
  <si>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</si>
  <si>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</si>
  <si>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</si>
  <si>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</si>
  <si>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</si>
  <si>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</si>
  <si>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</si>
  <si>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</si>
  <si>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</si>
  <si>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</si>
  <si>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</si>
  <si>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</si>
  <si>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</si>
  <si>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Finalizado</t>
  </si>
  <si>
    <t>Aceptar</t>
  </si>
  <si>
    <t>Fraude Externo</t>
  </si>
  <si>
    <t>Fraude Interno</t>
  </si>
  <si>
    <t>Reducir(compartir)</t>
  </si>
  <si>
    <t>Daños Activos Fijos/Eventos Externos</t>
  </si>
  <si>
    <t>Eventos Ambientales Internos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</si>
  <si>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</si>
  <si>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</si>
  <si>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</si>
  <si>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</si>
  <si>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</si>
  <si>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</si>
  <si>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</si>
  <si>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</si>
  <si>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</si>
  <si>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</si>
  <si>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</si>
  <si>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</si>
  <si>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</si>
  <si>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</si>
  <si>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</si>
  <si>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</si>
  <si>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</si>
  <si>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</si>
  <si>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</si>
  <si>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</si>
  <si>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</si>
  <si>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</si>
  <si>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</si>
  <si>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</si>
  <si>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</si>
  <si>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</si>
  <si>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</si>
  <si>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</si>
  <si>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</si>
  <si>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</si>
  <si>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</si>
  <si>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Evitar,Reducir (Compartir),Reducir(Mitigar)</t>
  </si>
  <si>
    <t>Alta
80%</t>
  </si>
  <si>
    <t>Reducir (Compartir),Reducir(Mitigar), Evitar</t>
  </si>
  <si>
    <t>Media
60%</t>
  </si>
  <si>
    <t>Aceptar el riesgo, Reducir (Compartir),Reducir(Mitigar)</t>
  </si>
  <si>
    <t>Baja
40%</t>
  </si>
  <si>
    <t>Aceptar el riesgo</t>
  </si>
  <si>
    <t>Muy Baja
20%</t>
  </si>
  <si>
    <t>Leve
20%</t>
  </si>
  <si>
    <t>Menor
40%</t>
  </si>
  <si>
    <t>Moderado
60%</t>
  </si>
  <si>
    <t>Mayor
80%</t>
  </si>
  <si>
    <t>Catastrófico
100%</t>
  </si>
  <si>
    <t>SEGUIMIENTO MATRIZ DE RIESGOS SIGCMA 1 TRIMESTRE</t>
  </si>
  <si>
    <t>Juzgados Administrativos del Circuito de Cartagena de Indias y Magangué</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</si>
  <si>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</si>
  <si>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</si>
  <si>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</si>
  <si>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</si>
  <si>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</si>
  <si>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</si>
  <si>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</si>
  <si>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</si>
  <si>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</si>
  <si>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</si>
  <si>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</si>
  <si>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</si>
  <si>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</si>
  <si>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DESPACHO JUDICIAL</t>
  </si>
  <si>
    <t xml:space="preserve"> INICIO
DIA/MES/AÑO</t>
  </si>
  <si>
    <t>FIN 
DIA/MES/AÑO</t>
  </si>
  <si>
    <t xml:space="preserve">Implementar herramientas tecnologicas que ayuden al seguimiento de los términos, de manera eficaz. Por ejemplo, los recordatorios, bitácoras de control seguimiento de los procesos en excel y compartidos en la nube del despacho, al que se le haga seguimiento diariamente. </t>
  </si>
  <si>
    <t>NO</t>
  </si>
  <si>
    <t xml:space="preserve">NO </t>
  </si>
  <si>
    <t xml:space="preserve">SI </t>
  </si>
  <si>
    <t>Pese a que no en todos los despachos judiciales se implementaron las herramientas señaladas en el cuadro de actividades, en términos generales,NO se materializó el daño</t>
  </si>
  <si>
    <t xml:space="preserve">Capacitar al personal que presta el servicio de administración de justicia y a los usuarios y clientes  externos para que continuamente se actualicen en temas de reforma normativas </t>
  </si>
  <si>
    <t>No existe evidencia acerca de la materialización de este riesgo. Lo anterior, toda vez que los servidores judiciales una vez entra en vigencia una nueva norma de manera inmediata se estudia la misma para su debida aplicación en el Proceso y asì mismo, los servidores judiciales asisten a las capacitaciones ofrecidas por la Escuela Judicial</t>
  </si>
  <si>
    <t xml:space="preserve">Hacer la rectificación, conteo y discriminación de las entradas y salidas durante el trimestre con antelación a la fecha de reporte estadistico. Una vez hecha esa revisión, actualizar el inventario dentro d un término no inferior a una semana antes del vencimiento del plazo para el diligencionamiento del formato en plataforma SIERJU. Recurrir a otras alternativas para el tema de conectividad. </t>
  </si>
  <si>
    <t xml:space="preserve">A pesar de las dificultades que sigue presentando el micrositio de la Rama Judicial, no se ha materializado el riesgo, pues todos los funcionarios judiciales reportan las estadisticas en la platafoprma SIERJU. En este punto vale la pena decir que cada director de despacho es quien responde por esta actividad y por ende, se hace de manera separada. No obstante, implemetar las medidas sugeridas, si bien no eliminan el riesgo moderado, lo minimizan en un gran porcentaje. </t>
  </si>
  <si>
    <t>Revisar de manera manual los expedientes en la plataforma Samai, con el fin de poder verificar la información faltante y agregarla. Esto nos permite notificar oportuna y correctamente a las partes interesadas</t>
  </si>
  <si>
    <t xml:space="preserve">En algunas oportunidades no se han notificado a las partes de manera correcta, ya sea por no incluir los correos de manera correcta. Sin embargo, la materializacion de este riesgo ha disminuido en comparación con la vigencia anterior. </t>
  </si>
  <si>
    <t>Revisión de las últimas versiones de las providencias  y capacitaciones respecto del manejo de los formatos para el mejoramiento continuo del proceso</t>
  </si>
  <si>
    <t>A la fecha no se ha materializado el riesgo, teniendo en cuenta que por parte de nivel central se han realizado mùltiples capacitaciones que permiten tener al dìa la informaciòn del proceso y cumplir con los objetivos propuestos.</t>
  </si>
  <si>
    <t xml:space="preserve">Trazabilidad en el trámite del expediente, estableciendo la persona encargada de cada trámite, la cual se controla mediante los correos electrónicos y ONEDRIVE.                                                                     </t>
  </si>
  <si>
    <t>A pesar de tener un impacto mayor, este riesgo no se ha materializado ya que se le ha dado manejo haciendo backup en disco duro, memorias usb y cargando la información en OneDrive, lo que permite acceder a ésta sin ningún problema y recuperarla en caso de presentarse cualquier pèrdida</t>
  </si>
  <si>
    <t xml:space="preserve">El uso de otras equipos tecnológicos (celulares) para el desarrollo de audiencias virtuales y cuando se requiera                                       </t>
  </si>
  <si>
    <t>Aunque a veces no se cuenta con buena conectividad en la sede judicial, se hace uso de los teléfonos celulares asi como de los datos de internet de los servidores del despacho para poder prestar un buen servicio.</t>
  </si>
  <si>
    <t>Asistir a las actividades ofrecidas por la ARL positiva sobre manejo del estrès</t>
  </si>
  <si>
    <t xml:space="preserve">Este riesgo no se ha materializado gracias a las actividades ofrecidas por la ARL positiva y al grupo de profesionales de la salud que dirigen dichas actividades </t>
  </si>
  <si>
    <t>Apoyarse en el Psicòlogo de la ARL para fortalecer las relaciones laborales y acudir en caso de necesitarlo</t>
  </si>
  <si>
    <t xml:space="preserve">Este riesgo no se materializó en este trimestre gracias a las constantes capacitaciones recibidas durante el año 2024. </t>
  </si>
  <si>
    <t>Crear recordatorios que permitan al servidor tener presente en que plataforma se deben cargar cada unas de la actuaciones.</t>
  </si>
  <si>
    <t>SI</t>
  </si>
  <si>
    <t>No se ha moderado, teniendo en cuenta que en secretaría se hace revisión de la plataforma Tyba y SAMAI con el fin de asegurar que se encuentren todas las actuaciones cargadas y así poder remitirlas a la Corte o al Consejo de Estado.</t>
  </si>
  <si>
    <t>Capacitaciones sobre riesgos cardiovasculares, ejercicios de relajación mental y corporal</t>
  </si>
  <si>
    <t xml:space="preserve">Este riesgo no se ha materializado, gracias a que la ARL positiva ha venido realizando actividades que permitan a los servidores tener espacios para realizar pausas activas y evitar accidentes en las sedes judiciales. </t>
  </si>
  <si>
    <t>Confirmar a los usuarios la dirección del correo electrónico determinado para la recepción de memoriales, para así poder dar trámite a las solicitudes de manera oportuna</t>
  </si>
  <si>
    <t>Este riesgo no se ha materializado ya que se ha venido trabajando de la mano con los usuarios externos, recordando cuál es el correo destinado para este propósito</t>
  </si>
  <si>
    <t>Recordar a los servidores el uso del correo institucional para que se esté revisando de manera constante la información recibida y de igual forma evitar que se acumulen en la bandeja de entrada.</t>
  </si>
  <si>
    <t>No se ha materializado ya que se recuerda a los servidores el uso del corre institucional, para así dar trámite a la información recibida de manera oportuna</t>
  </si>
  <si>
    <t>SEGUIMIENTO MATRIZ DE RIESGOS SIGCMA 2 TRIMESTRE</t>
  </si>
  <si>
    <t>ANÁLISIS DEL RESULTADO FINAL 
2 TRIMESTRE</t>
  </si>
  <si>
    <t xml:space="preserve">Hacer la rectificación, conteo y discriminación de las entradas y salidas durante el trimestre con antelación a la fecha de reporte estadistico. Una vez hecha esa revisión, actualizar el inventario dentro de un término no inferior a una semana antes del vencimiento del plazo para el diligencionamiento del formato en plataforma SIERJU. Recurrir a otras alternativas para el tema de conectividad. </t>
  </si>
  <si>
    <t xml:space="preserve">El uso de otros equipos tecnológicos (celulares) para el desarrollo de audiencias virtuales y cuando se requiera                                       </t>
  </si>
  <si>
    <t>SEGUIMIENTO MATRIZ DE RIESGOS SIGCMA 3 TRIMESTRE</t>
  </si>
  <si>
    <t>ANÁLISIS DEL RESULTADO FINAL 
3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</si>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</sst>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4">
    <font>
      <sz val="11"/>
      <color theme="1"/>
      <name val="Calibri"/>
      <family val="2"/>
      <scheme val="minor"/>
    </font>
    <font>
      <sz val="14"/>
      <color theme="1"/>
      <name val="Arial Narrow"/>
      <family val="2"/>
    </font>
    <font>
      <b/>
      <sz val="11"/>
      <color theme="1"/>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sz val="10"/>
      <color theme="1"/>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26"/>
      <color theme="1"/>
      <name val="Arial"/>
      <family val="2"/>
    </font>
    <font>
      <b/>
      <sz val="20"/>
      <color rgb="FF000000"/>
      <name val="Calibri"/>
      <family val="2"/>
    </font>
    <font>
      <b/>
      <sz val="16"/>
      <color theme="1"/>
      <name val="Calibri"/>
      <family val="2"/>
      <scheme val="minor"/>
    </font>
    <font>
      <b/>
      <sz val="16"/>
      <color rgb="FF000000"/>
      <name val="Calibri"/>
      <family val="2"/>
    </font>
    <font>
      <sz val="9"/>
      <color theme="1"/>
      <name val="Arial Narrow"/>
      <family val="2"/>
    </font>
    <font>
      <sz val="11"/>
      <name val="Arial"/>
      <family val="2"/>
    </font>
    <font>
      <b/>
      <sz val="16"/>
      <color theme="0"/>
      <name val="Arial"/>
      <family val="2"/>
    </font>
    <font>
      <b/>
      <sz val="22"/>
      <color theme="0"/>
      <name val="Arial"/>
      <family val="2"/>
    </font>
    <font>
      <b/>
      <sz val="14"/>
      <color theme="0"/>
      <name val="Arial"/>
      <family val="2"/>
    </font>
    <font>
      <sz val="14"/>
      <color theme="1"/>
      <name val="Arial"/>
      <family val="2"/>
    </font>
    <font>
      <sz val="14"/>
      <color rgb="FF000000"/>
      <name val="Arial"/>
      <family val="2"/>
    </font>
    <font>
      <b/>
      <sz val="20"/>
      <color theme="0"/>
      <name val="Arial"/>
      <family val="2"/>
    </font>
    <font>
      <b/>
      <sz val="10"/>
      <color theme="2"/>
      <name val="Arial"/>
      <family val="2"/>
    </font>
    <font>
      <sz val="11"/>
      <color rgb="FF00B050"/>
      <name val="Arial"/>
      <family val="2"/>
    </font>
    <font>
      <sz val="11"/>
      <name val="Azo Sans Medium"/>
    </font>
    <font>
      <sz val="11"/>
      <color theme="0"/>
      <name val="Azo Sans Medium"/>
    </font>
    <font>
      <sz val="11"/>
      <color theme="0" tint="-4.9989318521683403E-2"/>
      <name val="Azo Sans Medium"/>
    </font>
    <font>
      <sz val="11"/>
      <color rgb="FF004D6D"/>
      <name val="Azo Sans Medium"/>
    </font>
    <font>
      <sz val="11"/>
      <color rgb="FF595959"/>
      <name val="Azo Sans Light"/>
    </font>
    <font>
      <sz val="11"/>
      <color theme="1"/>
      <name val="Azo Sans Medium"/>
    </font>
    <font>
      <sz val="12"/>
      <color theme="0"/>
      <name val="Azo Sans Medium"/>
    </font>
    <font>
      <sz val="12"/>
      <color rgb="FF004D6D"/>
      <name val="Azo Sans Medium"/>
    </font>
    <font>
      <sz val="12"/>
      <name val="Azo Sans Light"/>
    </font>
    <font>
      <sz val="12"/>
      <color theme="1"/>
      <name val="Azo Sans Light"/>
    </font>
    <font>
      <sz val="12"/>
      <name val="Azo Sans Medium"/>
    </font>
    <font>
      <sz val="14"/>
      <color rgb="FF004D6D"/>
      <name val="Azo Sans Medium"/>
    </font>
    <font>
      <sz val="12"/>
      <color theme="1"/>
      <name val="Azo Sans Medium"/>
    </font>
    <font>
      <b/>
      <sz val="10"/>
      <color rgb="FFFF0000"/>
      <name val="Arial"/>
      <family val="2"/>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FF"/>
        <bgColor rgb="FF000000"/>
      </patternFill>
    </fill>
    <fill>
      <patternFill patternType="solid">
        <fgColor rgb="FFFFFFFF"/>
        <bgColor indexed="64"/>
      </patternFill>
    </fill>
    <fill>
      <patternFill patternType="solid">
        <fgColor rgb="FF0084B6"/>
        <bgColor indexed="64"/>
      </patternFill>
    </fill>
    <fill>
      <patternFill patternType="solid">
        <fgColor rgb="FF4DC0E3"/>
        <bgColor indexed="64"/>
      </patternFill>
    </fill>
  </fills>
  <borders count="139">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ashed">
        <color theme="9" tint="-0.24994659260841701"/>
      </left>
      <right/>
      <top style="dashed">
        <color rgb="FF548235"/>
      </top>
      <bottom style="dashed">
        <color theme="9" tint="-0.24994659260841701"/>
      </bottom>
      <diagonal/>
    </border>
    <border>
      <left/>
      <right/>
      <top style="dashed">
        <color rgb="FF548235"/>
      </top>
      <bottom style="dashed">
        <color theme="9" tint="-0.2499465926084170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rgb="FF4DC0E3"/>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style="dotted">
        <color rgb="FF4DC0E3"/>
      </left>
      <right/>
      <top style="hair">
        <color rgb="FF4DC0E3"/>
      </top>
      <bottom style="hair">
        <color rgb="FF4DC0E3"/>
      </bottom>
      <diagonal/>
    </border>
    <border>
      <left/>
      <right style="dotted">
        <color rgb="FF4DC0E3"/>
      </right>
      <top style="hair">
        <color rgb="FF4DC0E3"/>
      </top>
      <bottom style="hair">
        <color rgb="FF4DC0E3"/>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rgb="FF000000"/>
      </top>
      <bottom/>
      <diagonal/>
    </border>
    <border>
      <left/>
      <right/>
      <top/>
      <bottom style="thin">
        <color rgb="FF000000"/>
      </bottom>
      <diagonal/>
    </border>
  </borders>
  <cellStyleXfs count="3">
    <xf numFmtId="0" fontId="0" fillId="0" borderId="0"/>
    <xf numFmtId="0" fontId="6" fillId="0" borderId="0"/>
    <xf numFmtId="0" fontId="12" fillId="0" borderId="0"/>
  </cellStyleXfs>
  <cellXfs count="524">
    <xf numFmtId="0" fontId="0" fillId="0" borderId="0" xfId="0"/>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8" fillId="3" borderId="20" xfId="1" quotePrefix="1" applyFont="1" applyFill="1" applyBorder="1" applyAlignment="1">
      <alignment horizontal="left" vertical="top" wrapText="1"/>
    </xf>
    <xf numFmtId="0" fontId="9" fillId="3" borderId="0" xfId="1" quotePrefix="1" applyFont="1" applyFill="1" applyAlignment="1">
      <alignment horizontal="left" vertical="top" wrapText="1"/>
    </xf>
    <xf numFmtId="0" fontId="9" fillId="3" borderId="21" xfId="1" quotePrefix="1" applyFont="1" applyFill="1" applyBorder="1" applyAlignment="1">
      <alignment horizontal="left" vertical="top" wrapText="1"/>
    </xf>
    <xf numFmtId="0" fontId="7" fillId="3" borderId="20" xfId="1" applyFont="1" applyFill="1" applyBorder="1"/>
    <xf numFmtId="0" fontId="7" fillId="3" borderId="0" xfId="1" applyFont="1" applyFill="1"/>
    <xf numFmtId="0" fontId="11" fillId="3" borderId="0" xfId="1" applyFont="1" applyFill="1" applyAlignment="1">
      <alignment horizontal="left" vertical="center" wrapText="1"/>
    </xf>
    <xf numFmtId="0" fontId="7" fillId="3" borderId="0" xfId="1" applyFont="1" applyFill="1" applyAlignment="1">
      <alignment horizontal="left" vertical="center" wrapText="1"/>
    </xf>
    <xf numFmtId="0" fontId="7" fillId="3" borderId="0" xfId="1" quotePrefix="1" applyFont="1" applyFill="1" applyAlignment="1">
      <alignment horizontal="left" vertical="center" wrapText="1"/>
    </xf>
    <xf numFmtId="0" fontId="7" fillId="3" borderId="21" xfId="1" applyFont="1" applyFill="1" applyBorder="1"/>
    <xf numFmtId="0" fontId="13" fillId="3" borderId="0" xfId="0" applyFont="1" applyFill="1" applyAlignment="1">
      <alignment horizontal="left" vertical="center" wrapText="1"/>
    </xf>
    <xf numFmtId="0" fontId="14" fillId="3" borderId="0" xfId="0" applyFont="1" applyFill="1" applyAlignment="1">
      <alignment horizontal="left" vertical="top" wrapText="1"/>
    </xf>
    <xf numFmtId="0" fontId="20" fillId="3" borderId="0" xfId="0" applyFont="1" applyFill="1" applyAlignment="1">
      <alignment horizontal="center" vertical="center"/>
    </xf>
    <xf numFmtId="0" fontId="22" fillId="3" borderId="49" xfId="0" applyFont="1" applyFill="1" applyBorder="1" applyAlignment="1">
      <alignment vertical="top" wrapText="1"/>
    </xf>
    <xf numFmtId="0" fontId="22" fillId="3" borderId="50" xfId="0" applyFont="1" applyFill="1" applyBorder="1" applyAlignment="1">
      <alignment vertical="top" wrapText="1"/>
    </xf>
    <xf numFmtId="0" fontId="24" fillId="0" borderId="0" xfId="0" applyFont="1" applyAlignment="1">
      <alignment horizontal="center" vertical="center" wrapText="1"/>
    </xf>
    <xf numFmtId="0" fontId="25" fillId="3" borderId="0" xfId="0" applyFont="1" applyFill="1"/>
    <xf numFmtId="0" fontId="2" fillId="3" borderId="0" xfId="0" applyFont="1" applyFill="1" applyAlignment="1">
      <alignment horizontal="left" vertical="center"/>
    </xf>
    <xf numFmtId="0" fontId="26" fillId="3" borderId="0" xfId="0" applyFont="1" applyFill="1" applyAlignment="1">
      <alignment horizontal="center" vertical="center" wrapText="1"/>
    </xf>
    <xf numFmtId="0" fontId="19" fillId="3" borderId="0" xfId="0" applyFont="1" applyFill="1"/>
    <xf numFmtId="0" fontId="23" fillId="3" borderId="0" xfId="0" applyFont="1" applyFill="1" applyAlignment="1">
      <alignment horizontal="justify" vertical="center" wrapText="1" readingOrder="1"/>
    </xf>
    <xf numFmtId="0" fontId="2" fillId="3" borderId="0" xfId="0" applyFont="1" applyFill="1" applyAlignment="1">
      <alignment vertical="center"/>
    </xf>
    <xf numFmtId="0" fontId="19" fillId="0" borderId="0" xfId="0" applyFont="1"/>
    <xf numFmtId="0" fontId="23" fillId="0" borderId="0" xfId="0" applyFont="1" applyAlignment="1">
      <alignment horizontal="justify" vertical="center" wrapText="1" readingOrder="1"/>
    </xf>
    <xf numFmtId="0" fontId="27" fillId="0" borderId="0" xfId="0" applyFont="1" applyAlignment="1">
      <alignment vertical="center"/>
    </xf>
    <xf numFmtId="0" fontId="28" fillId="0" borderId="0" xfId="0" applyFont="1"/>
    <xf numFmtId="0" fontId="17" fillId="0" borderId="0" xfId="0" applyFont="1"/>
    <xf numFmtId="0" fontId="25" fillId="0" borderId="0" xfId="0" applyFont="1"/>
    <xf numFmtId="0" fontId="30" fillId="3" borderId="0" xfId="0" applyFont="1" applyFill="1"/>
    <xf numFmtId="0" fontId="31" fillId="3" borderId="0" xfId="0" applyFont="1" applyFill="1"/>
    <xf numFmtId="0" fontId="32" fillId="13" borderId="57" xfId="0" applyFont="1" applyFill="1" applyBorder="1" applyAlignment="1">
      <alignment horizontal="center" vertical="center" wrapText="1" readingOrder="1"/>
    </xf>
    <xf numFmtId="0" fontId="32" fillId="13" borderId="58" xfId="0" applyFont="1" applyFill="1" applyBorder="1" applyAlignment="1">
      <alignment horizontal="center" vertical="center" wrapText="1" readingOrder="1"/>
    </xf>
    <xf numFmtId="0" fontId="32" fillId="3" borderId="60" xfId="0" applyFont="1" applyFill="1" applyBorder="1" applyAlignment="1">
      <alignment horizontal="center" vertical="center" wrapText="1" readingOrder="1"/>
    </xf>
    <xf numFmtId="0" fontId="33" fillId="3" borderId="60" xfId="0" applyFont="1" applyFill="1" applyBorder="1" applyAlignment="1">
      <alignment horizontal="justify" vertical="center" wrapText="1" readingOrder="1"/>
    </xf>
    <xf numFmtId="9" fontId="32" fillId="3" borderId="61" xfId="0" applyNumberFormat="1" applyFont="1" applyFill="1" applyBorder="1" applyAlignment="1">
      <alignment horizontal="center" vertical="center" wrapText="1" readingOrder="1"/>
    </xf>
    <xf numFmtId="0" fontId="32" fillId="3" borderId="13" xfId="0" applyFont="1" applyFill="1" applyBorder="1" applyAlignment="1">
      <alignment horizontal="center" vertical="center" wrapText="1" readingOrder="1"/>
    </xf>
    <xf numFmtId="0" fontId="33" fillId="3" borderId="13" xfId="0" applyFont="1" applyFill="1" applyBorder="1" applyAlignment="1">
      <alignment horizontal="justify" vertical="center" wrapText="1" readingOrder="1"/>
    </xf>
    <xf numFmtId="9" fontId="32" fillId="3" borderId="63" xfId="0" applyNumberFormat="1" applyFont="1" applyFill="1" applyBorder="1" applyAlignment="1">
      <alignment horizontal="center" vertical="center" wrapText="1" readingOrder="1"/>
    </xf>
    <xf numFmtId="0" fontId="33" fillId="3" borderId="63" xfId="0" applyFont="1" applyFill="1" applyBorder="1" applyAlignment="1">
      <alignment horizontal="center" vertical="center" wrapText="1" readingOrder="1"/>
    </xf>
    <xf numFmtId="0" fontId="32" fillId="3" borderId="65" xfId="0" applyFont="1" applyFill="1" applyBorder="1" applyAlignment="1">
      <alignment horizontal="center" vertical="center" wrapText="1" readingOrder="1"/>
    </xf>
    <xf numFmtId="0" fontId="33" fillId="3" borderId="65" xfId="0" applyFont="1" applyFill="1" applyBorder="1" applyAlignment="1">
      <alignment horizontal="justify" vertical="center" wrapText="1" readingOrder="1"/>
    </xf>
    <xf numFmtId="0" fontId="33" fillId="3" borderId="66" xfId="0" applyFont="1" applyFill="1" applyBorder="1" applyAlignment="1">
      <alignment horizontal="center" vertical="center" wrapText="1" readingOrder="1"/>
    </xf>
    <xf numFmtId="0" fontId="37" fillId="3" borderId="0" xfId="0" applyFont="1" applyFill="1"/>
    <xf numFmtId="0" fontId="39" fillId="15" borderId="67" xfId="0" applyFont="1" applyFill="1" applyBorder="1" applyAlignment="1" applyProtection="1">
      <alignment horizontal="center" vertical="center" wrapText="1" readingOrder="1"/>
      <protection hidden="1"/>
    </xf>
    <xf numFmtId="0" fontId="39" fillId="15" borderId="68" xfId="0" applyFont="1" applyFill="1" applyBorder="1" applyAlignment="1" applyProtection="1">
      <alignment horizontal="center" vertical="center" wrapText="1" readingOrder="1"/>
      <protection hidden="1"/>
    </xf>
    <xf numFmtId="0" fontId="39" fillId="15" borderId="69" xfId="0" applyFont="1" applyFill="1" applyBorder="1" applyAlignment="1" applyProtection="1">
      <alignment horizontal="center" vertical="center" wrapText="1" readingOrder="1"/>
      <protection hidden="1"/>
    </xf>
    <xf numFmtId="0" fontId="39" fillId="16" borderId="67" xfId="0" applyFont="1" applyFill="1" applyBorder="1" applyAlignment="1" applyProtection="1">
      <alignment horizontal="center" wrapText="1" readingOrder="1"/>
      <protection hidden="1"/>
    </xf>
    <xf numFmtId="0" fontId="39" fillId="16" borderId="68" xfId="0" applyFont="1" applyFill="1" applyBorder="1" applyAlignment="1" applyProtection="1">
      <alignment horizontal="center" wrapText="1" readingOrder="1"/>
      <protection hidden="1"/>
    </xf>
    <xf numFmtId="0" fontId="39" fillId="15" borderId="20" xfId="0" applyFont="1" applyFill="1" applyBorder="1" applyAlignment="1" applyProtection="1">
      <alignment horizontal="center" vertical="center" wrapText="1" readingOrder="1"/>
      <protection hidden="1"/>
    </xf>
    <xf numFmtId="0" fontId="39" fillId="15" borderId="0" xfId="0" applyFont="1" applyFill="1" applyAlignment="1" applyProtection="1">
      <alignment horizontal="center" vertical="center" wrapText="1" readingOrder="1"/>
      <protection hidden="1"/>
    </xf>
    <xf numFmtId="0" fontId="39" fillId="15" borderId="21" xfId="0" applyFont="1" applyFill="1" applyBorder="1" applyAlignment="1" applyProtection="1">
      <alignment horizontal="center" vertical="center" wrapText="1" readingOrder="1"/>
      <protection hidden="1"/>
    </xf>
    <xf numFmtId="0" fontId="39" fillId="16" borderId="20" xfId="0" applyFont="1" applyFill="1" applyBorder="1" applyAlignment="1" applyProtection="1">
      <alignment horizontal="center" wrapText="1" readingOrder="1"/>
      <protection hidden="1"/>
    </xf>
    <xf numFmtId="0" fontId="39" fillId="16" borderId="0" xfId="0" applyFont="1" applyFill="1" applyAlignment="1" applyProtection="1">
      <alignment horizontal="center" wrapText="1" readingOrder="1"/>
      <protection hidden="1"/>
    </xf>
    <xf numFmtId="0" fontId="39" fillId="15" borderId="43" xfId="0" applyFont="1" applyFill="1" applyBorder="1" applyAlignment="1" applyProtection="1">
      <alignment horizontal="center" vertical="center" wrapText="1" readingOrder="1"/>
      <protection hidden="1"/>
    </xf>
    <xf numFmtId="0" fontId="39" fillId="15" borderId="44" xfId="0" applyFont="1" applyFill="1" applyBorder="1" applyAlignment="1" applyProtection="1">
      <alignment horizontal="center" vertical="center" wrapText="1" readingOrder="1"/>
      <protection hidden="1"/>
    </xf>
    <xf numFmtId="0" fontId="39" fillId="15" borderId="45" xfId="0" applyFont="1" applyFill="1" applyBorder="1" applyAlignment="1" applyProtection="1">
      <alignment horizontal="center" vertical="center" wrapText="1" readingOrder="1"/>
      <protection hidden="1"/>
    </xf>
    <xf numFmtId="0" fontId="39" fillId="16" borderId="43" xfId="0" applyFont="1" applyFill="1" applyBorder="1" applyAlignment="1" applyProtection="1">
      <alignment horizontal="center" wrapText="1" readingOrder="1"/>
      <protection hidden="1"/>
    </xf>
    <xf numFmtId="0" fontId="39" fillId="16" borderId="44" xfId="0" applyFont="1" applyFill="1" applyBorder="1" applyAlignment="1" applyProtection="1">
      <alignment horizontal="center" wrapText="1" readingOrder="1"/>
      <protection hidden="1"/>
    </xf>
    <xf numFmtId="0" fontId="39" fillId="17" borderId="68" xfId="0" applyFont="1" applyFill="1" applyBorder="1" applyAlignment="1" applyProtection="1">
      <alignment horizontal="center" wrapText="1" readingOrder="1"/>
      <protection hidden="1"/>
    </xf>
    <xf numFmtId="0" fontId="39" fillId="17" borderId="69" xfId="0" applyFont="1" applyFill="1" applyBorder="1" applyAlignment="1" applyProtection="1">
      <alignment horizontal="center" wrapText="1" readingOrder="1"/>
      <protection hidden="1"/>
    </xf>
    <xf numFmtId="0" fontId="39" fillId="17" borderId="20" xfId="0" applyFont="1" applyFill="1" applyBorder="1" applyAlignment="1" applyProtection="1">
      <alignment horizontal="center" wrapText="1" readingOrder="1"/>
      <protection hidden="1"/>
    </xf>
    <xf numFmtId="0" fontId="39" fillId="17" borderId="0" xfId="0" applyFont="1" applyFill="1" applyAlignment="1" applyProtection="1">
      <alignment horizontal="center" wrapText="1" readingOrder="1"/>
      <protection hidden="1"/>
    </xf>
    <xf numFmtId="0" fontId="39" fillId="17" borderId="21" xfId="0" applyFont="1" applyFill="1" applyBorder="1" applyAlignment="1" applyProtection="1">
      <alignment horizontal="center" wrapText="1" readingOrder="1"/>
      <protection hidden="1"/>
    </xf>
    <xf numFmtId="0" fontId="39" fillId="17" borderId="43" xfId="0" applyFont="1" applyFill="1" applyBorder="1" applyAlignment="1" applyProtection="1">
      <alignment horizontal="center" wrapText="1" readingOrder="1"/>
      <protection hidden="1"/>
    </xf>
    <xf numFmtId="0" fontId="39" fillId="17" borderId="44" xfId="0" applyFont="1" applyFill="1" applyBorder="1" applyAlignment="1" applyProtection="1">
      <alignment horizontal="center" wrapText="1" readingOrder="1"/>
      <protection hidden="1"/>
    </xf>
    <xf numFmtId="0" fontId="39" fillId="17" borderId="45" xfId="0" applyFont="1" applyFill="1" applyBorder="1" applyAlignment="1" applyProtection="1">
      <alignment horizontal="center" wrapText="1" readingOrder="1"/>
      <protection hidden="1"/>
    </xf>
    <xf numFmtId="0" fontId="39" fillId="8" borderId="67" xfId="0" applyFont="1" applyFill="1" applyBorder="1" applyAlignment="1" applyProtection="1">
      <alignment horizontal="center" wrapText="1" readingOrder="1"/>
      <protection hidden="1"/>
    </xf>
    <xf numFmtId="0" fontId="39" fillId="8" borderId="68" xfId="0" applyFont="1" applyFill="1" applyBorder="1" applyAlignment="1" applyProtection="1">
      <alignment horizontal="center" wrapText="1" readingOrder="1"/>
      <protection hidden="1"/>
    </xf>
    <xf numFmtId="0" fontId="39" fillId="8" borderId="69" xfId="0" applyFont="1" applyFill="1" applyBorder="1" applyAlignment="1" applyProtection="1">
      <alignment horizontal="center" wrapText="1" readingOrder="1"/>
      <protection hidden="1"/>
    </xf>
    <xf numFmtId="0" fontId="39" fillId="8" borderId="20" xfId="0" applyFont="1" applyFill="1" applyBorder="1" applyAlignment="1" applyProtection="1">
      <alignment horizontal="center" wrapText="1" readingOrder="1"/>
      <protection hidden="1"/>
    </xf>
    <xf numFmtId="0" fontId="39" fillId="8" borderId="0" xfId="0" applyFont="1" applyFill="1" applyAlignment="1" applyProtection="1">
      <alignment horizontal="center" wrapText="1" readingOrder="1"/>
      <protection hidden="1"/>
    </xf>
    <xf numFmtId="0" fontId="39" fillId="8" borderId="21" xfId="0" applyFont="1" applyFill="1" applyBorder="1" applyAlignment="1" applyProtection="1">
      <alignment horizontal="center" wrapText="1" readingOrder="1"/>
      <protection hidden="1"/>
    </xf>
    <xf numFmtId="0" fontId="39" fillId="8" borderId="43" xfId="0" applyFont="1" applyFill="1" applyBorder="1" applyAlignment="1" applyProtection="1">
      <alignment horizontal="center" wrapText="1" readingOrder="1"/>
      <protection hidden="1"/>
    </xf>
    <xf numFmtId="0" fontId="39" fillId="8" borderId="44" xfId="0" applyFont="1" applyFill="1" applyBorder="1" applyAlignment="1" applyProtection="1">
      <alignment horizontal="center" wrapText="1" readingOrder="1"/>
      <protection hidden="1"/>
    </xf>
    <xf numFmtId="0" fontId="39"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4" fillId="18" borderId="47" xfId="0" applyFont="1" applyFill="1" applyBorder="1" applyAlignment="1">
      <alignment horizontal="center" vertical="center" wrapText="1"/>
    </xf>
    <xf numFmtId="0" fontId="4" fillId="18" borderId="47" xfId="0" applyFont="1" applyFill="1" applyBorder="1" applyAlignment="1">
      <alignment horizontal="center" vertical="center"/>
    </xf>
    <xf numFmtId="0" fontId="42" fillId="0" borderId="0" xfId="0" applyFont="1" applyAlignment="1">
      <alignment horizontal="center"/>
    </xf>
    <xf numFmtId="0" fontId="43" fillId="0" borderId="0" xfId="0" applyFont="1"/>
    <xf numFmtId="0" fontId="45" fillId="4" borderId="0" xfId="0" applyFont="1" applyFill="1" applyAlignment="1" applyProtection="1">
      <alignment horizontal="left" vertical="center" wrapText="1"/>
      <protection locked="0"/>
    </xf>
    <xf numFmtId="0" fontId="44" fillId="19" borderId="0" xfId="0" applyFont="1" applyFill="1" applyAlignment="1" applyProtection="1">
      <alignment vertical="center" wrapText="1"/>
      <protection locked="0"/>
    </xf>
    <xf numFmtId="0" fontId="45" fillId="4" borderId="0" xfId="0" applyFont="1" applyFill="1" applyAlignment="1" applyProtection="1">
      <alignment vertical="center" wrapText="1"/>
      <protection locked="0"/>
    </xf>
    <xf numFmtId="0" fontId="0" fillId="0" borderId="0" xfId="0" applyAlignment="1">
      <alignment horizontal="left"/>
    </xf>
    <xf numFmtId="0" fontId="46" fillId="0" borderId="0" xfId="0" applyFont="1" applyAlignment="1" applyProtection="1">
      <alignment horizontal="center" vertical="center"/>
      <protection locked="0"/>
    </xf>
    <xf numFmtId="0" fontId="44" fillId="0" borderId="0" xfId="0" applyFont="1" applyAlignment="1" applyProtection="1">
      <alignment horizontal="left" vertical="center"/>
      <protection locked="0"/>
    </xf>
    <xf numFmtId="0" fontId="45" fillId="0" borderId="0" xfId="0" applyFont="1" applyAlignment="1" applyProtection="1">
      <alignment horizontal="center" vertical="center"/>
      <protection locked="0"/>
    </xf>
    <xf numFmtId="0" fontId="18" fillId="0" borderId="0" xfId="0" applyFont="1" applyAlignment="1">
      <alignment horizontal="center"/>
    </xf>
    <xf numFmtId="0" fontId="51" fillId="0" borderId="0" xfId="0" applyFont="1" applyAlignment="1">
      <alignment horizontal="center"/>
    </xf>
    <xf numFmtId="0" fontId="51" fillId="0" borderId="0" xfId="0" applyFont="1" applyAlignment="1">
      <alignment horizontal="left"/>
    </xf>
    <xf numFmtId="0" fontId="52" fillId="0" borderId="0" xfId="0" applyFont="1" applyAlignment="1">
      <alignment horizontal="center"/>
    </xf>
    <xf numFmtId="0" fontId="43" fillId="0" borderId="0" xfId="0" applyFont="1" applyProtection="1">
      <protection locked="0"/>
    </xf>
    <xf numFmtId="0" fontId="54" fillId="0" borderId="0" xfId="0" applyFont="1" applyAlignment="1" applyProtection="1">
      <alignment vertical="center"/>
      <protection locked="0"/>
    </xf>
    <xf numFmtId="0" fontId="43" fillId="0" borderId="0" xfId="0" applyFont="1" applyAlignment="1">
      <alignment vertical="top"/>
    </xf>
    <xf numFmtId="0" fontId="53" fillId="0" borderId="0" xfId="0" applyFont="1" applyAlignment="1" applyProtection="1">
      <alignment horizontal="center" vertical="center"/>
      <protection locked="0"/>
    </xf>
    <xf numFmtId="0" fontId="43" fillId="0" borderId="0" xfId="0" applyFont="1" applyAlignment="1">
      <alignment vertical="top" wrapText="1"/>
    </xf>
    <xf numFmtId="0" fontId="44" fillId="0" borderId="0" xfId="0" applyFont="1" applyAlignment="1" applyProtection="1">
      <alignment horizontal="left"/>
      <protection locked="0"/>
    </xf>
    <xf numFmtId="0" fontId="43" fillId="0" borderId="0" xfId="0" applyFont="1" applyAlignment="1" applyProtection="1">
      <alignment horizontal="center" vertical="center"/>
      <protection locked="0"/>
    </xf>
    <xf numFmtId="0" fontId="43" fillId="0" borderId="0" xfId="0" applyFont="1" applyAlignment="1">
      <alignment horizontal="left"/>
    </xf>
    <xf numFmtId="0" fontId="43" fillId="0" borderId="0" xfId="0" applyFont="1" applyAlignment="1">
      <alignment horizontal="center"/>
    </xf>
    <xf numFmtId="0" fontId="43" fillId="3" borderId="0" xfId="0" applyFont="1" applyFill="1"/>
    <xf numFmtId="0" fontId="59" fillId="7" borderId="0" xfId="0" applyFont="1" applyFill="1" applyAlignment="1">
      <alignment horizontal="center" vertical="center" wrapText="1" readingOrder="1"/>
    </xf>
    <xf numFmtId="0" fontId="60" fillId="8" borderId="51" xfId="0" applyFont="1" applyFill="1" applyBorder="1" applyAlignment="1">
      <alignment horizontal="center" vertical="center" wrapText="1" readingOrder="1"/>
    </xf>
    <xf numFmtId="0" fontId="60" fillId="0" borderId="51" xfId="0" applyFont="1" applyBorder="1" applyAlignment="1">
      <alignment horizontal="center" vertical="center" wrapText="1" readingOrder="1"/>
    </xf>
    <xf numFmtId="0" fontId="60" fillId="0" borderId="51" xfId="0" applyFont="1" applyBorder="1" applyAlignment="1">
      <alignment horizontal="justify" vertical="center" wrapText="1" readingOrder="1"/>
    </xf>
    <xf numFmtId="0" fontId="60" fillId="9" borderId="52" xfId="0" applyFont="1" applyFill="1" applyBorder="1" applyAlignment="1">
      <alignment horizontal="center" vertical="center" wrapText="1" readingOrder="1"/>
    </xf>
    <xf numFmtId="0" fontId="60" fillId="0" borderId="52" xfId="0" applyFont="1" applyBorder="1" applyAlignment="1">
      <alignment horizontal="center" vertical="center" wrapText="1" readingOrder="1"/>
    </xf>
    <xf numFmtId="0" fontId="60" fillId="0" borderId="52" xfId="0" applyFont="1" applyBorder="1" applyAlignment="1">
      <alignment horizontal="justify" vertical="center" wrapText="1" readingOrder="1"/>
    </xf>
    <xf numFmtId="0" fontId="60" fillId="10" borderId="52" xfId="0" applyFont="1" applyFill="1" applyBorder="1" applyAlignment="1">
      <alignment horizontal="center" vertical="center" wrapText="1" readingOrder="1"/>
    </xf>
    <xf numFmtId="0" fontId="60" fillId="11" borderId="52" xfId="0" applyFont="1" applyFill="1" applyBorder="1" applyAlignment="1">
      <alignment horizontal="center" vertical="center" wrapText="1" readingOrder="1"/>
    </xf>
    <xf numFmtId="0" fontId="61" fillId="12" borderId="52" xfId="0" applyFont="1" applyFill="1" applyBorder="1" applyAlignment="1">
      <alignment horizontal="center" vertical="center" wrapText="1" readingOrder="1"/>
    </xf>
    <xf numFmtId="0" fontId="63" fillId="7" borderId="0" xfId="0" applyFont="1" applyFill="1" applyAlignment="1">
      <alignment horizontal="center" vertical="center" wrapText="1" readingOrder="1"/>
    </xf>
    <xf numFmtId="0" fontId="64" fillId="8" borderId="51" xfId="0" applyFont="1" applyFill="1" applyBorder="1" applyAlignment="1">
      <alignment horizontal="center" vertical="center" wrapText="1" readingOrder="1"/>
    </xf>
    <xf numFmtId="0" fontId="64" fillId="0" borderId="51" xfId="0" applyFont="1" applyBorder="1" applyAlignment="1">
      <alignment horizontal="justify" vertical="center" wrapText="1" readingOrder="1"/>
    </xf>
    <xf numFmtId="9" fontId="64" fillId="0" borderId="51" xfId="0" applyNumberFormat="1" applyFont="1" applyBorder="1" applyAlignment="1">
      <alignment horizontal="center" vertical="center" wrapText="1" readingOrder="1"/>
    </xf>
    <xf numFmtId="0" fontId="64" fillId="9" borderId="52" xfId="0" applyFont="1" applyFill="1" applyBorder="1" applyAlignment="1">
      <alignment horizontal="center" vertical="center" wrapText="1" readingOrder="1"/>
    </xf>
    <xf numFmtId="0" fontId="64" fillId="0" borderId="52" xfId="0" applyFont="1" applyBorder="1" applyAlignment="1">
      <alignment horizontal="justify" vertical="center" wrapText="1" readingOrder="1"/>
    </xf>
    <xf numFmtId="9" fontId="64" fillId="0" borderId="52" xfId="0" applyNumberFormat="1" applyFont="1" applyBorder="1" applyAlignment="1">
      <alignment horizontal="center" vertical="center" wrapText="1" readingOrder="1"/>
    </xf>
    <xf numFmtId="0" fontId="64" fillId="10" borderId="52" xfId="0" applyFont="1" applyFill="1" applyBorder="1" applyAlignment="1">
      <alignment horizontal="center" vertical="center" wrapText="1" readingOrder="1"/>
    </xf>
    <xf numFmtId="0" fontId="64" fillId="11" borderId="52" xfId="0" applyFont="1" applyFill="1" applyBorder="1" applyAlignment="1">
      <alignment horizontal="center" vertical="center" wrapText="1" readingOrder="1"/>
    </xf>
    <xf numFmtId="0" fontId="65"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9" fontId="0" fillId="3" borderId="0" xfId="0" applyNumberFormat="1" applyFill="1"/>
    <xf numFmtId="9" fontId="60"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0" fillId="3" borderId="13" xfId="0" applyFont="1" applyFill="1" applyBorder="1"/>
    <xf numFmtId="9" fontId="30" fillId="3" borderId="0" xfId="0" applyNumberFormat="1" applyFont="1" applyFill="1"/>
    <xf numFmtId="9" fontId="30" fillId="3" borderId="13" xfId="0" applyNumberFormat="1" applyFont="1" applyFill="1" applyBorder="1"/>
    <xf numFmtId="0" fontId="66" fillId="0" borderId="13" xfId="0" applyFont="1" applyBorder="1" applyAlignment="1">
      <alignment horizontal="left" vertical="center" wrapText="1"/>
    </xf>
    <xf numFmtId="0" fontId="66" fillId="0" borderId="0" xfId="0" applyFont="1" applyAlignment="1">
      <alignment horizontal="left" vertical="center" wrapText="1"/>
    </xf>
    <xf numFmtId="0" fontId="0" fillId="0" borderId="0" xfId="0" applyAlignment="1">
      <alignment vertical="center" wrapText="1"/>
    </xf>
    <xf numFmtId="0" fontId="32" fillId="5" borderId="60" xfId="0" applyFont="1" applyFill="1" applyBorder="1" applyAlignment="1">
      <alignment horizontal="center" vertical="center" wrapText="1" readingOrder="1"/>
    </xf>
    <xf numFmtId="0" fontId="32" fillId="5" borderId="13" xfId="0" applyFont="1" applyFill="1" applyBorder="1" applyAlignment="1">
      <alignment horizontal="center" vertical="center" wrapText="1" readingOrder="1"/>
    </xf>
    <xf numFmtId="0" fontId="4" fillId="18" borderId="53" xfId="0" applyFont="1" applyFill="1" applyBorder="1" applyAlignment="1">
      <alignment horizontal="center" vertical="center"/>
    </xf>
    <xf numFmtId="0" fontId="4" fillId="18" borderId="90" xfId="0" applyFont="1" applyFill="1" applyBorder="1" applyAlignment="1">
      <alignment horizontal="center" vertical="center" wrapText="1"/>
    </xf>
    <xf numFmtId="0" fontId="22" fillId="3" borderId="91" xfId="0" applyFont="1" applyFill="1" applyBorder="1" applyAlignment="1">
      <alignment vertical="top" wrapText="1"/>
    </xf>
    <xf numFmtId="0" fontId="22" fillId="3" borderId="48" xfId="0" applyFont="1" applyFill="1" applyBorder="1" applyAlignment="1">
      <alignment vertical="top" wrapText="1"/>
    </xf>
    <xf numFmtId="0" fontId="39" fillId="22" borderId="67" xfId="0" applyFont="1" applyFill="1" applyBorder="1" applyAlignment="1" applyProtection="1">
      <alignment horizontal="center" wrapText="1" readingOrder="1"/>
      <protection hidden="1"/>
    </xf>
    <xf numFmtId="0" fontId="39" fillId="22" borderId="68" xfId="0" applyFont="1" applyFill="1" applyBorder="1" applyAlignment="1" applyProtection="1">
      <alignment horizontal="center" wrapText="1" readingOrder="1"/>
      <protection hidden="1"/>
    </xf>
    <xf numFmtId="0" fontId="39" fillId="22" borderId="69" xfId="0" applyFont="1" applyFill="1" applyBorder="1" applyAlignment="1" applyProtection="1">
      <alignment horizontal="center" wrapText="1" readingOrder="1"/>
      <protection hidden="1"/>
    </xf>
    <xf numFmtId="0" fontId="39" fillId="22" borderId="20" xfId="0" applyFont="1" applyFill="1" applyBorder="1" applyAlignment="1" applyProtection="1">
      <alignment horizontal="center" wrapText="1" readingOrder="1"/>
      <protection hidden="1"/>
    </xf>
    <xf numFmtId="0" fontId="39" fillId="22" borderId="0" xfId="0" applyFont="1" applyFill="1" applyAlignment="1" applyProtection="1">
      <alignment horizontal="center" wrapText="1" readingOrder="1"/>
      <protection hidden="1"/>
    </xf>
    <xf numFmtId="0" fontId="39" fillId="22" borderId="21" xfId="0" applyFont="1" applyFill="1" applyBorder="1" applyAlignment="1" applyProtection="1">
      <alignment horizontal="center" wrapText="1" readingOrder="1"/>
      <protection hidden="1"/>
    </xf>
    <xf numFmtId="0" fontId="39" fillId="22" borderId="43" xfId="0" applyFont="1" applyFill="1" applyBorder="1" applyAlignment="1" applyProtection="1">
      <alignment horizontal="center" wrapText="1" readingOrder="1"/>
      <protection hidden="1"/>
    </xf>
    <xf numFmtId="0" fontId="39" fillId="22" borderId="44" xfId="0" applyFont="1" applyFill="1" applyBorder="1" applyAlignment="1" applyProtection="1">
      <alignment horizontal="center" wrapText="1" readingOrder="1"/>
      <protection hidden="1"/>
    </xf>
    <xf numFmtId="0" fontId="39" fillId="22" borderId="45" xfId="0" applyFont="1" applyFill="1" applyBorder="1" applyAlignment="1" applyProtection="1">
      <alignment horizontal="center" wrapText="1" readingOrder="1"/>
      <protection hidden="1"/>
    </xf>
    <xf numFmtId="0" fontId="40" fillId="22" borderId="68" xfId="0" applyFont="1" applyFill="1" applyBorder="1" applyAlignment="1" applyProtection="1">
      <alignment horizontal="center" wrapText="1" readingOrder="1"/>
      <protection hidden="1"/>
    </xf>
    <xf numFmtId="0" fontId="43" fillId="0" borderId="13" xfId="0" applyFont="1" applyBorder="1" applyAlignment="1">
      <alignment vertical="center" wrapText="1"/>
    </xf>
    <xf numFmtId="0" fontId="6" fillId="0" borderId="13" xfId="0" applyFont="1" applyBorder="1" applyAlignment="1" applyProtection="1">
      <alignment horizontal="left" vertical="center" wrapText="1"/>
      <protection locked="0"/>
    </xf>
    <xf numFmtId="0" fontId="71" fillId="0" borderId="13" xfId="0" applyFont="1" applyBorder="1" applyAlignment="1" applyProtection="1">
      <alignment horizontal="left" vertical="center" wrapText="1"/>
      <protection locked="0"/>
    </xf>
    <xf numFmtId="0" fontId="46" fillId="3" borderId="0" xfId="0" applyFont="1" applyFill="1"/>
    <xf numFmtId="0" fontId="46" fillId="0" borderId="0" xfId="0" applyFont="1"/>
    <xf numFmtId="0" fontId="43" fillId="3" borderId="0" xfId="0" applyFont="1" applyFill="1" applyAlignment="1">
      <alignment horizontal="center" vertical="center"/>
    </xf>
    <xf numFmtId="0" fontId="43" fillId="3" borderId="0" xfId="0" applyFont="1" applyFill="1" applyAlignment="1">
      <alignment horizontal="left" vertical="center"/>
    </xf>
    <xf numFmtId="0" fontId="55" fillId="4" borderId="8" xfId="0" applyFont="1" applyFill="1" applyBorder="1" applyAlignment="1">
      <alignment horizontal="center" vertical="center" textRotation="90" wrapText="1"/>
    </xf>
    <xf numFmtId="0" fontId="55" fillId="4" borderId="8" xfId="0" applyFont="1" applyFill="1" applyBorder="1" applyAlignment="1">
      <alignment horizontal="center" vertical="center" textRotation="90"/>
    </xf>
    <xf numFmtId="0" fontId="55" fillId="4" borderId="85" xfId="0" applyFont="1" applyFill="1" applyBorder="1" applyAlignment="1">
      <alignment horizontal="center" vertical="center" textRotation="90" wrapText="1"/>
    </xf>
    <xf numFmtId="0" fontId="55" fillId="4" borderId="11" xfId="0" applyFont="1" applyFill="1" applyBorder="1" applyAlignment="1">
      <alignment horizontal="center" vertical="center" textRotation="90" wrapText="1"/>
    </xf>
    <xf numFmtId="0" fontId="55" fillId="3" borderId="0" xfId="0" applyFont="1" applyFill="1" applyAlignment="1">
      <alignment horizontal="center" vertical="center"/>
    </xf>
    <xf numFmtId="0" fontId="55" fillId="2" borderId="0" xfId="0" applyFont="1" applyFill="1" applyAlignment="1">
      <alignment horizontal="center" vertical="center"/>
    </xf>
    <xf numFmtId="0" fontId="43" fillId="0" borderId="13" xfId="0" applyFont="1" applyBorder="1" applyAlignment="1">
      <alignment horizontal="center" vertical="center" wrapText="1"/>
    </xf>
    <xf numFmtId="9" fontId="43" fillId="0" borderId="13" xfId="0" applyNumberFormat="1" applyFont="1" applyBorder="1" applyAlignment="1">
      <alignment horizontal="center" vertical="center" wrapText="1"/>
    </xf>
    <xf numFmtId="0" fontId="43" fillId="0" borderId="13" xfId="0" applyFont="1" applyBorder="1" applyAlignment="1">
      <alignment wrapText="1"/>
    </xf>
    <xf numFmtId="0" fontId="71" fillId="0" borderId="13" xfId="0" applyFont="1" applyBorder="1" applyAlignment="1" applyProtection="1">
      <alignment horizontal="left" vertical="top" wrapText="1"/>
      <protection locked="0"/>
    </xf>
    <xf numFmtId="0" fontId="71" fillId="0" borderId="82" xfId="0" applyFont="1" applyBorder="1" applyAlignment="1" applyProtection="1">
      <alignment horizontal="left" vertical="top" wrapText="1"/>
      <protection locked="0"/>
    </xf>
    <xf numFmtId="0" fontId="71" fillId="0" borderId="78" xfId="0" applyFont="1" applyBorder="1" applyAlignment="1" applyProtection="1">
      <alignment horizontal="left" vertical="top" wrapText="1"/>
      <protection locked="0"/>
    </xf>
    <xf numFmtId="0" fontId="6" fillId="0" borderId="13" xfId="0" applyFont="1" applyBorder="1" applyAlignment="1" applyProtection="1">
      <alignment vertical="center" wrapText="1"/>
      <protection locked="0"/>
    </xf>
    <xf numFmtId="0" fontId="43" fillId="0" borderId="82" xfId="0" applyFont="1" applyBorder="1" applyAlignment="1" applyProtection="1">
      <alignment horizontal="left" vertical="top" wrapText="1"/>
      <protection locked="0"/>
    </xf>
    <xf numFmtId="0" fontId="43" fillId="0" borderId="82" xfId="0" applyFont="1" applyBorder="1" applyAlignment="1">
      <alignment horizontal="center" vertical="center" wrapText="1"/>
    </xf>
    <xf numFmtId="0" fontId="6" fillId="0" borderId="13" xfId="0" applyFont="1" applyBorder="1" applyAlignment="1" applyProtection="1">
      <alignment horizontal="left" vertical="top" wrapText="1"/>
      <protection locked="0"/>
    </xf>
    <xf numFmtId="9" fontId="43" fillId="0" borderId="82" xfId="0" applyNumberFormat="1" applyFont="1" applyBorder="1" applyAlignment="1">
      <alignment horizontal="center" vertical="center" wrapText="1"/>
    </xf>
    <xf numFmtId="0" fontId="43" fillId="0" borderId="0" xfId="0" applyFont="1" applyAlignment="1">
      <alignment vertical="center"/>
    </xf>
    <xf numFmtId="0" fontId="43" fillId="0" borderId="13" xfId="0" applyFont="1" applyBorder="1" applyAlignment="1">
      <alignment horizontal="left" vertical="center" wrapText="1"/>
    </xf>
    <xf numFmtId="0" fontId="43" fillId="0" borderId="0" xfId="0" applyFont="1" applyAlignment="1">
      <alignment horizontal="center" wrapText="1"/>
    </xf>
    <xf numFmtId="0" fontId="6" fillId="0" borderId="60" xfId="0" applyFont="1" applyBorder="1" applyAlignment="1" applyProtection="1">
      <alignment horizontal="left" vertical="top" wrapText="1"/>
      <protection locked="0"/>
    </xf>
    <xf numFmtId="0" fontId="71" fillId="0" borderId="60" xfId="0" applyFont="1" applyBorder="1" applyAlignment="1" applyProtection="1">
      <alignment horizontal="left" vertical="top" wrapText="1"/>
      <protection locked="0"/>
    </xf>
    <xf numFmtId="0" fontId="71" fillId="0" borderId="60" xfId="0" applyFont="1" applyBorder="1" applyAlignment="1" applyProtection="1">
      <alignment horizontal="left" vertical="center" wrapText="1"/>
      <protection locked="0"/>
    </xf>
    <xf numFmtId="0" fontId="77" fillId="4" borderId="93" xfId="0" applyFont="1" applyFill="1" applyBorder="1" applyAlignment="1">
      <alignment horizontal="center" vertical="center" wrapText="1"/>
    </xf>
    <xf numFmtId="0" fontId="45" fillId="4" borderId="98" xfId="0" applyFont="1" applyFill="1" applyBorder="1" applyAlignment="1">
      <alignment horizontal="center" vertical="center"/>
    </xf>
    <xf numFmtId="0" fontId="56" fillId="3" borderId="0" xfId="0" applyFont="1" applyFill="1" applyAlignment="1" applyProtection="1">
      <alignment vertical="center"/>
      <protection locked="0"/>
    </xf>
    <xf numFmtId="0" fontId="56" fillId="0" borderId="0" xfId="0" applyFont="1" applyAlignment="1" applyProtection="1">
      <alignment vertical="center"/>
      <protection locked="0"/>
    </xf>
    <xf numFmtId="0" fontId="45" fillId="4" borderId="98" xfId="0" applyFont="1" applyFill="1" applyBorder="1" applyAlignment="1" applyProtection="1">
      <alignment horizontal="center" vertical="center" wrapText="1"/>
      <protection locked="0"/>
    </xf>
    <xf numFmtId="0" fontId="45" fillId="4" borderId="98" xfId="0" applyFont="1" applyFill="1" applyBorder="1" applyAlignment="1">
      <alignment horizontal="center" vertical="center" wrapText="1"/>
    </xf>
    <xf numFmtId="0" fontId="45" fillId="20" borderId="98" xfId="0" applyFont="1" applyFill="1" applyBorder="1" applyAlignment="1" applyProtection="1">
      <alignment horizontal="center" vertical="center" textRotation="90"/>
      <protection locked="0"/>
    </xf>
    <xf numFmtId="0" fontId="78" fillId="4" borderId="98" xfId="0" applyFont="1" applyFill="1" applyBorder="1" applyAlignment="1">
      <alignment horizontal="center" vertical="center" wrapText="1"/>
    </xf>
    <xf numFmtId="0" fontId="44" fillId="3" borderId="0" xfId="0" applyFont="1" applyFill="1" applyAlignment="1" applyProtection="1">
      <alignment horizontal="center" vertical="center"/>
      <protection locked="0"/>
    </xf>
    <xf numFmtId="0" fontId="44" fillId="0" borderId="0" xfId="0" applyFont="1" applyAlignment="1" applyProtection="1">
      <alignment horizontal="center" vertical="center"/>
      <protection locked="0"/>
    </xf>
    <xf numFmtId="0" fontId="79" fillId="0" borderId="0" xfId="0" applyFont="1"/>
    <xf numFmtId="0" fontId="79" fillId="21" borderId="0" xfId="0" applyFont="1" applyFill="1"/>
    <xf numFmtId="0" fontId="79" fillId="3" borderId="0" xfId="0" applyFont="1" applyFill="1"/>
    <xf numFmtId="0" fontId="56" fillId="3" borderId="0" xfId="0" applyFont="1" applyFill="1"/>
    <xf numFmtId="0" fontId="56" fillId="0" borderId="0" xfId="0" applyFont="1"/>
    <xf numFmtId="0" fontId="43" fillId="0" borderId="0" xfId="0" applyFont="1" applyAlignment="1">
      <alignment wrapText="1"/>
    </xf>
    <xf numFmtId="0" fontId="43" fillId="0" borderId="0" xfId="0" applyFont="1" applyAlignment="1" applyProtection="1">
      <alignment vertical="top"/>
      <protection locked="0"/>
    </xf>
    <xf numFmtId="0" fontId="45" fillId="4" borderId="98" xfId="0" applyFont="1" applyFill="1" applyBorder="1" applyAlignment="1" applyProtection="1">
      <alignment horizontal="center" vertical="center"/>
      <protection locked="0"/>
    </xf>
    <xf numFmtId="0" fontId="83" fillId="26" borderId="119" xfId="0" applyFont="1" applyFill="1" applyBorder="1" applyAlignment="1">
      <alignment horizontal="center" vertical="center" wrapText="1" readingOrder="1"/>
    </xf>
    <xf numFmtId="0" fontId="84" fillId="3" borderId="119" xfId="0" applyFont="1" applyFill="1" applyBorder="1" applyAlignment="1">
      <alignment horizontal="center" vertical="center" wrapText="1" readingOrder="1"/>
    </xf>
    <xf numFmtId="0" fontId="84" fillId="3" borderId="119" xfId="0" applyFont="1" applyFill="1" applyBorder="1" applyAlignment="1">
      <alignment horizontal="left" vertical="center" wrapText="1"/>
    </xf>
    <xf numFmtId="0" fontId="84" fillId="3" borderId="119" xfId="0" applyFont="1" applyFill="1" applyBorder="1" applyAlignment="1">
      <alignment horizontal="center" vertical="center" wrapText="1"/>
    </xf>
    <xf numFmtId="0" fontId="84" fillId="0" borderId="119" xfId="0" applyFont="1" applyBorder="1" applyAlignment="1">
      <alignment horizontal="center" vertical="center" wrapText="1" readingOrder="1"/>
    </xf>
    <xf numFmtId="0" fontId="84" fillId="0" borderId="119" xfId="0" applyFont="1" applyBorder="1" applyAlignment="1">
      <alignment horizontal="left" vertical="center" wrapText="1"/>
    </xf>
    <xf numFmtId="0" fontId="84" fillId="24" borderId="119" xfId="0" applyFont="1" applyFill="1" applyBorder="1" applyAlignment="1">
      <alignment horizontal="left" vertical="center" wrapText="1"/>
    </xf>
    <xf numFmtId="0" fontId="83" fillId="0" borderId="119" xfId="0" applyFont="1" applyBorder="1" applyAlignment="1">
      <alignment vertical="center" wrapText="1" readingOrder="1"/>
    </xf>
    <xf numFmtId="0" fontId="84" fillId="3" borderId="119" xfId="0" applyFont="1" applyFill="1" applyBorder="1" applyAlignment="1">
      <alignment horizontal="left" vertical="center" wrapText="1" readingOrder="1"/>
    </xf>
    <xf numFmtId="0" fontId="85" fillId="3" borderId="0" xfId="0" applyFont="1" applyFill="1"/>
    <xf numFmtId="0" fontId="84" fillId="3" borderId="119" xfId="0" applyFont="1" applyFill="1" applyBorder="1" applyAlignment="1">
      <alignment horizontal="left" vertical="center"/>
    </xf>
    <xf numFmtId="0" fontId="84" fillId="3" borderId="119" xfId="0" applyFont="1" applyFill="1" applyBorder="1" applyAlignment="1">
      <alignment vertical="center" wrapText="1"/>
    </xf>
    <xf numFmtId="0" fontId="84" fillId="3" borderId="119" xfId="0" applyFont="1" applyFill="1" applyBorder="1" applyAlignment="1">
      <alignment vertical="center" wrapText="1" readingOrder="1"/>
    </xf>
    <xf numFmtId="0" fontId="84" fillId="3" borderId="119" xfId="0" applyFont="1" applyFill="1" applyBorder="1" applyAlignment="1">
      <alignment vertical="center"/>
    </xf>
    <xf numFmtId="0" fontId="84" fillId="3" borderId="119" xfId="0" applyFont="1" applyFill="1" applyBorder="1" applyAlignment="1">
      <alignment horizontal="center" vertical="center"/>
    </xf>
    <xf numFmtId="0" fontId="84" fillId="3" borderId="120" xfId="0" applyFont="1" applyFill="1" applyBorder="1" applyAlignment="1">
      <alignment horizontal="center" vertical="center" wrapText="1" readingOrder="1"/>
    </xf>
    <xf numFmtId="0" fontId="84" fillId="3" borderId="120" xfId="0" applyFont="1" applyFill="1" applyBorder="1" applyAlignment="1">
      <alignment horizontal="left" vertical="center" wrapText="1"/>
    </xf>
    <xf numFmtId="0" fontId="84" fillId="3" borderId="120" xfId="0" applyFont="1" applyFill="1" applyBorder="1" applyAlignment="1">
      <alignment horizontal="center" vertical="center"/>
    </xf>
    <xf numFmtId="0" fontId="82" fillId="25" borderId="119" xfId="0" applyFont="1" applyFill="1" applyBorder="1" applyAlignment="1">
      <alignment vertical="center" readingOrder="1"/>
    </xf>
    <xf numFmtId="0" fontId="80" fillId="5" borderId="118" xfId="0" applyFont="1" applyFill="1" applyBorder="1" applyAlignment="1" applyProtection="1">
      <alignment horizontal="center" vertical="center" wrapText="1"/>
      <protection locked="0"/>
    </xf>
    <xf numFmtId="0" fontId="87" fillId="26" borderId="118" xfId="0" applyFont="1" applyFill="1" applyBorder="1" applyAlignment="1">
      <alignment horizontal="center" vertical="center"/>
    </xf>
    <xf numFmtId="0" fontId="87" fillId="5" borderId="118" xfId="0" applyFont="1" applyFill="1" applyBorder="1" applyAlignment="1">
      <alignment horizontal="center" vertical="center"/>
    </xf>
    <xf numFmtId="0" fontId="87" fillId="5" borderId="118" xfId="0" applyFont="1" applyFill="1" applyBorder="1" applyAlignment="1">
      <alignment vertical="center" wrapText="1"/>
    </xf>
    <xf numFmtId="0" fontId="87" fillId="3" borderId="118" xfId="0" applyFont="1" applyFill="1" applyBorder="1" applyAlignment="1">
      <alignment horizontal="left" vertical="top" wrapText="1"/>
    </xf>
    <xf numFmtId="0" fontId="88" fillId="3" borderId="118" xfId="0" applyFont="1" applyFill="1" applyBorder="1" applyAlignment="1">
      <alignment horizontal="center" vertical="center" wrapText="1"/>
    </xf>
    <xf numFmtId="0" fontId="89" fillId="3" borderId="118" xfId="0" applyFont="1" applyFill="1" applyBorder="1" applyAlignment="1">
      <alignment horizontal="center" vertical="center" wrapText="1"/>
    </xf>
    <xf numFmtId="0" fontId="89" fillId="3" borderId="118" xfId="0" applyFont="1" applyFill="1" applyBorder="1" applyAlignment="1">
      <alignment horizontal="left" vertical="center"/>
    </xf>
    <xf numFmtId="0" fontId="87" fillId="0" borderId="118" xfId="0" applyFont="1" applyBorder="1" applyAlignment="1">
      <alignment vertical="top" wrapText="1"/>
    </xf>
    <xf numFmtId="0" fontId="88" fillId="3" borderId="118" xfId="0" applyFont="1" applyFill="1" applyBorder="1" applyAlignment="1">
      <alignment horizontal="center" vertical="center"/>
    </xf>
    <xf numFmtId="0" fontId="89" fillId="3" borderId="118" xfId="0" applyFont="1" applyFill="1" applyBorder="1" applyAlignment="1">
      <alignment horizontal="center" vertical="center"/>
    </xf>
    <xf numFmtId="0" fontId="87" fillId="3" borderId="118" xfId="0" applyFont="1" applyFill="1" applyBorder="1" applyAlignment="1">
      <alignment horizontal="left" vertical="center" wrapText="1"/>
    </xf>
    <xf numFmtId="0" fontId="87" fillId="0" borderId="118" xfId="0" applyFont="1" applyBorder="1" applyAlignment="1">
      <alignment horizontal="left" vertical="center" wrapText="1"/>
    </xf>
    <xf numFmtId="0" fontId="89" fillId="0" borderId="118" xfId="0" applyFont="1" applyBorder="1" applyAlignment="1">
      <alignment horizontal="left" vertical="center"/>
    </xf>
    <xf numFmtId="0" fontId="90" fillId="0" borderId="0" xfId="0" applyFont="1" applyAlignment="1">
      <alignment wrapText="1"/>
    </xf>
    <xf numFmtId="0" fontId="92" fillId="0" borderId="0" xfId="0" applyFont="1"/>
    <xf numFmtId="0" fontId="93" fillId="0" borderId="13" xfId="0" applyFont="1" applyBorder="1" applyAlignment="1" applyProtection="1">
      <alignment horizontal="left" vertical="center" wrapText="1"/>
      <protection locked="0"/>
    </xf>
    <xf numFmtId="0" fontId="43" fillId="3" borderId="13" xfId="0" applyFont="1" applyFill="1" applyBorder="1" applyAlignment="1">
      <alignment horizontal="left" vertical="center" wrapText="1"/>
    </xf>
    <xf numFmtId="0" fontId="83" fillId="0" borderId="119" xfId="0" applyFont="1" applyBorder="1" applyAlignment="1">
      <alignment horizontal="center" vertical="center" wrapText="1" readingOrder="1"/>
    </xf>
    <xf numFmtId="0" fontId="83" fillId="0" borderId="120" xfId="0" applyFont="1" applyBorder="1" applyAlignment="1">
      <alignment horizontal="center" vertical="center" wrapText="1" readingOrder="1"/>
    </xf>
    <xf numFmtId="0" fontId="83" fillId="0" borderId="121" xfId="0" applyFont="1" applyBorder="1" applyAlignment="1">
      <alignment horizontal="center" vertical="center" wrapText="1" readingOrder="1"/>
    </xf>
    <xf numFmtId="0" fontId="83" fillId="0" borderId="122" xfId="0" applyFont="1" applyBorder="1" applyAlignment="1">
      <alignment horizontal="center" vertical="center" wrapText="1" readingOrder="1"/>
    </xf>
    <xf numFmtId="0" fontId="83" fillId="0" borderId="119" xfId="0" applyFont="1" applyBorder="1" applyAlignment="1">
      <alignment horizontal="left" vertical="center" wrapText="1" readingOrder="1"/>
    </xf>
    <xf numFmtId="0" fontId="82" fillId="25" borderId="119" xfId="0" applyFont="1" applyFill="1" applyBorder="1" applyAlignment="1">
      <alignment horizontal="center" vertical="center" wrapText="1" readingOrder="1"/>
    </xf>
    <xf numFmtId="0" fontId="82" fillId="25" borderId="123" xfId="0" applyFont="1" applyFill="1" applyBorder="1" applyAlignment="1">
      <alignment horizontal="center" vertical="center" wrapText="1" readingOrder="1"/>
    </xf>
    <xf numFmtId="0" fontId="82" fillId="25" borderId="124" xfId="0" applyFont="1" applyFill="1" applyBorder="1" applyAlignment="1">
      <alignment horizontal="center" vertical="center" wrapText="1" readingOrder="1"/>
    </xf>
    <xf numFmtId="0" fontId="82" fillId="25" borderId="125" xfId="0" applyFont="1" applyFill="1" applyBorder="1" applyAlignment="1">
      <alignment horizontal="center" vertical="center" wrapText="1" readingOrder="1"/>
    </xf>
    <xf numFmtId="0" fontId="83" fillId="3" borderId="119" xfId="0" applyFont="1" applyFill="1" applyBorder="1" applyAlignment="1">
      <alignment horizontal="center" vertical="center" wrapText="1" readingOrder="1"/>
    </xf>
    <xf numFmtId="0" fontId="53" fillId="0" borderId="0" xfId="0" applyFont="1" applyAlignment="1" applyProtection="1">
      <alignment horizontal="center" vertical="center"/>
      <protection locked="0"/>
    </xf>
    <xf numFmtId="0" fontId="80" fillId="5" borderId="126" xfId="0" applyFont="1" applyFill="1" applyBorder="1" applyAlignment="1" applyProtection="1">
      <alignment horizontal="center" vertical="center" wrapText="1"/>
      <protection locked="0"/>
    </xf>
    <xf numFmtId="0" fontId="80" fillId="5" borderId="127" xfId="0" applyFont="1" applyFill="1" applyBorder="1" applyAlignment="1" applyProtection="1">
      <alignment horizontal="center" vertical="center" wrapText="1"/>
      <protection locked="0"/>
    </xf>
    <xf numFmtId="0" fontId="80" fillId="5" borderId="118" xfId="0" applyFont="1" applyFill="1" applyBorder="1" applyAlignment="1" applyProtection="1">
      <alignment horizontal="center" vertical="center" wrapText="1"/>
      <protection locked="0"/>
    </xf>
    <xf numFmtId="0" fontId="81" fillId="5" borderId="118" xfId="0" applyFont="1" applyFill="1" applyBorder="1" applyAlignment="1" applyProtection="1">
      <alignment horizontal="center" vertical="center" wrapText="1"/>
      <protection locked="0"/>
    </xf>
    <xf numFmtId="14" fontId="44" fillId="19" borderId="0" xfId="0" applyNumberFormat="1" applyFont="1" applyFill="1" applyAlignment="1" applyProtection="1">
      <alignment horizontal="center" vertical="center" wrapText="1"/>
      <protection locked="0"/>
    </xf>
    <xf numFmtId="0" fontId="44" fillId="19" borderId="0" xfId="0" applyFont="1" applyFill="1" applyAlignment="1" applyProtection="1">
      <alignment horizontal="center" vertical="center" wrapText="1"/>
      <protection locked="0"/>
    </xf>
    <xf numFmtId="0" fontId="57" fillId="0" borderId="0" xfId="0" applyFont="1" applyAlignment="1">
      <alignment horizontal="center" wrapText="1"/>
    </xf>
    <xf numFmtId="0" fontId="47" fillId="0" borderId="0" xfId="0" applyFont="1" applyAlignment="1">
      <alignment horizontal="center"/>
    </xf>
    <xf numFmtId="0" fontId="86" fillId="25" borderId="118" xfId="0" applyFont="1" applyFill="1" applyBorder="1" applyAlignment="1">
      <alignment horizontal="center"/>
    </xf>
    <xf numFmtId="0" fontId="87" fillId="26" borderId="118" xfId="0" applyFont="1" applyFill="1" applyBorder="1" applyAlignment="1">
      <alignment horizontal="center" vertical="center" wrapText="1"/>
    </xf>
    <xf numFmtId="0" fontId="87" fillId="26" borderId="118" xfId="0" applyFont="1" applyFill="1" applyBorder="1" applyAlignment="1">
      <alignment horizontal="center" vertical="center"/>
    </xf>
    <xf numFmtId="0" fontId="91" fillId="0" borderId="0" xfId="0" applyFont="1" applyAlignment="1">
      <alignment horizontal="center" vertical="center" wrapText="1"/>
    </xf>
    <xf numFmtId="0" fontId="48" fillId="0" borderId="0" xfId="0" applyFont="1" applyAlignment="1">
      <alignment horizontal="center" wrapText="1"/>
    </xf>
    <xf numFmtId="0" fontId="49" fillId="0" borderId="0" xfId="0" applyFont="1" applyAlignment="1">
      <alignment horizontal="center"/>
    </xf>
    <xf numFmtId="0" fontId="50" fillId="4" borderId="79" xfId="0" applyFont="1" applyFill="1" applyBorder="1" applyAlignment="1">
      <alignment horizontal="center"/>
    </xf>
    <xf numFmtId="0" fontId="50" fillId="4" borderId="80" xfId="0" applyFont="1" applyFill="1" applyBorder="1" applyAlignment="1">
      <alignment horizontal="center"/>
    </xf>
    <xf numFmtId="0" fontId="50" fillId="4" borderId="81" xfId="0" applyFont="1" applyFill="1" applyBorder="1" applyAlignment="1">
      <alignment horizontal="center"/>
    </xf>
    <xf numFmtId="0" fontId="7" fillId="3" borderId="20" xfId="1" applyFont="1" applyFill="1" applyBorder="1" applyAlignment="1">
      <alignment horizontal="left" vertical="top" wrapText="1"/>
    </xf>
    <xf numFmtId="0" fontId="7" fillId="3" borderId="0" xfId="1" applyFont="1" applyFill="1" applyAlignment="1">
      <alignment horizontal="left" vertical="top" wrapText="1"/>
    </xf>
    <xf numFmtId="0" fontId="7" fillId="3" borderId="21" xfId="1" applyFont="1" applyFill="1" applyBorder="1" applyAlignment="1">
      <alignment horizontal="left" vertical="top" wrapText="1"/>
    </xf>
    <xf numFmtId="0" fontId="7" fillId="3" borderId="43" xfId="1" applyFont="1" applyFill="1" applyBorder="1" applyAlignment="1">
      <alignment horizontal="left" vertical="top" wrapText="1"/>
    </xf>
    <xf numFmtId="0" fontId="7" fillId="3" borderId="44" xfId="1" applyFont="1" applyFill="1" applyBorder="1" applyAlignment="1">
      <alignment horizontal="left" vertical="top" wrapText="1"/>
    </xf>
    <xf numFmtId="0" fontId="7" fillId="3" borderId="45" xfId="1" applyFont="1" applyFill="1" applyBorder="1" applyAlignment="1">
      <alignment horizontal="left" vertical="top" wrapText="1"/>
    </xf>
    <xf numFmtId="0" fontId="13" fillId="3" borderId="39" xfId="0" applyFont="1" applyFill="1" applyBorder="1" applyAlignment="1">
      <alignment horizontal="left" vertical="center" wrapText="1"/>
    </xf>
    <xf numFmtId="0" fontId="13" fillId="3" borderId="40" xfId="0" applyFont="1" applyFill="1" applyBorder="1" applyAlignment="1">
      <alignment horizontal="left" vertical="center" wrapText="1"/>
    </xf>
    <xf numFmtId="0" fontId="14" fillId="3" borderId="41" xfId="0" applyFont="1" applyFill="1" applyBorder="1" applyAlignment="1">
      <alignment horizontal="justify" vertical="center" wrapText="1"/>
    </xf>
    <xf numFmtId="0" fontId="14" fillId="3" borderId="42" xfId="0" applyFont="1" applyFill="1" applyBorder="1" applyAlignment="1">
      <alignment horizontal="justify" vertical="center" wrapText="1"/>
    </xf>
    <xf numFmtId="0" fontId="13" fillId="3" borderId="37" xfId="0" applyFont="1" applyFill="1" applyBorder="1" applyAlignment="1">
      <alignment horizontal="left" vertical="center" wrapText="1"/>
    </xf>
    <xf numFmtId="0" fontId="13" fillId="3" borderId="38" xfId="0" applyFont="1" applyFill="1" applyBorder="1" applyAlignment="1">
      <alignment horizontal="left" vertical="center" wrapText="1"/>
    </xf>
    <xf numFmtId="0" fontId="14" fillId="3" borderId="35" xfId="1" applyFont="1" applyFill="1" applyBorder="1" applyAlignment="1">
      <alignment horizontal="justify" vertical="center" wrapText="1"/>
    </xf>
    <xf numFmtId="0" fontId="14" fillId="3" borderId="36" xfId="1" applyFont="1" applyFill="1" applyBorder="1" applyAlignment="1">
      <alignment horizontal="justify" vertical="center" wrapText="1"/>
    </xf>
    <xf numFmtId="0" fontId="13" fillId="3" borderId="33" xfId="0" applyFont="1" applyFill="1" applyBorder="1" applyAlignment="1">
      <alignment horizontal="left" vertical="center" wrapText="1"/>
    </xf>
    <xf numFmtId="0" fontId="13" fillId="3" borderId="34" xfId="0" applyFont="1" applyFill="1" applyBorder="1" applyAlignment="1">
      <alignment horizontal="left" vertical="center" wrapText="1"/>
    </xf>
    <xf numFmtId="0" fontId="13" fillId="3" borderId="29" xfId="2" applyFont="1" applyFill="1" applyBorder="1" applyAlignment="1">
      <alignment horizontal="left" vertical="top" wrapText="1" readingOrder="1"/>
    </xf>
    <xf numFmtId="0" fontId="13" fillId="3" borderId="30" xfId="2" applyFont="1" applyFill="1" applyBorder="1" applyAlignment="1">
      <alignment horizontal="left" vertical="top" wrapText="1" readingOrder="1"/>
    </xf>
    <xf numFmtId="0" fontId="14" fillId="3" borderId="31" xfId="1" applyFont="1" applyFill="1" applyBorder="1" applyAlignment="1">
      <alignment horizontal="justify" vertical="center" wrapText="1"/>
    </xf>
    <xf numFmtId="0" fontId="14" fillId="3" borderId="32" xfId="1" applyFont="1" applyFill="1" applyBorder="1" applyAlignment="1">
      <alignment horizontal="justify" vertical="center" wrapText="1"/>
    </xf>
    <xf numFmtId="0" fontId="3" fillId="4" borderId="14"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3" fillId="4" borderId="16" xfId="1" applyFont="1" applyFill="1" applyBorder="1" applyAlignment="1">
      <alignment horizontal="center" vertical="center" wrapText="1"/>
    </xf>
    <xf numFmtId="0" fontId="8" fillId="3" borderId="17" xfId="1" quotePrefix="1" applyFont="1" applyFill="1" applyBorder="1" applyAlignment="1">
      <alignment horizontal="left" vertical="top" wrapText="1"/>
    </xf>
    <xf numFmtId="0" fontId="9" fillId="3" borderId="18" xfId="1" quotePrefix="1" applyFont="1" applyFill="1" applyBorder="1" applyAlignment="1">
      <alignment horizontal="left" vertical="top" wrapText="1"/>
    </xf>
    <xf numFmtId="0" fontId="9" fillId="3" borderId="19" xfId="1" quotePrefix="1" applyFont="1" applyFill="1" applyBorder="1" applyAlignment="1">
      <alignment horizontal="left" vertical="top" wrapText="1"/>
    </xf>
    <xf numFmtId="0" fontId="10" fillId="3" borderId="22" xfId="1" quotePrefix="1" applyFont="1" applyFill="1" applyBorder="1" applyAlignment="1">
      <alignment horizontal="justify" vertical="center" wrapText="1"/>
    </xf>
    <xf numFmtId="0" fontId="10" fillId="3" borderId="23" xfId="1" quotePrefix="1" applyFont="1" applyFill="1" applyBorder="1" applyAlignment="1">
      <alignment horizontal="justify" vertical="center" wrapText="1"/>
    </xf>
    <xf numFmtId="0" fontId="10" fillId="3" borderId="24" xfId="1" quotePrefix="1" applyFont="1" applyFill="1" applyBorder="1" applyAlignment="1">
      <alignment horizontal="justify" vertical="center" wrapText="1"/>
    </xf>
    <xf numFmtId="0" fontId="7" fillId="0" borderId="20" xfId="1" quotePrefix="1" applyFont="1" applyBorder="1" applyAlignment="1">
      <alignment horizontal="left" vertical="top" wrapText="1"/>
    </xf>
    <xf numFmtId="0" fontId="7" fillId="0" borderId="0" xfId="1" quotePrefix="1" applyFont="1" applyAlignment="1">
      <alignment horizontal="left" vertical="top" wrapText="1"/>
    </xf>
    <xf numFmtId="0" fontId="7" fillId="0" borderId="21" xfId="1" quotePrefix="1" applyFont="1" applyBorder="1" applyAlignment="1">
      <alignment horizontal="left" vertical="top" wrapText="1"/>
    </xf>
    <xf numFmtId="0" fontId="16" fillId="4" borderId="25" xfId="2" applyFont="1" applyFill="1" applyBorder="1" applyAlignment="1">
      <alignment horizontal="center" vertical="center" wrapText="1"/>
    </xf>
    <xf numFmtId="0" fontId="16" fillId="4" borderId="26" xfId="2" applyFont="1" applyFill="1" applyBorder="1" applyAlignment="1">
      <alignment horizontal="center" vertical="center" wrapText="1"/>
    </xf>
    <xf numFmtId="0" fontId="16" fillId="4" borderId="27" xfId="1" applyFont="1" applyFill="1" applyBorder="1" applyAlignment="1">
      <alignment horizontal="center" vertical="center"/>
    </xf>
    <xf numFmtId="0" fontId="16" fillId="4" borderId="28" xfId="1" applyFont="1" applyFill="1" applyBorder="1" applyAlignment="1">
      <alignment horizontal="center" vertical="center"/>
    </xf>
    <xf numFmtId="0" fontId="43" fillId="0" borderId="13" xfId="0" applyFont="1" applyBorder="1" applyAlignment="1">
      <alignment horizontal="center" vertical="center" wrapText="1"/>
    </xf>
    <xf numFmtId="0" fontId="43" fillId="0" borderId="13" xfId="0" applyFont="1" applyBorder="1" applyAlignment="1">
      <alignment horizontal="center" vertical="center"/>
    </xf>
    <xf numFmtId="9" fontId="43" fillId="0" borderId="82" xfId="0" applyNumberFormat="1" applyFont="1" applyBorder="1" applyAlignment="1">
      <alignment horizontal="center" vertical="center" wrapText="1"/>
    </xf>
    <xf numFmtId="9" fontId="43" fillId="0" borderId="78" xfId="0" applyNumberFormat="1" applyFont="1" applyBorder="1" applyAlignment="1">
      <alignment horizontal="center" vertical="center" wrapText="1"/>
    </xf>
    <xf numFmtId="9" fontId="43" fillId="0" borderId="60" xfId="0" applyNumberFormat="1" applyFont="1" applyBorder="1" applyAlignment="1">
      <alignment horizontal="center" vertical="center" wrapText="1"/>
    </xf>
    <xf numFmtId="0" fontId="43" fillId="0" borderId="82" xfId="0" applyFont="1" applyBorder="1" applyAlignment="1">
      <alignment horizontal="center" vertical="center" wrapText="1"/>
    </xf>
    <xf numFmtId="0" fontId="43" fillId="0" borderId="78" xfId="0" applyFont="1" applyBorder="1" applyAlignment="1">
      <alignment horizontal="center" vertical="center" wrapText="1"/>
    </xf>
    <xf numFmtId="0" fontId="43" fillId="0" borderId="60" xfId="0" applyFont="1" applyBorder="1" applyAlignment="1">
      <alignment horizontal="center" vertical="center" wrapText="1"/>
    </xf>
    <xf numFmtId="9" fontId="43" fillId="0" borderId="13" xfId="0" applyNumberFormat="1" applyFont="1" applyBorder="1" applyAlignment="1">
      <alignment horizontal="center" vertical="center" wrapText="1"/>
    </xf>
    <xf numFmtId="0" fontId="43" fillId="0" borderId="82" xfId="0" applyFont="1" applyBorder="1" applyAlignment="1">
      <alignment horizontal="left" vertical="center" wrapText="1"/>
    </xf>
    <xf numFmtId="0" fontId="43" fillId="0" borderId="78" xfId="0" applyFont="1" applyBorder="1" applyAlignment="1">
      <alignment horizontal="left" vertical="center" wrapText="1"/>
    </xf>
    <xf numFmtId="0" fontId="43" fillId="0" borderId="60" xfId="0" applyFont="1" applyBorder="1" applyAlignment="1">
      <alignment horizontal="left" vertical="center" wrapText="1"/>
    </xf>
    <xf numFmtId="0" fontId="56" fillId="0" borderId="13" xfId="0" applyFont="1" applyBorder="1" applyAlignment="1">
      <alignment horizontal="center" vertical="center" wrapText="1"/>
    </xf>
    <xf numFmtId="0" fontId="43" fillId="0" borderId="13" xfId="0" applyFont="1" applyBorder="1" applyAlignment="1">
      <alignment horizontal="left" vertical="center" wrapText="1"/>
    </xf>
    <xf numFmtId="0" fontId="43" fillId="0" borderId="80" xfId="0" applyFont="1" applyBorder="1" applyAlignment="1">
      <alignment horizontal="center" vertical="center" wrapText="1"/>
    </xf>
    <xf numFmtId="0" fontId="43" fillId="0" borderId="137" xfId="0" applyFont="1" applyBorder="1" applyAlignment="1">
      <alignment horizontal="center" vertical="center" wrapText="1"/>
    </xf>
    <xf numFmtId="0" fontId="43" fillId="0" borderId="0" xfId="0" applyFont="1" applyAlignment="1">
      <alignment horizontal="center" vertical="center" wrapText="1"/>
    </xf>
    <xf numFmtId="0" fontId="43" fillId="0" borderId="138" xfId="0" applyFont="1" applyBorder="1" applyAlignment="1">
      <alignment horizontal="center" vertical="center" wrapText="1"/>
    </xf>
    <xf numFmtId="0" fontId="43" fillId="0" borderId="131" xfId="0" applyFont="1" applyBorder="1" applyAlignment="1">
      <alignment horizontal="center" vertical="center" wrapText="1"/>
    </xf>
    <xf numFmtId="0" fontId="43" fillId="0" borderId="132" xfId="0" applyFont="1" applyBorder="1" applyAlignment="1">
      <alignment horizontal="center" vertical="center" wrapText="1"/>
    </xf>
    <xf numFmtId="0" fontId="43" fillId="0" borderId="133" xfId="0" applyFont="1" applyBorder="1" applyAlignment="1">
      <alignment horizontal="center" vertical="center" wrapText="1"/>
    </xf>
    <xf numFmtId="0" fontId="43" fillId="0" borderId="81" xfId="0" applyFont="1" applyBorder="1" applyAlignment="1">
      <alignment horizontal="center" vertical="center" wrapText="1"/>
    </xf>
    <xf numFmtId="0" fontId="43" fillId="0" borderId="128" xfId="0" applyFont="1" applyBorder="1" applyAlignment="1">
      <alignment horizontal="center" vertical="center" wrapText="1"/>
    </xf>
    <xf numFmtId="0" fontId="43" fillId="0" borderId="129" xfId="0" applyFont="1" applyBorder="1" applyAlignment="1">
      <alignment horizontal="center" vertical="center" wrapText="1"/>
    </xf>
    <xf numFmtId="0" fontId="43" fillId="0" borderId="130" xfId="0" applyFont="1" applyBorder="1" applyAlignment="1">
      <alignment horizontal="center" vertical="center" wrapText="1"/>
    </xf>
    <xf numFmtId="0" fontId="56" fillId="0" borderId="82" xfId="0" applyFont="1" applyBorder="1" applyAlignment="1">
      <alignment horizontal="center" vertical="center" wrapText="1"/>
    </xf>
    <xf numFmtId="0" fontId="43" fillId="17" borderId="13" xfId="0" applyFont="1" applyFill="1" applyBorder="1" applyAlignment="1">
      <alignment horizontal="center" vertical="center" wrapText="1"/>
    </xf>
    <xf numFmtId="0" fontId="43" fillId="0" borderId="86" xfId="0" applyFont="1" applyBorder="1" applyAlignment="1">
      <alignment horizontal="center" vertical="center" wrapText="1"/>
    </xf>
    <xf numFmtId="0" fontId="43" fillId="0" borderId="87" xfId="0" applyFont="1" applyBorder="1" applyAlignment="1">
      <alignment horizontal="center" vertical="center" wrapText="1"/>
    </xf>
    <xf numFmtId="0" fontId="43" fillId="0" borderId="88" xfId="0" applyFont="1" applyBorder="1" applyAlignment="1">
      <alignment horizontal="center" vertical="center" wrapText="1"/>
    </xf>
    <xf numFmtId="0" fontId="43" fillId="0" borderId="134" xfId="0" applyFont="1" applyBorder="1" applyAlignment="1">
      <alignment horizontal="left" vertical="center" wrapText="1"/>
    </xf>
    <xf numFmtId="0" fontId="43" fillId="0" borderId="135" xfId="0" applyFont="1" applyBorder="1" applyAlignment="1">
      <alignment horizontal="left" vertical="center" wrapText="1"/>
    </xf>
    <xf numFmtId="0" fontId="43" fillId="0" borderId="136" xfId="0" applyFont="1" applyBorder="1" applyAlignment="1">
      <alignment horizontal="left" vertical="center" wrapText="1"/>
    </xf>
    <xf numFmtId="0" fontId="43" fillId="0" borderId="131" xfId="0" applyFont="1" applyBorder="1" applyAlignment="1">
      <alignment horizontal="left" vertical="center" wrapText="1"/>
    </xf>
    <xf numFmtId="0" fontId="43" fillId="0" borderId="132" xfId="0" applyFont="1" applyBorder="1" applyAlignment="1">
      <alignment horizontal="left" vertical="center" wrapText="1"/>
    </xf>
    <xf numFmtId="0" fontId="43" fillId="0" borderId="133" xfId="0" applyFont="1" applyBorder="1" applyAlignment="1">
      <alignment horizontal="left" vertical="center" wrapText="1"/>
    </xf>
    <xf numFmtId="14" fontId="43" fillId="0" borderId="13" xfId="0" applyNumberFormat="1" applyFont="1" applyBorder="1" applyAlignment="1">
      <alignment horizontal="center" vertical="center" wrapText="1"/>
    </xf>
    <xf numFmtId="0" fontId="55" fillId="4" borderId="8" xfId="0" applyFont="1" applyFill="1" applyBorder="1" applyAlignment="1">
      <alignment horizontal="center" vertical="center" textRotation="90" wrapText="1"/>
    </xf>
    <xf numFmtId="0" fontId="55" fillId="4" borderId="85" xfId="0" applyFont="1" applyFill="1" applyBorder="1" applyAlignment="1">
      <alignment horizontal="center" vertical="center" textRotation="90" wrapText="1"/>
    </xf>
    <xf numFmtId="0" fontId="55" fillId="4" borderId="9" xfId="0" applyFont="1" applyFill="1" applyBorder="1" applyAlignment="1">
      <alignment horizontal="center" vertical="center" wrapText="1"/>
    </xf>
    <xf numFmtId="0" fontId="55" fillId="4" borderId="8" xfId="0" applyFont="1" applyFill="1" applyBorder="1" applyAlignment="1">
      <alignment horizontal="center" vertical="center" wrapText="1"/>
    </xf>
    <xf numFmtId="0" fontId="55" fillId="4" borderId="9" xfId="0" applyFont="1" applyFill="1" applyBorder="1" applyAlignment="1">
      <alignment horizontal="center" vertical="center" textRotation="90" wrapText="1"/>
    </xf>
    <xf numFmtId="0" fontId="55" fillId="4" borderId="11" xfId="0" applyFont="1" applyFill="1" applyBorder="1" applyAlignment="1">
      <alignment horizontal="center" vertical="center" textRotation="90" wrapText="1"/>
    </xf>
    <xf numFmtId="0" fontId="55" fillId="4" borderId="9" xfId="0" applyFont="1" applyFill="1" applyBorder="1" applyAlignment="1">
      <alignment horizontal="center" vertical="center"/>
    </xf>
    <xf numFmtId="0" fontId="55" fillId="4" borderId="8" xfId="0" applyFont="1" applyFill="1" applyBorder="1" applyAlignment="1">
      <alignment horizontal="center" vertical="center"/>
    </xf>
    <xf numFmtId="0" fontId="55" fillId="4" borderId="10" xfId="0" applyFont="1" applyFill="1" applyBorder="1" applyAlignment="1">
      <alignment horizontal="center" vertical="center" wrapText="1"/>
    </xf>
    <xf numFmtId="0" fontId="55" fillId="4" borderId="10" xfId="0" applyFont="1" applyFill="1" applyBorder="1" applyAlignment="1">
      <alignment horizontal="center" vertical="center"/>
    </xf>
    <xf numFmtId="0" fontId="55" fillId="4" borderId="11" xfId="0" applyFont="1" applyFill="1" applyBorder="1" applyAlignment="1">
      <alignment horizontal="center" vertical="center" wrapText="1"/>
    </xf>
    <xf numFmtId="0" fontId="55" fillId="4" borderId="8" xfId="0" applyFont="1" applyFill="1" applyBorder="1" applyAlignment="1">
      <alignment horizontal="center" vertical="center" textRotation="1"/>
    </xf>
    <xf numFmtId="0" fontId="55" fillId="4" borderId="11" xfId="0" applyFont="1" applyFill="1" applyBorder="1" applyAlignment="1">
      <alignment horizontal="center" vertical="center" textRotation="1"/>
    </xf>
    <xf numFmtId="0" fontId="55" fillId="4" borderId="85" xfId="0" applyFont="1" applyFill="1" applyBorder="1" applyAlignment="1">
      <alignment horizontal="center" vertical="center" textRotation="1"/>
    </xf>
    <xf numFmtId="0" fontId="55" fillId="4" borderId="5" xfId="0" applyFont="1" applyFill="1" applyBorder="1" applyAlignment="1">
      <alignment horizontal="center" vertical="center" wrapText="1"/>
    </xf>
    <xf numFmtId="0" fontId="55" fillId="4" borderId="1" xfId="0" applyFont="1" applyFill="1" applyBorder="1" applyAlignment="1">
      <alignment horizontal="center" vertical="center" wrapText="1"/>
    </xf>
    <xf numFmtId="0" fontId="55" fillId="4" borderId="12" xfId="0" applyFont="1" applyFill="1" applyBorder="1" applyAlignment="1">
      <alignment horizontal="center" vertical="center"/>
    </xf>
    <xf numFmtId="0" fontId="55" fillId="4" borderId="5" xfId="0" applyFont="1" applyFill="1" applyBorder="1" applyAlignment="1">
      <alignment horizontal="center" vertical="center"/>
    </xf>
    <xf numFmtId="0" fontId="55" fillId="4" borderId="7" xfId="0" applyFont="1" applyFill="1" applyBorder="1" applyAlignment="1">
      <alignment horizontal="center" vertical="center"/>
    </xf>
    <xf numFmtId="0" fontId="55" fillId="4" borderId="6" xfId="0" applyFont="1" applyFill="1" applyBorder="1" applyAlignment="1">
      <alignment horizontal="center" vertical="center"/>
    </xf>
    <xf numFmtId="0" fontId="73" fillId="4" borderId="2" xfId="0" applyFont="1" applyFill="1" applyBorder="1" applyAlignment="1">
      <alignment horizontal="center" vertical="center"/>
    </xf>
    <xf numFmtId="0" fontId="73" fillId="4" borderId="0" xfId="0" applyFont="1" applyFill="1" applyAlignment="1">
      <alignment horizontal="center" vertical="center"/>
    </xf>
    <xf numFmtId="0" fontId="5" fillId="3" borderId="13" xfId="0" applyFont="1" applyFill="1" applyBorder="1" applyAlignment="1">
      <alignment horizontal="center" vertical="center"/>
    </xf>
    <xf numFmtId="0" fontId="74" fillId="4" borderId="5" xfId="0" applyFont="1" applyFill="1" applyBorder="1" applyAlignment="1">
      <alignment horizontal="left" vertical="center"/>
    </xf>
    <xf numFmtId="0" fontId="74" fillId="4" borderId="7" xfId="0" applyFont="1" applyFill="1" applyBorder="1" applyAlignment="1">
      <alignment horizontal="left" vertical="center"/>
    </xf>
    <xf numFmtId="0" fontId="74" fillId="4" borderId="6" xfId="0" applyFont="1" applyFill="1" applyBorder="1" applyAlignment="1">
      <alignment horizontal="left" vertical="center"/>
    </xf>
    <xf numFmtId="0" fontId="76" fillId="23" borderId="108" xfId="0" applyFont="1" applyFill="1" applyBorder="1" applyAlignment="1">
      <alignment horizontal="left" vertical="center"/>
    </xf>
    <xf numFmtId="0" fontId="76" fillId="23" borderId="109" xfId="0" applyFont="1" applyFill="1" applyBorder="1" applyAlignment="1">
      <alignment horizontal="left" vertical="center"/>
    </xf>
    <xf numFmtId="0" fontId="43" fillId="3" borderId="0" xfId="0" applyFont="1" applyFill="1" applyAlignment="1">
      <alignment horizontal="left" vertical="center"/>
    </xf>
    <xf numFmtId="0" fontId="72" fillId="3" borderId="1" xfId="0" applyFont="1" applyFill="1" applyBorder="1" applyAlignment="1">
      <alignment horizontal="center" vertical="center"/>
    </xf>
    <xf numFmtId="0" fontId="72" fillId="3" borderId="2" xfId="0" applyFont="1" applyFill="1" applyBorder="1" applyAlignment="1">
      <alignment horizontal="center" vertical="center"/>
    </xf>
    <xf numFmtId="0" fontId="72" fillId="3" borderId="3" xfId="0" applyFont="1" applyFill="1" applyBorder="1" applyAlignment="1">
      <alignment horizontal="center" vertical="center"/>
    </xf>
    <xf numFmtId="0" fontId="72" fillId="3" borderId="4" xfId="0" applyFont="1" applyFill="1" applyBorder="1" applyAlignment="1">
      <alignment horizontal="center" vertical="center"/>
    </xf>
    <xf numFmtId="0" fontId="75" fillId="3" borderId="5" xfId="0" applyFont="1" applyFill="1" applyBorder="1" applyAlignment="1" applyProtection="1">
      <alignment horizontal="left" vertical="center"/>
      <protection locked="0"/>
    </xf>
    <xf numFmtId="0" fontId="75" fillId="3" borderId="7" xfId="0" applyFont="1" applyFill="1" applyBorder="1" applyAlignment="1" applyProtection="1">
      <alignment horizontal="left" vertical="center"/>
      <protection locked="0"/>
    </xf>
    <xf numFmtId="0" fontId="75" fillId="3" borderId="6" xfId="0" applyFont="1" applyFill="1" applyBorder="1" applyAlignment="1" applyProtection="1">
      <alignment horizontal="left" vertical="center"/>
      <protection locked="0"/>
    </xf>
    <xf numFmtId="0" fontId="76" fillId="23" borderId="5" xfId="0" applyFont="1" applyFill="1" applyBorder="1" applyAlignment="1">
      <alignment horizontal="left" vertical="center" wrapText="1"/>
    </xf>
    <xf numFmtId="0" fontId="76" fillId="23" borderId="7" xfId="0" applyFont="1" applyFill="1" applyBorder="1" applyAlignment="1">
      <alignment horizontal="left" vertical="center" wrapText="1"/>
    </xf>
    <xf numFmtId="0" fontId="55" fillId="4" borderId="89" xfId="0" applyFont="1" applyFill="1" applyBorder="1" applyAlignment="1">
      <alignment horizontal="center" vertical="center"/>
    </xf>
    <xf numFmtId="9" fontId="43" fillId="0" borderId="82" xfId="0" applyNumberFormat="1" applyFont="1" applyBorder="1" applyAlignment="1">
      <alignment horizontal="center" wrapText="1"/>
    </xf>
    <xf numFmtId="9" fontId="43" fillId="0" borderId="78" xfId="0" applyNumberFormat="1" applyFont="1" applyBorder="1" applyAlignment="1">
      <alignment horizontal="center" wrapText="1"/>
    </xf>
    <xf numFmtId="9" fontId="43" fillId="0" borderId="60" xfId="0" applyNumberFormat="1" applyFont="1" applyBorder="1" applyAlignment="1">
      <alignment horizontal="center" wrapText="1"/>
    </xf>
    <xf numFmtId="0" fontId="43" fillId="17" borderId="82" xfId="0" applyFont="1" applyFill="1" applyBorder="1" applyAlignment="1">
      <alignment horizontal="center" vertical="center" wrapText="1"/>
    </xf>
    <xf numFmtId="0" fontId="43" fillId="17" borderId="78" xfId="0" applyFont="1" applyFill="1" applyBorder="1" applyAlignment="1">
      <alignment horizontal="center" vertical="center" wrapText="1"/>
    </xf>
    <xf numFmtId="0" fontId="43" fillId="17" borderId="60" xfId="0" applyFont="1" applyFill="1" applyBorder="1" applyAlignment="1">
      <alignment horizontal="center" vertical="center" wrapText="1"/>
    </xf>
    <xf numFmtId="0" fontId="20" fillId="0" borderId="0" xfId="0" applyFont="1" applyAlignment="1">
      <alignment horizontal="center" vertical="center"/>
    </xf>
    <xf numFmtId="0" fontId="21" fillId="6" borderId="46" xfId="0" applyFont="1" applyFill="1" applyBorder="1" applyAlignment="1">
      <alignment horizontal="center" vertical="center" wrapText="1"/>
    </xf>
    <xf numFmtId="0" fontId="21" fillId="6" borderId="48" xfId="0" applyFont="1" applyFill="1" applyBorder="1" applyAlignment="1">
      <alignment horizontal="center" vertical="center" wrapText="1"/>
    </xf>
    <xf numFmtId="0" fontId="62" fillId="0" borderId="0" xfId="0" applyFont="1" applyAlignment="1">
      <alignment horizontal="center" vertical="center"/>
    </xf>
    <xf numFmtId="0" fontId="58" fillId="0" borderId="0" xfId="0" applyFont="1" applyAlignment="1">
      <alignment horizontal="center" vertical="center"/>
    </xf>
    <xf numFmtId="0" fontId="36" fillId="3" borderId="0" xfId="0" applyFont="1" applyFill="1" applyAlignment="1">
      <alignment horizontal="justify" vertical="center" wrapText="1"/>
    </xf>
    <xf numFmtId="0" fontId="29" fillId="13" borderId="53" xfId="0" applyFont="1" applyFill="1" applyBorder="1" applyAlignment="1">
      <alignment horizontal="center" vertical="center" wrapText="1" readingOrder="1"/>
    </xf>
    <xf numFmtId="0" fontId="29" fillId="13" borderId="54" xfId="0" applyFont="1" applyFill="1" applyBorder="1" applyAlignment="1">
      <alignment horizontal="center" vertical="center" wrapText="1" readingOrder="1"/>
    </xf>
    <xf numFmtId="0" fontId="29" fillId="13" borderId="55" xfId="0" applyFont="1" applyFill="1" applyBorder="1" applyAlignment="1">
      <alignment horizontal="center" vertical="center" wrapText="1" readingOrder="1"/>
    </xf>
    <xf numFmtId="0" fontId="32" fillId="13" borderId="56" xfId="0" applyFont="1" applyFill="1" applyBorder="1" applyAlignment="1">
      <alignment horizontal="center" vertical="center" wrapText="1" readingOrder="1"/>
    </xf>
    <xf numFmtId="0" fontId="32" fillId="13" borderId="57" xfId="0" applyFont="1" applyFill="1" applyBorder="1" applyAlignment="1">
      <alignment horizontal="center" vertical="center" wrapText="1" readingOrder="1"/>
    </xf>
    <xf numFmtId="0" fontId="32" fillId="3" borderId="59" xfId="0" applyFont="1" applyFill="1" applyBorder="1" applyAlignment="1">
      <alignment horizontal="center" vertical="center" wrapText="1" readingOrder="1"/>
    </xf>
    <xf numFmtId="0" fontId="32" fillId="3" borderId="62" xfId="0" applyFont="1" applyFill="1" applyBorder="1" applyAlignment="1">
      <alignment horizontal="center" vertical="center" wrapText="1" readingOrder="1"/>
    </xf>
    <xf numFmtId="0" fontId="32" fillId="3" borderId="60" xfId="0" applyFont="1" applyFill="1" applyBorder="1" applyAlignment="1">
      <alignment horizontal="center" vertical="center" wrapText="1" readingOrder="1"/>
    </xf>
    <xf numFmtId="0" fontId="32" fillId="3" borderId="13" xfId="0" applyFont="1" applyFill="1" applyBorder="1" applyAlignment="1">
      <alignment horizontal="center" vertical="center" wrapText="1" readingOrder="1"/>
    </xf>
    <xf numFmtId="0" fontId="32" fillId="3" borderId="64" xfId="0" applyFont="1" applyFill="1" applyBorder="1" applyAlignment="1">
      <alignment horizontal="center" vertical="center" wrapText="1" readingOrder="1"/>
    </xf>
    <xf numFmtId="0" fontId="32" fillId="3" borderId="65" xfId="0" applyFont="1" applyFill="1" applyBorder="1" applyAlignment="1">
      <alignment horizontal="center" vertical="center" wrapText="1" readingOrder="1"/>
    </xf>
    <xf numFmtId="0" fontId="1" fillId="0" borderId="0" xfId="0" applyFont="1" applyAlignment="1">
      <alignment horizontal="center" vertical="center" wrapText="1"/>
    </xf>
    <xf numFmtId="0" fontId="67" fillId="14" borderId="0" xfId="0" applyFont="1" applyFill="1" applyAlignment="1">
      <alignment horizontal="center" vertical="center" wrapText="1" readingOrder="1"/>
    </xf>
    <xf numFmtId="0" fontId="38" fillId="5" borderId="0" xfId="0" applyFont="1" applyFill="1" applyAlignment="1">
      <alignment horizontal="center" vertical="center" wrapText="1"/>
    </xf>
    <xf numFmtId="0" fontId="67" fillId="14" borderId="0" xfId="0" applyFont="1" applyFill="1" applyAlignment="1">
      <alignment horizontal="center" vertical="center" textRotation="90" wrapText="1" readingOrder="1"/>
    </xf>
    <xf numFmtId="0" fontId="67" fillId="14" borderId="21" xfId="0" applyFont="1" applyFill="1" applyBorder="1" applyAlignment="1">
      <alignment horizontal="center" vertical="center" textRotation="90" wrapText="1" readingOrder="1"/>
    </xf>
    <xf numFmtId="0" fontId="68" fillId="0" borderId="67" xfId="0" applyFont="1" applyBorder="1" applyAlignment="1">
      <alignment horizontal="center" vertical="center" wrapText="1"/>
    </xf>
    <xf numFmtId="0" fontId="68" fillId="0" borderId="68" xfId="0" applyFont="1" applyBorder="1" applyAlignment="1">
      <alignment horizontal="center" vertical="center"/>
    </xf>
    <xf numFmtId="0" fontId="68" fillId="0" borderId="69" xfId="0" applyFont="1" applyBorder="1" applyAlignment="1">
      <alignment horizontal="center" vertical="center"/>
    </xf>
    <xf numFmtId="0" fontId="68" fillId="0" borderId="20" xfId="0" applyFont="1" applyBorder="1" applyAlignment="1">
      <alignment horizontal="center" vertical="center"/>
    </xf>
    <xf numFmtId="0" fontId="68" fillId="0" borderId="0" xfId="0" applyFont="1" applyAlignment="1">
      <alignment horizontal="center" vertical="center"/>
    </xf>
    <xf numFmtId="0" fontId="68" fillId="0" borderId="21" xfId="0" applyFont="1" applyBorder="1" applyAlignment="1">
      <alignment horizontal="center" vertical="center"/>
    </xf>
    <xf numFmtId="0" fontId="68" fillId="0" borderId="43" xfId="0" applyFont="1" applyBorder="1" applyAlignment="1">
      <alignment horizontal="center" vertical="center"/>
    </xf>
    <xf numFmtId="0" fontId="68" fillId="0" borderId="44" xfId="0" applyFont="1" applyBorder="1" applyAlignment="1">
      <alignment horizontal="center" vertical="center"/>
    </xf>
    <xf numFmtId="0" fontId="68" fillId="0" borderId="45" xfId="0" applyFont="1" applyBorder="1" applyAlignment="1">
      <alignment horizontal="center" vertical="center"/>
    </xf>
    <xf numFmtId="0" fontId="69" fillId="16" borderId="70" xfId="0" applyFont="1" applyFill="1" applyBorder="1" applyAlignment="1">
      <alignment horizontal="center" vertical="center" wrapText="1" readingOrder="1"/>
    </xf>
    <xf numFmtId="0" fontId="69" fillId="16" borderId="71" xfId="0" applyFont="1" applyFill="1" applyBorder="1" applyAlignment="1">
      <alignment horizontal="center" vertical="center" wrapText="1" readingOrder="1"/>
    </xf>
    <xf numFmtId="0" fontId="69" fillId="16" borderId="72" xfId="0" applyFont="1" applyFill="1" applyBorder="1" applyAlignment="1">
      <alignment horizontal="center" vertical="center" wrapText="1" readingOrder="1"/>
    </xf>
    <xf numFmtId="0" fontId="69" fillId="16" borderId="73" xfId="0" applyFont="1" applyFill="1" applyBorder="1" applyAlignment="1">
      <alignment horizontal="center" vertical="center" wrapText="1" readingOrder="1"/>
    </xf>
    <xf numFmtId="0" fontId="69" fillId="16" borderId="0" xfId="0" applyFont="1" applyFill="1" applyAlignment="1">
      <alignment horizontal="center" vertical="center" wrapText="1" readingOrder="1"/>
    </xf>
    <xf numFmtId="0" fontId="69" fillId="16" borderId="74" xfId="0" applyFont="1" applyFill="1" applyBorder="1" applyAlignment="1">
      <alignment horizontal="center" vertical="center" wrapText="1" readingOrder="1"/>
    </xf>
    <xf numFmtId="0" fontId="69" fillId="16" borderId="75" xfId="0" applyFont="1" applyFill="1" applyBorder="1" applyAlignment="1">
      <alignment horizontal="center" vertical="center" wrapText="1" readingOrder="1"/>
    </xf>
    <xf numFmtId="0" fontId="69" fillId="16" borderId="76" xfId="0" applyFont="1" applyFill="1" applyBorder="1" applyAlignment="1">
      <alignment horizontal="center" vertical="center" wrapText="1" readingOrder="1"/>
    </xf>
    <xf numFmtId="0" fontId="69" fillId="16" borderId="77" xfId="0" applyFont="1" applyFill="1" applyBorder="1" applyAlignment="1">
      <alignment horizontal="center" vertical="center" wrapText="1" readingOrder="1"/>
    </xf>
    <xf numFmtId="0" fontId="31" fillId="3" borderId="13" xfId="0" applyFont="1" applyFill="1" applyBorder="1" applyAlignment="1">
      <alignment horizontal="center" vertical="center" wrapText="1"/>
    </xf>
    <xf numFmtId="0" fontId="68" fillId="0" borderId="20" xfId="0" applyFont="1" applyBorder="1" applyAlignment="1">
      <alignment horizontal="center" vertical="center" wrapText="1"/>
    </xf>
    <xf numFmtId="0" fontId="69" fillId="15" borderId="70" xfId="0" applyFont="1" applyFill="1" applyBorder="1" applyAlignment="1">
      <alignment horizontal="center" vertical="center" wrapText="1" readingOrder="1"/>
    </xf>
    <xf numFmtId="0" fontId="69" fillId="15" borderId="71" xfId="0" applyFont="1" applyFill="1" applyBorder="1" applyAlignment="1">
      <alignment horizontal="center" vertical="center" wrapText="1" readingOrder="1"/>
    </xf>
    <xf numFmtId="0" fontId="69" fillId="15" borderId="73" xfId="0" applyFont="1" applyFill="1" applyBorder="1" applyAlignment="1">
      <alignment horizontal="center" vertical="center" wrapText="1" readingOrder="1"/>
    </xf>
    <xf numFmtId="0" fontId="69" fillId="15" borderId="0" xfId="0" applyFont="1" applyFill="1" applyAlignment="1">
      <alignment horizontal="center" vertical="center" wrapText="1" readingOrder="1"/>
    </xf>
    <xf numFmtId="0" fontId="69" fillId="15" borderId="75" xfId="0" applyFont="1" applyFill="1" applyBorder="1" applyAlignment="1">
      <alignment horizontal="center" vertical="center" wrapText="1" readingOrder="1"/>
    </xf>
    <xf numFmtId="0" fontId="69" fillId="15" borderId="76" xfId="0" applyFont="1" applyFill="1" applyBorder="1" applyAlignment="1">
      <alignment horizontal="center" vertical="center" wrapText="1" readingOrder="1"/>
    </xf>
    <xf numFmtId="0" fontId="31" fillId="3" borderId="86" xfId="0" applyFont="1" applyFill="1" applyBorder="1" applyAlignment="1">
      <alignment horizontal="center" vertical="center" wrapText="1"/>
    </xf>
    <xf numFmtId="0" fontId="31" fillId="3" borderId="83" xfId="0" applyFont="1" applyFill="1" applyBorder="1" applyAlignment="1">
      <alignment horizontal="center" vertical="center" wrapText="1"/>
    </xf>
    <xf numFmtId="0" fontId="31" fillId="3" borderId="87" xfId="0" applyFont="1" applyFill="1" applyBorder="1" applyAlignment="1">
      <alignment horizontal="center" vertical="center" wrapText="1"/>
    </xf>
    <xf numFmtId="0" fontId="31" fillId="3" borderId="93" xfId="0" applyFont="1" applyFill="1" applyBorder="1" applyAlignment="1">
      <alignment horizontal="center" vertical="center" wrapText="1"/>
    </xf>
    <xf numFmtId="0" fontId="31" fillId="3" borderId="88" xfId="0" applyFont="1" applyFill="1" applyBorder="1" applyAlignment="1">
      <alignment horizontal="center" vertical="center" wrapText="1"/>
    </xf>
    <xf numFmtId="0" fontId="31" fillId="3" borderId="84" xfId="0" applyFont="1" applyFill="1" applyBorder="1" applyAlignment="1">
      <alignment horizontal="center" vertical="center" wrapText="1"/>
    </xf>
    <xf numFmtId="0" fontId="69" fillId="22" borderId="70" xfId="0" applyFont="1" applyFill="1" applyBorder="1" applyAlignment="1">
      <alignment horizontal="center" vertical="center" wrapText="1" readingOrder="1"/>
    </xf>
    <xf numFmtId="0" fontId="69" fillId="22" borderId="71" xfId="0" applyFont="1" applyFill="1" applyBorder="1" applyAlignment="1">
      <alignment horizontal="center" vertical="center" wrapText="1" readingOrder="1"/>
    </xf>
    <xf numFmtId="0" fontId="69" fillId="22" borderId="73" xfId="0" applyFont="1" applyFill="1" applyBorder="1" applyAlignment="1">
      <alignment horizontal="center" vertical="center" wrapText="1" readingOrder="1"/>
    </xf>
    <xf numFmtId="0" fontId="69" fillId="22" borderId="0" xfId="0" applyFont="1" applyFill="1" applyAlignment="1">
      <alignment horizontal="center" vertical="center" wrapText="1" readingOrder="1"/>
    </xf>
    <xf numFmtId="0" fontId="69" fillId="22" borderId="74" xfId="0" applyFont="1" applyFill="1" applyBorder="1" applyAlignment="1">
      <alignment horizontal="center" vertical="center" wrapText="1" readingOrder="1"/>
    </xf>
    <xf numFmtId="0" fontId="69" fillId="22" borderId="75" xfId="0" applyFont="1" applyFill="1" applyBorder="1" applyAlignment="1">
      <alignment horizontal="center" vertical="center" wrapText="1" readingOrder="1"/>
    </xf>
    <xf numFmtId="0" fontId="69" fillId="22" borderId="76" xfId="0" applyFont="1" applyFill="1" applyBorder="1" applyAlignment="1">
      <alignment horizontal="center" vertical="center" wrapText="1" readingOrder="1"/>
    </xf>
    <xf numFmtId="0" fontId="69" fillId="22" borderId="77" xfId="0" applyFont="1" applyFill="1" applyBorder="1" applyAlignment="1">
      <alignment horizontal="center" vertical="center" wrapText="1" readingOrder="1"/>
    </xf>
    <xf numFmtId="0" fontId="69" fillId="8" borderId="70" xfId="0" applyFont="1" applyFill="1" applyBorder="1" applyAlignment="1">
      <alignment horizontal="center" vertical="center" wrapText="1" readingOrder="1"/>
    </xf>
    <xf numFmtId="0" fontId="69" fillId="8" borderId="71" xfId="0" applyFont="1" applyFill="1" applyBorder="1" applyAlignment="1">
      <alignment horizontal="center" vertical="center" wrapText="1" readingOrder="1"/>
    </xf>
    <xf numFmtId="0" fontId="69" fillId="8" borderId="73" xfId="0" applyFont="1" applyFill="1" applyBorder="1" applyAlignment="1">
      <alignment horizontal="center" vertical="center" wrapText="1" readingOrder="1"/>
    </xf>
    <xf numFmtId="0" fontId="69" fillId="8" borderId="0" xfId="0" applyFont="1" applyFill="1" applyAlignment="1">
      <alignment horizontal="center" vertical="center" wrapText="1" readingOrder="1"/>
    </xf>
    <xf numFmtId="0" fontId="69" fillId="8" borderId="74" xfId="0" applyFont="1" applyFill="1" applyBorder="1" applyAlignment="1">
      <alignment horizontal="center" vertical="center" wrapText="1" readingOrder="1"/>
    </xf>
    <xf numFmtId="0" fontId="69" fillId="8" borderId="75" xfId="0" applyFont="1" applyFill="1" applyBorder="1" applyAlignment="1">
      <alignment horizontal="center" vertical="center" wrapText="1" readingOrder="1"/>
    </xf>
    <xf numFmtId="0" fontId="69" fillId="8" borderId="76" xfId="0" applyFont="1" applyFill="1" applyBorder="1" applyAlignment="1">
      <alignment horizontal="center" vertical="center" wrapText="1" readingOrder="1"/>
    </xf>
    <xf numFmtId="0" fontId="69" fillId="8" borderId="77" xfId="0" applyFont="1" applyFill="1" applyBorder="1" applyAlignment="1">
      <alignment horizontal="center" vertical="center" wrapText="1" readingOrder="1"/>
    </xf>
    <xf numFmtId="0" fontId="31" fillId="0" borderId="13" xfId="0" applyFont="1" applyBorder="1" applyAlignment="1">
      <alignment horizontal="center" vertical="center" wrapText="1"/>
    </xf>
    <xf numFmtId="0" fontId="68" fillId="0" borderId="68" xfId="0" applyFont="1" applyBorder="1" applyAlignment="1">
      <alignment horizontal="center" vertical="center" wrapText="1"/>
    </xf>
    <xf numFmtId="0" fontId="56" fillId="0" borderId="104" xfId="0" applyFont="1" applyBorder="1" applyAlignment="1">
      <alignment horizontal="left" vertical="center" wrapText="1"/>
    </xf>
    <xf numFmtId="0" fontId="56" fillId="0" borderId="78" xfId="0" applyFont="1" applyBorder="1" applyAlignment="1">
      <alignment horizontal="left" vertical="center" wrapText="1"/>
    </xf>
    <xf numFmtId="0" fontId="56" fillId="0" borderId="107" xfId="0" applyFont="1" applyBorder="1" applyAlignment="1">
      <alignment horizontal="left" vertical="center" wrapText="1"/>
    </xf>
    <xf numFmtId="0" fontId="56" fillId="0" borderId="104" xfId="0" applyFont="1" applyBorder="1" applyAlignment="1">
      <alignment horizontal="center" vertical="center"/>
    </xf>
    <xf numFmtId="0" fontId="56" fillId="0" borderId="78" xfId="0" applyFont="1" applyBorder="1" applyAlignment="1">
      <alignment horizontal="center" vertical="center"/>
    </xf>
    <xf numFmtId="0" fontId="56" fillId="0" borderId="107" xfId="0" applyFont="1" applyBorder="1" applyAlignment="1">
      <alignment horizontal="center" vertical="center"/>
    </xf>
    <xf numFmtId="14" fontId="56" fillId="0" borderId="104" xfId="0" applyNumberFormat="1" applyFont="1" applyBorder="1" applyAlignment="1">
      <alignment horizontal="center" vertical="center" wrapText="1"/>
    </xf>
    <xf numFmtId="14" fontId="56" fillId="0" borderId="78" xfId="0" applyNumberFormat="1" applyFont="1" applyBorder="1" applyAlignment="1">
      <alignment horizontal="center" vertical="center" wrapText="1"/>
    </xf>
    <xf numFmtId="14" fontId="56" fillId="0" borderId="107" xfId="0" applyNumberFormat="1" applyFont="1" applyBorder="1" applyAlignment="1">
      <alignment horizontal="center" vertical="center" wrapText="1"/>
    </xf>
    <xf numFmtId="14" fontId="56" fillId="0" borderId="104" xfId="0" applyNumberFormat="1" applyFont="1" applyBorder="1" applyAlignment="1">
      <alignment horizontal="center" vertical="center"/>
    </xf>
    <xf numFmtId="14" fontId="56" fillId="0" borderId="78" xfId="0" applyNumberFormat="1" applyFont="1" applyBorder="1" applyAlignment="1">
      <alignment horizontal="center" vertical="center"/>
    </xf>
    <xf numFmtId="14" fontId="56" fillId="0" borderId="107" xfId="0" applyNumberFormat="1" applyFont="1" applyBorder="1" applyAlignment="1">
      <alignment horizontal="center" vertical="center"/>
    </xf>
    <xf numFmtId="0" fontId="56" fillId="0" borderId="92" xfId="0" applyFont="1" applyBorder="1" applyAlignment="1" applyProtection="1">
      <alignment horizontal="center" vertical="center"/>
      <protection locked="0"/>
    </xf>
    <xf numFmtId="0" fontId="56" fillId="0" borderId="13" xfId="0" applyFont="1" applyBorder="1" applyAlignment="1" applyProtection="1">
      <alignment horizontal="center" vertical="center"/>
      <protection locked="0"/>
    </xf>
    <xf numFmtId="0" fontId="56" fillId="0" borderId="65" xfId="0" applyFont="1" applyBorder="1" applyAlignment="1" applyProtection="1">
      <alignment horizontal="center" vertical="center"/>
      <protection locked="0"/>
    </xf>
    <xf numFmtId="1" fontId="56" fillId="0" borderId="92" xfId="0" applyNumberFormat="1" applyFont="1" applyBorder="1" applyAlignment="1">
      <alignment horizontal="center" vertical="center"/>
    </xf>
    <xf numFmtId="0" fontId="56" fillId="0" borderId="13" xfId="0" applyFont="1" applyBorder="1" applyAlignment="1">
      <alignment horizontal="center" vertical="center"/>
    </xf>
    <xf numFmtId="0" fontId="56" fillId="0" borderId="65" xfId="0" applyFont="1" applyBorder="1" applyAlignment="1">
      <alignment horizontal="center" vertical="center"/>
    </xf>
    <xf numFmtId="0" fontId="56" fillId="0" borderId="104" xfId="0" applyFont="1" applyBorder="1" applyAlignment="1" applyProtection="1">
      <alignment horizontal="center" vertical="center"/>
      <protection locked="0"/>
    </xf>
    <xf numFmtId="0" fontId="56" fillId="0" borderId="78" xfId="0" applyFont="1" applyBorder="1" applyAlignment="1" applyProtection="1">
      <alignment horizontal="center" vertical="center"/>
      <protection locked="0"/>
    </xf>
    <xf numFmtId="0" fontId="56" fillId="0" borderId="107" xfId="0" applyFont="1" applyBorder="1" applyAlignment="1" applyProtection="1">
      <alignment horizontal="center" vertical="center"/>
      <protection locked="0"/>
    </xf>
    <xf numFmtId="1" fontId="56" fillId="0" borderId="103" xfId="0" applyNumberFormat="1" applyFont="1" applyBorder="1" applyAlignment="1" applyProtection="1">
      <alignment horizontal="center" vertical="center" wrapText="1"/>
      <protection locked="0"/>
    </xf>
    <xf numFmtId="1" fontId="56" fillId="0" borderId="105" xfId="0" applyNumberFormat="1" applyFont="1" applyBorder="1" applyAlignment="1" applyProtection="1">
      <alignment horizontal="center" vertical="center" wrapText="1"/>
      <protection locked="0"/>
    </xf>
    <xf numFmtId="1" fontId="56" fillId="0" borderId="106" xfId="0" applyNumberFormat="1" applyFont="1" applyBorder="1" applyAlignment="1" applyProtection="1">
      <alignment horizontal="center" vertical="center" wrapText="1"/>
      <protection locked="0"/>
    </xf>
    <xf numFmtId="0" fontId="56" fillId="0" borderId="104" xfId="0" applyFont="1" applyBorder="1" applyAlignment="1" applyProtection="1">
      <alignment horizontal="left" vertical="center" wrapText="1"/>
      <protection locked="0"/>
    </xf>
    <xf numFmtId="0" fontId="56" fillId="0" borderId="78" xfId="0" applyFont="1" applyBorder="1" applyAlignment="1" applyProtection="1">
      <alignment horizontal="left" vertical="center" wrapText="1"/>
      <protection locked="0"/>
    </xf>
    <xf numFmtId="0" fontId="56" fillId="0" borderId="107" xfId="0" applyFont="1" applyBorder="1" applyAlignment="1" applyProtection="1">
      <alignment horizontal="left" vertical="center" wrapText="1"/>
      <protection locked="0"/>
    </xf>
    <xf numFmtId="0" fontId="56" fillId="0" borderId="104" xfId="0" applyFont="1" applyBorder="1" applyAlignment="1" applyProtection="1">
      <alignment horizontal="center" vertical="center" wrapText="1"/>
      <protection locked="0"/>
    </xf>
    <xf numFmtId="0" fontId="56" fillId="0" borderId="78" xfId="0" applyFont="1" applyBorder="1" applyAlignment="1" applyProtection="1">
      <alignment horizontal="center" vertical="center" wrapText="1"/>
      <protection locked="0"/>
    </xf>
    <xf numFmtId="0" fontId="56" fillId="0" borderId="107" xfId="0" applyFont="1" applyBorder="1" applyAlignment="1" applyProtection="1">
      <alignment horizontal="center" vertical="center" wrapText="1"/>
      <protection locked="0"/>
    </xf>
    <xf numFmtId="0" fontId="75" fillId="3" borderId="5" xfId="0" applyFont="1" applyFill="1" applyBorder="1" applyAlignment="1" applyProtection="1">
      <alignment horizontal="left" vertical="center" wrapText="1"/>
      <protection locked="0"/>
    </xf>
    <xf numFmtId="0" fontId="75" fillId="3" borderId="7" xfId="0" applyFont="1" applyFill="1" applyBorder="1" applyAlignment="1" applyProtection="1">
      <alignment horizontal="left" vertical="center" wrapText="1"/>
      <protection locked="0"/>
    </xf>
    <xf numFmtId="0" fontId="75" fillId="3" borderId="6" xfId="0" applyFont="1" applyFill="1" applyBorder="1" applyAlignment="1" applyProtection="1">
      <alignment horizontal="left" vertical="center" wrapText="1"/>
      <protection locked="0"/>
    </xf>
    <xf numFmtId="0" fontId="45" fillId="4" borderId="95" xfId="0" applyFont="1" applyFill="1" applyBorder="1" applyAlignment="1">
      <alignment horizontal="center" vertical="center"/>
    </xf>
    <xf numFmtId="0" fontId="45" fillId="4" borderId="96" xfId="0" applyFont="1" applyFill="1" applyBorder="1" applyAlignment="1">
      <alignment horizontal="center" vertical="center"/>
    </xf>
    <xf numFmtId="0" fontId="45" fillId="4" borderId="97" xfId="0" applyFont="1" applyFill="1" applyBorder="1" applyAlignment="1">
      <alignment horizontal="center" vertical="center"/>
    </xf>
    <xf numFmtId="0" fontId="45" fillId="20" borderId="98" xfId="0" applyFont="1" applyFill="1" applyBorder="1" applyAlignment="1" applyProtection="1">
      <alignment horizontal="center" vertical="center" wrapText="1"/>
      <protection locked="0"/>
    </xf>
    <xf numFmtId="0" fontId="45" fillId="4" borderId="98" xfId="0" applyFont="1" applyFill="1" applyBorder="1" applyAlignment="1" applyProtection="1">
      <alignment horizontal="center" vertical="center" wrapText="1"/>
      <protection locked="0"/>
    </xf>
    <xf numFmtId="0" fontId="77" fillId="4" borderId="2" xfId="0" applyFont="1" applyFill="1" applyBorder="1" applyAlignment="1">
      <alignment horizontal="center" vertical="center" wrapText="1"/>
    </xf>
    <xf numFmtId="0" fontId="77" fillId="4" borderId="94" xfId="0" applyFont="1" applyFill="1" applyBorder="1" applyAlignment="1">
      <alignment horizontal="center" vertical="center" wrapText="1"/>
    </xf>
    <xf numFmtId="0" fontId="77" fillId="4" borderId="0" xfId="0" applyFont="1" applyFill="1" applyAlignment="1">
      <alignment horizontal="center" vertical="center" wrapText="1"/>
    </xf>
    <xf numFmtId="0" fontId="77" fillId="4" borderId="93" xfId="0" applyFont="1" applyFill="1" applyBorder="1" applyAlignment="1">
      <alignment horizontal="center" vertical="center" wrapText="1"/>
    </xf>
    <xf numFmtId="0" fontId="78" fillId="4" borderId="99" xfId="0" applyFont="1" applyFill="1" applyBorder="1" applyAlignment="1">
      <alignment horizontal="center" vertical="center" wrapText="1"/>
    </xf>
    <xf numFmtId="0" fontId="78" fillId="4" borderId="100" xfId="0" applyFont="1" applyFill="1" applyBorder="1" applyAlignment="1">
      <alignment horizontal="center" vertical="center" wrapText="1"/>
    </xf>
    <xf numFmtId="0" fontId="78" fillId="4" borderId="95" xfId="0" applyFont="1" applyFill="1" applyBorder="1" applyAlignment="1">
      <alignment horizontal="center" vertical="center" wrapText="1"/>
    </xf>
    <xf numFmtId="0" fontId="78" fillId="4" borderId="97" xfId="0" applyFont="1" applyFill="1" applyBorder="1" applyAlignment="1">
      <alignment horizontal="center" vertical="center" wrapText="1"/>
    </xf>
    <xf numFmtId="0" fontId="45" fillId="4" borderId="95" xfId="0" applyFont="1" applyFill="1" applyBorder="1" applyAlignment="1" applyProtection="1">
      <alignment horizontal="center" vertical="center" wrapText="1"/>
      <protection locked="0"/>
    </xf>
    <xf numFmtId="0" fontId="78" fillId="4" borderId="96" xfId="0" applyFont="1" applyFill="1" applyBorder="1" applyAlignment="1">
      <alignment horizontal="center" vertical="center" wrapText="1"/>
    </xf>
    <xf numFmtId="0" fontId="79" fillId="21" borderId="101" xfId="0" applyFont="1" applyFill="1" applyBorder="1" applyAlignment="1">
      <alignment horizontal="center"/>
    </xf>
    <xf numFmtId="0" fontId="79" fillId="21" borderId="102" xfId="0" applyFont="1" applyFill="1" applyBorder="1" applyAlignment="1">
      <alignment horizontal="center"/>
    </xf>
    <xf numFmtId="1" fontId="56" fillId="0" borderId="110" xfId="0" applyNumberFormat="1" applyFont="1" applyBorder="1" applyAlignment="1">
      <alignment horizontal="center" vertical="center"/>
    </xf>
    <xf numFmtId="0" fontId="56" fillId="0" borderId="79" xfId="0" applyFont="1" applyBorder="1" applyAlignment="1">
      <alignment horizontal="center" vertical="center"/>
    </xf>
    <xf numFmtId="0" fontId="56" fillId="0" borderId="111" xfId="0" applyFont="1" applyBorder="1" applyAlignment="1">
      <alignment horizontal="center" vertical="center"/>
    </xf>
    <xf numFmtId="0" fontId="56" fillId="0" borderId="112" xfId="0" applyFont="1" applyBorder="1" applyAlignment="1">
      <alignment horizontal="left" vertical="center" wrapText="1"/>
    </xf>
    <xf numFmtId="0" fontId="56" fillId="0" borderId="62" xfId="0" applyFont="1" applyBorder="1" applyAlignment="1">
      <alignment horizontal="left" vertical="center" wrapText="1"/>
    </xf>
    <xf numFmtId="0" fontId="56" fillId="0" borderId="114" xfId="0" applyFont="1" applyBorder="1" applyAlignment="1">
      <alignment horizontal="left" vertical="center" wrapText="1"/>
    </xf>
    <xf numFmtId="0" fontId="56" fillId="0" borderId="14" xfId="0" applyFont="1" applyBorder="1" applyAlignment="1">
      <alignment horizontal="left" vertical="center" wrapText="1"/>
    </xf>
    <xf numFmtId="0" fontId="56" fillId="0" borderId="116" xfId="0" applyFont="1" applyBorder="1" applyAlignment="1">
      <alignment horizontal="left" vertical="center" wrapText="1"/>
    </xf>
    <xf numFmtId="0" fontId="56" fillId="0" borderId="117" xfId="0" applyFont="1" applyBorder="1" applyAlignment="1">
      <alignment horizontal="left" vertical="center" wrapText="1"/>
    </xf>
    <xf numFmtId="0" fontId="56" fillId="0" borderId="113" xfId="0" applyFont="1" applyBorder="1" applyAlignment="1">
      <alignment horizontal="left" vertical="center" wrapText="1"/>
    </xf>
    <xf numFmtId="0" fontId="56" fillId="0" borderId="63" xfId="0" applyFont="1" applyBorder="1" applyAlignment="1">
      <alignment horizontal="left" vertical="center" wrapText="1"/>
    </xf>
    <xf numFmtId="0" fontId="56" fillId="0" borderId="115" xfId="0" applyFont="1" applyBorder="1" applyAlignment="1">
      <alignment horizontal="left" vertical="center" wrapText="1"/>
    </xf>
    <xf numFmtId="0" fontId="56" fillId="0" borderId="66" xfId="0" applyFont="1" applyBorder="1" applyAlignment="1">
      <alignment horizontal="left" vertical="center" wrapText="1"/>
    </xf>
    <xf numFmtId="0" fontId="56" fillId="0" borderId="103" xfId="0" applyFont="1" applyBorder="1" applyAlignment="1">
      <alignment horizontal="center" vertical="center"/>
    </xf>
    <xf numFmtId="0" fontId="56" fillId="0" borderId="105" xfId="0" applyFont="1" applyBorder="1" applyAlignment="1">
      <alignment horizontal="center" vertical="center"/>
    </xf>
    <xf numFmtId="0" fontId="56" fillId="0" borderId="106" xfId="0" applyFont="1" applyBorder="1" applyAlignment="1">
      <alignment horizontal="center" vertical="center"/>
    </xf>
  </cellXfs>
  <cellStyles count="3">
    <cellStyle name="Normal" xfId="0" builtinId="0"/>
    <cellStyle name="Normal - Style1 2" xfId="1" xr:uid="{00000000-0005-0000-0000-000001000000}"/>
    <cellStyle name="Normal 2 2" xfId="2" xr:uid="{00000000-0005-0000-0000-000002000000}"/>
  </cellStyles>
  <dxfs count="717">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FF00"/>
        </patternFill>
      </fill>
    </dxf>
    <dxf>
      <font>
        <color theme="1"/>
      </font>
      <fill>
        <patternFill>
          <bgColor rgb="FF92D050"/>
        </patternFill>
      </fill>
    </dxf>
    <dxf>
      <font>
        <color theme="1"/>
      </font>
      <fill>
        <patternFill>
          <bgColor rgb="FFFF0000"/>
        </patternFill>
      </fill>
    </dxf>
    <dxf>
      <fill>
        <patternFill>
          <bgColor rgb="FFFF0000"/>
        </patternFill>
      </fill>
    </dxf>
    <dxf>
      <fill>
        <patternFill>
          <bgColor rgb="FFFFC000"/>
        </patternFill>
      </fill>
    </dxf>
    <dxf>
      <fill>
        <patternFill>
          <bgColor rgb="FF00B050"/>
        </patternFill>
      </fill>
    </dxf>
    <dxf>
      <font>
        <color theme="1"/>
      </font>
      <fill>
        <patternFill>
          <bgColor theme="7" tint="0.39994506668294322"/>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FF00"/>
        </patternFill>
      </fill>
    </dxf>
    <dxf>
      <font>
        <color theme="1"/>
      </font>
      <fill>
        <patternFill>
          <bgColor rgb="FF92D050"/>
        </patternFill>
      </fill>
    </dxf>
    <dxf>
      <font>
        <color theme="1"/>
      </font>
      <fill>
        <patternFill>
          <bgColor rgb="FFFF0000"/>
        </patternFill>
      </fill>
    </dxf>
    <dxf>
      <fill>
        <patternFill>
          <bgColor rgb="FFFF0000"/>
        </patternFill>
      </fill>
    </dxf>
    <dxf>
      <fill>
        <patternFill>
          <bgColor rgb="FFFFC000"/>
        </patternFill>
      </fill>
    </dxf>
    <dxf>
      <fill>
        <patternFill>
          <bgColor rgb="FF00B050"/>
        </patternFill>
      </fill>
    </dxf>
    <dxf>
      <font>
        <color theme="1"/>
      </font>
      <fill>
        <patternFill>
          <bgColor theme="7" tint="0.39994506668294322"/>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FF00"/>
        </patternFill>
      </fill>
    </dxf>
    <dxf>
      <font>
        <color theme="1"/>
      </font>
      <fill>
        <patternFill>
          <bgColor rgb="FF92D050"/>
        </patternFill>
      </fill>
    </dxf>
    <dxf>
      <font>
        <color theme="1"/>
      </font>
      <fill>
        <patternFill>
          <bgColor rgb="FFFF0000"/>
        </patternFill>
      </fill>
    </dxf>
    <dxf>
      <fill>
        <patternFill>
          <bgColor rgb="FFFF0000"/>
        </patternFill>
      </fill>
    </dxf>
    <dxf>
      <fill>
        <patternFill>
          <bgColor rgb="FFFFC000"/>
        </patternFill>
      </fill>
    </dxf>
    <dxf>
      <fill>
        <patternFill>
          <bgColor rgb="FF00B050"/>
        </patternFill>
      </fill>
    </dxf>
    <dxf>
      <font>
        <color theme="1"/>
      </font>
      <fill>
        <patternFill>
          <bgColor theme="7" tint="0.39994506668294322"/>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FF00"/>
        </patternFill>
      </fill>
    </dxf>
    <dxf>
      <font>
        <color theme="1"/>
      </font>
      <fill>
        <patternFill>
          <bgColor rgb="FF92D050"/>
        </patternFill>
      </fill>
    </dxf>
    <dxf>
      <font>
        <color theme="1"/>
      </font>
      <fill>
        <patternFill>
          <bgColor rgb="FFFF0000"/>
        </patternFill>
      </fill>
    </dxf>
    <dxf>
      <fill>
        <patternFill>
          <bgColor rgb="FFFF0000"/>
        </patternFill>
      </fill>
    </dxf>
    <dxf>
      <fill>
        <patternFill>
          <bgColor rgb="FFFFC000"/>
        </patternFill>
      </fill>
    </dxf>
    <dxf>
      <fill>
        <patternFill>
          <bgColor rgb="FF00B050"/>
        </patternFill>
      </fill>
    </dxf>
    <dxf>
      <font>
        <color theme="1"/>
      </font>
      <fill>
        <patternFill>
          <bgColor theme="7" tint="0.39994506668294322"/>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auto="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C000"/>
        </patternFill>
      </fill>
    </dxf>
    <dxf>
      <fill>
        <patternFill>
          <bgColor rgb="FF92D050"/>
        </patternFill>
      </fill>
    </dxf>
    <dxf>
      <fill>
        <patternFill>
          <bgColor rgb="FF00B050"/>
        </patternFill>
      </fill>
    </dxf>
    <dxf>
      <fill>
        <patternFill>
          <bgColor rgb="FF92D050"/>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ont>
        <color rgb="FF9C5700"/>
      </font>
      <fill>
        <patternFill>
          <bgColor rgb="FFFFEB9C"/>
        </patternFill>
      </fill>
    </dxf>
    <dxf>
      <fill>
        <patternFill>
          <bgColor rgb="FF92D050"/>
        </patternFill>
      </fill>
    </dxf>
    <dxf>
      <fill>
        <patternFill>
          <bgColor theme="7" tint="0.59996337778862885"/>
        </patternFill>
      </fill>
    </dxf>
    <dxf>
      <font>
        <color auto="1"/>
      </font>
    </dxf>
    <dxf>
      <font>
        <color theme="1"/>
      </font>
      <fill>
        <patternFill>
          <bgColor rgb="FF92D050"/>
        </patternFill>
      </fill>
    </dxf>
    <dxf>
      <fill>
        <patternFill>
          <bgColor theme="7" tint="0.39994506668294322"/>
        </patternFill>
      </fill>
    </dxf>
    <dxf>
      <font>
        <color theme="1"/>
      </font>
      <fill>
        <patternFill>
          <bgColor rgb="FFFF0000"/>
        </patternFill>
      </fill>
    </dxf>
    <dxf>
      <font>
        <color theme="1"/>
      </font>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C000"/>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ont>
        <color theme="1"/>
      </font>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theme="9"/>
        </patternFill>
      </fill>
    </dxf>
    <dxf>
      <fill>
        <patternFill>
          <bgColor rgb="FF92D050"/>
        </patternFill>
      </fill>
    </dxf>
    <dxf>
      <font>
        <color rgb="FF9C0006"/>
      </font>
      <fill>
        <patternFill>
          <bgColor rgb="FFFFC7CE"/>
        </patternFill>
      </fill>
    </dxf>
    <dxf>
      <fill>
        <patternFill>
          <bgColor rgb="FFFFC7CE"/>
        </patternFill>
      </fill>
    </dxf>
    <dxf>
      <font>
        <color theme="1"/>
      </font>
    </dxf>
    <dxf>
      <fill>
        <patternFill>
          <bgColor theme="9"/>
        </patternFill>
      </fill>
    </dxf>
    <dxf>
      <fill>
        <patternFill>
          <bgColor theme="9"/>
        </patternFill>
      </fill>
    </dxf>
    <dxf>
      <fill>
        <patternFill>
          <bgColor theme="9"/>
        </patternFill>
      </fill>
    </dxf>
    <dxf>
      <fill>
        <patternFill>
          <bgColor theme="7" tint="0.59996337778862885"/>
        </patternFill>
      </fill>
    </dxf>
    <dxf>
      <font>
        <color auto="1"/>
      </font>
    </dxf>
    <dxf>
      <font>
        <color rgb="FF006100"/>
      </font>
      <fill>
        <patternFill>
          <bgColor rgb="FFC6EFCE"/>
        </patternFill>
      </fill>
    </dxf>
    <dxf>
      <fill>
        <patternFill>
          <bgColor theme="7" tint="0.39994506668294322"/>
        </patternFill>
      </fill>
    </dxf>
    <dxf>
      <fill>
        <patternFill>
          <bgColor rgb="FF92D050"/>
        </patternFill>
      </fill>
    </dxf>
    <dxf>
      <font>
        <color theme="1"/>
      </font>
      <fill>
        <patternFill>
          <bgColor rgb="FFFF0000"/>
        </patternFill>
      </fill>
    </dxf>
    <dxf>
      <fill>
        <patternFill>
          <bgColor rgb="FF00B050"/>
        </patternFill>
      </fill>
    </dxf>
    <dxf>
      <fill>
        <patternFill>
          <bgColor rgb="FF92D050"/>
        </patternFill>
      </fill>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9"/>
        </patternFill>
      </fill>
    </dxf>
    <dxf>
      <font>
        <color theme="1"/>
      </font>
      <fill>
        <patternFill>
          <bgColor rgb="FF00B050"/>
        </patternFill>
      </fill>
    </dxf>
    <dxf>
      <fill>
        <patternFill>
          <bgColor rgb="FFFFC7CE"/>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theme="7" tint="0.59996337778862885"/>
        </patternFill>
      </fill>
    </dxf>
    <dxf>
      <font>
        <color auto="1"/>
      </font>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theme="1"/>
      </font>
      <fill>
        <patternFill>
          <bgColor rgb="FFFFC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ont>
        <color rgb="FF006100"/>
      </font>
      <fill>
        <patternFill>
          <bgColor rgb="FFC6EF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1022350</xdr:colOff>
      <xdr:row>0</xdr:row>
      <xdr:rowOff>35984</xdr:rowOff>
    </xdr:from>
    <xdr:to>
      <xdr:col>4</xdr:col>
      <xdr:colOff>2765425</xdr:colOff>
      <xdr:row>2</xdr:row>
      <xdr:rowOff>131233</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9256183" y="35984"/>
          <a:ext cx="1743075" cy="412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22225</xdr:colOff>
      <xdr:row>1</xdr:row>
      <xdr:rowOff>144992</xdr:rowOff>
    </xdr:from>
    <xdr:to>
      <xdr:col>4</xdr:col>
      <xdr:colOff>2908299</xdr:colOff>
      <xdr:row>3</xdr:row>
      <xdr:rowOff>59267</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255577" y="303742"/>
          <a:ext cx="2886074" cy="231775"/>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1224492</xdr:colOff>
      <xdr:row>1</xdr:row>
      <xdr:rowOff>142875</xdr:rowOff>
    </xdr:from>
    <xdr:to>
      <xdr:col>4</xdr:col>
      <xdr:colOff>2758018</xdr:colOff>
      <xdr:row>3</xdr:row>
      <xdr:rowOff>93254</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9458325" y="301625"/>
          <a:ext cx="1533526" cy="267879"/>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11786235" y="34251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773430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7896226" y="447675"/>
          <a:ext cx="2886074" cy="7620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7839074" y="342900"/>
          <a:ext cx="1533526" cy="271054"/>
        </a:xfrm>
        <a:prstGeom prst="rect">
          <a:avLst/>
        </a:prstGeom>
      </xdr:spPr>
    </xdr:pic>
    <xdr:clientData/>
  </xdr:twoCellAnchor>
  <xdr:oneCellAnchor>
    <xdr:from>
      <xdr:col>6</xdr:col>
      <xdr:colOff>375284</xdr:colOff>
      <xdr:row>4</xdr:row>
      <xdr:rowOff>0</xdr:rowOff>
    </xdr:from>
    <xdr:ext cx="3920491" cy="3962400"/>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9909809"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twoCellAnchor editAs="oneCell">
    <xdr:from>
      <xdr:col>0</xdr:col>
      <xdr:colOff>390524</xdr:colOff>
      <xdr:row>3</xdr:row>
      <xdr:rowOff>88421</xdr:rowOff>
    </xdr:from>
    <xdr:to>
      <xdr:col>0</xdr:col>
      <xdr:colOff>2819399</xdr:colOff>
      <xdr:row>3</xdr:row>
      <xdr:rowOff>902687</xdr:rowOff>
    </xdr:to>
    <xdr:pic>
      <xdr:nvPicPr>
        <xdr:cNvPr id="9" name="Picture 9">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5"/>
        <a:stretch>
          <a:fillRect/>
        </a:stretch>
      </xdr:blipFill>
      <xdr:spPr>
        <a:xfrm>
          <a:off x="390524" y="850421"/>
          <a:ext cx="2428875" cy="814266"/>
        </a:xfrm>
        <a:prstGeom prst="rect">
          <a:avLst/>
        </a:prstGeom>
      </xdr:spPr>
    </xdr:pic>
    <xdr:clientData/>
  </xdr:twoCellAnchor>
  <xdr:twoCellAnchor editAs="oneCell">
    <xdr:from>
      <xdr:col>5</xdr:col>
      <xdr:colOff>579005</xdr:colOff>
      <xdr:row>3</xdr:row>
      <xdr:rowOff>238124</xdr:rowOff>
    </xdr:from>
    <xdr:to>
      <xdr:col>5</xdr:col>
      <xdr:colOff>2426630</xdr:colOff>
      <xdr:row>3</xdr:row>
      <xdr:rowOff>781049</xdr:rowOff>
    </xdr:to>
    <xdr:pic>
      <xdr:nvPicPr>
        <xdr:cNvPr id="10" name="Picture 10">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6"/>
        <a:stretch>
          <a:fillRect/>
        </a:stretch>
      </xdr:blipFill>
      <xdr:spPr>
        <a:xfrm>
          <a:off x="7151255" y="1000124"/>
          <a:ext cx="1847625" cy="542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29765</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333375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333375</xdr:colOff>
      <xdr:row>2</xdr:row>
      <xdr:rowOff>15875</xdr:rowOff>
    </xdr:to>
    <xdr:pic>
      <xdr:nvPicPr>
        <xdr:cNvPr id="2" name="Imagen 1">
          <a:extLst>
            <a:ext uri="{FF2B5EF4-FFF2-40B4-BE49-F238E27FC236}">
              <a16:creationId xmlns:a16="http://schemas.microsoft.com/office/drawing/2014/main" id="{623F3EBE-1EBA-4E43-89E8-2B98D9E315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333375</xdr:colOff>
      <xdr:row>2</xdr:row>
      <xdr:rowOff>15875</xdr:rowOff>
    </xdr:to>
    <xdr:pic>
      <xdr:nvPicPr>
        <xdr:cNvPr id="2" name="Imagen 1">
          <a:extLst>
            <a:ext uri="{FF2B5EF4-FFF2-40B4-BE49-F238E27FC236}">
              <a16:creationId xmlns:a16="http://schemas.microsoft.com/office/drawing/2014/main" id="{89581996-D90E-42D0-B62A-AFFAE8A7E5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333375</xdr:colOff>
      <xdr:row>2</xdr:row>
      <xdr:rowOff>15875</xdr:rowOff>
    </xdr:to>
    <xdr:pic>
      <xdr:nvPicPr>
        <xdr:cNvPr id="2" name="Imagen 1">
          <a:extLst>
            <a:ext uri="{FF2B5EF4-FFF2-40B4-BE49-F238E27FC236}">
              <a16:creationId xmlns:a16="http://schemas.microsoft.com/office/drawing/2014/main" id="{F39D3E4A-91F7-446E-B2B1-C3697D7ACD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716">
      <pivotArea field="1" type="button" dataOnly="0" labelOnly="1" outline="0" axis="axisRow" fieldPosition="1"/>
    </format>
    <format dxfId="715">
      <pivotArea dataOnly="0" labelOnly="1" outline="0" fieldPosition="0">
        <references count="1">
          <reference field="0" count="1">
            <x v="0"/>
          </reference>
        </references>
      </pivotArea>
    </format>
    <format dxfId="714">
      <pivotArea dataOnly="0" labelOnly="1" outline="0" fieldPosition="0">
        <references count="1">
          <reference field="0" count="1">
            <x v="1"/>
          </reference>
        </references>
      </pivotArea>
    </format>
    <format dxfId="713">
      <pivotArea dataOnly="0" labelOnly="1" outline="0" fieldPosition="0">
        <references count="2">
          <reference field="0" count="1" selected="0">
            <x v="0"/>
          </reference>
          <reference field="1" count="5">
            <x v="0"/>
            <x v="6"/>
            <x v="7"/>
            <x v="8"/>
            <x v="9"/>
          </reference>
        </references>
      </pivotArea>
    </format>
    <format dxfId="712">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B237:C247" totalsRowShown="0" headerRowDxfId="711" dataDxfId="710">
  <autoFilter ref="B237:C247" xr:uid="{00000000-0009-0000-0100-000002000000}"/>
  <tableColumns count="2">
    <tableColumn id="1" xr3:uid="{00000000-0010-0000-0000-000001000000}" name="Criterios" dataDxfId="709"/>
    <tableColumn id="2" xr3:uid="{00000000-0010-0000-0000-000002000000}" name="Subcriterios" dataDxfId="708"/>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1:J83"/>
  <sheetViews>
    <sheetView topLeftCell="A52" zoomScale="132" zoomScaleNormal="140" workbookViewId="0">
      <selection activeCell="B5" sqref="B5:C5"/>
    </sheetView>
  </sheetViews>
  <sheetFormatPr baseColWidth="10" defaultColWidth="10.42578125" defaultRowHeight="14.25"/>
  <cols>
    <col min="1" max="1" width="44.42578125" style="103" customWidth="1"/>
    <col min="2" max="2" width="15.42578125" style="104" customWidth="1"/>
    <col min="3" max="3" width="39.42578125" style="84" customWidth="1"/>
    <col min="4" max="4" width="24.140625" style="104" customWidth="1"/>
    <col min="5" max="5" width="46.42578125" style="84" customWidth="1"/>
    <col min="6" max="16384" width="10.42578125" style="84"/>
  </cols>
  <sheetData>
    <row r="1" spans="1:10" ht="12.75" customHeight="1">
      <c r="A1" s="96"/>
      <c r="B1" s="250" t="s">
        <v>0</v>
      </c>
      <c r="C1" s="250"/>
      <c r="D1" s="250"/>
      <c r="E1" s="97"/>
      <c r="F1" s="96"/>
      <c r="G1" s="96"/>
      <c r="H1" s="96"/>
      <c r="J1" s="98"/>
    </row>
    <row r="2" spans="1:10" ht="12.75" customHeight="1">
      <c r="A2" s="96"/>
      <c r="B2" s="250" t="s">
        <v>1</v>
      </c>
      <c r="C2" s="250"/>
      <c r="D2" s="250"/>
      <c r="E2" s="97"/>
      <c r="F2" s="96"/>
      <c r="G2" s="96"/>
      <c r="H2" s="96"/>
      <c r="J2" s="98"/>
    </row>
    <row r="3" spans="1:10" ht="12.75" customHeight="1">
      <c r="A3" s="96"/>
      <c r="B3" s="99"/>
      <c r="C3" s="99"/>
      <c r="D3" s="99"/>
      <c r="E3" s="97"/>
      <c r="F3" s="96"/>
      <c r="G3" s="96"/>
      <c r="H3" s="96"/>
      <c r="J3" s="98"/>
    </row>
    <row r="4" spans="1:10" ht="12.75" customHeight="1">
      <c r="A4" s="96"/>
      <c r="B4" s="99"/>
      <c r="C4" s="99"/>
      <c r="D4" s="99"/>
      <c r="E4" s="97"/>
      <c r="F4" s="96"/>
      <c r="G4" s="96"/>
      <c r="H4" s="96"/>
      <c r="J4" s="98"/>
    </row>
    <row r="5" spans="1:10" ht="41.25" customHeight="1">
      <c r="A5" s="221" t="s">
        <v>2</v>
      </c>
      <c r="B5" s="251"/>
      <c r="C5" s="252"/>
      <c r="D5" s="221" t="s">
        <v>3</v>
      </c>
      <c r="E5" s="222" t="s">
        <v>4</v>
      </c>
      <c r="G5" s="98"/>
      <c r="J5" s="100"/>
    </row>
    <row r="6" spans="1:10" ht="16.7" customHeight="1">
      <c r="A6" s="90"/>
      <c r="B6" s="91"/>
      <c r="C6" s="91"/>
      <c r="D6" s="90"/>
      <c r="E6" s="89"/>
      <c r="J6" s="98"/>
    </row>
    <row r="7" spans="1:10" ht="54.75" customHeight="1">
      <c r="A7" s="221" t="s">
        <v>5</v>
      </c>
      <c r="B7" s="253" t="s">
        <v>6</v>
      </c>
      <c r="C7" s="254"/>
      <c r="D7" s="254"/>
      <c r="E7" s="254"/>
    </row>
    <row r="8" spans="1:10" ht="13.35" customHeight="1">
      <c r="A8" s="101"/>
      <c r="B8" s="101"/>
      <c r="D8" s="102"/>
      <c r="E8" s="102"/>
    </row>
    <row r="9" spans="1:10" ht="28.5" customHeight="1">
      <c r="A9" s="221" t="s">
        <v>7</v>
      </c>
      <c r="B9" s="253" t="s">
        <v>8</v>
      </c>
      <c r="C9" s="254"/>
      <c r="D9" s="254"/>
      <c r="E9" s="254"/>
    </row>
    <row r="10" spans="1:10" ht="21" customHeight="1">
      <c r="A10" s="101"/>
      <c r="B10" s="101"/>
      <c r="D10" s="102"/>
      <c r="E10" s="102"/>
    </row>
    <row r="11" spans="1:10">
      <c r="A11" s="246" t="s">
        <v>9</v>
      </c>
      <c r="B11" s="247"/>
      <c r="C11" s="247"/>
      <c r="D11" s="247"/>
      <c r="E11" s="248"/>
    </row>
    <row r="12" spans="1:10">
      <c r="A12" s="203" t="s">
        <v>10</v>
      </c>
      <c r="B12" s="203" t="s">
        <v>11</v>
      </c>
      <c r="C12" s="203" t="s">
        <v>12</v>
      </c>
      <c r="D12" s="203" t="s">
        <v>13</v>
      </c>
      <c r="E12" s="203" t="s">
        <v>14</v>
      </c>
    </row>
    <row r="13" spans="1:10" ht="128.25">
      <c r="A13" s="249" t="s">
        <v>15</v>
      </c>
      <c r="B13" s="204">
        <v>1</v>
      </c>
      <c r="C13" s="205" t="s">
        <v>16</v>
      </c>
      <c r="D13" s="206">
        <v>1</v>
      </c>
      <c r="E13" s="205" t="s">
        <v>17</v>
      </c>
    </row>
    <row r="14" spans="1:10" ht="57">
      <c r="A14" s="249"/>
      <c r="B14" s="204">
        <v>2</v>
      </c>
      <c r="C14" s="205" t="s">
        <v>18</v>
      </c>
      <c r="D14" s="206"/>
      <c r="E14" s="205"/>
    </row>
    <row r="15" spans="1:10" ht="57">
      <c r="A15" s="244" t="s">
        <v>19</v>
      </c>
      <c r="B15" s="207">
        <v>3</v>
      </c>
      <c r="C15" s="208" t="s">
        <v>20</v>
      </c>
      <c r="D15" s="207">
        <v>2</v>
      </c>
      <c r="E15" s="208" t="s">
        <v>21</v>
      </c>
    </row>
    <row r="16" spans="1:10" ht="42.75">
      <c r="A16" s="244"/>
      <c r="B16" s="207">
        <v>4</v>
      </c>
      <c r="C16" s="208" t="s">
        <v>22</v>
      </c>
      <c r="D16" s="207"/>
      <c r="E16" s="208"/>
    </row>
    <row r="17" spans="1:5" ht="71.25">
      <c r="A17" s="244"/>
      <c r="B17" s="207">
        <v>5</v>
      </c>
      <c r="C17" s="208" t="s">
        <v>23</v>
      </c>
      <c r="D17" s="207"/>
      <c r="E17" s="208"/>
    </row>
    <row r="18" spans="1:5" ht="71.25">
      <c r="A18" s="240" t="s">
        <v>24</v>
      </c>
      <c r="B18" s="207">
        <v>6</v>
      </c>
      <c r="C18" s="208" t="s">
        <v>25</v>
      </c>
      <c r="D18" s="207">
        <v>3</v>
      </c>
      <c r="E18" s="205" t="s">
        <v>26</v>
      </c>
    </row>
    <row r="19" spans="1:5" ht="42.75">
      <c r="A19" s="240"/>
      <c r="B19" s="207">
        <v>7</v>
      </c>
      <c r="C19" s="208" t="s">
        <v>27</v>
      </c>
      <c r="D19" s="207">
        <v>4</v>
      </c>
      <c r="E19" s="205" t="s">
        <v>28</v>
      </c>
    </row>
    <row r="20" spans="1:5" ht="42.75">
      <c r="A20" s="240"/>
      <c r="B20" s="207">
        <v>8</v>
      </c>
      <c r="C20" s="208" t="s">
        <v>29</v>
      </c>
      <c r="D20" s="207"/>
      <c r="E20" s="209"/>
    </row>
    <row r="21" spans="1:5" ht="28.5">
      <c r="A21" s="240"/>
      <c r="B21" s="207">
        <v>9</v>
      </c>
      <c r="C21" s="208" t="s">
        <v>30</v>
      </c>
      <c r="D21" s="207"/>
      <c r="E21" s="208"/>
    </row>
    <row r="22" spans="1:5" ht="28.5">
      <c r="A22" s="240"/>
      <c r="B22" s="207">
        <v>10</v>
      </c>
      <c r="C22" s="208" t="s">
        <v>31</v>
      </c>
      <c r="D22" s="207"/>
      <c r="E22" s="205"/>
    </row>
    <row r="23" spans="1:5" ht="28.5">
      <c r="A23" s="240"/>
      <c r="B23" s="207">
        <v>11</v>
      </c>
      <c r="C23" s="208" t="s">
        <v>32</v>
      </c>
      <c r="D23" s="207"/>
      <c r="E23" s="208"/>
    </row>
    <row r="24" spans="1:5" ht="28.5">
      <c r="A24" s="240"/>
      <c r="B24" s="207">
        <v>12</v>
      </c>
      <c r="C24" s="208" t="s">
        <v>33</v>
      </c>
      <c r="D24" s="207"/>
      <c r="E24" s="208"/>
    </row>
    <row r="25" spans="1:5" ht="42.75">
      <c r="A25" s="240" t="s">
        <v>34</v>
      </c>
      <c r="B25" s="207">
        <v>13</v>
      </c>
      <c r="C25" s="205" t="s">
        <v>35</v>
      </c>
      <c r="D25" s="204">
        <v>5</v>
      </c>
      <c r="E25" s="205" t="s">
        <v>36</v>
      </c>
    </row>
    <row r="26" spans="1:5" ht="42.75">
      <c r="A26" s="240"/>
      <c r="B26" s="207">
        <v>14</v>
      </c>
      <c r="C26" s="205" t="s">
        <v>37</v>
      </c>
      <c r="D26" s="204">
        <v>6</v>
      </c>
      <c r="E26" s="205" t="s">
        <v>38</v>
      </c>
    </row>
    <row r="27" spans="1:5" ht="57">
      <c r="A27" s="240"/>
      <c r="B27" s="207">
        <v>15</v>
      </c>
      <c r="C27" s="205" t="s">
        <v>39</v>
      </c>
      <c r="D27" s="204">
        <v>7</v>
      </c>
      <c r="E27" s="205" t="s">
        <v>40</v>
      </c>
    </row>
    <row r="28" spans="1:5" ht="85.5">
      <c r="A28" s="240"/>
      <c r="B28" s="207">
        <v>16</v>
      </c>
      <c r="C28" s="205" t="s">
        <v>41</v>
      </c>
      <c r="D28" s="204"/>
      <c r="E28" s="205"/>
    </row>
    <row r="29" spans="1:5" ht="42.75">
      <c r="A29" s="210" t="s">
        <v>42</v>
      </c>
      <c r="B29" s="207">
        <v>17</v>
      </c>
      <c r="C29" s="205" t="s">
        <v>43</v>
      </c>
      <c r="D29" s="204">
        <v>8</v>
      </c>
      <c r="E29" s="205" t="s">
        <v>44</v>
      </c>
    </row>
    <row r="30" spans="1:5" ht="42.75">
      <c r="A30" s="240" t="s">
        <v>45</v>
      </c>
      <c r="B30" s="207">
        <v>18</v>
      </c>
      <c r="C30" s="211" t="s">
        <v>46</v>
      </c>
      <c r="D30" s="207"/>
      <c r="E30" s="208"/>
    </row>
    <row r="31" spans="1:5" ht="28.5">
      <c r="A31" s="240"/>
      <c r="B31" s="207">
        <v>19</v>
      </c>
      <c r="C31" s="211" t="s">
        <v>47</v>
      </c>
      <c r="D31" s="207"/>
      <c r="E31" s="208"/>
    </row>
    <row r="32" spans="1:5">
      <c r="A32" s="245" t="s">
        <v>48</v>
      </c>
      <c r="B32" s="245"/>
      <c r="C32" s="245"/>
      <c r="D32" s="245"/>
      <c r="E32" s="245"/>
    </row>
    <row r="33" spans="1:5">
      <c r="A33" s="203" t="s">
        <v>10</v>
      </c>
      <c r="B33" s="203" t="s">
        <v>11</v>
      </c>
      <c r="C33" s="203" t="s">
        <v>49</v>
      </c>
      <c r="D33" s="203" t="s">
        <v>13</v>
      </c>
      <c r="E33" s="203" t="s">
        <v>50</v>
      </c>
    </row>
    <row r="34" spans="1:5" ht="128.25">
      <c r="A34" s="240" t="s">
        <v>51</v>
      </c>
      <c r="B34" s="204">
        <v>1</v>
      </c>
      <c r="C34" s="205" t="s">
        <v>52</v>
      </c>
      <c r="D34" s="204">
        <v>1</v>
      </c>
      <c r="E34" s="205" t="s">
        <v>53</v>
      </c>
    </row>
    <row r="35" spans="1:5" ht="85.5">
      <c r="A35" s="240"/>
      <c r="B35" s="204">
        <v>2</v>
      </c>
      <c r="C35" s="205" t="s">
        <v>54</v>
      </c>
      <c r="D35" s="204">
        <v>2</v>
      </c>
      <c r="E35" s="205" t="s">
        <v>55</v>
      </c>
    </row>
    <row r="36" spans="1:5" ht="42.75">
      <c r="A36" s="240"/>
      <c r="B36" s="204"/>
      <c r="C36" s="205"/>
      <c r="D36" s="204">
        <v>3</v>
      </c>
      <c r="E36" s="205" t="s">
        <v>56</v>
      </c>
    </row>
    <row r="37" spans="1:5" ht="42.75">
      <c r="A37" s="240"/>
      <c r="B37" s="204"/>
      <c r="C37" s="205"/>
      <c r="D37" s="204">
        <v>4</v>
      </c>
      <c r="E37" s="205" t="s">
        <v>57</v>
      </c>
    </row>
    <row r="38" spans="1:5" ht="28.5">
      <c r="A38" s="240"/>
      <c r="B38" s="204"/>
      <c r="C38" s="212"/>
      <c r="D38" s="204">
        <v>5</v>
      </c>
      <c r="E38" s="205" t="s">
        <v>58</v>
      </c>
    </row>
    <row r="39" spans="1:5" ht="42.75">
      <c r="A39" s="240"/>
      <c r="B39" s="204"/>
      <c r="C39" s="211"/>
      <c r="D39" s="204">
        <v>6</v>
      </c>
      <c r="E39" s="205" t="s">
        <v>59</v>
      </c>
    </row>
    <row r="40" spans="1:5">
      <c r="A40" s="240"/>
      <c r="B40" s="204"/>
      <c r="C40" s="211"/>
      <c r="D40" s="204">
        <v>7</v>
      </c>
      <c r="E40" s="211" t="s">
        <v>60</v>
      </c>
    </row>
    <row r="41" spans="1:5" ht="28.5">
      <c r="A41" s="240" t="s">
        <v>61</v>
      </c>
      <c r="B41" s="204">
        <v>3</v>
      </c>
      <c r="C41" s="211" t="s">
        <v>62</v>
      </c>
      <c r="D41" s="204">
        <v>8</v>
      </c>
      <c r="E41" s="211" t="s">
        <v>63</v>
      </c>
    </row>
    <row r="42" spans="1:5" ht="57">
      <c r="A42" s="240"/>
      <c r="B42" s="204"/>
      <c r="C42" s="211"/>
      <c r="D42" s="204">
        <v>9</v>
      </c>
      <c r="E42" s="211" t="s">
        <v>64</v>
      </c>
    </row>
    <row r="43" spans="1:5" ht="28.5">
      <c r="A43" s="240"/>
      <c r="B43" s="204"/>
      <c r="C43" s="211"/>
      <c r="D43" s="204">
        <v>10</v>
      </c>
      <c r="E43" s="211" t="s">
        <v>65</v>
      </c>
    </row>
    <row r="44" spans="1:5">
      <c r="A44" s="240"/>
      <c r="B44" s="204"/>
      <c r="C44" s="213"/>
      <c r="D44" s="204">
        <v>11</v>
      </c>
      <c r="E44" s="211" t="s">
        <v>66</v>
      </c>
    </row>
    <row r="45" spans="1:5" ht="42.75">
      <c r="A45" s="240" t="s">
        <v>67</v>
      </c>
      <c r="B45" s="204">
        <v>4</v>
      </c>
      <c r="C45" s="205" t="s">
        <v>68</v>
      </c>
      <c r="D45" s="204">
        <v>12</v>
      </c>
      <c r="E45" s="214" t="s">
        <v>69</v>
      </c>
    </row>
    <row r="46" spans="1:5" ht="42.75">
      <c r="A46" s="240"/>
      <c r="B46" s="204">
        <v>5</v>
      </c>
      <c r="C46" s="205" t="s">
        <v>70</v>
      </c>
      <c r="D46" s="204"/>
      <c r="E46" s="205"/>
    </row>
    <row r="47" spans="1:5" ht="71.25">
      <c r="A47" s="240"/>
      <c r="B47" s="204">
        <v>6</v>
      </c>
      <c r="C47" s="205" t="s">
        <v>71</v>
      </c>
      <c r="D47" s="204">
        <v>13</v>
      </c>
      <c r="E47" s="205" t="s">
        <v>72</v>
      </c>
    </row>
    <row r="48" spans="1:5" ht="57">
      <c r="A48" s="240"/>
      <c r="B48" s="204">
        <v>7</v>
      </c>
      <c r="C48" s="205" t="s">
        <v>73</v>
      </c>
      <c r="D48" s="204">
        <v>14</v>
      </c>
      <c r="E48" s="205" t="s">
        <v>74</v>
      </c>
    </row>
    <row r="49" spans="1:5" ht="28.5">
      <c r="A49" s="240"/>
      <c r="B49" s="204">
        <v>8</v>
      </c>
      <c r="C49" s="214" t="s">
        <v>75</v>
      </c>
      <c r="D49" s="204">
        <v>15</v>
      </c>
      <c r="E49" s="205" t="s">
        <v>76</v>
      </c>
    </row>
    <row r="50" spans="1:5" ht="71.25">
      <c r="A50" s="240"/>
      <c r="B50" s="204">
        <v>9</v>
      </c>
      <c r="C50" s="205" t="s">
        <v>77</v>
      </c>
      <c r="D50" s="204">
        <v>16</v>
      </c>
      <c r="E50" s="205" t="s">
        <v>78</v>
      </c>
    </row>
    <row r="51" spans="1:5" ht="128.25">
      <c r="A51" s="240" t="s">
        <v>79</v>
      </c>
      <c r="B51" s="204">
        <v>10</v>
      </c>
      <c r="C51" s="205" t="s">
        <v>80</v>
      </c>
      <c r="D51" s="204">
        <v>17</v>
      </c>
      <c r="E51" s="205" t="s">
        <v>81</v>
      </c>
    </row>
    <row r="52" spans="1:5" ht="57">
      <c r="A52" s="240"/>
      <c r="B52" s="204">
        <v>11</v>
      </c>
      <c r="C52" s="205" t="s">
        <v>82</v>
      </c>
      <c r="D52" s="206">
        <v>18</v>
      </c>
      <c r="E52" s="205" t="s">
        <v>83</v>
      </c>
    </row>
    <row r="53" spans="1:5" ht="57">
      <c r="A53" s="240"/>
      <c r="B53" s="204">
        <v>12</v>
      </c>
      <c r="C53" s="205" t="s">
        <v>84</v>
      </c>
      <c r="D53" s="206">
        <v>19</v>
      </c>
      <c r="E53" s="205" t="s">
        <v>85</v>
      </c>
    </row>
    <row r="54" spans="1:5" ht="57">
      <c r="A54" s="240" t="s">
        <v>86</v>
      </c>
      <c r="B54" s="204">
        <v>13</v>
      </c>
      <c r="C54" s="205" t="s">
        <v>87</v>
      </c>
      <c r="D54" s="206">
        <v>20</v>
      </c>
      <c r="E54" s="214" t="s">
        <v>88</v>
      </c>
    </row>
    <row r="55" spans="1:5" ht="42.75">
      <c r="A55" s="240"/>
      <c r="B55" s="204">
        <v>14</v>
      </c>
      <c r="C55" s="205" t="s">
        <v>89</v>
      </c>
      <c r="D55" s="206">
        <v>21</v>
      </c>
      <c r="E55" s="214" t="s">
        <v>90</v>
      </c>
    </row>
    <row r="56" spans="1:5" ht="114">
      <c r="A56" s="240"/>
      <c r="B56" s="204">
        <v>15</v>
      </c>
      <c r="C56" s="205" t="s">
        <v>91</v>
      </c>
      <c r="D56" s="206"/>
      <c r="E56" s="214"/>
    </row>
    <row r="57" spans="1:5" ht="28.5">
      <c r="A57" s="240"/>
      <c r="B57" s="204">
        <v>16</v>
      </c>
      <c r="C57" s="205" t="s">
        <v>92</v>
      </c>
      <c r="D57" s="206"/>
      <c r="E57" s="214"/>
    </row>
    <row r="58" spans="1:5" ht="28.5">
      <c r="A58" s="240"/>
      <c r="B58" s="204">
        <v>17</v>
      </c>
      <c r="C58" s="205" t="s">
        <v>93</v>
      </c>
      <c r="D58" s="206"/>
      <c r="E58" s="214"/>
    </row>
    <row r="59" spans="1:5" ht="42.75">
      <c r="A59" s="240"/>
      <c r="B59" s="204">
        <v>18</v>
      </c>
      <c r="C59" s="205" t="s">
        <v>94</v>
      </c>
      <c r="D59" s="206"/>
      <c r="E59" s="214"/>
    </row>
    <row r="60" spans="1:5" ht="28.5">
      <c r="A60" s="240"/>
      <c r="B60" s="204">
        <v>19</v>
      </c>
      <c r="C60" s="205" t="s">
        <v>95</v>
      </c>
      <c r="D60" s="206"/>
      <c r="E60" s="214"/>
    </row>
    <row r="61" spans="1:5" ht="42.75">
      <c r="A61" s="240"/>
      <c r="B61" s="204">
        <v>20</v>
      </c>
      <c r="C61" s="205" t="s">
        <v>96</v>
      </c>
      <c r="D61" s="206"/>
      <c r="E61" s="214"/>
    </row>
    <row r="62" spans="1:5" ht="71.25">
      <c r="A62" s="240"/>
      <c r="B62" s="204">
        <v>21</v>
      </c>
      <c r="C62" s="205" t="s">
        <v>97</v>
      </c>
      <c r="D62" s="206"/>
      <c r="E62" s="214"/>
    </row>
    <row r="63" spans="1:5" ht="28.5">
      <c r="A63" s="240"/>
      <c r="B63" s="204">
        <v>22</v>
      </c>
      <c r="C63" s="205" t="s">
        <v>98</v>
      </c>
      <c r="D63" s="206"/>
      <c r="E63" s="215"/>
    </row>
    <row r="64" spans="1:5" ht="57">
      <c r="A64" s="240" t="s">
        <v>99</v>
      </c>
      <c r="B64" s="204">
        <v>23</v>
      </c>
      <c r="C64" s="205" t="s">
        <v>100</v>
      </c>
      <c r="D64" s="206">
        <v>22</v>
      </c>
      <c r="E64" s="214" t="s">
        <v>101</v>
      </c>
    </row>
    <row r="65" spans="1:5" ht="42.75">
      <c r="A65" s="240"/>
      <c r="B65" s="204">
        <v>24</v>
      </c>
      <c r="C65" s="205" t="s">
        <v>102</v>
      </c>
      <c r="D65" s="206">
        <v>23</v>
      </c>
      <c r="E65" s="205" t="s">
        <v>103</v>
      </c>
    </row>
    <row r="66" spans="1:5" ht="28.5">
      <c r="A66" s="240"/>
      <c r="B66" s="204">
        <v>25</v>
      </c>
      <c r="C66" s="205" t="s">
        <v>104</v>
      </c>
      <c r="D66" s="206"/>
      <c r="E66" s="214"/>
    </row>
    <row r="67" spans="1:5" ht="85.5">
      <c r="A67" s="241" t="s">
        <v>105</v>
      </c>
      <c r="B67" s="204">
        <v>26</v>
      </c>
      <c r="C67" s="205" t="s">
        <v>106</v>
      </c>
      <c r="D67" s="206">
        <v>24</v>
      </c>
      <c r="E67" s="214" t="s">
        <v>107</v>
      </c>
    </row>
    <row r="68" spans="1:5">
      <c r="A68" s="242"/>
      <c r="B68" s="204"/>
      <c r="C68" s="205"/>
      <c r="D68" s="206"/>
      <c r="E68" s="206"/>
    </row>
    <row r="69" spans="1:5" ht="42.75">
      <c r="A69" s="240" t="s">
        <v>108</v>
      </c>
      <c r="B69" s="204">
        <v>27</v>
      </c>
      <c r="C69" s="205" t="s">
        <v>109</v>
      </c>
      <c r="D69" s="206">
        <v>25</v>
      </c>
      <c r="E69" s="205" t="s">
        <v>110</v>
      </c>
    </row>
    <row r="70" spans="1:5" ht="42.75">
      <c r="A70" s="240"/>
      <c r="B70" s="204"/>
      <c r="C70" s="205"/>
      <c r="D70" s="206">
        <v>26</v>
      </c>
      <c r="E70" s="205" t="s">
        <v>111</v>
      </c>
    </row>
    <row r="71" spans="1:5" ht="42.75">
      <c r="A71" s="240" t="s">
        <v>112</v>
      </c>
      <c r="B71" s="204">
        <v>28</v>
      </c>
      <c r="C71" s="214" t="s">
        <v>113</v>
      </c>
      <c r="D71" s="206">
        <v>27</v>
      </c>
      <c r="E71" s="214" t="s">
        <v>114</v>
      </c>
    </row>
    <row r="72" spans="1:5" ht="42.75">
      <c r="A72" s="240"/>
      <c r="B72" s="204">
        <v>29</v>
      </c>
      <c r="C72" s="214" t="s">
        <v>115</v>
      </c>
      <c r="D72" s="206">
        <v>28</v>
      </c>
      <c r="E72" s="214" t="s">
        <v>116</v>
      </c>
    </row>
    <row r="73" spans="1:5" ht="28.5">
      <c r="A73" s="240"/>
      <c r="B73" s="204"/>
      <c r="C73" s="212"/>
      <c r="D73" s="206">
        <v>29</v>
      </c>
      <c r="E73" s="214" t="s">
        <v>117</v>
      </c>
    </row>
    <row r="74" spans="1:5" ht="28.5">
      <c r="A74" s="240"/>
      <c r="B74" s="204"/>
      <c r="C74" s="216"/>
      <c r="D74" s="206">
        <v>30</v>
      </c>
      <c r="E74" s="214" t="s">
        <v>118</v>
      </c>
    </row>
    <row r="75" spans="1:5">
      <c r="A75" s="240"/>
      <c r="B75" s="204"/>
      <c r="C75" s="214"/>
      <c r="D75" s="206">
        <v>31</v>
      </c>
      <c r="E75" s="214" t="s">
        <v>119</v>
      </c>
    </row>
    <row r="76" spans="1:5">
      <c r="A76" s="240"/>
      <c r="B76" s="204"/>
      <c r="C76" s="214"/>
      <c r="D76" s="206">
        <v>32</v>
      </c>
      <c r="E76" s="214" t="s">
        <v>120</v>
      </c>
    </row>
    <row r="77" spans="1:5">
      <c r="A77" s="240"/>
      <c r="B77" s="204"/>
      <c r="C77" s="214"/>
      <c r="D77" s="206">
        <v>33</v>
      </c>
      <c r="E77" s="216" t="s">
        <v>121</v>
      </c>
    </row>
    <row r="78" spans="1:5" ht="42.75">
      <c r="A78" s="240"/>
      <c r="B78" s="204"/>
      <c r="C78" s="206"/>
      <c r="D78" s="206">
        <v>34</v>
      </c>
      <c r="E78" s="214" t="s">
        <v>122</v>
      </c>
    </row>
    <row r="79" spans="1:5" ht="42.75">
      <c r="A79" s="241" t="s">
        <v>123</v>
      </c>
      <c r="B79" s="204">
        <v>30</v>
      </c>
      <c r="C79" s="205" t="s">
        <v>124</v>
      </c>
      <c r="D79" s="206">
        <v>35</v>
      </c>
      <c r="E79" s="205" t="s">
        <v>125</v>
      </c>
    </row>
    <row r="80" spans="1:5" ht="42.75">
      <c r="A80" s="243"/>
      <c r="B80" s="204">
        <v>31</v>
      </c>
      <c r="C80" s="205" t="s">
        <v>126</v>
      </c>
      <c r="D80" s="206">
        <v>36</v>
      </c>
      <c r="E80" s="205" t="s">
        <v>127</v>
      </c>
    </row>
    <row r="81" spans="1:5" ht="42.75">
      <c r="A81" s="243"/>
      <c r="B81" s="204">
        <v>32</v>
      </c>
      <c r="C81" s="205" t="s">
        <v>128</v>
      </c>
      <c r="D81" s="217">
        <v>37</v>
      </c>
      <c r="E81" s="205" t="s">
        <v>129</v>
      </c>
    </row>
    <row r="82" spans="1:5" ht="42.75">
      <c r="A82" s="243"/>
      <c r="B82" s="204">
        <v>33</v>
      </c>
      <c r="C82" s="205" t="s">
        <v>130</v>
      </c>
      <c r="D82" s="217">
        <v>38</v>
      </c>
      <c r="E82" s="205" t="s">
        <v>131</v>
      </c>
    </row>
    <row r="83" spans="1:5" ht="71.25">
      <c r="A83" s="243"/>
      <c r="B83" s="218">
        <v>34</v>
      </c>
      <c r="C83" s="219" t="s">
        <v>132</v>
      </c>
      <c r="D83" s="220">
        <v>39</v>
      </c>
      <c r="E83" s="219" t="s">
        <v>133</v>
      </c>
    </row>
  </sheetData>
  <mergeCells count="22">
    <mergeCell ref="A11:E11"/>
    <mergeCell ref="A13:A14"/>
    <mergeCell ref="B1:D1"/>
    <mergeCell ref="B2:D2"/>
    <mergeCell ref="B5:C5"/>
    <mergeCell ref="B7:E7"/>
    <mergeCell ref="B9:E9"/>
    <mergeCell ref="A15:A17"/>
    <mergeCell ref="A18:A24"/>
    <mergeCell ref="A25:A28"/>
    <mergeCell ref="A30:A31"/>
    <mergeCell ref="A32:E32"/>
    <mergeCell ref="A34:A40"/>
    <mergeCell ref="A41:A44"/>
    <mergeCell ref="A45:A50"/>
    <mergeCell ref="A51:A53"/>
    <mergeCell ref="A54:A63"/>
    <mergeCell ref="A64:A66"/>
    <mergeCell ref="A67:A68"/>
    <mergeCell ref="A69:A70"/>
    <mergeCell ref="A71:A78"/>
    <mergeCell ref="A79:A83"/>
  </mergeCells>
  <pageMargins left="0.25" right="0.25" top="0.75" bottom="0.75" header="0.3" footer="0.3"/>
  <pageSetup paperSize="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I18"/>
  <sheetViews>
    <sheetView showGridLines="0" topLeftCell="A7" workbookViewId="0">
      <selection activeCell="B11" sqref="B11"/>
    </sheetView>
  </sheetViews>
  <sheetFormatPr baseColWidth="10" defaultColWidth="11.42578125" defaultRowHeight="15"/>
  <cols>
    <col min="1" max="1" width="28.140625" customWidth="1"/>
    <col min="2" max="2" width="18" customWidth="1"/>
    <col min="3" max="3" width="14.140625" style="83" customWidth="1"/>
    <col min="4" max="8" width="12.42578125" customWidth="1"/>
  </cols>
  <sheetData>
    <row r="1" spans="1:9" ht="42" customHeight="1">
      <c r="A1" s="257" t="s">
        <v>134</v>
      </c>
      <c r="B1" s="257"/>
      <c r="C1" s="257"/>
      <c r="D1" s="257"/>
      <c r="E1" s="257"/>
      <c r="F1" s="257"/>
    </row>
    <row r="5" spans="1:9">
      <c r="D5" s="92"/>
      <c r="E5" s="92"/>
      <c r="F5" s="92"/>
      <c r="G5" s="92"/>
      <c r="H5" s="92"/>
    </row>
    <row r="6" spans="1:9">
      <c r="D6" s="92"/>
      <c r="E6" s="92"/>
      <c r="F6" s="92"/>
      <c r="G6" s="92"/>
      <c r="H6" s="92"/>
    </row>
    <row r="7" spans="1:9" ht="33.75">
      <c r="A7" s="258" t="s">
        <v>135</v>
      </c>
      <c r="B7" s="258"/>
      <c r="C7" s="258"/>
      <c r="D7" s="258"/>
      <c r="E7" s="258"/>
      <c r="F7" s="258"/>
      <c r="G7" s="258"/>
      <c r="H7" s="258"/>
      <c r="I7" s="258"/>
    </row>
    <row r="9" spans="1:9" s="84" customFormat="1" ht="81.75" customHeight="1">
      <c r="A9" s="85" t="s">
        <v>136</v>
      </c>
      <c r="B9" s="256" t="s">
        <v>137</v>
      </c>
      <c r="C9" s="256"/>
      <c r="D9" s="256"/>
      <c r="E9" s="256"/>
      <c r="F9" s="256"/>
      <c r="G9" s="256"/>
      <c r="H9" s="256"/>
      <c r="I9" s="256"/>
    </row>
    <row r="10" spans="1:9" s="84" customFormat="1" ht="16.7" customHeight="1">
      <c r="A10" s="90"/>
      <c r="B10" s="91"/>
      <c r="C10" s="91"/>
      <c r="D10" s="90"/>
      <c r="E10" s="89"/>
    </row>
    <row r="11" spans="1:9" s="84" customFormat="1" ht="84" customHeight="1">
      <c r="A11" s="85" t="s">
        <v>138</v>
      </c>
      <c r="B11" s="86" t="s">
        <v>139</v>
      </c>
      <c r="C11" s="256" t="s">
        <v>140</v>
      </c>
      <c r="D11" s="256"/>
      <c r="E11" s="256"/>
      <c r="F11" s="256"/>
      <c r="G11" s="256"/>
      <c r="H11" s="256"/>
      <c r="I11" s="256"/>
    </row>
    <row r="12" spans="1:9" ht="32.25" customHeight="1">
      <c r="A12" s="88"/>
    </row>
    <row r="13" spans="1:9" ht="32.25" customHeight="1">
      <c r="A13" s="87" t="s">
        <v>141</v>
      </c>
      <c r="B13" s="256"/>
      <c r="C13" s="256"/>
      <c r="D13" s="256"/>
      <c r="E13" s="256"/>
      <c r="F13" s="256"/>
      <c r="G13" s="256"/>
      <c r="H13" s="256"/>
      <c r="I13" s="256"/>
    </row>
    <row r="14" spans="1:9" s="84" customFormat="1" ht="69" customHeight="1">
      <c r="A14" s="87" t="s">
        <v>142</v>
      </c>
      <c r="B14" s="256"/>
      <c r="C14" s="256"/>
      <c r="D14" s="256"/>
      <c r="E14" s="256"/>
      <c r="F14" s="256"/>
      <c r="G14" s="256"/>
      <c r="H14" s="256"/>
      <c r="I14" s="256"/>
    </row>
    <row r="15" spans="1:9" s="84" customFormat="1" ht="54" customHeight="1">
      <c r="A15" s="87" t="s">
        <v>143</v>
      </c>
      <c r="B15" s="256"/>
      <c r="C15" s="256"/>
      <c r="D15" s="256"/>
      <c r="E15" s="256"/>
      <c r="F15" s="256"/>
      <c r="G15" s="256"/>
      <c r="H15" s="256"/>
      <c r="I15" s="256"/>
    </row>
    <row r="16" spans="1:9" s="84" customFormat="1" ht="54" customHeight="1">
      <c r="A16" s="85" t="s">
        <v>144</v>
      </c>
      <c r="B16" s="256" t="s">
        <v>145</v>
      </c>
      <c r="C16" s="256"/>
      <c r="D16" s="256"/>
      <c r="E16" s="256"/>
      <c r="F16" s="256"/>
      <c r="G16" s="256"/>
      <c r="H16" s="256"/>
      <c r="I16" s="256"/>
    </row>
    <row r="18" spans="1:9" s="84" customFormat="1" ht="54.75" customHeight="1">
      <c r="A18" s="85" t="s">
        <v>146</v>
      </c>
      <c r="B18" s="255">
        <v>45394</v>
      </c>
      <c r="C18" s="255"/>
      <c r="D18" s="255"/>
      <c r="E18" s="255"/>
      <c r="F18" s="255"/>
      <c r="G18" s="255"/>
      <c r="H18" s="255"/>
      <c r="I18" s="255"/>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F16"/>
  <sheetViews>
    <sheetView topLeftCell="A4" zoomScaleNormal="100" workbookViewId="0">
      <pane ySplit="1" topLeftCell="A5" activePane="bottomLeft" state="frozen"/>
      <selection activeCell="C65" sqref="C65:C69"/>
      <selection pane="bottomLeft" activeCell="C11" sqref="C11"/>
    </sheetView>
  </sheetViews>
  <sheetFormatPr baseColWidth="10" defaultColWidth="10.42578125" defaultRowHeight="18.75"/>
  <cols>
    <col min="1" max="1" width="52.140625" style="94" customWidth="1"/>
    <col min="2" max="2" width="16.42578125" style="95" customWidth="1"/>
    <col min="3" max="5" width="16.42578125" style="93" customWidth="1"/>
    <col min="6" max="6" width="44.42578125" style="94" customWidth="1"/>
  </cols>
  <sheetData>
    <row r="1" spans="1:6" ht="22.5" customHeight="1">
      <c r="A1" s="263" t="s">
        <v>0</v>
      </c>
      <c r="B1" s="263"/>
      <c r="C1" s="263"/>
      <c r="D1" s="263"/>
      <c r="E1" s="263"/>
      <c r="F1" s="263"/>
    </row>
    <row r="2" spans="1:6">
      <c r="A2" s="264" t="s">
        <v>147</v>
      </c>
      <c r="B2" s="264"/>
      <c r="C2" s="264"/>
      <c r="D2" s="264"/>
      <c r="E2" s="264"/>
      <c r="F2" s="264"/>
    </row>
    <row r="3" spans="1:6">
      <c r="A3" s="265" t="s">
        <v>148</v>
      </c>
      <c r="B3" s="266"/>
      <c r="C3" s="266"/>
      <c r="D3" s="266"/>
      <c r="E3" s="266"/>
      <c r="F3" s="267"/>
    </row>
    <row r="4" spans="1:6" s="237" customFormat="1" ht="80.099999999999994" customHeight="1">
      <c r="A4" s="236"/>
      <c r="B4" s="262" t="s">
        <v>149</v>
      </c>
      <c r="C4" s="262"/>
      <c r="D4" s="262"/>
      <c r="E4" s="262"/>
      <c r="F4" s="236"/>
    </row>
    <row r="5" spans="1:6" ht="15.75">
      <c r="A5" s="259" t="s">
        <v>148</v>
      </c>
      <c r="B5" s="259"/>
      <c r="C5" s="259"/>
      <c r="D5" s="259"/>
      <c r="E5" s="259"/>
      <c r="F5" s="259"/>
    </row>
    <row r="6" spans="1:6" ht="15">
      <c r="A6" s="260" t="s">
        <v>150</v>
      </c>
      <c r="B6" s="261" t="s">
        <v>151</v>
      </c>
      <c r="C6" s="261"/>
      <c r="D6" s="261"/>
      <c r="E6" s="261"/>
      <c r="F6" s="223" t="s">
        <v>152</v>
      </c>
    </row>
    <row r="7" spans="1:6" ht="15">
      <c r="A7" s="260"/>
      <c r="B7" s="224" t="s">
        <v>153</v>
      </c>
      <c r="C7" s="224" t="s">
        <v>154</v>
      </c>
      <c r="D7" s="224" t="s">
        <v>155</v>
      </c>
      <c r="E7" s="224" t="s">
        <v>156</v>
      </c>
      <c r="F7" s="225"/>
    </row>
    <row r="8" spans="1:6" ht="45">
      <c r="A8" s="226" t="s">
        <v>157</v>
      </c>
      <c r="B8" s="227"/>
      <c r="C8" s="228"/>
      <c r="D8" s="228">
        <v>8.9</v>
      </c>
      <c r="E8" s="228">
        <v>13.16</v>
      </c>
      <c r="F8" s="229" t="s">
        <v>158</v>
      </c>
    </row>
    <row r="9" spans="1:6" ht="45">
      <c r="A9" s="230" t="s">
        <v>159</v>
      </c>
      <c r="B9" s="227"/>
      <c r="C9" s="228"/>
      <c r="D9" s="228">
        <v>11</v>
      </c>
      <c r="E9" s="228" t="s">
        <v>160</v>
      </c>
      <c r="F9" s="229" t="s">
        <v>158</v>
      </c>
    </row>
    <row r="10" spans="1:6" ht="30">
      <c r="A10" s="230" t="s">
        <v>161</v>
      </c>
      <c r="B10" s="231"/>
      <c r="C10" s="232"/>
      <c r="D10" s="232">
        <v>1</v>
      </c>
      <c r="E10" s="232" t="s">
        <v>162</v>
      </c>
      <c r="F10" s="229" t="s">
        <v>158</v>
      </c>
    </row>
    <row r="11" spans="1:6" ht="30">
      <c r="A11" s="233" t="s">
        <v>163</v>
      </c>
      <c r="B11" s="231">
        <v>16</v>
      </c>
      <c r="C11" s="232">
        <v>3.4</v>
      </c>
      <c r="D11" s="232" t="s">
        <v>164</v>
      </c>
      <c r="E11" s="232" t="s">
        <v>165</v>
      </c>
      <c r="F11" s="229" t="s">
        <v>158</v>
      </c>
    </row>
    <row r="12" spans="1:6" ht="45">
      <c r="A12" s="233" t="s">
        <v>166</v>
      </c>
      <c r="B12" s="231" t="s">
        <v>167</v>
      </c>
      <c r="C12" s="231">
        <v>7</v>
      </c>
      <c r="D12" s="228" t="s">
        <v>168</v>
      </c>
      <c r="E12" s="228" t="s">
        <v>169</v>
      </c>
      <c r="F12" s="229" t="s">
        <v>158</v>
      </c>
    </row>
    <row r="13" spans="1:6" ht="45">
      <c r="A13" s="230" t="s">
        <v>170</v>
      </c>
      <c r="B13" s="227"/>
      <c r="C13" s="228"/>
      <c r="D13" s="228" t="s">
        <v>171</v>
      </c>
      <c r="E13" s="228">
        <v>28</v>
      </c>
      <c r="F13" s="229" t="s">
        <v>158</v>
      </c>
    </row>
    <row r="14" spans="1:6" ht="45">
      <c r="A14" s="234" t="s">
        <v>172</v>
      </c>
      <c r="B14" s="231"/>
      <c r="C14" s="232"/>
      <c r="D14" s="232" t="s">
        <v>173</v>
      </c>
      <c r="E14" s="232">
        <v>20.21</v>
      </c>
      <c r="F14" s="235" t="s">
        <v>158</v>
      </c>
    </row>
    <row r="15" spans="1:6" ht="45">
      <c r="A15" s="234" t="s">
        <v>174</v>
      </c>
      <c r="B15" s="231"/>
      <c r="C15" s="232"/>
      <c r="D15" s="228" t="s">
        <v>175</v>
      </c>
      <c r="E15" s="232" t="s">
        <v>176</v>
      </c>
      <c r="F15" s="235" t="s">
        <v>158</v>
      </c>
    </row>
    <row r="16" spans="1:6" ht="30">
      <c r="A16" s="234" t="s">
        <v>177</v>
      </c>
      <c r="B16" s="231">
        <v>2.17</v>
      </c>
      <c r="C16" s="232">
        <v>8</v>
      </c>
      <c r="D16" s="232">
        <v>1</v>
      </c>
      <c r="E16" s="232" t="s">
        <v>178</v>
      </c>
      <c r="F16" s="235" t="s">
        <v>179</v>
      </c>
    </row>
  </sheetData>
  <mergeCells count="7">
    <mergeCell ref="A5:F5"/>
    <mergeCell ref="A6:A7"/>
    <mergeCell ref="B6:E6"/>
    <mergeCell ref="B4:E4"/>
    <mergeCell ref="A1:F1"/>
    <mergeCell ref="A2:F2"/>
    <mergeCell ref="A3:F3"/>
  </mergeCells>
  <dataValidations count="2">
    <dataValidation allowBlank="1" showInputMessage="1" showErrorMessage="1" prompt="Proponer y escribir en una frase la estrategia para gestionar la debilidad, la oportunidad, la amenaza o la fortaleza.Usar verbo de acción en infinitivo._x000a_" sqref="G1 A6 G4" xr:uid="{00000000-0002-0000-02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6"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A13" zoomScale="112" zoomScaleNormal="112" workbookViewId="0">
      <selection activeCell="C20" sqref="C20:D20"/>
    </sheetView>
  </sheetViews>
  <sheetFormatPr baseColWidth="10" defaultColWidth="11.42578125" defaultRowHeight="15"/>
  <cols>
    <col min="1" max="1" width="2.85546875" style="4" customWidth="1"/>
    <col min="2" max="3" width="24.7109375" style="4" customWidth="1"/>
    <col min="4" max="4" width="16" style="4" customWidth="1"/>
    <col min="5" max="5" width="24.7109375" style="4" customWidth="1"/>
    <col min="6" max="6" width="27.7109375" style="4" customWidth="1"/>
    <col min="7" max="8" width="24.7109375" style="4" customWidth="1"/>
    <col min="9" max="16384" width="11.42578125" style="4"/>
  </cols>
  <sheetData>
    <row r="1" spans="2:8" ht="15.75" thickBot="1"/>
    <row r="2" spans="2:8" ht="18">
      <c r="B2" s="288" t="s">
        <v>180</v>
      </c>
      <c r="C2" s="289"/>
      <c r="D2" s="289"/>
      <c r="E2" s="289"/>
      <c r="F2" s="289"/>
      <c r="G2" s="289"/>
      <c r="H2" s="290"/>
    </row>
    <row r="3" spans="2:8" ht="16.5">
      <c r="B3" s="291" t="s">
        <v>181</v>
      </c>
      <c r="C3" s="292"/>
      <c r="D3" s="292"/>
      <c r="E3" s="292"/>
      <c r="F3" s="292"/>
      <c r="G3" s="292"/>
      <c r="H3" s="293"/>
    </row>
    <row r="4" spans="2:8" ht="88.5" customHeight="1">
      <c r="B4" s="294" t="s">
        <v>182</v>
      </c>
      <c r="C4" s="295"/>
      <c r="D4" s="295"/>
      <c r="E4" s="295"/>
      <c r="F4" s="295"/>
      <c r="G4" s="295"/>
      <c r="H4" s="296"/>
    </row>
    <row r="5" spans="2:8" ht="16.5">
      <c r="B5" s="5"/>
      <c r="C5" s="6"/>
      <c r="D5" s="6"/>
      <c r="E5" s="6"/>
      <c r="F5" s="6"/>
      <c r="G5" s="6"/>
      <c r="H5" s="7"/>
    </row>
    <row r="6" spans="2:8" ht="16.5" customHeight="1">
      <c r="B6" s="297" t="s">
        <v>183</v>
      </c>
      <c r="C6" s="298"/>
      <c r="D6" s="298"/>
      <c r="E6" s="298"/>
      <c r="F6" s="298"/>
      <c r="G6" s="298"/>
      <c r="H6" s="299"/>
    </row>
    <row r="7" spans="2:8" ht="44.25" customHeight="1">
      <c r="B7" s="297"/>
      <c r="C7" s="298"/>
      <c r="D7" s="298"/>
      <c r="E7" s="298"/>
      <c r="F7" s="298"/>
      <c r="G7" s="298"/>
      <c r="H7" s="299"/>
    </row>
    <row r="8" spans="2:8" ht="15.75" thickBot="1">
      <c r="B8" s="8"/>
      <c r="C8" s="9"/>
      <c r="D8" s="10"/>
      <c r="E8" s="11"/>
      <c r="F8" s="11"/>
      <c r="G8" s="12"/>
      <c r="H8" s="13"/>
    </row>
    <row r="9" spans="2:8" ht="15.75" thickTop="1">
      <c r="B9" s="8"/>
      <c r="C9" s="300" t="s">
        <v>184</v>
      </c>
      <c r="D9" s="301"/>
      <c r="E9" s="302" t="s">
        <v>185</v>
      </c>
      <c r="F9" s="303"/>
      <c r="G9" s="9"/>
      <c r="H9" s="13"/>
    </row>
    <row r="10" spans="2:8" ht="35.25" customHeight="1">
      <c r="B10" s="8"/>
      <c r="C10" s="284" t="s">
        <v>186</v>
      </c>
      <c r="D10" s="285"/>
      <c r="E10" s="286" t="s">
        <v>187</v>
      </c>
      <c r="F10" s="287"/>
      <c r="G10" s="9"/>
      <c r="H10" s="13"/>
    </row>
    <row r="11" spans="2:8" ht="17.25" customHeight="1">
      <c r="B11" s="8"/>
      <c r="C11" s="284" t="s">
        <v>188</v>
      </c>
      <c r="D11" s="285"/>
      <c r="E11" s="286" t="s">
        <v>189</v>
      </c>
      <c r="F11" s="287"/>
      <c r="G11" s="9"/>
      <c r="H11" s="13"/>
    </row>
    <row r="12" spans="2:8" ht="19.5" customHeight="1">
      <c r="B12" s="8"/>
      <c r="C12" s="284" t="s">
        <v>190</v>
      </c>
      <c r="D12" s="285"/>
      <c r="E12" s="286" t="s">
        <v>191</v>
      </c>
      <c r="F12" s="287"/>
      <c r="G12" s="9"/>
      <c r="H12" s="13"/>
    </row>
    <row r="13" spans="2:8" ht="27" customHeight="1">
      <c r="B13" s="8"/>
      <c r="C13" s="284" t="s">
        <v>192</v>
      </c>
      <c r="D13" s="285"/>
      <c r="E13" s="286" t="s">
        <v>193</v>
      </c>
      <c r="F13" s="287"/>
      <c r="G13" s="9"/>
      <c r="H13" s="13"/>
    </row>
    <row r="14" spans="2:8" ht="34.5" customHeight="1">
      <c r="B14" s="8"/>
      <c r="C14" s="282" t="s">
        <v>194</v>
      </c>
      <c r="D14" s="283"/>
      <c r="E14" s="280" t="s">
        <v>195</v>
      </c>
      <c r="F14" s="281"/>
      <c r="G14" s="9"/>
      <c r="H14" s="13"/>
    </row>
    <row r="15" spans="2:8" ht="27.75" customHeight="1">
      <c r="B15" s="8"/>
      <c r="C15" s="282" t="s">
        <v>196</v>
      </c>
      <c r="D15" s="283"/>
      <c r="E15" s="280" t="s">
        <v>197</v>
      </c>
      <c r="F15" s="281"/>
      <c r="G15" s="9"/>
      <c r="H15" s="13"/>
    </row>
    <row r="16" spans="2:8" ht="28.5" customHeight="1">
      <c r="B16" s="8"/>
      <c r="C16" s="282" t="s">
        <v>198</v>
      </c>
      <c r="D16" s="283"/>
      <c r="E16" s="280" t="s">
        <v>199</v>
      </c>
      <c r="F16" s="281"/>
      <c r="G16" s="9"/>
      <c r="H16" s="13"/>
    </row>
    <row r="17" spans="2:8" ht="72.75" customHeight="1">
      <c r="B17" s="8"/>
      <c r="C17" s="282" t="s">
        <v>200</v>
      </c>
      <c r="D17" s="283"/>
      <c r="E17" s="280" t="s">
        <v>201</v>
      </c>
      <c r="F17" s="281"/>
      <c r="G17" s="9"/>
      <c r="H17" s="13"/>
    </row>
    <row r="18" spans="2:8" ht="64.5" customHeight="1">
      <c r="B18" s="8"/>
      <c r="C18" s="282" t="s">
        <v>202</v>
      </c>
      <c r="D18" s="283"/>
      <c r="E18" s="280" t="s">
        <v>203</v>
      </c>
      <c r="F18" s="281"/>
      <c r="G18" s="9"/>
      <c r="H18" s="13"/>
    </row>
    <row r="19" spans="2:8" ht="71.25" customHeight="1">
      <c r="B19" s="8"/>
      <c r="C19" s="282" t="s">
        <v>204</v>
      </c>
      <c r="D19" s="283"/>
      <c r="E19" s="280" t="s">
        <v>205</v>
      </c>
      <c r="F19" s="281"/>
      <c r="G19" s="9"/>
      <c r="H19" s="13"/>
    </row>
    <row r="20" spans="2:8" ht="55.5" customHeight="1">
      <c r="B20" s="8"/>
      <c r="C20" s="278" t="s">
        <v>206</v>
      </c>
      <c r="D20" s="279"/>
      <c r="E20" s="280" t="s">
        <v>207</v>
      </c>
      <c r="F20" s="281"/>
      <c r="G20" s="9"/>
      <c r="H20" s="13"/>
    </row>
    <row r="21" spans="2:8" ht="42" customHeight="1">
      <c r="B21" s="8"/>
      <c r="C21" s="278" t="s">
        <v>208</v>
      </c>
      <c r="D21" s="279"/>
      <c r="E21" s="280" t="s">
        <v>209</v>
      </c>
      <c r="F21" s="281"/>
      <c r="G21" s="9"/>
      <c r="H21" s="13"/>
    </row>
    <row r="22" spans="2:8" ht="59.25" customHeight="1">
      <c r="B22" s="8"/>
      <c r="C22" s="278" t="s">
        <v>210</v>
      </c>
      <c r="D22" s="279"/>
      <c r="E22" s="280" t="s">
        <v>211</v>
      </c>
      <c r="F22" s="281"/>
      <c r="G22" s="9"/>
      <c r="H22" s="13"/>
    </row>
    <row r="23" spans="2:8" ht="23.25" customHeight="1">
      <c r="B23" s="8"/>
      <c r="C23" s="278" t="s">
        <v>212</v>
      </c>
      <c r="D23" s="279"/>
      <c r="E23" s="280" t="s">
        <v>213</v>
      </c>
      <c r="F23" s="281"/>
      <c r="G23" s="9"/>
      <c r="H23" s="13"/>
    </row>
    <row r="24" spans="2:8" ht="30.75" customHeight="1">
      <c r="B24" s="8"/>
      <c r="C24" s="278" t="s">
        <v>214</v>
      </c>
      <c r="D24" s="279"/>
      <c r="E24" s="280" t="s">
        <v>215</v>
      </c>
      <c r="F24" s="281"/>
      <c r="G24" s="9"/>
      <c r="H24" s="13"/>
    </row>
    <row r="25" spans="2:8" ht="33" customHeight="1">
      <c r="B25" s="8"/>
      <c r="C25" s="278" t="s">
        <v>216</v>
      </c>
      <c r="D25" s="279"/>
      <c r="E25" s="280" t="s">
        <v>217</v>
      </c>
      <c r="F25" s="281"/>
      <c r="G25" s="9"/>
      <c r="H25" s="13"/>
    </row>
    <row r="26" spans="2:8" ht="30" customHeight="1">
      <c r="B26" s="8"/>
      <c r="C26" s="278" t="s">
        <v>218</v>
      </c>
      <c r="D26" s="279"/>
      <c r="E26" s="280" t="s">
        <v>219</v>
      </c>
      <c r="F26" s="281"/>
      <c r="G26" s="9"/>
      <c r="H26" s="13"/>
    </row>
    <row r="27" spans="2:8" ht="35.25" customHeight="1">
      <c r="B27" s="8"/>
      <c r="C27" s="278" t="s">
        <v>220</v>
      </c>
      <c r="D27" s="279"/>
      <c r="E27" s="280" t="s">
        <v>221</v>
      </c>
      <c r="F27" s="281"/>
      <c r="G27" s="9"/>
      <c r="H27" s="13"/>
    </row>
    <row r="28" spans="2:8" ht="31.5" customHeight="1">
      <c r="B28" s="8"/>
      <c r="C28" s="278" t="s">
        <v>222</v>
      </c>
      <c r="D28" s="279"/>
      <c r="E28" s="280" t="s">
        <v>223</v>
      </c>
      <c r="F28" s="281"/>
      <c r="G28" s="9"/>
      <c r="H28" s="13"/>
    </row>
    <row r="29" spans="2:8" ht="35.25" customHeight="1">
      <c r="B29" s="8"/>
      <c r="C29" s="278" t="s">
        <v>224</v>
      </c>
      <c r="D29" s="279"/>
      <c r="E29" s="280" t="s">
        <v>225</v>
      </c>
      <c r="F29" s="281"/>
      <c r="G29" s="9"/>
      <c r="H29" s="13"/>
    </row>
    <row r="30" spans="2:8" ht="59.25" customHeight="1">
      <c r="B30" s="8"/>
      <c r="C30" s="278" t="s">
        <v>226</v>
      </c>
      <c r="D30" s="279"/>
      <c r="E30" s="280" t="s">
        <v>227</v>
      </c>
      <c r="F30" s="281"/>
      <c r="G30" s="9"/>
      <c r="H30" s="13"/>
    </row>
    <row r="31" spans="2:8" ht="57" customHeight="1">
      <c r="B31" s="8"/>
      <c r="C31" s="278" t="s">
        <v>228</v>
      </c>
      <c r="D31" s="279"/>
      <c r="E31" s="280" t="s">
        <v>229</v>
      </c>
      <c r="F31" s="281"/>
      <c r="G31" s="9"/>
      <c r="H31" s="13"/>
    </row>
    <row r="32" spans="2:8" ht="82.5" customHeight="1">
      <c r="B32" s="8"/>
      <c r="C32" s="278" t="s">
        <v>230</v>
      </c>
      <c r="D32" s="279"/>
      <c r="E32" s="280" t="s">
        <v>231</v>
      </c>
      <c r="F32" s="281"/>
      <c r="G32" s="9"/>
      <c r="H32" s="13"/>
    </row>
    <row r="33" spans="2:8" ht="46.5" customHeight="1">
      <c r="B33" s="8"/>
      <c r="C33" s="278" t="s">
        <v>232</v>
      </c>
      <c r="D33" s="279"/>
      <c r="E33" s="280" t="s">
        <v>233</v>
      </c>
      <c r="F33" s="281"/>
      <c r="G33" s="9"/>
      <c r="H33" s="13"/>
    </row>
    <row r="34" spans="2:8" ht="6.75" customHeight="1" thickBot="1">
      <c r="B34" s="8"/>
      <c r="C34" s="274"/>
      <c r="D34" s="275"/>
      <c r="E34" s="276"/>
      <c r="F34" s="277"/>
      <c r="G34" s="9"/>
      <c r="H34" s="13"/>
    </row>
    <row r="35" spans="2:8" ht="15.75" thickTop="1">
      <c r="B35" s="8"/>
      <c r="C35" s="14"/>
      <c r="D35" s="14"/>
      <c r="E35" s="15"/>
      <c r="F35" s="15"/>
      <c r="G35" s="9"/>
      <c r="H35" s="13"/>
    </row>
    <row r="36" spans="2:8" ht="21" customHeight="1">
      <c r="B36" s="268" t="s">
        <v>234</v>
      </c>
      <c r="C36" s="269"/>
      <c r="D36" s="269"/>
      <c r="E36" s="269"/>
      <c r="F36" s="269"/>
      <c r="G36" s="269"/>
      <c r="H36" s="270"/>
    </row>
    <row r="37" spans="2:8" ht="20.25" customHeight="1">
      <c r="B37" s="268" t="s">
        <v>235</v>
      </c>
      <c r="C37" s="269"/>
      <c r="D37" s="269"/>
      <c r="E37" s="269"/>
      <c r="F37" s="269"/>
      <c r="G37" s="269"/>
      <c r="H37" s="270"/>
    </row>
    <row r="38" spans="2:8" ht="20.25" customHeight="1">
      <c r="B38" s="268" t="s">
        <v>236</v>
      </c>
      <c r="C38" s="269"/>
      <c r="D38" s="269"/>
      <c r="E38" s="269"/>
      <c r="F38" s="269"/>
      <c r="G38" s="269"/>
      <c r="H38" s="270"/>
    </row>
    <row r="39" spans="2:8" ht="21.75" customHeight="1">
      <c r="B39" s="268" t="s">
        <v>237</v>
      </c>
      <c r="C39" s="269"/>
      <c r="D39" s="269"/>
      <c r="E39" s="269"/>
      <c r="F39" s="269"/>
      <c r="G39" s="269"/>
      <c r="H39" s="270"/>
    </row>
    <row r="40" spans="2:8" ht="22.5" customHeight="1">
      <c r="B40" s="268" t="s">
        <v>238</v>
      </c>
      <c r="C40" s="269"/>
      <c r="D40" s="269"/>
      <c r="E40" s="269"/>
      <c r="F40" s="269"/>
      <c r="G40" s="269"/>
      <c r="H40" s="270"/>
    </row>
    <row r="41" spans="2:8" ht="32.25" customHeight="1" thickBot="1">
      <c r="B41" s="271" t="s">
        <v>239</v>
      </c>
      <c r="C41" s="272"/>
      <c r="D41" s="272"/>
      <c r="E41" s="272"/>
      <c r="F41" s="272"/>
      <c r="G41" s="272"/>
      <c r="H41" s="273"/>
    </row>
  </sheetData>
  <mergeCells count="62">
    <mergeCell ref="B2:H2"/>
    <mergeCell ref="B3:H3"/>
    <mergeCell ref="B4:H4"/>
    <mergeCell ref="B6:H7"/>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B40:H40"/>
    <mergeCell ref="B41:H41"/>
    <mergeCell ref="C34:D34"/>
    <mergeCell ref="E34:F34"/>
    <mergeCell ref="B36:H36"/>
    <mergeCell ref="B37:H37"/>
    <mergeCell ref="B38:H38"/>
    <mergeCell ref="B39:H3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118"/>
  <sheetViews>
    <sheetView topLeftCell="N1" zoomScale="61" zoomScaleNormal="80" workbookViewId="0">
      <selection activeCell="AI10" sqref="AI10:AI14"/>
    </sheetView>
  </sheetViews>
  <sheetFormatPr baseColWidth="10" defaultColWidth="11.42578125" defaultRowHeight="14.25"/>
  <cols>
    <col min="1" max="1" width="11.42578125" style="84"/>
    <col min="2" max="2" width="21" style="84" customWidth="1"/>
    <col min="3" max="3" width="19.7109375" style="84" customWidth="1"/>
    <col min="4" max="4" width="28.28515625" style="84" customWidth="1"/>
    <col min="5" max="5" width="25.7109375" style="84" customWidth="1"/>
    <col min="6" max="6" width="30.7109375" style="84" customWidth="1"/>
    <col min="7" max="7" width="23.28515625" style="84" customWidth="1"/>
    <col min="8" max="8" width="12.140625" style="84" customWidth="1"/>
    <col min="9" max="9" width="13.28515625" style="84" customWidth="1"/>
    <col min="10" max="10" width="11.42578125" style="84"/>
    <col min="11" max="11" width="28.42578125" style="84" customWidth="1"/>
    <col min="12" max="12" width="22.85546875" style="84" customWidth="1"/>
    <col min="13" max="15" width="11.42578125" style="84"/>
    <col min="16" max="16" width="37.85546875" style="84" customWidth="1"/>
    <col min="17" max="17" width="18.28515625" style="84" customWidth="1"/>
    <col min="18" max="20" width="11.42578125" style="84"/>
    <col min="21" max="21" width="17.28515625" style="84" customWidth="1"/>
    <col min="22" max="22" width="14" style="84" customWidth="1"/>
    <col min="23" max="23" width="14" style="84" bestFit="1" customWidth="1"/>
    <col min="24" max="24" width="38.7109375" style="84" hidden="1" customWidth="1"/>
    <col min="25" max="25" width="44.85546875" style="84" hidden="1" customWidth="1"/>
    <col min="26" max="26" width="4.85546875" style="84" hidden="1" customWidth="1"/>
    <col min="27" max="28" width="11.85546875" style="84" customWidth="1"/>
    <col min="29" max="29" width="41.7109375" style="84" hidden="1" customWidth="1"/>
    <col min="30" max="30" width="4.85546875" style="84" hidden="1" customWidth="1"/>
    <col min="31" max="31" width="13.42578125" style="84" customWidth="1"/>
    <col min="32" max="32" width="11.42578125" style="84"/>
    <col min="33" max="33" width="13.42578125" style="84" customWidth="1"/>
    <col min="34" max="34" width="21.140625" style="84" customWidth="1"/>
    <col min="35" max="35" width="11.42578125" style="84"/>
    <col min="36" max="36" width="15" style="84" customWidth="1"/>
    <col min="37" max="37" width="16.140625" style="84" customWidth="1"/>
    <col min="38" max="38" width="17.85546875" style="84" bestFit="1" customWidth="1"/>
    <col min="39" max="39" width="12" style="84" bestFit="1" customWidth="1"/>
    <col min="40" max="40" width="11.42578125" style="84"/>
    <col min="41" max="298" width="11.42578125" style="158"/>
    <col min="299" max="16384" width="11.42578125" style="159"/>
  </cols>
  <sheetData>
    <row r="1" spans="1:298" ht="16.5" customHeight="1">
      <c r="A1" s="370"/>
      <c r="B1" s="371"/>
      <c r="C1" s="371"/>
      <c r="D1" s="361" t="s">
        <v>240</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3" t="s">
        <v>241</v>
      </c>
      <c r="AM1" s="363"/>
      <c r="AN1" s="363"/>
    </row>
    <row r="2" spans="1:298" ht="39.75" customHeight="1">
      <c r="A2" s="372"/>
      <c r="B2" s="373"/>
      <c r="C2" s="373"/>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3"/>
      <c r="AM2" s="363"/>
      <c r="AN2" s="363"/>
    </row>
    <row r="3" spans="1:298">
      <c r="A3" s="160"/>
      <c r="B3" s="160"/>
      <c r="C3" s="161"/>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3"/>
      <c r="AM3" s="363"/>
      <c r="AN3" s="363"/>
    </row>
    <row r="4" spans="1:298" ht="26.25" customHeight="1">
      <c r="A4" s="364" t="s">
        <v>242</v>
      </c>
      <c r="B4" s="365"/>
      <c r="C4" s="366"/>
      <c r="D4" s="367" t="s">
        <v>243</v>
      </c>
      <c r="E4" s="368"/>
      <c r="F4" s="368"/>
      <c r="G4" s="368"/>
      <c r="H4" s="368"/>
      <c r="I4" s="368"/>
      <c r="J4" s="368"/>
      <c r="K4" s="368"/>
      <c r="L4" s="368"/>
      <c r="M4" s="368"/>
      <c r="N4" s="368"/>
      <c r="O4" s="369"/>
      <c r="P4" s="369"/>
      <c r="Q4" s="369"/>
      <c r="R4" s="105"/>
      <c r="S4" s="105"/>
      <c r="T4" s="105"/>
      <c r="U4" s="105"/>
      <c r="V4" s="105"/>
      <c r="W4" s="105"/>
      <c r="X4" s="105"/>
      <c r="Y4" s="105"/>
      <c r="Z4" s="105"/>
      <c r="AA4" s="105"/>
      <c r="AB4" s="105"/>
      <c r="AC4" s="105"/>
      <c r="AD4" s="105"/>
      <c r="AE4" s="105"/>
      <c r="AF4" s="105"/>
      <c r="AG4" s="105"/>
      <c r="AH4" s="105"/>
      <c r="AI4" s="105"/>
      <c r="AJ4" s="105"/>
      <c r="AK4" s="105"/>
      <c r="AL4" s="105"/>
      <c r="AM4" s="105"/>
      <c r="AN4" s="105"/>
    </row>
    <row r="5" spans="1:298" ht="30" customHeight="1">
      <c r="A5" s="364" t="s">
        <v>244</v>
      </c>
      <c r="B5" s="365"/>
      <c r="C5" s="366"/>
      <c r="D5" s="374" t="s">
        <v>8</v>
      </c>
      <c r="E5" s="375"/>
      <c r="F5" s="375"/>
      <c r="G5" s="375"/>
      <c r="H5" s="375"/>
      <c r="I5" s="375"/>
      <c r="J5" s="375"/>
      <c r="K5" s="375"/>
      <c r="L5" s="375"/>
      <c r="M5" s="375"/>
      <c r="N5" s="376"/>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spans="1:298" ht="49.5" customHeight="1">
      <c r="A6" s="364" t="s">
        <v>245</v>
      </c>
      <c r="B6" s="365"/>
      <c r="C6" s="366"/>
      <c r="D6" s="377" t="s">
        <v>246</v>
      </c>
      <c r="E6" s="378"/>
      <c r="F6" s="378"/>
      <c r="G6" s="378"/>
      <c r="H6" s="378"/>
      <c r="I6" s="378"/>
      <c r="J6" s="378"/>
      <c r="K6" s="378"/>
      <c r="L6" s="378"/>
      <c r="M6" s="378"/>
      <c r="N6" s="378"/>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spans="1:298" ht="15">
      <c r="A7" s="358" t="s">
        <v>247</v>
      </c>
      <c r="B7" s="359"/>
      <c r="C7" s="359"/>
      <c r="D7" s="359"/>
      <c r="E7" s="359"/>
      <c r="F7" s="359"/>
      <c r="G7" s="359"/>
      <c r="H7" s="360"/>
      <c r="I7" s="358" t="s">
        <v>248</v>
      </c>
      <c r="J7" s="359"/>
      <c r="K7" s="359"/>
      <c r="L7" s="359"/>
      <c r="M7" s="359"/>
      <c r="N7" s="360"/>
      <c r="O7" s="358" t="s">
        <v>249</v>
      </c>
      <c r="P7" s="359"/>
      <c r="Q7" s="359"/>
      <c r="R7" s="359"/>
      <c r="S7" s="359"/>
      <c r="T7" s="359"/>
      <c r="U7" s="359"/>
      <c r="V7" s="359"/>
      <c r="W7" s="360"/>
      <c r="X7" s="358" t="s">
        <v>250</v>
      </c>
      <c r="Y7" s="359"/>
      <c r="Z7" s="359"/>
      <c r="AA7" s="359"/>
      <c r="AB7" s="359"/>
      <c r="AC7" s="359"/>
      <c r="AD7" s="359"/>
      <c r="AE7" s="359"/>
      <c r="AF7" s="359"/>
      <c r="AG7" s="359"/>
      <c r="AH7" s="360"/>
      <c r="AI7" s="358" t="s">
        <v>251</v>
      </c>
      <c r="AJ7" s="359"/>
      <c r="AK7" s="359"/>
      <c r="AL7" s="359"/>
      <c r="AM7" s="359"/>
      <c r="AN7" s="379"/>
    </row>
    <row r="8" spans="1:298" ht="16.5" customHeight="1">
      <c r="A8" s="352" t="s">
        <v>252</v>
      </c>
      <c r="B8" s="352" t="s">
        <v>253</v>
      </c>
      <c r="C8" s="347" t="s">
        <v>194</v>
      </c>
      <c r="D8" s="349" t="s">
        <v>196</v>
      </c>
      <c r="E8" s="349" t="s">
        <v>198</v>
      </c>
      <c r="F8" s="350" t="s">
        <v>200</v>
      </c>
      <c r="G8" s="344" t="s">
        <v>202</v>
      </c>
      <c r="H8" s="349" t="s">
        <v>254</v>
      </c>
      <c r="I8" s="351" t="s">
        <v>255</v>
      </c>
      <c r="J8" s="357" t="s">
        <v>256</v>
      </c>
      <c r="K8" s="344" t="s">
        <v>257</v>
      </c>
      <c r="L8" s="344" t="s">
        <v>258</v>
      </c>
      <c r="M8" s="357" t="s">
        <v>256</v>
      </c>
      <c r="N8" s="349" t="s">
        <v>208</v>
      </c>
      <c r="O8" s="341" t="s">
        <v>259</v>
      </c>
      <c r="P8" s="343" t="s">
        <v>210</v>
      </c>
      <c r="Q8" s="344" t="s">
        <v>212</v>
      </c>
      <c r="R8" s="343" t="s">
        <v>260</v>
      </c>
      <c r="S8" s="343"/>
      <c r="T8" s="343"/>
      <c r="U8" s="343"/>
      <c r="V8" s="343"/>
      <c r="W8" s="343"/>
      <c r="X8" s="345" t="s">
        <v>261</v>
      </c>
      <c r="Y8" s="341" t="s">
        <v>262</v>
      </c>
      <c r="Z8" s="341" t="s">
        <v>256</v>
      </c>
      <c r="AA8" s="162"/>
      <c r="AB8" s="162"/>
      <c r="AC8" s="341" t="s">
        <v>263</v>
      </c>
      <c r="AD8" s="341" t="s">
        <v>256</v>
      </c>
      <c r="AE8" s="162"/>
      <c r="AF8" s="162"/>
      <c r="AG8" s="345" t="s">
        <v>264</v>
      </c>
      <c r="AH8" s="341" t="s">
        <v>228</v>
      </c>
      <c r="AI8" s="343" t="s">
        <v>251</v>
      </c>
      <c r="AJ8" s="343" t="s">
        <v>265</v>
      </c>
      <c r="AK8" s="343" t="s">
        <v>266</v>
      </c>
      <c r="AL8" s="343" t="s">
        <v>267</v>
      </c>
      <c r="AM8" s="355" t="s">
        <v>268</v>
      </c>
      <c r="AN8" s="355" t="s">
        <v>232</v>
      </c>
    </row>
    <row r="9" spans="1:298" s="167" customFormat="1" ht="94.5" customHeight="1">
      <c r="A9" s="353"/>
      <c r="B9" s="354"/>
      <c r="C9" s="348"/>
      <c r="D9" s="344"/>
      <c r="E9" s="344"/>
      <c r="F9" s="348"/>
      <c r="G9" s="351"/>
      <c r="H9" s="344"/>
      <c r="I9" s="351"/>
      <c r="J9" s="357"/>
      <c r="K9" s="351"/>
      <c r="L9" s="351"/>
      <c r="M9" s="357"/>
      <c r="N9" s="344"/>
      <c r="O9" s="346"/>
      <c r="P9" s="344"/>
      <c r="Q9" s="351"/>
      <c r="R9" s="163" t="s">
        <v>269</v>
      </c>
      <c r="S9" s="163" t="s">
        <v>270</v>
      </c>
      <c r="T9" s="163" t="s">
        <v>271</v>
      </c>
      <c r="U9" s="163" t="s">
        <v>272</v>
      </c>
      <c r="V9" s="163" t="s">
        <v>273</v>
      </c>
      <c r="W9" s="163" t="s">
        <v>274</v>
      </c>
      <c r="X9" s="341"/>
      <c r="Y9" s="342"/>
      <c r="Z9" s="342"/>
      <c r="AA9" s="164" t="s">
        <v>275</v>
      </c>
      <c r="AB9" s="164" t="s">
        <v>256</v>
      </c>
      <c r="AC9" s="342"/>
      <c r="AD9" s="342"/>
      <c r="AE9" s="165" t="s">
        <v>263</v>
      </c>
      <c r="AF9" s="165" t="s">
        <v>256</v>
      </c>
      <c r="AG9" s="341"/>
      <c r="AH9" s="346"/>
      <c r="AI9" s="344"/>
      <c r="AJ9" s="344"/>
      <c r="AK9" s="344"/>
      <c r="AL9" s="344"/>
      <c r="AM9" s="356"/>
      <c r="AN9" s="35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c r="FU9" s="166"/>
      <c r="FV9" s="166"/>
      <c r="FW9" s="166"/>
      <c r="FX9" s="166"/>
      <c r="FY9" s="166"/>
      <c r="FZ9" s="166"/>
      <c r="GA9" s="166"/>
      <c r="GB9" s="166"/>
      <c r="GC9" s="166"/>
      <c r="GD9" s="166"/>
      <c r="GE9" s="166"/>
      <c r="GF9" s="166"/>
      <c r="GG9" s="166"/>
      <c r="GH9" s="166"/>
      <c r="GI9" s="166"/>
      <c r="GJ9" s="166"/>
      <c r="GK9" s="166"/>
      <c r="GL9" s="166"/>
      <c r="GM9" s="166"/>
      <c r="GN9" s="166"/>
      <c r="GO9" s="166"/>
      <c r="GP9" s="166"/>
      <c r="GQ9" s="166"/>
      <c r="GR9" s="166"/>
      <c r="GS9" s="166"/>
      <c r="GT9" s="166"/>
      <c r="GU9" s="166"/>
      <c r="GV9" s="166"/>
      <c r="GW9" s="166"/>
      <c r="GX9" s="166"/>
      <c r="GY9" s="166"/>
      <c r="GZ9" s="166"/>
      <c r="HA9" s="166"/>
      <c r="HB9" s="166"/>
      <c r="HC9" s="166"/>
      <c r="HD9" s="166"/>
      <c r="HE9" s="166"/>
      <c r="HF9" s="166"/>
      <c r="HG9" s="166"/>
      <c r="HH9" s="166"/>
      <c r="HI9" s="166"/>
      <c r="HJ9" s="166"/>
      <c r="HK9" s="166"/>
      <c r="HL9" s="166"/>
      <c r="HM9" s="166"/>
      <c r="HN9" s="166"/>
      <c r="HO9" s="166"/>
      <c r="HP9" s="166"/>
      <c r="HQ9" s="166"/>
      <c r="HR9" s="166"/>
      <c r="HS9" s="166"/>
      <c r="HT9" s="166"/>
      <c r="HU9" s="166"/>
      <c r="HV9" s="166"/>
      <c r="HW9" s="166"/>
      <c r="HX9" s="166"/>
      <c r="HY9" s="166"/>
      <c r="HZ9" s="166"/>
      <c r="IA9" s="166"/>
      <c r="IB9" s="166"/>
      <c r="IC9" s="166"/>
      <c r="ID9" s="166"/>
      <c r="IE9" s="166"/>
      <c r="IF9" s="166"/>
      <c r="IG9" s="166"/>
      <c r="IH9" s="166"/>
      <c r="II9" s="166"/>
      <c r="IJ9" s="166"/>
      <c r="IK9" s="166"/>
      <c r="IL9" s="166"/>
      <c r="IM9" s="166"/>
      <c r="IN9" s="166"/>
      <c r="IO9" s="166"/>
      <c r="IP9" s="166"/>
      <c r="IQ9" s="166"/>
      <c r="IR9" s="166"/>
      <c r="IS9" s="166"/>
      <c r="IT9" s="166"/>
      <c r="IU9" s="166"/>
      <c r="IV9" s="166"/>
      <c r="IW9" s="166"/>
      <c r="IX9" s="166"/>
      <c r="IY9" s="166"/>
      <c r="IZ9" s="166"/>
      <c r="JA9" s="166"/>
      <c r="JB9" s="166"/>
      <c r="JC9" s="166"/>
      <c r="JD9" s="166"/>
      <c r="JE9" s="166"/>
      <c r="JF9" s="166"/>
      <c r="JG9" s="166"/>
      <c r="JH9" s="166"/>
      <c r="JI9" s="166"/>
      <c r="JJ9" s="166"/>
      <c r="JK9" s="166"/>
      <c r="JL9" s="166"/>
      <c r="JM9" s="166"/>
      <c r="JN9" s="166"/>
      <c r="JO9" s="166"/>
      <c r="JP9" s="166"/>
      <c r="JQ9" s="166"/>
      <c r="JR9" s="166"/>
      <c r="JS9" s="166"/>
      <c r="JT9" s="166"/>
      <c r="JU9" s="166"/>
      <c r="JV9" s="166"/>
      <c r="JW9" s="166"/>
      <c r="JX9" s="166"/>
      <c r="JY9" s="166"/>
      <c r="JZ9" s="166"/>
      <c r="KA9" s="166"/>
      <c r="KB9" s="166"/>
      <c r="KC9" s="166"/>
      <c r="KD9" s="166"/>
      <c r="KE9" s="166"/>
      <c r="KF9" s="166"/>
      <c r="KG9" s="166"/>
      <c r="KH9" s="166"/>
      <c r="KI9" s="166"/>
      <c r="KJ9" s="166"/>
      <c r="KK9" s="166"/>
      <c r="KL9" s="166"/>
    </row>
    <row r="10" spans="1:298" ht="66" customHeight="1">
      <c r="A10" s="304">
        <v>1</v>
      </c>
      <c r="B10" s="309" t="s">
        <v>276</v>
      </c>
      <c r="C10" s="304" t="s">
        <v>277</v>
      </c>
      <c r="D10" s="317" t="s">
        <v>278</v>
      </c>
      <c r="E10" s="304" t="s">
        <v>279</v>
      </c>
      <c r="F10" s="317" t="s">
        <v>280</v>
      </c>
      <c r="G10" s="304" t="s">
        <v>281</v>
      </c>
      <c r="H10" s="304">
        <v>1500</v>
      </c>
      <c r="I10" s="316" t="str">
        <f>IF(H10&lt;=2,'Tabla probabilidad'!$B$5,IF(H10&lt;=24,'Tabla probabilidad'!$B$6,IF(H10&lt;=500,'Tabla probabilidad'!$B$7,IF(H10&lt;=5000,'Tabla probabilidad'!$B$8,IF(H10&gt;5000,'Tabla probabilidad'!$B$9)))))</f>
        <v>Alta</v>
      </c>
      <c r="J10" s="312">
        <f>IF(H10&lt;=2,'Tabla probabilidad'!$D$5,IF(H10&lt;=24,'Tabla probabilidad'!$D$6,IF(H10&lt;=500,'Tabla probabilidad'!$D$7,IF(H10&lt;=5000,'Tabla probabilidad'!$D$8,IF(H10&gt;5000,'Tabla probabilidad'!$D$9)))))</f>
        <v>0.8</v>
      </c>
      <c r="K10" s="304" t="s">
        <v>282</v>
      </c>
      <c r="L10" s="304"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304"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304" t="str">
        <f>VLOOKUP((I10&amp;L10),Hoja1!$B$4:$C$28,2,0)</f>
        <v xml:space="preserve">Alto </v>
      </c>
      <c r="O10" s="168">
        <v>1</v>
      </c>
      <c r="P10" s="239" t="s">
        <v>283</v>
      </c>
      <c r="Q10" s="168" t="str">
        <f t="shared" ref="Q10:Q54" si="0">IF(R10="Preventivo","Probabilidad",IF(R10="Detectivo","Probabilidad", IF(R10="Correctivo","Impacto")))</f>
        <v>Probabilidad</v>
      </c>
      <c r="R10" s="168" t="s">
        <v>284</v>
      </c>
      <c r="S10" s="168" t="s">
        <v>285</v>
      </c>
      <c r="T10" s="169">
        <f>VLOOKUP(R10&amp;S10,Hoja1!$Q$4:$R$9,2,0)</f>
        <v>0.45</v>
      </c>
      <c r="U10" s="168" t="s">
        <v>286</v>
      </c>
      <c r="V10" s="168" t="s">
        <v>287</v>
      </c>
      <c r="W10" s="168" t="s">
        <v>288</v>
      </c>
      <c r="X10" s="169">
        <f>IF(Q10="Probabilidad",($J$10*T10),IF(Q10="Impacto"," "))</f>
        <v>0.36000000000000004</v>
      </c>
      <c r="Y10" s="169" t="str">
        <f>IF(Z10&lt;=20%,'Tabla probabilidad'!$B$5,IF(Z10&lt;=40%,'Tabla probabilidad'!$B$6,IF(Z10&lt;=60%,'Tabla probabilidad'!$B$7,IF(Z10&lt;=80%,'Tabla probabilidad'!$B$8,IF(Z10&lt;=100%,'Tabla probabilidad'!$B$9)))))</f>
        <v>Media</v>
      </c>
      <c r="Z10" s="169">
        <f>IF(R10="Preventivo",($J$10-($J$10*T10)),IF(R10="Detectivo",($J$10-($J$10*T10)),IF(R10="Correctivo",($J$10))))</f>
        <v>0.44</v>
      </c>
      <c r="AA10" s="306" t="str">
        <f>IF(AB10&lt;=20%,'Tabla probabilidad'!$B$5,IF(AB10&lt;=40%,'Tabla probabilidad'!$B$6,IF(AB10&lt;=60%,'Tabla probabilidad'!$B$7,IF(AB10&lt;=80%,'Tabla probabilidad'!$B$8,IF(AB10&lt;=100%,'Tabla probabilidad'!$B$9)))))</f>
        <v>Media</v>
      </c>
      <c r="AB10" s="306">
        <f>AVERAGE(Z10:Z14)</f>
        <v>0.44000000000000006</v>
      </c>
      <c r="AC10" s="169" t="str">
        <f t="shared" ref="AC10:AC50" si="1">IF(AD10&lt;=20%,"Leve",IF(AD10&lt;=40%,"Menor",IF(AD10&lt;=60%,"Moderado",IF(AD10&lt;=80%,"Mayor",IF(AD10&lt;=100%,"Catastrófico")))))</f>
        <v>Mayor</v>
      </c>
      <c r="AD10" s="169">
        <f>IF(Q10="Probabilidad",(($M$10-0)),IF(Q10="Impacto",($M$10-($M$10*T10))))</f>
        <v>0.8</v>
      </c>
      <c r="AE10" s="306" t="str">
        <f>IF(AF10&lt;=20%,"Leve",IF(AF10&lt;=40%,"Menor",IF(AF10&lt;=60%,"Moderado",IF(AF10&lt;=80%,"Mayor",IF(AF10&lt;=100%,"Catastrófico")))))</f>
        <v>Mayor</v>
      </c>
      <c r="AF10" s="306">
        <f>AVERAGE(AD10:AD14)</f>
        <v>0.8</v>
      </c>
      <c r="AG10" s="309" t="str">
        <f>VLOOKUP(AA10&amp;AE10,Hoja1!$B$4:$C$28,2,0)</f>
        <v xml:space="preserve">Alto </v>
      </c>
      <c r="AH10" s="304" t="s">
        <v>289</v>
      </c>
      <c r="AI10" s="304"/>
      <c r="AJ10" s="304"/>
      <c r="AK10" s="304"/>
      <c r="AL10" s="304"/>
      <c r="AM10" s="304"/>
      <c r="AN10" s="304"/>
    </row>
    <row r="11" spans="1:298" ht="92.25" customHeight="1">
      <c r="A11" s="304"/>
      <c r="B11" s="310"/>
      <c r="C11" s="304"/>
      <c r="D11" s="317"/>
      <c r="E11" s="304"/>
      <c r="F11" s="317"/>
      <c r="G11" s="304"/>
      <c r="H11" s="304"/>
      <c r="I11" s="316"/>
      <c r="J11" s="312"/>
      <c r="K11" s="304"/>
      <c r="L11" s="305"/>
      <c r="M11" s="305"/>
      <c r="N11" s="304"/>
      <c r="O11" s="168"/>
      <c r="P11" s="180"/>
      <c r="Q11" s="168" t="str">
        <f>IF(R11="Preventivo","Probabilidad",IF(R11="Detectivo","Probabilidad", IF(R11="Correctivo","Impacto")))</f>
        <v>Probabilidad</v>
      </c>
      <c r="R11" s="168" t="s">
        <v>284</v>
      </c>
      <c r="S11" s="168" t="s">
        <v>285</v>
      </c>
      <c r="T11" s="169">
        <f>VLOOKUP(R11&amp;S11,Hoja1!$Q$4:$R$9,2,0)</f>
        <v>0.45</v>
      </c>
      <c r="U11" s="168" t="s">
        <v>286</v>
      </c>
      <c r="V11" s="168" t="s">
        <v>287</v>
      </c>
      <c r="W11" s="168" t="s">
        <v>288</v>
      </c>
      <c r="X11" s="169">
        <f>IF(Q11="Probabilidad",($J$10*T11),IF(Q11="Impacto"," "))</f>
        <v>0.36000000000000004</v>
      </c>
      <c r="Y11" s="169" t="str">
        <f>IF(Z11&lt;=20%,'Tabla probabilidad'!$B$5,IF(Z11&lt;=40%,'Tabla probabilidad'!$B$6,IF(Z11&lt;=60%,'Tabla probabilidad'!$B$7,IF(Z11&lt;=80%,'Tabla probabilidad'!$B$8,IF(Z11&lt;=100%,'Tabla probabilidad'!$B$9)))))</f>
        <v>Media</v>
      </c>
      <c r="Z11" s="169">
        <f t="shared" ref="Z11:Z14" si="2">IF(R11="Preventivo",($J$10-($J$10*T11)),IF(R11="Detectivo",($J$10-($J$10*T11)),IF(R11="Correctivo",($J$10))))</f>
        <v>0.44</v>
      </c>
      <c r="AA11" s="307"/>
      <c r="AB11" s="307"/>
      <c r="AC11" s="169" t="str">
        <f t="shared" si="1"/>
        <v>Mayor</v>
      </c>
      <c r="AD11" s="169">
        <f>IF(Q11="Probabilidad",(($M$10-0)),IF(Q11="Impacto",($M$10-($M$10*T11))))</f>
        <v>0.8</v>
      </c>
      <c r="AE11" s="307"/>
      <c r="AF11" s="307"/>
      <c r="AG11" s="310"/>
      <c r="AH11" s="304"/>
      <c r="AI11" s="304"/>
      <c r="AJ11" s="304"/>
      <c r="AK11" s="304"/>
      <c r="AL11" s="304"/>
      <c r="AM11" s="304"/>
      <c r="AN11" s="304"/>
    </row>
    <row r="12" spans="1:298" ht="86.25" customHeight="1">
      <c r="A12" s="304"/>
      <c r="B12" s="310"/>
      <c r="C12" s="304"/>
      <c r="D12" s="317"/>
      <c r="E12" s="304"/>
      <c r="F12" s="317"/>
      <c r="G12" s="304"/>
      <c r="H12" s="304"/>
      <c r="I12" s="316"/>
      <c r="J12" s="312"/>
      <c r="K12" s="304"/>
      <c r="L12" s="305"/>
      <c r="M12" s="305"/>
      <c r="N12" s="304"/>
      <c r="O12" s="168"/>
      <c r="P12" s="180"/>
      <c r="Q12" s="168" t="str">
        <f t="shared" si="0"/>
        <v>Probabilidad</v>
      </c>
      <c r="R12" s="168" t="s">
        <v>284</v>
      </c>
      <c r="S12" s="168" t="s">
        <v>285</v>
      </c>
      <c r="T12" s="169">
        <f>VLOOKUP(R12&amp;S12,Hoja1!$Q$4:$R$9,2,0)</f>
        <v>0.45</v>
      </c>
      <c r="U12" s="168" t="s">
        <v>286</v>
      </c>
      <c r="V12" s="168" t="s">
        <v>287</v>
      </c>
      <c r="W12" s="168" t="s">
        <v>288</v>
      </c>
      <c r="X12" s="169">
        <f t="shared" ref="X12:X14" si="3">IF(Q12="Probabilidad",($J$10*T12),IF(Q12="Impacto"," "))</f>
        <v>0.36000000000000004</v>
      </c>
      <c r="Y12" s="169" t="str">
        <f>IF(Z12&lt;=20%,'Tabla probabilidad'!$B$5,IF(Z12&lt;=40%,'Tabla probabilidad'!$B$6,IF(Z12&lt;=60%,'Tabla probabilidad'!$B$7,IF(Z12&lt;=80%,'Tabla probabilidad'!$B$8,IF(Z12&lt;=100%,'Tabla probabilidad'!$B$9)))))</f>
        <v>Media</v>
      </c>
      <c r="Z12" s="169">
        <f t="shared" si="2"/>
        <v>0.44</v>
      </c>
      <c r="AA12" s="307"/>
      <c r="AB12" s="307"/>
      <c r="AC12" s="169" t="str">
        <f t="shared" si="1"/>
        <v>Mayor</v>
      </c>
      <c r="AD12" s="169">
        <f>IF(Q12="Probabilidad",(($M$10-0)),IF(Q12="Impacto",($M$10-($M$10*T12))))</f>
        <v>0.8</v>
      </c>
      <c r="AE12" s="307"/>
      <c r="AF12" s="307"/>
      <c r="AG12" s="310"/>
      <c r="AH12" s="304"/>
      <c r="AI12" s="304"/>
      <c r="AJ12" s="304"/>
      <c r="AK12" s="304"/>
      <c r="AL12" s="304"/>
      <c r="AM12" s="304"/>
      <c r="AN12" s="304"/>
    </row>
    <row r="13" spans="1:298" ht="56.25" customHeight="1">
      <c r="A13" s="304"/>
      <c r="B13" s="310"/>
      <c r="C13" s="304"/>
      <c r="D13" s="317"/>
      <c r="E13" s="304"/>
      <c r="F13" s="317"/>
      <c r="G13" s="304"/>
      <c r="H13" s="304"/>
      <c r="I13" s="316"/>
      <c r="J13" s="312"/>
      <c r="K13" s="304"/>
      <c r="L13" s="305"/>
      <c r="M13" s="305"/>
      <c r="N13" s="304"/>
      <c r="O13" s="168"/>
      <c r="P13" s="180"/>
      <c r="Q13" s="168" t="str">
        <f t="shared" si="0"/>
        <v>Probabilidad</v>
      </c>
      <c r="R13" s="168" t="s">
        <v>284</v>
      </c>
      <c r="S13" s="168" t="s">
        <v>285</v>
      </c>
      <c r="T13" s="169">
        <f>VLOOKUP(R13&amp;S13,Hoja1!$Q$4:$R$9,2,0)</f>
        <v>0.45</v>
      </c>
      <c r="U13" s="168" t="s">
        <v>286</v>
      </c>
      <c r="V13" s="168" t="s">
        <v>287</v>
      </c>
      <c r="W13" s="168" t="s">
        <v>288</v>
      </c>
      <c r="X13" s="169">
        <f t="shared" si="3"/>
        <v>0.36000000000000004</v>
      </c>
      <c r="Y13" s="169" t="str">
        <f>IF(Z13&lt;=20%,'Tabla probabilidad'!$B$5,IF(Z13&lt;=40%,'Tabla probabilidad'!$B$6,IF(Z13&lt;=60%,'Tabla probabilidad'!$B$7,IF(Z13&lt;=80%,'Tabla probabilidad'!$B$8,IF(Z13&lt;=100%,'Tabla probabilidad'!$B$9)))))</f>
        <v>Media</v>
      </c>
      <c r="Z13" s="169">
        <f t="shared" si="2"/>
        <v>0.44</v>
      </c>
      <c r="AA13" s="307"/>
      <c r="AB13" s="307"/>
      <c r="AC13" s="169" t="str">
        <f t="shared" si="1"/>
        <v>Mayor</v>
      </c>
      <c r="AD13" s="169">
        <f>IF(Q13="Probabilidad",(($M$10-0)),IF(Q13="Impacto",($M$10-($M$10*T13))))</f>
        <v>0.8</v>
      </c>
      <c r="AE13" s="307"/>
      <c r="AF13" s="307"/>
      <c r="AG13" s="310"/>
      <c r="AH13" s="304"/>
      <c r="AI13" s="304"/>
      <c r="AJ13" s="304"/>
      <c r="AK13" s="304"/>
      <c r="AL13" s="304"/>
      <c r="AM13" s="304"/>
      <c r="AN13" s="304"/>
    </row>
    <row r="14" spans="1:298">
      <c r="A14" s="304"/>
      <c r="B14" s="311"/>
      <c r="C14" s="304"/>
      <c r="D14" s="317"/>
      <c r="E14" s="304"/>
      <c r="F14" s="317"/>
      <c r="G14" s="304"/>
      <c r="H14" s="304"/>
      <c r="I14" s="316"/>
      <c r="J14" s="312"/>
      <c r="K14" s="304"/>
      <c r="L14" s="305"/>
      <c r="M14" s="305"/>
      <c r="N14" s="304"/>
      <c r="O14" s="168"/>
      <c r="P14" s="170"/>
      <c r="Q14" s="168" t="str">
        <f t="shared" si="0"/>
        <v>Probabilidad</v>
      </c>
      <c r="R14" s="168" t="s">
        <v>284</v>
      </c>
      <c r="S14" s="168" t="s">
        <v>285</v>
      </c>
      <c r="T14" s="169">
        <f>VLOOKUP(R14&amp;S14,Hoja1!$Q$4:$R$9,2,0)</f>
        <v>0.45</v>
      </c>
      <c r="U14" s="168" t="s">
        <v>286</v>
      </c>
      <c r="V14" s="168" t="s">
        <v>287</v>
      </c>
      <c r="W14" s="168" t="s">
        <v>288</v>
      </c>
      <c r="X14" s="169">
        <f t="shared" si="3"/>
        <v>0.36000000000000004</v>
      </c>
      <c r="Y14" s="169" t="str">
        <f>IF(Z14&lt;=20%,'Tabla probabilidad'!$B$5,IF(Z14&lt;=40%,'Tabla probabilidad'!$B$6,IF(Z14&lt;=60%,'Tabla probabilidad'!$B$7,IF(Z14&lt;=80%,'Tabla probabilidad'!$B$8,IF(Z14&lt;=100%,'Tabla probabilidad'!$B$9)))))</f>
        <v>Media</v>
      </c>
      <c r="Z14" s="169">
        <f t="shared" si="2"/>
        <v>0.44</v>
      </c>
      <c r="AA14" s="308"/>
      <c r="AB14" s="308"/>
      <c r="AC14" s="169" t="str">
        <f t="shared" si="1"/>
        <v>Mayor</v>
      </c>
      <c r="AD14" s="169">
        <f>IF(Q14="Probabilidad",(($M$10-0)),IF(Q14="Impacto",($M$10-($M$10*T14))))</f>
        <v>0.8</v>
      </c>
      <c r="AE14" s="308"/>
      <c r="AF14" s="308"/>
      <c r="AG14" s="311"/>
      <c r="AH14" s="304"/>
      <c r="AI14" s="304"/>
      <c r="AJ14" s="304"/>
      <c r="AK14" s="304"/>
      <c r="AL14" s="304"/>
      <c r="AM14" s="304"/>
      <c r="AN14" s="304"/>
    </row>
    <row r="15" spans="1:298" ht="75.75" customHeight="1">
      <c r="A15" s="304">
        <v>2</v>
      </c>
      <c r="B15" s="309" t="s">
        <v>290</v>
      </c>
      <c r="C15" s="304" t="s">
        <v>291</v>
      </c>
      <c r="D15" s="313" t="s">
        <v>292</v>
      </c>
      <c r="E15" s="309" t="s">
        <v>293</v>
      </c>
      <c r="F15" s="309" t="s">
        <v>294</v>
      </c>
      <c r="G15" s="304" t="s">
        <v>295</v>
      </c>
      <c r="H15" s="309">
        <v>1500</v>
      </c>
      <c r="I15" s="316" t="str">
        <f>IF(H15&lt;=2,'Tabla probabilidad'!$B$5,IF(H15&lt;=24,'Tabla probabilidad'!$B$6,IF(H15&lt;=500,'Tabla probabilidad'!$B$7,IF(H15&lt;=5000,'Tabla probabilidad'!$B$8,IF(H15&gt;5000,'Tabla probabilidad'!$B$9)))))</f>
        <v>Alta</v>
      </c>
      <c r="J15" s="312">
        <f>IF(H15&lt;=2,'Tabla probabilidad'!$D$5,IF(H15&lt;=24,'Tabla probabilidad'!$D$6,IF(H15&lt;=500,'Tabla probabilidad'!$D$7,IF(H15&lt;=5000,'Tabla probabilidad'!$D$8,IF(H15&gt;5000,'Tabla probabilidad'!$D$9)))))</f>
        <v>0.8</v>
      </c>
      <c r="K15" s="304" t="s">
        <v>282</v>
      </c>
      <c r="L15" s="304"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304"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304" t="str">
        <f>VLOOKUP((I15&amp;L15),Hoja1!$B$4:$C$28,2,0)</f>
        <v xml:space="preserve">Alto </v>
      </c>
      <c r="O15" s="168">
        <v>1</v>
      </c>
      <c r="P15" s="180" t="s">
        <v>296</v>
      </c>
      <c r="Q15" s="168" t="str">
        <f t="shared" si="0"/>
        <v>Probabilidad</v>
      </c>
      <c r="R15" s="168" t="s">
        <v>284</v>
      </c>
      <c r="S15" s="168" t="s">
        <v>285</v>
      </c>
      <c r="T15" s="169">
        <f>VLOOKUP(R15&amp;S15,Hoja1!$Q$4:$R$9,2,0)</f>
        <v>0.45</v>
      </c>
      <c r="U15" s="168" t="s">
        <v>286</v>
      </c>
      <c r="V15" s="168" t="s">
        <v>287</v>
      </c>
      <c r="W15" s="168" t="s">
        <v>288</v>
      </c>
      <c r="X15" s="169">
        <f>IF(Q15="Probabilidad",($J$15*T15),IF(Q15="Impacto"," "))</f>
        <v>0.36000000000000004</v>
      </c>
      <c r="Y15" s="169" t="str">
        <f>IF(Z15&lt;=20%,'Tabla probabilidad'!$B$5,IF(Z15&lt;=40%,'Tabla probabilidad'!$B$6,IF(Z15&lt;=60%,'Tabla probabilidad'!$B$7,IF(Z15&lt;=80%,'Tabla probabilidad'!$B$8,IF(Z15&lt;=100%,'Tabla probabilidad'!$B$9)))))</f>
        <v>Media</v>
      </c>
      <c r="Z15" s="169">
        <f>IF(R15="Preventivo",($J$15-($J$15*T15)),IF(R15="Detectivo",($J$15-($J$15*T15)),IF(R15="Correctivo",($J$15))))</f>
        <v>0.44</v>
      </c>
      <c r="AA15" s="306" t="str">
        <f>IF(AB15&lt;=20%,'Tabla probabilidad'!$B$5,IF(AB15&lt;=40%,'Tabla probabilidad'!$B$6,IF(AB15&lt;=60%,'Tabla probabilidad'!$B$7,IF(AB15&lt;=80%,'Tabla probabilidad'!$B$8,IF(AB15&lt;=100%,'Tabla probabilidad'!$B$9)))))</f>
        <v>Media</v>
      </c>
      <c r="AB15" s="306">
        <f>AVERAGE(Z15:Z19)</f>
        <v>0.44000000000000006</v>
      </c>
      <c r="AC15" s="169" t="str">
        <f t="shared" si="1"/>
        <v>Mayor</v>
      </c>
      <c r="AD15" s="169">
        <f>IF(Q15="Probabilidad",(($M$15-0)),IF(Q15="Impacto",($M$15-($M$15*T15))))</f>
        <v>0.8</v>
      </c>
      <c r="AE15" s="306" t="str">
        <f>IF(AF15&lt;=20%,"Leve",IF(AF15&lt;=40%,"Menor",IF(AF15&lt;=60%,"Moderado",IF(AF15&lt;=80%,"Mayor",IF(AF15&lt;=100%,"Catastrófico")))))</f>
        <v>Mayor</v>
      </c>
      <c r="AF15" s="306">
        <f>AVERAGE(AD15:AD19)</f>
        <v>0.8</v>
      </c>
      <c r="AG15" s="309" t="str">
        <f>VLOOKUP(AA15&amp;AE15,Hoja1!$B$4:$C$28,2,0)</f>
        <v xml:space="preserve">Alto </v>
      </c>
      <c r="AH15" s="304" t="s">
        <v>289</v>
      </c>
      <c r="AI15" s="304"/>
      <c r="AJ15" s="304"/>
      <c r="AK15" s="304"/>
      <c r="AL15" s="304"/>
      <c r="AM15" s="304"/>
      <c r="AN15" s="304"/>
    </row>
    <row r="16" spans="1:298" ht="79.5" customHeight="1">
      <c r="A16" s="304"/>
      <c r="B16" s="310"/>
      <c r="C16" s="304"/>
      <c r="D16" s="314"/>
      <c r="E16" s="310"/>
      <c r="F16" s="310"/>
      <c r="G16" s="304"/>
      <c r="H16" s="310"/>
      <c r="I16" s="316"/>
      <c r="J16" s="312"/>
      <c r="K16" s="304"/>
      <c r="L16" s="305"/>
      <c r="M16" s="305"/>
      <c r="N16" s="304"/>
      <c r="O16" s="168">
        <v>2</v>
      </c>
      <c r="P16" s="180" t="s">
        <v>297</v>
      </c>
      <c r="Q16" s="168" t="str">
        <f t="shared" si="0"/>
        <v>Probabilidad</v>
      </c>
      <c r="R16" s="168" t="s">
        <v>284</v>
      </c>
      <c r="S16" s="168" t="s">
        <v>285</v>
      </c>
      <c r="T16" s="169">
        <f>VLOOKUP(R16&amp;S16,Hoja1!$Q$4:$R$9,2,0)</f>
        <v>0.45</v>
      </c>
      <c r="U16" s="168" t="s">
        <v>286</v>
      </c>
      <c r="V16" s="168" t="s">
        <v>287</v>
      </c>
      <c r="W16" s="168" t="s">
        <v>288</v>
      </c>
      <c r="X16" s="169">
        <f>IF(Q16="Probabilidad",($J$15*T16),IF(Q16="Impacto"," "))</f>
        <v>0.36000000000000004</v>
      </c>
      <c r="Y16" s="169" t="str">
        <f>IF(Z16&lt;=20%,'Tabla probabilidad'!$B$5,IF(Z16&lt;=40%,'Tabla probabilidad'!$B$6,IF(Z16&lt;=60%,'Tabla probabilidad'!$B$7,IF(Z16&lt;=80%,'Tabla probabilidad'!$B$8,IF(Z16&lt;=100%,'Tabla probabilidad'!$B$9)))))</f>
        <v>Media</v>
      </c>
      <c r="Z16" s="169">
        <f t="shared" ref="Z16:Z19" si="4">IF(R16="Preventivo",($J$15-($J$15*T16)),IF(R16="Detectivo",($J$15-($J$15*T16)),IF(R16="Correctivo",($J$15))))</f>
        <v>0.44</v>
      </c>
      <c r="AA16" s="307"/>
      <c r="AB16" s="307"/>
      <c r="AC16" s="169" t="str">
        <f t="shared" si="1"/>
        <v>Mayor</v>
      </c>
      <c r="AD16" s="169">
        <f t="shared" ref="AD16:AD19" si="5">IF(Q16="Probabilidad",(($M$15-0)),IF(Q16="Impacto",($M$15-($M$15*T16))))</f>
        <v>0.8</v>
      </c>
      <c r="AE16" s="307"/>
      <c r="AF16" s="307"/>
      <c r="AG16" s="310"/>
      <c r="AH16" s="304"/>
      <c r="AI16" s="304"/>
      <c r="AJ16" s="304"/>
      <c r="AK16" s="304"/>
      <c r="AL16" s="304"/>
      <c r="AM16" s="304"/>
      <c r="AN16" s="304"/>
    </row>
    <row r="17" spans="1:40" ht="62.25" customHeight="1">
      <c r="A17" s="304"/>
      <c r="B17" s="310"/>
      <c r="C17" s="304"/>
      <c r="D17" s="314"/>
      <c r="E17" s="310"/>
      <c r="F17" s="310"/>
      <c r="G17" s="304"/>
      <c r="H17" s="310"/>
      <c r="I17" s="316"/>
      <c r="J17" s="312"/>
      <c r="K17" s="304"/>
      <c r="L17" s="305"/>
      <c r="M17" s="305"/>
      <c r="N17" s="304"/>
      <c r="O17" s="168"/>
      <c r="P17" s="180"/>
      <c r="Q17" s="168" t="str">
        <f t="shared" si="0"/>
        <v>Probabilidad</v>
      </c>
      <c r="R17" s="168" t="s">
        <v>284</v>
      </c>
      <c r="S17" s="168" t="s">
        <v>285</v>
      </c>
      <c r="T17" s="169">
        <f>VLOOKUP(R17&amp;S17,Hoja1!$Q$4:$R$9,2,0)</f>
        <v>0.45</v>
      </c>
      <c r="U17" s="168" t="s">
        <v>286</v>
      </c>
      <c r="V17" s="168" t="s">
        <v>287</v>
      </c>
      <c r="W17" s="168" t="s">
        <v>288</v>
      </c>
      <c r="X17" s="169">
        <f t="shared" ref="X17:X19" si="6">IF(Q17="Probabilidad",($J$15*T17),IF(Q17="Impacto"," "))</f>
        <v>0.36000000000000004</v>
      </c>
      <c r="Y17" s="169" t="str">
        <f>IF(Z17&lt;=20%,'Tabla probabilidad'!$B$5,IF(Z17&lt;=40%,'Tabla probabilidad'!$B$6,IF(Z17&lt;=60%,'Tabla probabilidad'!$B$7,IF(Z17&lt;=80%,'Tabla probabilidad'!$B$8,IF(Z17&lt;=100%,'Tabla probabilidad'!$B$9)))))</f>
        <v>Media</v>
      </c>
      <c r="Z17" s="169">
        <f t="shared" si="4"/>
        <v>0.44</v>
      </c>
      <c r="AA17" s="307"/>
      <c r="AB17" s="307"/>
      <c r="AC17" s="169" t="str">
        <f t="shared" si="1"/>
        <v>Mayor</v>
      </c>
      <c r="AD17" s="169">
        <f t="shared" si="5"/>
        <v>0.8</v>
      </c>
      <c r="AE17" s="307"/>
      <c r="AF17" s="307"/>
      <c r="AG17" s="310"/>
      <c r="AH17" s="304"/>
      <c r="AI17" s="304"/>
      <c r="AJ17" s="304"/>
      <c r="AK17" s="304"/>
      <c r="AL17" s="304"/>
      <c r="AM17" s="304"/>
      <c r="AN17" s="304"/>
    </row>
    <row r="18" spans="1:40" ht="51" customHeight="1">
      <c r="A18" s="304"/>
      <c r="B18" s="310"/>
      <c r="C18" s="304"/>
      <c r="D18" s="314"/>
      <c r="E18" s="310"/>
      <c r="F18" s="310"/>
      <c r="G18" s="304"/>
      <c r="H18" s="310"/>
      <c r="I18" s="316"/>
      <c r="J18" s="312"/>
      <c r="K18" s="304"/>
      <c r="L18" s="305"/>
      <c r="M18" s="305"/>
      <c r="N18" s="304"/>
      <c r="O18" s="168"/>
      <c r="P18" s="180"/>
      <c r="Q18" s="168" t="str">
        <f t="shared" si="0"/>
        <v>Probabilidad</v>
      </c>
      <c r="R18" s="168" t="s">
        <v>284</v>
      </c>
      <c r="S18" s="168" t="s">
        <v>285</v>
      </c>
      <c r="T18" s="169">
        <f>VLOOKUP(R18&amp;S18,Hoja1!$Q$4:$R$9,2,0)</f>
        <v>0.45</v>
      </c>
      <c r="U18" s="168" t="s">
        <v>286</v>
      </c>
      <c r="V18" s="168" t="s">
        <v>287</v>
      </c>
      <c r="W18" s="168" t="s">
        <v>288</v>
      </c>
      <c r="X18" s="169">
        <f t="shared" si="6"/>
        <v>0.36000000000000004</v>
      </c>
      <c r="Y18" s="169" t="str">
        <f>IF(Z18&lt;=20%,'Tabla probabilidad'!$B$5,IF(Z18&lt;=40%,'Tabla probabilidad'!$B$6,IF(Z18&lt;=60%,'Tabla probabilidad'!$B$7,IF(Z18&lt;=80%,'Tabla probabilidad'!$B$8,IF(Z18&lt;=100%,'Tabla probabilidad'!$B$9)))))</f>
        <v>Media</v>
      </c>
      <c r="Z18" s="169">
        <f t="shared" si="4"/>
        <v>0.44</v>
      </c>
      <c r="AA18" s="307"/>
      <c r="AB18" s="307"/>
      <c r="AC18" s="169" t="str">
        <f t="shared" si="1"/>
        <v>Mayor</v>
      </c>
      <c r="AD18" s="169">
        <f t="shared" si="5"/>
        <v>0.8</v>
      </c>
      <c r="AE18" s="307"/>
      <c r="AF18" s="307"/>
      <c r="AG18" s="310"/>
      <c r="AH18" s="304"/>
      <c r="AI18" s="304"/>
      <c r="AJ18" s="304"/>
      <c r="AK18" s="304"/>
      <c r="AL18" s="304"/>
      <c r="AM18" s="304"/>
      <c r="AN18" s="304"/>
    </row>
    <row r="19" spans="1:40" ht="147" customHeight="1">
      <c r="A19" s="304"/>
      <c r="B19" s="311"/>
      <c r="C19" s="304"/>
      <c r="D19" s="315"/>
      <c r="E19" s="311"/>
      <c r="F19" s="311"/>
      <c r="G19" s="304"/>
      <c r="H19" s="311"/>
      <c r="I19" s="316"/>
      <c r="J19" s="312"/>
      <c r="K19" s="304"/>
      <c r="L19" s="305"/>
      <c r="M19" s="305"/>
      <c r="N19" s="304"/>
      <c r="O19" s="168"/>
      <c r="P19" s="155"/>
      <c r="Q19" s="168" t="str">
        <f t="shared" si="0"/>
        <v>Probabilidad</v>
      </c>
      <c r="R19" s="168" t="s">
        <v>284</v>
      </c>
      <c r="S19" s="168" t="s">
        <v>285</v>
      </c>
      <c r="T19" s="169">
        <f>VLOOKUP(R19&amp;S19,Hoja1!$Q$4:$R$9,2,0)</f>
        <v>0.45</v>
      </c>
      <c r="U19" s="168" t="s">
        <v>286</v>
      </c>
      <c r="V19" s="168" t="s">
        <v>287</v>
      </c>
      <c r="W19" s="168" t="s">
        <v>288</v>
      </c>
      <c r="X19" s="169">
        <f t="shared" si="6"/>
        <v>0.36000000000000004</v>
      </c>
      <c r="Y19" s="169" t="str">
        <f>IF(Z19&lt;=20%,'Tabla probabilidad'!$B$5,IF(Z19&lt;=40%,'Tabla probabilidad'!$B$6,IF(Z19&lt;=60%,'Tabla probabilidad'!$B$7,IF(Z19&lt;=80%,'Tabla probabilidad'!$B$8,IF(Z19&lt;=100%,'Tabla probabilidad'!$B$9)))))</f>
        <v>Media</v>
      </c>
      <c r="Z19" s="169">
        <f t="shared" si="4"/>
        <v>0.44</v>
      </c>
      <c r="AA19" s="308"/>
      <c r="AB19" s="308"/>
      <c r="AC19" s="169" t="str">
        <f t="shared" si="1"/>
        <v>Mayor</v>
      </c>
      <c r="AD19" s="169">
        <f t="shared" si="5"/>
        <v>0.8</v>
      </c>
      <c r="AE19" s="308"/>
      <c r="AF19" s="308"/>
      <c r="AG19" s="311"/>
      <c r="AH19" s="304"/>
      <c r="AI19" s="304"/>
      <c r="AJ19" s="304"/>
      <c r="AK19" s="304"/>
      <c r="AL19" s="304"/>
      <c r="AM19" s="304"/>
      <c r="AN19" s="304"/>
    </row>
    <row r="20" spans="1:40" ht="80.25" customHeight="1">
      <c r="A20" s="304">
        <v>3</v>
      </c>
      <c r="B20" s="309" t="s">
        <v>298</v>
      </c>
      <c r="C20" s="304" t="s">
        <v>299</v>
      </c>
      <c r="D20" s="313" t="s">
        <v>300</v>
      </c>
      <c r="E20" s="304" t="s">
        <v>301</v>
      </c>
      <c r="F20" s="304" t="s">
        <v>302</v>
      </c>
      <c r="G20" s="304" t="s">
        <v>295</v>
      </c>
      <c r="H20" s="304">
        <v>4</v>
      </c>
      <c r="I20" s="316" t="str">
        <f>IF(H20&lt;=2,'Tabla probabilidad'!$B$5,IF(H20&lt;=24,'Tabla probabilidad'!$B$6,IF(H20&lt;=500,'Tabla probabilidad'!$B$7,IF(H20&lt;=5000,'Tabla probabilidad'!$B$8,IF(H20&gt;5000,'Tabla probabilidad'!$B$9)))))</f>
        <v>Baja</v>
      </c>
      <c r="J20" s="312">
        <f>IF(H20&lt;=2,'Tabla probabilidad'!$D$5,IF(H20&lt;=24,'Tabla probabilidad'!$D$6,IF(H20&lt;=500,'Tabla probabilidad'!$D$7,IF(H20&lt;=5000,'Tabla probabilidad'!$D$8,IF(H20&gt;5000,'Tabla probabilidad'!$D$9)))))</f>
        <v>0.4</v>
      </c>
      <c r="K20" s="304" t="s">
        <v>303</v>
      </c>
      <c r="L20" s="304"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304"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304" t="str">
        <f>VLOOKUP((I20&amp;L20),Hoja1!$B$4:$C$28,2,0)</f>
        <v>Moderado</v>
      </c>
      <c r="O20" s="168">
        <v>1</v>
      </c>
      <c r="P20" s="180" t="s">
        <v>304</v>
      </c>
      <c r="Q20" s="168" t="str">
        <f t="shared" si="0"/>
        <v>Probabilidad</v>
      </c>
      <c r="R20" s="168" t="s">
        <v>284</v>
      </c>
      <c r="S20" s="168" t="s">
        <v>285</v>
      </c>
      <c r="T20" s="169">
        <f>VLOOKUP(R20&amp;S20,Hoja1!$Q$4:$R$9,2,0)</f>
        <v>0.45</v>
      </c>
      <c r="U20" s="168" t="s">
        <v>286</v>
      </c>
      <c r="V20" s="168" t="s">
        <v>287</v>
      </c>
      <c r="W20" s="168" t="s">
        <v>288</v>
      </c>
      <c r="X20" s="169">
        <f>IF(Q20="Probabilidad",($J$20*T20),IF(Q20="Impacto"," "))</f>
        <v>0.18000000000000002</v>
      </c>
      <c r="Y20" s="169" t="str">
        <f>IF(Z20&lt;=20%,'Tabla probabilidad'!$B$5,IF(Z20&lt;=40%,'Tabla probabilidad'!$B$6,IF(Z20&lt;=60%,'Tabla probabilidad'!$B$7,IF(Z20&lt;=80%,'Tabla probabilidad'!$B$8,IF(Z20&lt;=100%,'Tabla probabilidad'!$B$9)))))</f>
        <v>Baja</v>
      </c>
      <c r="Z20" s="169">
        <f>IF(R20="Preventivo",($J$20-($J$20*T20)),IF(R20="Detectivo",($J$20-($J$20*T20)),IF(R20="Correctivo",($J$20))))</f>
        <v>0.22</v>
      </c>
      <c r="AA20" s="306" t="str">
        <f>IF(AB20&lt;=20%,'Tabla probabilidad'!$B$5,IF(AB20&lt;=40%,'Tabla probabilidad'!$B$6,IF(AB20&lt;=60%,'Tabla probabilidad'!$B$7,IF(AB20&lt;=80%,'Tabla probabilidad'!$B$8,IF(AB20&lt;=100%,'Tabla probabilidad'!$B$9)))))</f>
        <v>Baja</v>
      </c>
      <c r="AB20" s="306">
        <f>AVERAGE(Z20:Z24)</f>
        <v>0.22000000000000003</v>
      </c>
      <c r="AC20" s="169" t="str">
        <f t="shared" si="1"/>
        <v>Moderado</v>
      </c>
      <c r="AD20" s="169">
        <f>IF(Q20="Probabilidad",(($M$20-0)),IF(Q20="Impacto",($M$20-($M$20*T20))))</f>
        <v>0.6</v>
      </c>
      <c r="AE20" s="306" t="str">
        <f>IF(AF20&lt;=20%,"Leve",IF(AF20&lt;=40%,"Menor",IF(AF20&lt;=60%,"Moderado",IF(AF20&lt;=80%,"Mayor",IF(AF20&lt;=100%,"Catastrófico")))))</f>
        <v>Moderado</v>
      </c>
      <c r="AF20" s="306">
        <f>AVERAGE(AD20:AD24)</f>
        <v>0.6</v>
      </c>
      <c r="AG20" s="309" t="str">
        <f>VLOOKUP(AA20&amp;AE20,Hoja1!$B$4:$C$28,2,0)</f>
        <v>Moderado</v>
      </c>
      <c r="AH20" s="304" t="s">
        <v>305</v>
      </c>
      <c r="AI20" s="304"/>
      <c r="AJ20" s="304"/>
      <c r="AK20" s="304"/>
      <c r="AL20" s="304"/>
      <c r="AM20" s="304"/>
      <c r="AN20" s="304"/>
    </row>
    <row r="21" spans="1:40" ht="60.75" customHeight="1">
      <c r="A21" s="304"/>
      <c r="B21" s="310"/>
      <c r="C21" s="304"/>
      <c r="D21" s="314"/>
      <c r="E21" s="304"/>
      <c r="F21" s="304"/>
      <c r="G21" s="304"/>
      <c r="H21" s="304"/>
      <c r="I21" s="316"/>
      <c r="J21" s="312"/>
      <c r="K21" s="304"/>
      <c r="L21" s="305"/>
      <c r="M21" s="305"/>
      <c r="N21" s="304"/>
      <c r="O21" s="168">
        <v>2</v>
      </c>
      <c r="P21" s="171"/>
      <c r="Q21" s="168" t="str">
        <f t="shared" si="0"/>
        <v>Probabilidad</v>
      </c>
      <c r="R21" s="168" t="s">
        <v>284</v>
      </c>
      <c r="S21" s="168" t="s">
        <v>285</v>
      </c>
      <c r="T21" s="169">
        <f>VLOOKUP(R21&amp;S21,Hoja1!$Q$4:$R$9,2,0)</f>
        <v>0.45</v>
      </c>
      <c r="U21" s="168" t="s">
        <v>286</v>
      </c>
      <c r="V21" s="168" t="s">
        <v>287</v>
      </c>
      <c r="W21" s="168" t="s">
        <v>288</v>
      </c>
      <c r="X21" s="169">
        <f t="shared" ref="X21:X24" si="7">IF(Q21="Probabilidad",($J$20*T21),IF(Q21="Impacto"," "))</f>
        <v>0.18000000000000002</v>
      </c>
      <c r="Y21" s="169" t="str">
        <f>IF(Z21&lt;=20%,'Tabla probabilidad'!$B$5,IF(Z21&lt;=40%,'Tabla probabilidad'!$B$6,IF(Z21&lt;=60%,'Tabla probabilidad'!$B$7,IF(Z21&lt;=80%,'Tabla probabilidad'!$B$8,IF(Z21&lt;=100%,'Tabla probabilidad'!$B$9)))))</f>
        <v>Baja</v>
      </c>
      <c r="Z21" s="169">
        <f t="shared" ref="Z21:Z24" si="8">IF(R21="Preventivo",($J$20-($J$20*T21)),IF(R21="Detectivo",($J$20-($J$20*T21)),IF(R21="Correctivo",($J$20))))</f>
        <v>0.22</v>
      </c>
      <c r="AA21" s="307"/>
      <c r="AB21" s="307"/>
      <c r="AC21" s="169" t="str">
        <f t="shared" si="1"/>
        <v>Moderado</v>
      </c>
      <c r="AD21" s="169">
        <f t="shared" ref="AD21:AD24" si="9">IF(Q21="Probabilidad",(($M$20-0)),IF(Q21="Impacto",($M$20-($M$20*T21))))</f>
        <v>0.6</v>
      </c>
      <c r="AE21" s="307"/>
      <c r="AF21" s="307"/>
      <c r="AG21" s="310"/>
      <c r="AH21" s="304"/>
      <c r="AI21" s="304"/>
      <c r="AJ21" s="304"/>
      <c r="AK21" s="304"/>
      <c r="AL21" s="304"/>
      <c r="AM21" s="304"/>
      <c r="AN21" s="304"/>
    </row>
    <row r="22" spans="1:40" ht="69" customHeight="1">
      <c r="A22" s="304"/>
      <c r="B22" s="310"/>
      <c r="C22" s="304"/>
      <c r="D22" s="314"/>
      <c r="E22" s="304"/>
      <c r="F22" s="304"/>
      <c r="G22" s="304"/>
      <c r="H22" s="304"/>
      <c r="I22" s="316"/>
      <c r="J22" s="312"/>
      <c r="K22" s="304"/>
      <c r="L22" s="305"/>
      <c r="M22" s="305"/>
      <c r="N22" s="304"/>
      <c r="O22" s="168"/>
      <c r="P22" s="171"/>
      <c r="Q22" s="168" t="str">
        <f t="shared" si="0"/>
        <v>Probabilidad</v>
      </c>
      <c r="R22" s="168" t="s">
        <v>284</v>
      </c>
      <c r="S22" s="168" t="s">
        <v>285</v>
      </c>
      <c r="T22" s="169">
        <f>VLOOKUP(R22&amp;S22,Hoja1!$Q$4:$R$9,2,0)</f>
        <v>0.45</v>
      </c>
      <c r="U22" s="168" t="s">
        <v>286</v>
      </c>
      <c r="V22" s="168" t="s">
        <v>287</v>
      </c>
      <c r="W22" s="168" t="s">
        <v>288</v>
      </c>
      <c r="X22" s="169">
        <f t="shared" si="7"/>
        <v>0.18000000000000002</v>
      </c>
      <c r="Y22" s="169" t="str">
        <f>IF(Z22&lt;=20%,'Tabla probabilidad'!$B$5,IF(Z22&lt;=40%,'Tabla probabilidad'!$B$6,IF(Z22&lt;=60%,'Tabla probabilidad'!$B$7,IF(Z22&lt;=80%,'Tabla probabilidad'!$B$8,IF(Z22&lt;=100%,'Tabla probabilidad'!$B$9)))))</f>
        <v>Baja</v>
      </c>
      <c r="Z22" s="169">
        <f t="shared" si="8"/>
        <v>0.22</v>
      </c>
      <c r="AA22" s="307"/>
      <c r="AB22" s="307"/>
      <c r="AC22" s="169" t="str">
        <f t="shared" si="1"/>
        <v>Moderado</v>
      </c>
      <c r="AD22" s="169">
        <f t="shared" si="9"/>
        <v>0.6</v>
      </c>
      <c r="AE22" s="307"/>
      <c r="AF22" s="307"/>
      <c r="AG22" s="310"/>
      <c r="AH22" s="304"/>
      <c r="AI22" s="304"/>
      <c r="AJ22" s="304"/>
      <c r="AK22" s="304"/>
      <c r="AL22" s="304"/>
      <c r="AM22" s="304"/>
      <c r="AN22" s="304"/>
    </row>
    <row r="23" spans="1:40" ht="75.75" customHeight="1">
      <c r="A23" s="304"/>
      <c r="B23" s="310"/>
      <c r="C23" s="304"/>
      <c r="D23" s="314"/>
      <c r="E23" s="304"/>
      <c r="F23" s="304"/>
      <c r="G23" s="304"/>
      <c r="H23" s="304"/>
      <c r="I23" s="316"/>
      <c r="J23" s="312"/>
      <c r="K23" s="304"/>
      <c r="L23" s="305"/>
      <c r="M23" s="305"/>
      <c r="N23" s="304"/>
      <c r="O23" s="168"/>
      <c r="P23" s="171"/>
      <c r="Q23" s="168" t="str">
        <f t="shared" si="0"/>
        <v>Probabilidad</v>
      </c>
      <c r="R23" s="168" t="s">
        <v>284</v>
      </c>
      <c r="S23" s="168" t="s">
        <v>285</v>
      </c>
      <c r="T23" s="169">
        <f>VLOOKUP(R23&amp;S23,Hoja1!$Q$4:$R$9,2,0)</f>
        <v>0.45</v>
      </c>
      <c r="U23" s="168" t="s">
        <v>286</v>
      </c>
      <c r="V23" s="168" t="s">
        <v>287</v>
      </c>
      <c r="W23" s="168" t="s">
        <v>288</v>
      </c>
      <c r="X23" s="169">
        <f t="shared" si="7"/>
        <v>0.18000000000000002</v>
      </c>
      <c r="Y23" s="169" t="str">
        <f>IF(Z23&lt;=20%,'Tabla probabilidad'!$B$5,IF(Z23&lt;=40%,'Tabla probabilidad'!$B$6,IF(Z23&lt;=60%,'Tabla probabilidad'!$B$7,IF(Z23&lt;=80%,'Tabla probabilidad'!$B$8,IF(Z23&lt;=100%,'Tabla probabilidad'!$B$9)))))</f>
        <v>Baja</v>
      </c>
      <c r="Z23" s="169">
        <f t="shared" si="8"/>
        <v>0.22</v>
      </c>
      <c r="AA23" s="307"/>
      <c r="AB23" s="307"/>
      <c r="AC23" s="169" t="str">
        <f t="shared" si="1"/>
        <v>Moderado</v>
      </c>
      <c r="AD23" s="169">
        <f t="shared" si="9"/>
        <v>0.6</v>
      </c>
      <c r="AE23" s="307"/>
      <c r="AF23" s="307"/>
      <c r="AG23" s="310"/>
      <c r="AH23" s="304"/>
      <c r="AI23" s="304"/>
      <c r="AJ23" s="304"/>
      <c r="AK23" s="304"/>
      <c r="AL23" s="304"/>
      <c r="AM23" s="304"/>
      <c r="AN23" s="304"/>
    </row>
    <row r="24" spans="1:40" ht="139.5" customHeight="1">
      <c r="A24" s="304"/>
      <c r="B24" s="310"/>
      <c r="C24" s="304"/>
      <c r="D24" s="314"/>
      <c r="E24" s="309"/>
      <c r="F24" s="309"/>
      <c r="G24" s="309"/>
      <c r="H24" s="304"/>
      <c r="I24" s="316"/>
      <c r="J24" s="312"/>
      <c r="K24" s="304"/>
      <c r="L24" s="305"/>
      <c r="M24" s="305"/>
      <c r="N24" s="304"/>
      <c r="O24" s="168"/>
      <c r="P24" s="172"/>
      <c r="Q24" s="168" t="str">
        <f t="shared" si="0"/>
        <v>Probabilidad</v>
      </c>
      <c r="R24" s="168" t="s">
        <v>284</v>
      </c>
      <c r="S24" s="168" t="s">
        <v>285</v>
      </c>
      <c r="T24" s="169">
        <f>VLOOKUP(R24&amp;S24,Hoja1!$Q$4:$R$9,2,0)</f>
        <v>0.45</v>
      </c>
      <c r="U24" s="168" t="s">
        <v>286</v>
      </c>
      <c r="V24" s="168" t="s">
        <v>287</v>
      </c>
      <c r="W24" s="168" t="s">
        <v>288</v>
      </c>
      <c r="X24" s="169">
        <f t="shared" si="7"/>
        <v>0.18000000000000002</v>
      </c>
      <c r="Y24" s="169" t="str">
        <f>IF(Z24&lt;=20%,'Tabla probabilidad'!$B$5,IF(Z24&lt;=40%,'Tabla probabilidad'!$B$6,IF(Z24&lt;=60%,'Tabla probabilidad'!$B$7,IF(Z24&lt;=80%,'Tabla probabilidad'!$B$8,IF(Z24&lt;=100%,'Tabla probabilidad'!$B$9)))))</f>
        <v>Baja</v>
      </c>
      <c r="Z24" s="169">
        <f t="shared" si="8"/>
        <v>0.22</v>
      </c>
      <c r="AA24" s="308"/>
      <c r="AB24" s="308"/>
      <c r="AC24" s="169" t="str">
        <f t="shared" si="1"/>
        <v>Moderado</v>
      </c>
      <c r="AD24" s="169">
        <f t="shared" si="9"/>
        <v>0.6</v>
      </c>
      <c r="AE24" s="308"/>
      <c r="AF24" s="308"/>
      <c r="AG24" s="311"/>
      <c r="AH24" s="304"/>
      <c r="AI24" s="304"/>
      <c r="AJ24" s="304"/>
      <c r="AK24" s="304"/>
      <c r="AL24" s="304"/>
      <c r="AM24" s="304"/>
      <c r="AN24" s="304"/>
    </row>
    <row r="25" spans="1:40" ht="108" customHeight="1">
      <c r="A25" s="331">
        <v>4</v>
      </c>
      <c r="B25" s="326" t="s">
        <v>306</v>
      </c>
      <c r="C25" s="318" t="s">
        <v>291</v>
      </c>
      <c r="D25" s="334" t="s">
        <v>307</v>
      </c>
      <c r="E25" s="337" t="s">
        <v>308</v>
      </c>
      <c r="F25" s="319" t="s">
        <v>309</v>
      </c>
      <c r="G25" s="322" t="s">
        <v>281</v>
      </c>
      <c r="H25" s="325">
        <v>3000</v>
      </c>
      <c r="I25" s="316" t="str">
        <f>IF(H25&lt;=2,'Tabla probabilidad'!$B$5,IF(H25&lt;=24,'Tabla probabilidad'!$B$6,IF(H25&lt;=500,'Tabla probabilidad'!$B$7,IF(H25&lt;=5000,'Tabla probabilidad'!$B$8,IF(H25&gt;5000,'Tabla probabilidad'!$B$9)))))</f>
        <v>Alta</v>
      </c>
      <c r="J25" s="312">
        <f>IF(H25&lt;=2,'Tabla probabilidad'!$D$5,IF(H25&lt;=24,'Tabla probabilidad'!$D$6,IF(H25&lt;=500,'Tabla probabilidad'!$D$7,IF(H25&lt;=5000,'Tabla probabilidad'!$D$8,IF(H25&gt;5000,'Tabla probabilidad'!$D$9)))))</f>
        <v>0.8</v>
      </c>
      <c r="K25" s="304" t="s">
        <v>282</v>
      </c>
      <c r="L25" s="304"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Mayor</v>
      </c>
      <c r="M25" s="304"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80%</v>
      </c>
      <c r="N25" s="304" t="str">
        <f>VLOOKUP((I25&amp;L25),Hoja1!$B$4:$C$28,2,0)</f>
        <v xml:space="preserve">Alto </v>
      </c>
      <c r="O25" s="168">
        <v>1</v>
      </c>
      <c r="P25" s="171" t="s">
        <v>310</v>
      </c>
      <c r="Q25" s="168" t="str">
        <f t="shared" si="0"/>
        <v>Probabilidad</v>
      </c>
      <c r="R25" s="168" t="s">
        <v>284</v>
      </c>
      <c r="S25" s="168" t="s">
        <v>285</v>
      </c>
      <c r="T25" s="169">
        <f>VLOOKUP(R25&amp;S25,Hoja1!$Q$4:$R$9,2,0)</f>
        <v>0.45</v>
      </c>
      <c r="U25" s="168" t="s">
        <v>286</v>
      </c>
      <c r="V25" s="168" t="s">
        <v>287</v>
      </c>
      <c r="W25" s="168" t="s">
        <v>288</v>
      </c>
      <c r="X25" s="169">
        <f>IF(Q25="Probabilidad",($J$25*T25),IF(Q25="Impacto"," "))</f>
        <v>0.36000000000000004</v>
      </c>
      <c r="Y25" s="169" t="str">
        <f>IF(Z25&lt;=20%,'Tabla probabilidad'!$B$5,IF(Z25&lt;=40%,'Tabla probabilidad'!$B$6,IF(Z25&lt;=60%,'Tabla probabilidad'!$B$7,IF(Z25&lt;=80%,'Tabla probabilidad'!$B$8,IF(Z25&lt;=100%,'Tabla probabilidad'!$B$9)))))</f>
        <v>Media</v>
      </c>
      <c r="Z25" s="169">
        <f>IF(R25="Preventivo",($J$25-($J$25*T25)),IF(R25="Detectivo",($J$25-($J$25*T25)),IF(R25="Correctivo",($J$25))))</f>
        <v>0.44</v>
      </c>
      <c r="AA25" s="306" t="str">
        <f>IF(AB25&lt;=20%,'Tabla probabilidad'!$B$5,IF(AB25&lt;=40%,'Tabla probabilidad'!$B$6,IF(AB25&lt;=60%,'Tabla probabilidad'!$B$7,IF(AB25&lt;=80%,'Tabla probabilidad'!$B$8,IF(AB25&lt;=100%,'Tabla probabilidad'!$B$9)))))</f>
        <v>Media</v>
      </c>
      <c r="AB25" s="306">
        <f>AVERAGE(Z25:Z29)</f>
        <v>0.44000000000000006</v>
      </c>
      <c r="AC25" s="169" t="str">
        <f t="shared" si="1"/>
        <v>Mayor</v>
      </c>
      <c r="AD25" s="169">
        <f>IF(Q25="Probabilidad",(($M$25-0)),IF(Q25="Impacto",($M$25-($M$25*T25))))</f>
        <v>0.8</v>
      </c>
      <c r="AE25" s="306" t="str">
        <f>IF(AF25&lt;=20%,"Leve",IF(AF25&lt;=40%,"Menor",IF(AF25&lt;=60%,"Moderado",IF(AF25&lt;=80%,"Mayor",IF(AF25&lt;=100%,"Catastrófico")))))</f>
        <v>Mayor</v>
      </c>
      <c r="AF25" s="306">
        <f>AVERAGE(AD25:AD29)</f>
        <v>0.8</v>
      </c>
      <c r="AG25" s="309" t="str">
        <f>VLOOKUP(AA25&amp;AE25,Hoja1!$B$4:$C$28,2,0)</f>
        <v xml:space="preserve">Alto </v>
      </c>
      <c r="AH25" s="304" t="s">
        <v>305</v>
      </c>
      <c r="AI25" s="304" t="s">
        <v>311</v>
      </c>
      <c r="AJ25" s="304" t="s">
        <v>312</v>
      </c>
      <c r="AK25" s="340">
        <v>44671</v>
      </c>
      <c r="AL25" s="340">
        <v>44742</v>
      </c>
      <c r="AM25" s="304" t="s">
        <v>313</v>
      </c>
      <c r="AN25" s="304" t="s">
        <v>314</v>
      </c>
    </row>
    <row r="26" spans="1:40" ht="62.25" customHeight="1">
      <c r="A26" s="332"/>
      <c r="B26" s="327"/>
      <c r="C26" s="318"/>
      <c r="D26" s="335"/>
      <c r="E26" s="338"/>
      <c r="F26" s="320"/>
      <c r="G26" s="323"/>
      <c r="H26" s="325"/>
      <c r="I26" s="316"/>
      <c r="J26" s="312"/>
      <c r="K26" s="304"/>
      <c r="L26" s="305"/>
      <c r="M26" s="305"/>
      <c r="N26" s="304"/>
      <c r="O26" s="168"/>
      <c r="P26" s="171"/>
      <c r="Q26" s="168" t="str">
        <f t="shared" si="0"/>
        <v>Probabilidad</v>
      </c>
      <c r="R26" s="168" t="s">
        <v>284</v>
      </c>
      <c r="S26" s="168" t="s">
        <v>285</v>
      </c>
      <c r="T26" s="169">
        <f>VLOOKUP(R26&amp;S26,Hoja1!$Q$4:$R$9,2,0)</f>
        <v>0.45</v>
      </c>
      <c r="U26" s="168" t="s">
        <v>286</v>
      </c>
      <c r="V26" s="168" t="s">
        <v>287</v>
      </c>
      <c r="W26" s="168" t="s">
        <v>288</v>
      </c>
      <c r="X26" s="169">
        <f t="shared" ref="X26:X29" si="10">IF(Q26="Probabilidad",($J$25*T26),IF(Q26="Impacto"," "))</f>
        <v>0.36000000000000004</v>
      </c>
      <c r="Y26" s="169" t="str">
        <f>IF(Z26&lt;=20%,'Tabla probabilidad'!$B$5,IF(Z26&lt;=40%,'Tabla probabilidad'!$B$6,IF(Z26&lt;=60%,'Tabla probabilidad'!$B$7,IF(Z26&lt;=80%,'Tabla probabilidad'!$B$8,IF(Z26&lt;=100%,'Tabla probabilidad'!$B$9)))))</f>
        <v>Media</v>
      </c>
      <c r="Z26" s="169">
        <f t="shared" ref="Z26:Z29" si="11">IF(R26="Preventivo",($J$25-($J$25*T26)),IF(R26="Detectivo",($J$25-($J$25*T26)),IF(R26="Correctivo",($J$25))))</f>
        <v>0.44</v>
      </c>
      <c r="AA26" s="307"/>
      <c r="AB26" s="307"/>
      <c r="AC26" s="169" t="str">
        <f t="shared" si="1"/>
        <v>Mayor</v>
      </c>
      <c r="AD26" s="169">
        <f t="shared" ref="AD26:AD29" si="12">IF(Q26="Probabilidad",(($M$25-0)),IF(Q26="Impacto",($M$25-($M$25*T26))))</f>
        <v>0.8</v>
      </c>
      <c r="AE26" s="307"/>
      <c r="AF26" s="307"/>
      <c r="AG26" s="310"/>
      <c r="AH26" s="304"/>
      <c r="AI26" s="304"/>
      <c r="AJ26" s="304"/>
      <c r="AK26" s="304"/>
      <c r="AL26" s="304"/>
      <c r="AM26" s="304"/>
      <c r="AN26" s="304"/>
    </row>
    <row r="27" spans="1:40" ht="61.5" customHeight="1">
      <c r="A27" s="332"/>
      <c r="B27" s="327"/>
      <c r="C27" s="318"/>
      <c r="D27" s="335"/>
      <c r="E27" s="338"/>
      <c r="F27" s="320"/>
      <c r="G27" s="323"/>
      <c r="H27" s="325"/>
      <c r="I27" s="316"/>
      <c r="J27" s="312"/>
      <c r="K27" s="304"/>
      <c r="L27" s="305"/>
      <c r="M27" s="305"/>
      <c r="N27" s="304"/>
      <c r="O27" s="168"/>
      <c r="P27" s="171"/>
      <c r="Q27" s="168" t="str">
        <f t="shared" si="0"/>
        <v>Probabilidad</v>
      </c>
      <c r="R27" s="168" t="s">
        <v>284</v>
      </c>
      <c r="S27" s="168" t="s">
        <v>285</v>
      </c>
      <c r="T27" s="169">
        <f>VLOOKUP(R27&amp;S27,Hoja1!$Q$4:$R$9,2,0)</f>
        <v>0.45</v>
      </c>
      <c r="U27" s="168" t="s">
        <v>315</v>
      </c>
      <c r="V27" s="168" t="s">
        <v>287</v>
      </c>
      <c r="W27" s="168" t="s">
        <v>316</v>
      </c>
      <c r="X27" s="169">
        <f t="shared" si="10"/>
        <v>0.36000000000000004</v>
      </c>
      <c r="Y27" s="169" t="str">
        <f>IF(Z27&lt;=20%,'Tabla probabilidad'!$B$5,IF(Z27&lt;=40%,'Tabla probabilidad'!$B$6,IF(Z27&lt;=60%,'Tabla probabilidad'!$B$7,IF(Z27&lt;=80%,'Tabla probabilidad'!$B$8,IF(Z27&lt;=100%,'Tabla probabilidad'!$B$9)))))</f>
        <v>Media</v>
      </c>
      <c r="Z27" s="169">
        <f t="shared" si="11"/>
        <v>0.44</v>
      </c>
      <c r="AA27" s="307"/>
      <c r="AB27" s="307"/>
      <c r="AC27" s="169" t="str">
        <f t="shared" si="1"/>
        <v>Mayor</v>
      </c>
      <c r="AD27" s="169">
        <f t="shared" si="12"/>
        <v>0.8</v>
      </c>
      <c r="AE27" s="307"/>
      <c r="AF27" s="307"/>
      <c r="AG27" s="310"/>
      <c r="AH27" s="304"/>
      <c r="AI27" s="304"/>
      <c r="AJ27" s="304"/>
      <c r="AK27" s="304"/>
      <c r="AL27" s="304"/>
      <c r="AM27" s="304"/>
      <c r="AN27" s="304"/>
    </row>
    <row r="28" spans="1:40" ht="73.5" customHeight="1">
      <c r="A28" s="332"/>
      <c r="B28" s="327"/>
      <c r="C28" s="318"/>
      <c r="D28" s="335"/>
      <c r="E28" s="338"/>
      <c r="F28" s="320"/>
      <c r="G28" s="323"/>
      <c r="H28" s="325"/>
      <c r="I28" s="316"/>
      <c r="J28" s="312"/>
      <c r="K28" s="304"/>
      <c r="L28" s="305"/>
      <c r="M28" s="305"/>
      <c r="N28" s="304"/>
      <c r="O28" s="168"/>
      <c r="P28" s="171"/>
      <c r="Q28" s="168" t="str">
        <f t="shared" si="0"/>
        <v>Probabilidad</v>
      </c>
      <c r="R28" s="168" t="s">
        <v>284</v>
      </c>
      <c r="S28" s="168" t="s">
        <v>285</v>
      </c>
      <c r="T28" s="169">
        <f>VLOOKUP(R28&amp;S28,Hoja1!$Q$4:$R$9,2,0)</f>
        <v>0.45</v>
      </c>
      <c r="U28" s="168" t="s">
        <v>286</v>
      </c>
      <c r="V28" s="168" t="s">
        <v>287</v>
      </c>
      <c r="W28" s="168" t="s">
        <v>288</v>
      </c>
      <c r="X28" s="169">
        <f t="shared" si="10"/>
        <v>0.36000000000000004</v>
      </c>
      <c r="Y28" s="169" t="str">
        <f>IF(Z28&lt;=20%,'Tabla probabilidad'!$B$5,IF(Z28&lt;=40%,'Tabla probabilidad'!$B$6,IF(Z28&lt;=60%,'Tabla probabilidad'!$B$7,IF(Z28&lt;=80%,'Tabla probabilidad'!$B$8,IF(Z28&lt;=100%,'Tabla probabilidad'!$B$9)))))</f>
        <v>Media</v>
      </c>
      <c r="Z28" s="169">
        <f t="shared" si="11"/>
        <v>0.44</v>
      </c>
      <c r="AA28" s="307"/>
      <c r="AB28" s="307"/>
      <c r="AC28" s="169" t="str">
        <f t="shared" si="1"/>
        <v>Mayor</v>
      </c>
      <c r="AD28" s="169">
        <f t="shared" si="12"/>
        <v>0.8</v>
      </c>
      <c r="AE28" s="307"/>
      <c r="AF28" s="307"/>
      <c r="AG28" s="310"/>
      <c r="AH28" s="304"/>
      <c r="AI28" s="304"/>
      <c r="AJ28" s="304"/>
      <c r="AK28" s="304"/>
      <c r="AL28" s="304"/>
      <c r="AM28" s="304"/>
      <c r="AN28" s="304"/>
    </row>
    <row r="29" spans="1:40" ht="108" customHeight="1">
      <c r="A29" s="333"/>
      <c r="B29" s="328"/>
      <c r="C29" s="318"/>
      <c r="D29" s="336"/>
      <c r="E29" s="339"/>
      <c r="F29" s="321"/>
      <c r="G29" s="324"/>
      <c r="H29" s="325"/>
      <c r="I29" s="316"/>
      <c r="J29" s="312"/>
      <c r="K29" s="304"/>
      <c r="L29" s="305"/>
      <c r="M29" s="305"/>
      <c r="N29" s="304"/>
      <c r="O29" s="168"/>
      <c r="P29" s="171"/>
      <c r="Q29" s="168" t="str">
        <f t="shared" si="0"/>
        <v>Probabilidad</v>
      </c>
      <c r="R29" s="168" t="s">
        <v>284</v>
      </c>
      <c r="S29" s="168" t="s">
        <v>285</v>
      </c>
      <c r="T29" s="169">
        <f>VLOOKUP(R29&amp;S29,Hoja1!$Q$4:$R$9,2,0)</f>
        <v>0.45</v>
      </c>
      <c r="U29" s="168" t="s">
        <v>286</v>
      </c>
      <c r="V29" s="168" t="s">
        <v>287</v>
      </c>
      <c r="W29" s="168" t="s">
        <v>288</v>
      </c>
      <c r="X29" s="169">
        <f t="shared" si="10"/>
        <v>0.36000000000000004</v>
      </c>
      <c r="Y29" s="169" t="str">
        <f>IF(Z29&lt;=20%,'Tabla probabilidad'!$B$5,IF(Z29&lt;=40%,'Tabla probabilidad'!$B$6,IF(Z29&lt;=60%,'Tabla probabilidad'!$B$7,IF(Z29&lt;=80%,'Tabla probabilidad'!$B$8,IF(Z29&lt;=100%,'Tabla probabilidad'!$B$9)))))</f>
        <v>Media</v>
      </c>
      <c r="Z29" s="169">
        <f t="shared" si="11"/>
        <v>0.44</v>
      </c>
      <c r="AA29" s="308"/>
      <c r="AB29" s="308"/>
      <c r="AC29" s="169" t="str">
        <f t="shared" si="1"/>
        <v>Mayor</v>
      </c>
      <c r="AD29" s="169">
        <f t="shared" si="12"/>
        <v>0.8</v>
      </c>
      <c r="AE29" s="308"/>
      <c r="AF29" s="308"/>
      <c r="AG29" s="311"/>
      <c r="AH29" s="304"/>
      <c r="AI29" s="304"/>
      <c r="AJ29" s="304"/>
      <c r="AK29" s="304"/>
      <c r="AL29" s="304"/>
      <c r="AM29" s="304"/>
      <c r="AN29" s="304"/>
    </row>
    <row r="30" spans="1:40" ht="62.25" customHeight="1">
      <c r="A30" s="309">
        <v>5</v>
      </c>
      <c r="B30" s="310" t="s">
        <v>317</v>
      </c>
      <c r="C30" s="304" t="s">
        <v>299</v>
      </c>
      <c r="D30" s="315" t="s">
        <v>318</v>
      </c>
      <c r="E30" s="310" t="s">
        <v>319</v>
      </c>
      <c r="F30" s="315" t="s">
        <v>320</v>
      </c>
      <c r="G30" s="311" t="s">
        <v>295</v>
      </c>
      <c r="H30" s="304">
        <v>500</v>
      </c>
      <c r="I30" s="316" t="str">
        <f>IF(H30&lt;=2,'Tabla probabilidad'!$B$5,IF(H30&lt;=24,'Tabla probabilidad'!$B$6,IF(H30&lt;=500,'Tabla probabilidad'!$B$7,IF(H30&lt;=5000,'Tabla probabilidad'!$B$8,IF(H30&gt;5000,'Tabla probabilidad'!$B$9)))))</f>
        <v>Media</v>
      </c>
      <c r="J30" s="312">
        <f>IF(H30&lt;=2,'Tabla probabilidad'!$D$5,IF(H30&lt;=24,'Tabla probabilidad'!$D$6,IF(H30&lt;=500,'Tabla probabilidad'!$D$7,IF(H30&lt;=5000,'Tabla probabilidad'!$D$8,IF(H30&gt;5000,'Tabla probabilidad'!$D$9)))))</f>
        <v>0.6</v>
      </c>
      <c r="K30" s="304" t="s">
        <v>303</v>
      </c>
      <c r="L30" s="304"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304"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304" t="str">
        <f>VLOOKUP((I30&amp;L30),Hoja1!$B$4:$C$28,2,0)</f>
        <v>Moderado</v>
      </c>
      <c r="O30" s="168">
        <v>1</v>
      </c>
      <c r="P30" s="157" t="s">
        <v>321</v>
      </c>
      <c r="Q30" s="168" t="str">
        <f t="shared" ref="Q30:Q34" si="13">IF(R30="Preventivo","Probabilidad",IF(R30="Detectivo","Probabilidad", IF(R30="Correctivo","Impacto")))</f>
        <v>Probabilidad</v>
      </c>
      <c r="R30" s="168" t="s">
        <v>284</v>
      </c>
      <c r="S30" s="168" t="s">
        <v>285</v>
      </c>
      <c r="T30" s="169">
        <f>VLOOKUP(R30&amp;S30,Hoja1!$Q$4:$R$9,2,0)</f>
        <v>0.45</v>
      </c>
      <c r="U30" s="168" t="s">
        <v>286</v>
      </c>
      <c r="V30" s="168" t="s">
        <v>287</v>
      </c>
      <c r="W30" s="168" t="s">
        <v>288</v>
      </c>
      <c r="X30" s="169">
        <f>IF(Q30="Probabilidad",($J$30*T30),IF(Q30="Impacto"," "))</f>
        <v>0.27</v>
      </c>
      <c r="Y30" s="169" t="str">
        <f>IF(Z30&lt;=20%,'Tabla probabilidad'!$B$5,IF(Z30&lt;=40%,'Tabla probabilidad'!$B$6,IF(Z30&lt;=60%,'Tabla probabilidad'!$B$7,IF(Z30&lt;=80%,'Tabla probabilidad'!$B$8,IF(Z30&lt;=100%,'Tabla probabilidad'!$B$9)))))</f>
        <v>Baja</v>
      </c>
      <c r="Z30" s="169">
        <f>IF(R30="Preventivo",($J$30-($J$30*T30)),IF(R30="Detectivo",($J$30-($J$30*T30)),IF(R30="Correctivo",($J$30))))</f>
        <v>0.32999999999999996</v>
      </c>
      <c r="AA30" s="306" t="str">
        <f>IF(AB30&lt;=20%,'Tabla probabilidad'!$B$5,IF(AB30&lt;=40%,'Tabla probabilidad'!$B$6,IF(AB30&lt;=60%,'Tabla probabilidad'!$B$7,IF(AB30&lt;=80%,'Tabla probabilidad'!$B$8,IF(AB30&lt;=100%,'Tabla probabilidad'!$B$9)))))</f>
        <v>Baja</v>
      </c>
      <c r="AB30" s="306">
        <f>AVERAGE(Z30:Z34)</f>
        <v>0.32999999999999996</v>
      </c>
      <c r="AC30" s="169" t="str">
        <f t="shared" ref="AC30:AC34" si="14">IF(AD30&lt;=20%,"Leve",IF(AD30&lt;=40%,"Menor",IF(AD30&lt;=60%,"Moderado",IF(AD30&lt;=80%,"Mayor",IF(AD30&lt;=100%,"Catastrófico")))))</f>
        <v>Moderado</v>
      </c>
      <c r="AD30" s="169">
        <f>IF(Q30="Probabilidad",(($M$30-0)),IF(Q30="Impacto",($M$30-($M$30*T30))))</f>
        <v>0.6</v>
      </c>
      <c r="AE30" s="306" t="str">
        <f>IF(AF30&lt;=20%,"Leve",IF(AF30&lt;=40%,"Menor",IF(AF30&lt;=60%,"Moderado",IF(AF30&lt;=80%,"Mayor",IF(AF30&lt;=100%,"Catastrófico")))))</f>
        <v>Moderado</v>
      </c>
      <c r="AF30" s="306">
        <f>AVERAGE(AD30:AD34)</f>
        <v>0.6</v>
      </c>
      <c r="AG30" s="309" t="str">
        <f>VLOOKUP(AA30&amp;AE30,Hoja1!$B$4:$C$28,2,0)</f>
        <v>Moderado</v>
      </c>
      <c r="AH30" s="304" t="s">
        <v>289</v>
      </c>
      <c r="AI30" s="304"/>
      <c r="AJ30" s="304"/>
      <c r="AK30" s="304"/>
      <c r="AL30" s="304"/>
      <c r="AM30" s="304"/>
      <c r="AN30" s="304"/>
    </row>
    <row r="31" spans="1:40" ht="32.25" customHeight="1">
      <c r="A31" s="310"/>
      <c r="B31" s="310"/>
      <c r="C31" s="304"/>
      <c r="D31" s="317"/>
      <c r="E31" s="310"/>
      <c r="F31" s="317"/>
      <c r="G31" s="304"/>
      <c r="H31" s="304"/>
      <c r="I31" s="316"/>
      <c r="J31" s="312"/>
      <c r="K31" s="304"/>
      <c r="L31" s="305"/>
      <c r="M31" s="305"/>
      <c r="N31" s="304"/>
      <c r="O31" s="168"/>
      <c r="P31" s="173"/>
      <c r="Q31" s="168" t="str">
        <f t="shared" si="13"/>
        <v>Probabilidad</v>
      </c>
      <c r="R31" s="168" t="s">
        <v>284</v>
      </c>
      <c r="S31" s="168" t="s">
        <v>285</v>
      </c>
      <c r="T31" s="169">
        <f>VLOOKUP(R31&amp;S31,Hoja1!$Q$4:$R$9,2,0)</f>
        <v>0.45</v>
      </c>
      <c r="U31" s="168" t="s">
        <v>286</v>
      </c>
      <c r="V31" s="168" t="s">
        <v>287</v>
      </c>
      <c r="W31" s="168" t="s">
        <v>288</v>
      </c>
      <c r="X31" s="169">
        <f t="shared" ref="X31:X34" si="15">IF(Q31="Probabilidad",($J$30*T31),IF(Q31="Impacto"," "))</f>
        <v>0.27</v>
      </c>
      <c r="Y31" s="169" t="str">
        <f>IF(Z31&lt;=20%,'Tabla probabilidad'!$B$5,IF(Z31&lt;=40%,'Tabla probabilidad'!$B$6,IF(Z31&lt;=60%,'Tabla probabilidad'!$B$7,IF(Z31&lt;=80%,'Tabla probabilidad'!$B$8,IF(Z31&lt;=100%,'Tabla probabilidad'!$B$9)))))</f>
        <v>Baja</v>
      </c>
      <c r="Z31" s="169">
        <f t="shared" ref="Z31:Z34" si="16">IF(R31="Preventivo",($J$30-($J$30*T31)),IF(R31="Detectivo",($J$30-($J$30*T31)),IF(R31="Correctivo",($J$30))))</f>
        <v>0.32999999999999996</v>
      </c>
      <c r="AA31" s="307"/>
      <c r="AB31" s="307"/>
      <c r="AC31" s="169" t="str">
        <f t="shared" si="14"/>
        <v>Moderado</v>
      </c>
      <c r="AD31" s="169">
        <f t="shared" ref="AD31:AD34" si="17">IF(Q31="Probabilidad",(($M$30-0)),IF(Q31="Impacto",($M$30-($M$30*T31))))</f>
        <v>0.6</v>
      </c>
      <c r="AE31" s="307"/>
      <c r="AF31" s="307"/>
      <c r="AG31" s="310"/>
      <c r="AH31" s="304"/>
      <c r="AI31" s="304"/>
      <c r="AJ31" s="304"/>
      <c r="AK31" s="304"/>
      <c r="AL31" s="304"/>
      <c r="AM31" s="304"/>
      <c r="AN31" s="304"/>
    </row>
    <row r="32" spans="1:40" ht="32.25" customHeight="1">
      <c r="A32" s="310"/>
      <c r="B32" s="310"/>
      <c r="C32" s="304"/>
      <c r="D32" s="317"/>
      <c r="E32" s="310"/>
      <c r="F32" s="317"/>
      <c r="G32" s="304"/>
      <c r="H32" s="304"/>
      <c r="I32" s="316"/>
      <c r="J32" s="312"/>
      <c r="K32" s="304"/>
      <c r="L32" s="305"/>
      <c r="M32" s="305"/>
      <c r="N32" s="304"/>
      <c r="O32" s="168"/>
      <c r="P32" s="171"/>
      <c r="Q32" s="168" t="str">
        <f t="shared" si="13"/>
        <v>Probabilidad</v>
      </c>
      <c r="R32" s="168" t="s">
        <v>284</v>
      </c>
      <c r="S32" s="168" t="s">
        <v>285</v>
      </c>
      <c r="T32" s="169">
        <f>VLOOKUP(R32&amp;S32,Hoja1!$Q$4:$R$9,2,0)</f>
        <v>0.45</v>
      </c>
      <c r="U32" s="168" t="s">
        <v>315</v>
      </c>
      <c r="V32" s="168" t="s">
        <v>287</v>
      </c>
      <c r="W32" s="168" t="s">
        <v>316</v>
      </c>
      <c r="X32" s="169">
        <f t="shared" si="15"/>
        <v>0.27</v>
      </c>
      <c r="Y32" s="169" t="str">
        <f>IF(Z32&lt;=20%,'Tabla probabilidad'!$B$5,IF(Z32&lt;=40%,'Tabla probabilidad'!$B$6,IF(Z32&lt;=60%,'Tabla probabilidad'!$B$7,IF(Z32&lt;=80%,'Tabla probabilidad'!$B$8,IF(Z32&lt;=100%,'Tabla probabilidad'!$B$9)))))</f>
        <v>Baja</v>
      </c>
      <c r="Z32" s="169">
        <f t="shared" si="16"/>
        <v>0.32999999999999996</v>
      </c>
      <c r="AA32" s="307"/>
      <c r="AB32" s="307"/>
      <c r="AC32" s="169" t="str">
        <f t="shared" si="14"/>
        <v>Moderado</v>
      </c>
      <c r="AD32" s="169">
        <f t="shared" si="17"/>
        <v>0.6</v>
      </c>
      <c r="AE32" s="307"/>
      <c r="AF32" s="307"/>
      <c r="AG32" s="310"/>
      <c r="AH32" s="304"/>
      <c r="AI32" s="304"/>
      <c r="AJ32" s="304"/>
      <c r="AK32" s="304"/>
      <c r="AL32" s="304"/>
      <c r="AM32" s="304"/>
      <c r="AN32" s="304"/>
    </row>
    <row r="33" spans="1:40" ht="32.25" customHeight="1">
      <c r="A33" s="310"/>
      <c r="B33" s="310"/>
      <c r="C33" s="304"/>
      <c r="D33" s="317"/>
      <c r="E33" s="310"/>
      <c r="F33" s="317"/>
      <c r="G33" s="304"/>
      <c r="H33" s="304"/>
      <c r="I33" s="316"/>
      <c r="J33" s="312"/>
      <c r="K33" s="304"/>
      <c r="L33" s="305"/>
      <c r="M33" s="305"/>
      <c r="N33" s="304"/>
      <c r="O33" s="168"/>
      <c r="P33" s="171"/>
      <c r="Q33" s="168" t="str">
        <f t="shared" si="13"/>
        <v>Probabilidad</v>
      </c>
      <c r="R33" s="168" t="s">
        <v>284</v>
      </c>
      <c r="S33" s="168" t="s">
        <v>285</v>
      </c>
      <c r="T33" s="169">
        <f>VLOOKUP(R33&amp;S33,Hoja1!$Q$4:$R$9,2,0)</f>
        <v>0.45</v>
      </c>
      <c r="U33" s="168" t="s">
        <v>286</v>
      </c>
      <c r="V33" s="168" t="s">
        <v>287</v>
      </c>
      <c r="W33" s="168" t="s">
        <v>288</v>
      </c>
      <c r="X33" s="169">
        <f t="shared" si="15"/>
        <v>0.27</v>
      </c>
      <c r="Y33" s="169" t="str">
        <f>IF(Z33&lt;=20%,'Tabla probabilidad'!$B$5,IF(Z33&lt;=40%,'Tabla probabilidad'!$B$6,IF(Z33&lt;=60%,'Tabla probabilidad'!$B$7,IF(Z33&lt;=80%,'Tabla probabilidad'!$B$8,IF(Z33&lt;=100%,'Tabla probabilidad'!$B$9)))))</f>
        <v>Baja</v>
      </c>
      <c r="Z33" s="169">
        <f t="shared" si="16"/>
        <v>0.32999999999999996</v>
      </c>
      <c r="AA33" s="307"/>
      <c r="AB33" s="307"/>
      <c r="AC33" s="169" t="str">
        <f t="shared" si="14"/>
        <v>Moderado</v>
      </c>
      <c r="AD33" s="169">
        <f t="shared" si="17"/>
        <v>0.6</v>
      </c>
      <c r="AE33" s="307"/>
      <c r="AF33" s="307"/>
      <c r="AG33" s="310"/>
      <c r="AH33" s="304"/>
      <c r="AI33" s="304"/>
      <c r="AJ33" s="304"/>
      <c r="AK33" s="304"/>
      <c r="AL33" s="304"/>
      <c r="AM33" s="304"/>
      <c r="AN33" s="304"/>
    </row>
    <row r="34" spans="1:40" ht="32.25" customHeight="1">
      <c r="A34" s="311"/>
      <c r="B34" s="311"/>
      <c r="C34" s="304"/>
      <c r="D34" s="317"/>
      <c r="E34" s="311"/>
      <c r="F34" s="317"/>
      <c r="G34" s="304"/>
      <c r="H34" s="304"/>
      <c r="I34" s="316"/>
      <c r="J34" s="312"/>
      <c r="K34" s="304"/>
      <c r="L34" s="305"/>
      <c r="M34" s="305"/>
      <c r="N34" s="304"/>
      <c r="O34" s="168"/>
      <c r="P34" s="171"/>
      <c r="Q34" s="168" t="str">
        <f t="shared" si="13"/>
        <v>Probabilidad</v>
      </c>
      <c r="R34" s="168" t="s">
        <v>284</v>
      </c>
      <c r="S34" s="168" t="s">
        <v>285</v>
      </c>
      <c r="T34" s="169">
        <f>VLOOKUP(R34&amp;S34,Hoja1!$Q$4:$R$9,2,0)</f>
        <v>0.45</v>
      </c>
      <c r="U34" s="168" t="s">
        <v>286</v>
      </c>
      <c r="V34" s="168" t="s">
        <v>287</v>
      </c>
      <c r="W34" s="168" t="s">
        <v>288</v>
      </c>
      <c r="X34" s="169">
        <f t="shared" si="15"/>
        <v>0.27</v>
      </c>
      <c r="Y34" s="169" t="str">
        <f>IF(Z34&lt;=20%,'Tabla probabilidad'!$B$5,IF(Z34&lt;=40%,'Tabla probabilidad'!$B$6,IF(Z34&lt;=60%,'Tabla probabilidad'!$B$7,IF(Z34&lt;=80%,'Tabla probabilidad'!$B$8,IF(Z34&lt;=100%,'Tabla probabilidad'!$B$9)))))</f>
        <v>Baja</v>
      </c>
      <c r="Z34" s="169">
        <f t="shared" si="16"/>
        <v>0.32999999999999996</v>
      </c>
      <c r="AA34" s="308"/>
      <c r="AB34" s="308"/>
      <c r="AC34" s="169" t="str">
        <f t="shared" si="14"/>
        <v>Moderado</v>
      </c>
      <c r="AD34" s="169">
        <f t="shared" si="17"/>
        <v>0.6</v>
      </c>
      <c r="AE34" s="308"/>
      <c r="AF34" s="308"/>
      <c r="AG34" s="311"/>
      <c r="AH34" s="304"/>
      <c r="AI34" s="304"/>
      <c r="AJ34" s="304"/>
      <c r="AK34" s="304"/>
      <c r="AL34" s="304"/>
      <c r="AM34" s="304"/>
      <c r="AN34" s="304"/>
    </row>
    <row r="35" spans="1:40" ht="81" customHeight="1">
      <c r="A35" s="304">
        <f>+A30+1</f>
        <v>6</v>
      </c>
      <c r="B35" s="309" t="s">
        <v>322</v>
      </c>
      <c r="C35" s="304" t="s">
        <v>291</v>
      </c>
      <c r="D35" s="313" t="s">
        <v>323</v>
      </c>
      <c r="E35" s="330" t="s">
        <v>324</v>
      </c>
      <c r="F35" s="304" t="s">
        <v>325</v>
      </c>
      <c r="G35" s="304" t="s">
        <v>295</v>
      </c>
      <c r="H35" s="304">
        <v>1500</v>
      </c>
      <c r="I35" s="316" t="str">
        <f>IF(H35&lt;=2,'Tabla probabilidad'!$B$5,IF(H35&lt;=24,'Tabla probabilidad'!$B$6,IF(H35&lt;=500,'Tabla probabilidad'!$B$7,IF(H35&lt;=5000,'Tabla probabilidad'!$B$8,IF(H35&gt;5000,'Tabla probabilidad'!$B$9)))))</f>
        <v>Alta</v>
      </c>
      <c r="J35" s="312">
        <f>IF(H35&lt;=2,'Tabla probabilidad'!$D$5,IF(H35&lt;=24,'Tabla probabilidad'!$D$6,IF(H35&lt;=500,'Tabla probabilidad'!$D$7,IF(H35&lt;=5000,'Tabla probabilidad'!$D$8,IF(H35&gt;5000,'Tabla probabilidad'!$D$9)))))</f>
        <v>0.8</v>
      </c>
      <c r="K35" s="304" t="s">
        <v>326</v>
      </c>
      <c r="L35" s="304"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Catastrófico</v>
      </c>
      <c r="M35" s="304"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100%</v>
      </c>
      <c r="N35" s="304" t="str">
        <f>VLOOKUP((I35&amp;L35),Hoja1!$B$4:$C$28,2,0)</f>
        <v>Extremo</v>
      </c>
      <c r="O35" s="168">
        <v>1</v>
      </c>
      <c r="P35" s="183" t="s">
        <v>327</v>
      </c>
      <c r="Q35" s="168" t="str">
        <f t="shared" si="0"/>
        <v>Probabilidad</v>
      </c>
      <c r="R35" s="168" t="s">
        <v>284</v>
      </c>
      <c r="S35" s="168" t="s">
        <v>285</v>
      </c>
      <c r="T35" s="169">
        <f>VLOOKUP(R35&amp;S35,Hoja1!$Q$4:$R$9,2,0)</f>
        <v>0.45</v>
      </c>
      <c r="U35" s="168" t="s">
        <v>286</v>
      </c>
      <c r="V35" s="168" t="s">
        <v>287</v>
      </c>
      <c r="W35" s="168" t="s">
        <v>288</v>
      </c>
      <c r="X35" s="169">
        <f>IF(Q35="Probabilidad",($J$35*T35),IF(Q35="Impacto"," "))</f>
        <v>0.36000000000000004</v>
      </c>
      <c r="Y35" s="169" t="str">
        <f>IF(Z35&lt;=20%,'Tabla probabilidad'!$B$5,IF(Z35&lt;=40%,'Tabla probabilidad'!$B$6,IF(Z35&lt;=60%,'Tabla probabilidad'!$B$7,IF(Z35&lt;=80%,'Tabla probabilidad'!$B$8,IF(Z35&lt;=100%,'Tabla probabilidad'!$B$9)))))</f>
        <v>Media</v>
      </c>
      <c r="Z35" s="169">
        <f>IF(R35="Preventivo",(J35-(J35*T35)),IF(R35="Detectivo",(J35-(J35*T35)),IF(R35="Correctivo",(J35))))</f>
        <v>0.44</v>
      </c>
      <c r="AA35" s="306" t="str">
        <f>IF(AB35&lt;=20%,'Tabla probabilidad'!$B$5,IF(AB35&lt;=40%,'Tabla probabilidad'!$B$6,IF(AB35&lt;=60%,'Tabla probabilidad'!$B$7,IF(AB35&lt;=80%,'Tabla probabilidad'!$B$8,IF(AB35&lt;=100%,'Tabla probabilidad'!$B$9)))))</f>
        <v>Media</v>
      </c>
      <c r="AB35" s="306">
        <f>AVERAGE(Z35:Z39)</f>
        <v>0.44000000000000006</v>
      </c>
      <c r="AC35" s="169" t="str">
        <f t="shared" si="1"/>
        <v>Catastrófico</v>
      </c>
      <c r="AD35" s="169">
        <f>IF(Q35="Probabilidad",(($M$35-0)),IF(Q35="Impacto",($M$35-($M$35*T35))))</f>
        <v>1</v>
      </c>
      <c r="AE35" s="306" t="str">
        <f>IF(AF35&lt;=20%,"Leve",IF(AF35&lt;=40%,"Menor",IF(AF35&lt;=60%,"Moderado",IF(AF35&lt;=80%,"Mayor",IF(AF35&lt;=100%,"Catastrófico")))))</f>
        <v>Catastrófico</v>
      </c>
      <c r="AF35" s="306">
        <f>AVERAGE(AD35:AD39)</f>
        <v>1</v>
      </c>
      <c r="AG35" s="309" t="str">
        <f>VLOOKUP(AA35&amp;AE35,Hoja1!$B$4:$C$28,2,0)</f>
        <v>Extremo</v>
      </c>
      <c r="AH35" s="304" t="s">
        <v>289</v>
      </c>
      <c r="AI35" s="304"/>
      <c r="AJ35" s="304"/>
      <c r="AK35" s="304"/>
      <c r="AL35" s="304"/>
      <c r="AM35" s="304"/>
      <c r="AN35" s="304"/>
    </row>
    <row r="36" spans="1:40" ht="38.25" customHeight="1">
      <c r="A36" s="304"/>
      <c r="B36" s="310"/>
      <c r="C36" s="304"/>
      <c r="D36" s="314"/>
      <c r="E36" s="330"/>
      <c r="F36" s="304"/>
      <c r="G36" s="304"/>
      <c r="H36" s="304"/>
      <c r="I36" s="316"/>
      <c r="J36" s="312"/>
      <c r="K36" s="304"/>
      <c r="L36" s="305"/>
      <c r="M36" s="305"/>
      <c r="N36" s="304"/>
      <c r="O36" s="168">
        <v>2</v>
      </c>
      <c r="P36" s="182"/>
      <c r="Q36" s="168" t="str">
        <f t="shared" si="0"/>
        <v>Probabilidad</v>
      </c>
      <c r="R36" s="168" t="s">
        <v>284</v>
      </c>
      <c r="S36" s="168" t="s">
        <v>285</v>
      </c>
      <c r="T36" s="169">
        <f>VLOOKUP(R36&amp;S36,Hoja1!$Q$4:$R$9,2,0)</f>
        <v>0.45</v>
      </c>
      <c r="U36" s="168" t="s">
        <v>286</v>
      </c>
      <c r="V36" s="168" t="s">
        <v>287</v>
      </c>
      <c r="W36" s="168" t="s">
        <v>288</v>
      </c>
      <c r="X36" s="169">
        <f t="shared" ref="X36:X39" si="18">IF(Q36="Probabilidad",($J$35*T36),IF(Q36="Impacto"," "))</f>
        <v>0.36000000000000004</v>
      </c>
      <c r="Y36" s="169" t="str">
        <f>IF(Z36&lt;=20%,'Tabla probabilidad'!$B$5,IF(Z36&lt;=40%,'Tabla probabilidad'!$B$6,IF(Z36&lt;=60%,'Tabla probabilidad'!$B$7,IF(Z36&lt;=80%,'Tabla probabilidad'!$B$8,IF(Z36&lt;=100%,'Tabla probabilidad'!$B$9)))))</f>
        <v>Media</v>
      </c>
      <c r="Z36" s="169">
        <f>IF(R36="Preventivo",(J35-(J35*T36)),IF(R36="Detectivo",(J35-(J35*T36)),IF(R36="Correctivo",(J35))))</f>
        <v>0.44</v>
      </c>
      <c r="AA36" s="307"/>
      <c r="AB36" s="307"/>
      <c r="AC36" s="169" t="str">
        <f t="shared" si="1"/>
        <v>Catastrófico</v>
      </c>
      <c r="AD36" s="169">
        <f t="shared" ref="AD36:AD39" si="19">IF(Q36="Probabilidad",(($M$35-0)),IF(Q36="Impacto",($M$35-($M$35*T36))))</f>
        <v>1</v>
      </c>
      <c r="AE36" s="307"/>
      <c r="AF36" s="307"/>
      <c r="AG36" s="310"/>
      <c r="AH36" s="304"/>
      <c r="AI36" s="304"/>
      <c r="AJ36" s="304"/>
      <c r="AK36" s="304"/>
      <c r="AL36" s="304"/>
      <c r="AM36" s="304"/>
      <c r="AN36" s="304"/>
    </row>
    <row r="37" spans="1:40" ht="38.25" customHeight="1">
      <c r="A37" s="304"/>
      <c r="B37" s="310"/>
      <c r="C37" s="304"/>
      <c r="D37" s="314"/>
      <c r="E37" s="330"/>
      <c r="F37" s="304"/>
      <c r="G37" s="304"/>
      <c r="H37" s="304"/>
      <c r="I37" s="316"/>
      <c r="J37" s="312"/>
      <c r="K37" s="304"/>
      <c r="L37" s="305"/>
      <c r="M37" s="305"/>
      <c r="N37" s="304"/>
      <c r="O37" s="168">
        <v>3</v>
      </c>
      <c r="P37" s="174"/>
      <c r="Q37" s="168" t="str">
        <f t="shared" si="0"/>
        <v>Probabilidad</v>
      </c>
      <c r="R37" s="168" t="s">
        <v>284</v>
      </c>
      <c r="S37" s="168" t="s">
        <v>285</v>
      </c>
      <c r="T37" s="169">
        <f>VLOOKUP(R37&amp;S37,Hoja1!$Q$4:$R$9,2,0)</f>
        <v>0.45</v>
      </c>
      <c r="U37" s="168" t="s">
        <v>286</v>
      </c>
      <c r="V37" s="168" t="s">
        <v>287</v>
      </c>
      <c r="W37" s="168" t="s">
        <v>288</v>
      </c>
      <c r="X37" s="169">
        <f t="shared" si="18"/>
        <v>0.36000000000000004</v>
      </c>
      <c r="Y37" s="169" t="str">
        <f>IF(Z37&lt;=20%,'Tabla probabilidad'!$B$5,IF(Z37&lt;=40%,'Tabla probabilidad'!$B$6,IF(Z37&lt;=60%,'Tabla probabilidad'!$B$7,IF(Z37&lt;=80%,'Tabla probabilidad'!$B$8,IF(Z37&lt;=100%,'Tabla probabilidad'!$B$9)))))</f>
        <v>Media</v>
      </c>
      <c r="Z37" s="169">
        <f>IF(R37="Preventivo",(J35-(J35*T37)),IF(R37="Detectivo",(J35-(J35*T37)),IF(R37="Correctivo",(J35))))</f>
        <v>0.44</v>
      </c>
      <c r="AA37" s="307"/>
      <c r="AB37" s="307"/>
      <c r="AC37" s="169" t="str">
        <f t="shared" si="1"/>
        <v>Catastrófico</v>
      </c>
      <c r="AD37" s="169">
        <f t="shared" si="19"/>
        <v>1</v>
      </c>
      <c r="AE37" s="307"/>
      <c r="AF37" s="307"/>
      <c r="AG37" s="310"/>
      <c r="AH37" s="304"/>
      <c r="AI37" s="304"/>
      <c r="AJ37" s="304"/>
      <c r="AK37" s="304"/>
      <c r="AL37" s="304"/>
      <c r="AM37" s="304"/>
      <c r="AN37" s="304"/>
    </row>
    <row r="38" spans="1:40" ht="38.25" customHeight="1">
      <c r="A38" s="304"/>
      <c r="B38" s="310"/>
      <c r="C38" s="304"/>
      <c r="D38" s="314"/>
      <c r="E38" s="330"/>
      <c r="F38" s="304"/>
      <c r="G38" s="304"/>
      <c r="H38" s="304"/>
      <c r="I38" s="316"/>
      <c r="J38" s="312"/>
      <c r="K38" s="304"/>
      <c r="L38" s="305"/>
      <c r="M38" s="305"/>
      <c r="N38" s="304"/>
      <c r="O38" s="168">
        <v>4</v>
      </c>
      <c r="P38" s="174"/>
      <c r="Q38" s="168" t="str">
        <f t="shared" si="0"/>
        <v>Probabilidad</v>
      </c>
      <c r="R38" s="168" t="s">
        <v>284</v>
      </c>
      <c r="S38" s="168" t="s">
        <v>285</v>
      </c>
      <c r="T38" s="169">
        <f>VLOOKUP(R38&amp;S38,Hoja1!$Q$4:$R$9,2,0)</f>
        <v>0.45</v>
      </c>
      <c r="U38" s="168" t="s">
        <v>286</v>
      </c>
      <c r="V38" s="168" t="s">
        <v>287</v>
      </c>
      <c r="W38" s="168" t="s">
        <v>288</v>
      </c>
      <c r="X38" s="169">
        <f t="shared" si="18"/>
        <v>0.36000000000000004</v>
      </c>
      <c r="Y38" s="169" t="str">
        <f>IF(Z38&lt;=20%,'Tabla probabilidad'!$B$5,IF(Z38&lt;=40%,'Tabla probabilidad'!$B$6,IF(Z38&lt;=60%,'Tabla probabilidad'!$B$7,IF(Z38&lt;=80%,'Tabla probabilidad'!$B$8,IF(Z38&lt;=100%,'Tabla probabilidad'!$B$9)))))</f>
        <v>Media</v>
      </c>
      <c r="Z38" s="169">
        <f>IF(R38="Preventivo",(J35-(J35*T38)),IF(R38="Detectivo",(J35-(J35*T38)),IF(R38="Correctivo",(J35))))</f>
        <v>0.44</v>
      </c>
      <c r="AA38" s="307"/>
      <c r="AB38" s="307"/>
      <c r="AC38" s="169" t="str">
        <f t="shared" si="1"/>
        <v>Catastrófico</v>
      </c>
      <c r="AD38" s="169">
        <f t="shared" si="19"/>
        <v>1</v>
      </c>
      <c r="AE38" s="307"/>
      <c r="AF38" s="307"/>
      <c r="AG38" s="310"/>
      <c r="AH38" s="304"/>
      <c r="AI38" s="304"/>
      <c r="AJ38" s="304"/>
      <c r="AK38" s="304"/>
      <c r="AL38" s="304"/>
      <c r="AM38" s="304"/>
      <c r="AN38" s="304"/>
    </row>
    <row r="39" spans="1:40" ht="38.25" customHeight="1">
      <c r="A39" s="304"/>
      <c r="B39" s="311"/>
      <c r="C39" s="304"/>
      <c r="D39" s="315"/>
      <c r="E39" s="330"/>
      <c r="F39" s="304"/>
      <c r="G39" s="304"/>
      <c r="H39" s="304"/>
      <c r="I39" s="316"/>
      <c r="J39" s="312"/>
      <c r="K39" s="304"/>
      <c r="L39" s="305"/>
      <c r="M39" s="305"/>
      <c r="N39" s="304"/>
      <c r="O39" s="168">
        <v>5</v>
      </c>
      <c r="P39" s="175"/>
      <c r="Q39" s="168" t="str">
        <f t="shared" si="0"/>
        <v>Probabilidad</v>
      </c>
      <c r="R39" s="168" t="s">
        <v>284</v>
      </c>
      <c r="S39" s="168" t="s">
        <v>285</v>
      </c>
      <c r="T39" s="169">
        <f>VLOOKUP(R39&amp;S39,Hoja1!$Q$4:$R$9,2,0)</f>
        <v>0.45</v>
      </c>
      <c r="U39" s="168" t="s">
        <v>286</v>
      </c>
      <c r="V39" s="168" t="s">
        <v>287</v>
      </c>
      <c r="W39" s="168" t="s">
        <v>288</v>
      </c>
      <c r="X39" s="169">
        <f t="shared" si="18"/>
        <v>0.36000000000000004</v>
      </c>
      <c r="Y39" s="169" t="str">
        <f>IF(Z39&lt;=20%,'Tabla probabilidad'!$B$5,IF(Z39&lt;=40%,'Tabla probabilidad'!$B$6,IF(Z39&lt;=60%,'Tabla probabilidad'!$B$7,IF(Z39&lt;=80%,'Tabla probabilidad'!$B$8,IF(Z39&lt;=100%,'Tabla probabilidad'!$B$9)))))</f>
        <v>Media</v>
      </c>
      <c r="Z39" s="169">
        <f>IF(R39="Preventivo",(J35-(J35*T39)),IF(R39="Detectivo",(J35-(J35*T39)),IF(R39="Correctivo",(J35))))</f>
        <v>0.44</v>
      </c>
      <c r="AA39" s="308"/>
      <c r="AB39" s="308"/>
      <c r="AC39" s="169" t="str">
        <f t="shared" si="1"/>
        <v>Catastrófico</v>
      </c>
      <c r="AD39" s="169">
        <f t="shared" si="19"/>
        <v>1</v>
      </c>
      <c r="AE39" s="308"/>
      <c r="AF39" s="308"/>
      <c r="AG39" s="311"/>
      <c r="AH39" s="304"/>
      <c r="AI39" s="304"/>
      <c r="AJ39" s="304"/>
      <c r="AK39" s="304"/>
      <c r="AL39" s="304"/>
      <c r="AM39" s="304"/>
      <c r="AN39" s="304"/>
    </row>
    <row r="40" spans="1:40" ht="43.5" customHeight="1">
      <c r="A40" s="304">
        <f t="shared" ref="A40" si="20">+A35+1</f>
        <v>7</v>
      </c>
      <c r="B40" s="309" t="s">
        <v>328</v>
      </c>
      <c r="C40" s="304" t="s">
        <v>291</v>
      </c>
      <c r="D40" s="313" t="s">
        <v>329</v>
      </c>
      <c r="E40" s="313" t="s">
        <v>330</v>
      </c>
      <c r="F40" s="304" t="s">
        <v>331</v>
      </c>
      <c r="G40" s="304" t="s">
        <v>332</v>
      </c>
      <c r="H40" s="304">
        <v>10</v>
      </c>
      <c r="I40" s="316" t="str">
        <f>IF(H40&lt;=2,'Tabla probabilidad'!$B$5,IF(H40&lt;=24,'Tabla probabilidad'!$B$6,IF(H40&lt;=500,'Tabla probabilidad'!$B$7,IF(H40&lt;=5000,'Tabla probabilidad'!$B$8,IF(H40&gt;5000,'Tabla probabilidad'!$B$9)))))</f>
        <v>Baja</v>
      </c>
      <c r="J40" s="312">
        <f>IF(H40&lt;=2,'Tabla probabilidad'!$D$5,IF(H40&lt;=24,'Tabla probabilidad'!$D$6,IF(H40&lt;=500,'Tabla probabilidad'!$D$7,IF(H40&lt;=5000,'Tabla probabilidad'!$D$8,IF(H40&gt;5000,'Tabla probabilidad'!$D$9)))))</f>
        <v>0.4</v>
      </c>
      <c r="K40" s="304" t="s">
        <v>333</v>
      </c>
      <c r="L40" s="304"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Leve</v>
      </c>
      <c r="M40" s="304"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20%</v>
      </c>
      <c r="N40" s="304" t="str">
        <f>VLOOKUP((I40&amp;L40),Hoja1!$B$4:$C$28,2,0)</f>
        <v>Bajo</v>
      </c>
      <c r="O40" s="168">
        <v>1</v>
      </c>
      <c r="P40" s="157" t="s">
        <v>334</v>
      </c>
      <c r="Q40" s="168" t="str">
        <f t="shared" si="0"/>
        <v>Probabilidad</v>
      </c>
      <c r="R40" s="168" t="s">
        <v>335</v>
      </c>
      <c r="S40" s="168" t="s">
        <v>285</v>
      </c>
      <c r="T40" s="169">
        <f>VLOOKUP(R40&amp;S40,Hoja1!$Q$4:$R$9,2,0)</f>
        <v>0.35</v>
      </c>
      <c r="U40" s="168" t="s">
        <v>286</v>
      </c>
      <c r="V40" s="168" t="s">
        <v>336</v>
      </c>
      <c r="W40" s="168" t="s">
        <v>316</v>
      </c>
      <c r="X40" s="169">
        <f>IF(Q40="Probabilidad",($J$40*T40),IF(Q40="Impacto"," "))</f>
        <v>0.13999999999999999</v>
      </c>
      <c r="Y40" s="169" t="str">
        <f>IF(Z40&lt;=20%,'Tabla probabilidad'!$B$5,IF(Z40&lt;=40%,'Tabla probabilidad'!$B$6,IF(Z40&lt;=60%,'Tabla probabilidad'!$B$7,IF(Z40&lt;=80%,'Tabla probabilidad'!$B$8,IF(Z40&lt;=100%,'Tabla probabilidad'!$B$9)))))</f>
        <v>Baja</v>
      </c>
      <c r="Z40" s="169">
        <f>IF(R40="Preventivo",(J40-(J40*T40)),IF(R40="Detectivo",(J40-(J40*T40)),IF(R40="Correctivo",(J40))))</f>
        <v>0.26</v>
      </c>
      <c r="AA40" s="306" t="str">
        <f>IF(AB40&lt;=20%,'Tabla probabilidad'!$B$5,IF(AB40&lt;=40%,'Tabla probabilidad'!$B$6,IF(AB40&lt;=60%,'Tabla probabilidad'!$B$7,IF(AB40&lt;=80%,'Tabla probabilidad'!$B$8,IF(AB40&lt;=100%,'Tabla probabilidad'!$B$9)))))</f>
        <v>Baja</v>
      </c>
      <c r="AB40" s="306">
        <f>AVERAGE(Z40:Z44)</f>
        <v>0.24399999999999999</v>
      </c>
      <c r="AC40" s="169" t="str">
        <f t="shared" si="1"/>
        <v>Leve</v>
      </c>
      <c r="AD40" s="169">
        <f>IF(Q40="Probabilidad",(($M$40-0)),IF(Q40="Impacto",($M$40-($M$40*T40))))</f>
        <v>0.2</v>
      </c>
      <c r="AE40" s="306" t="str">
        <f>IF(AF40&lt;=20%,"Leve",IF(AF40&lt;=40%,"Menor",IF(AF40&lt;=60%,"Moderado",IF(AF40&lt;=80%,"Mayor",IF(AF40&lt;=100%,"Catastrófico")))))</f>
        <v>Leve</v>
      </c>
      <c r="AF40" s="306">
        <f>AVERAGE(AD40:AD44)</f>
        <v>0.2</v>
      </c>
      <c r="AG40" s="309" t="str">
        <f>VLOOKUP(AA40&amp;AE40,Hoja1!$B$4:$C$28,2,0)</f>
        <v>Bajo</v>
      </c>
      <c r="AH40" s="304" t="s">
        <v>289</v>
      </c>
      <c r="AI40" s="304"/>
      <c r="AJ40" s="304"/>
      <c r="AK40" s="304"/>
      <c r="AL40" s="304"/>
      <c r="AM40" s="304"/>
      <c r="AN40" s="304"/>
    </row>
    <row r="41" spans="1:40" ht="39.75" customHeight="1">
      <c r="A41" s="304"/>
      <c r="B41" s="310"/>
      <c r="C41" s="304"/>
      <c r="D41" s="314"/>
      <c r="E41" s="314"/>
      <c r="F41" s="304"/>
      <c r="G41" s="304"/>
      <c r="H41" s="304"/>
      <c r="I41" s="316"/>
      <c r="J41" s="312"/>
      <c r="K41" s="304"/>
      <c r="L41" s="305"/>
      <c r="M41" s="305"/>
      <c r="N41" s="304"/>
      <c r="O41" s="168">
        <v>2</v>
      </c>
      <c r="P41" s="156" t="s">
        <v>337</v>
      </c>
      <c r="Q41" s="168" t="str">
        <f t="shared" si="0"/>
        <v>Probabilidad</v>
      </c>
      <c r="R41" s="168" t="s">
        <v>284</v>
      </c>
      <c r="S41" s="168" t="s">
        <v>285</v>
      </c>
      <c r="T41" s="169">
        <f>VLOOKUP(R41&amp;S41,Hoja1!$Q$4:$R$9,2,0)</f>
        <v>0.45</v>
      </c>
      <c r="U41" s="168" t="s">
        <v>315</v>
      </c>
      <c r="V41" s="168" t="s">
        <v>336</v>
      </c>
      <c r="W41" s="168" t="s">
        <v>316</v>
      </c>
      <c r="X41" s="169">
        <f t="shared" ref="X41:X44" si="21">IF(Q41="Probabilidad",($J$40*T41),IF(Q41="Impacto"," "))</f>
        <v>0.18000000000000002</v>
      </c>
      <c r="Y41" s="169" t="str">
        <f>IF(Z41&lt;=20%,'Tabla probabilidad'!$B$5,IF(Z41&lt;=40%,'Tabla probabilidad'!$B$6,IF(Z41&lt;=60%,'Tabla probabilidad'!$B$7,IF(Z41&lt;=80%,'Tabla probabilidad'!$B$8,IF(Z41&lt;=100%,'Tabla probabilidad'!$B$9)))))</f>
        <v>Baja</v>
      </c>
      <c r="Z41" s="169">
        <f>IF(R41="Preventivo",(J40-(J40*T41)),IF(R41="Detectivo",(J40-(J40*T41)),IF(R41="Correctivo",(J40))))</f>
        <v>0.22</v>
      </c>
      <c r="AA41" s="307"/>
      <c r="AB41" s="307"/>
      <c r="AC41" s="169" t="str">
        <f t="shared" si="1"/>
        <v>Leve</v>
      </c>
      <c r="AD41" s="169">
        <f t="shared" ref="AD41:AD44" si="22">IF(Q41="Probabilidad",(($M$40-0)),IF(Q41="Impacto",($M$40-($M$40*T41))))</f>
        <v>0.2</v>
      </c>
      <c r="AE41" s="307"/>
      <c r="AF41" s="307"/>
      <c r="AG41" s="310"/>
      <c r="AH41" s="304"/>
      <c r="AI41" s="304"/>
      <c r="AJ41" s="304"/>
      <c r="AK41" s="304"/>
      <c r="AL41" s="304"/>
      <c r="AM41" s="304"/>
      <c r="AN41" s="304"/>
    </row>
    <row r="42" spans="1:40" ht="39.75" customHeight="1">
      <c r="A42" s="304"/>
      <c r="B42" s="310"/>
      <c r="C42" s="304"/>
      <c r="D42" s="314"/>
      <c r="E42" s="314"/>
      <c r="F42" s="304"/>
      <c r="G42" s="304"/>
      <c r="H42" s="304"/>
      <c r="I42" s="316"/>
      <c r="J42" s="312"/>
      <c r="K42" s="304"/>
      <c r="L42" s="305"/>
      <c r="M42" s="305"/>
      <c r="N42" s="304"/>
      <c r="O42" s="168">
        <v>3</v>
      </c>
      <c r="P42" s="156"/>
      <c r="Q42" s="168" t="str">
        <f t="shared" si="0"/>
        <v>Probabilidad</v>
      </c>
      <c r="R42" s="168" t="s">
        <v>284</v>
      </c>
      <c r="S42" s="168" t="s">
        <v>285</v>
      </c>
      <c r="T42" s="169">
        <f>VLOOKUP(R42&amp;S42,Hoja1!$Q$4:$R$9,2,0)</f>
        <v>0.45</v>
      </c>
      <c r="U42" s="168" t="s">
        <v>315</v>
      </c>
      <c r="V42" s="168" t="s">
        <v>336</v>
      </c>
      <c r="W42" s="168" t="s">
        <v>316</v>
      </c>
      <c r="X42" s="169">
        <f t="shared" si="21"/>
        <v>0.18000000000000002</v>
      </c>
      <c r="Y42" s="169" t="str">
        <f>IF(Z42&lt;=20%,'Tabla probabilidad'!$B$5,IF(Z42&lt;=40%,'Tabla probabilidad'!$B$6,IF(Z42&lt;=60%,'Tabla probabilidad'!$B$7,IF(Z42&lt;=80%,'Tabla probabilidad'!$B$8,IF(Z42&lt;=100%,'Tabla probabilidad'!$B$9)))))</f>
        <v>Baja</v>
      </c>
      <c r="Z42" s="169">
        <f>IF(R42="Preventivo",(J40-(J40*T42)),IF(R42="Detectivo",(J40-(J40*T42)),IF(R42="Correctivo",(J40))))</f>
        <v>0.22</v>
      </c>
      <c r="AA42" s="307"/>
      <c r="AB42" s="307"/>
      <c r="AC42" s="169" t="str">
        <f t="shared" si="1"/>
        <v>Leve</v>
      </c>
      <c r="AD42" s="169">
        <f t="shared" si="22"/>
        <v>0.2</v>
      </c>
      <c r="AE42" s="307"/>
      <c r="AF42" s="307"/>
      <c r="AG42" s="310"/>
      <c r="AH42" s="304"/>
      <c r="AI42" s="304"/>
      <c r="AJ42" s="304"/>
      <c r="AK42" s="304"/>
      <c r="AL42" s="304"/>
      <c r="AM42" s="304"/>
      <c r="AN42" s="304"/>
    </row>
    <row r="43" spans="1:40" ht="39.75" customHeight="1">
      <c r="A43" s="304"/>
      <c r="B43" s="310"/>
      <c r="C43" s="304"/>
      <c r="D43" s="314"/>
      <c r="E43" s="314"/>
      <c r="F43" s="304"/>
      <c r="G43" s="304"/>
      <c r="H43" s="304"/>
      <c r="I43" s="316"/>
      <c r="J43" s="312"/>
      <c r="K43" s="304"/>
      <c r="L43" s="305"/>
      <c r="M43" s="305"/>
      <c r="N43" s="304"/>
      <c r="O43" s="168">
        <v>4</v>
      </c>
      <c r="P43" s="156"/>
      <c r="Q43" s="168" t="str">
        <f t="shared" si="0"/>
        <v>Probabilidad</v>
      </c>
      <c r="R43" s="168" t="s">
        <v>335</v>
      </c>
      <c r="S43" s="168" t="s">
        <v>285</v>
      </c>
      <c r="T43" s="169">
        <f>VLOOKUP(R43&amp;S43,Hoja1!$Q$4:$R$9,2,0)</f>
        <v>0.35</v>
      </c>
      <c r="U43" s="168" t="s">
        <v>315</v>
      </c>
      <c r="V43" s="168" t="s">
        <v>336</v>
      </c>
      <c r="W43" s="168" t="s">
        <v>316</v>
      </c>
      <c r="X43" s="169">
        <f t="shared" si="21"/>
        <v>0.13999999999999999</v>
      </c>
      <c r="Y43" s="169" t="str">
        <f>IF(Z43&lt;=20%,'Tabla probabilidad'!$B$5,IF(Z43&lt;=40%,'Tabla probabilidad'!$B$6,IF(Z43&lt;=60%,'Tabla probabilidad'!$B$7,IF(Z43&lt;=80%,'Tabla probabilidad'!$B$8,IF(Z43&lt;=100%,'Tabla probabilidad'!$B$9)))))</f>
        <v>Baja</v>
      </c>
      <c r="Z43" s="169">
        <f>IF(R43="Preventivo",(J40-(J40*T43)),IF(R43="Detectivo",(J40-(J40*T43)),IF(R43="Correctivo",(J40))))</f>
        <v>0.26</v>
      </c>
      <c r="AA43" s="307"/>
      <c r="AB43" s="307"/>
      <c r="AC43" s="169" t="str">
        <f t="shared" si="1"/>
        <v>Leve</v>
      </c>
      <c r="AD43" s="169">
        <f t="shared" si="22"/>
        <v>0.2</v>
      </c>
      <c r="AE43" s="307"/>
      <c r="AF43" s="307"/>
      <c r="AG43" s="310"/>
      <c r="AH43" s="304"/>
      <c r="AI43" s="304"/>
      <c r="AJ43" s="304"/>
      <c r="AK43" s="304"/>
      <c r="AL43" s="304"/>
      <c r="AM43" s="304"/>
      <c r="AN43" s="304"/>
    </row>
    <row r="44" spans="1:40" ht="39.75" customHeight="1">
      <c r="A44" s="304"/>
      <c r="B44" s="311"/>
      <c r="C44" s="304"/>
      <c r="D44" s="315"/>
      <c r="E44" s="315"/>
      <c r="F44" s="304"/>
      <c r="G44" s="304"/>
      <c r="H44" s="304"/>
      <c r="I44" s="316"/>
      <c r="J44" s="312"/>
      <c r="K44" s="304"/>
      <c r="L44" s="305"/>
      <c r="M44" s="305"/>
      <c r="N44" s="304"/>
      <c r="O44" s="168">
        <v>5</v>
      </c>
      <c r="P44" s="171"/>
      <c r="Q44" s="168" t="str">
        <f t="shared" si="0"/>
        <v>Probabilidad</v>
      </c>
      <c r="R44" s="168" t="s">
        <v>335</v>
      </c>
      <c r="S44" s="168" t="s">
        <v>285</v>
      </c>
      <c r="T44" s="169">
        <f>VLOOKUP(R44&amp;S44,Hoja1!$Q$4:$R$9,2,0)</f>
        <v>0.35</v>
      </c>
      <c r="U44" s="168" t="s">
        <v>315</v>
      </c>
      <c r="V44" s="168" t="s">
        <v>336</v>
      </c>
      <c r="W44" s="168" t="s">
        <v>316</v>
      </c>
      <c r="X44" s="169">
        <f t="shared" si="21"/>
        <v>0.13999999999999999</v>
      </c>
      <c r="Y44" s="169" t="str">
        <f>IF(Z44&lt;=20%,'Tabla probabilidad'!$B$5,IF(Z44&lt;=40%,'Tabla probabilidad'!$B$6,IF(Z44&lt;=60%,'Tabla probabilidad'!$B$7,IF(Z44&lt;=80%,'Tabla probabilidad'!$B$8,IF(Z44&lt;=100%,'Tabla probabilidad'!$B$9)))))</f>
        <v>Baja</v>
      </c>
      <c r="Z44" s="169">
        <f>IF(R44="Preventivo",(J40-(J40*T44)),IF(R44="Detectivo",(J40-(J40*T44)),IF(R44="Correctivo",(J40))))</f>
        <v>0.26</v>
      </c>
      <c r="AA44" s="308"/>
      <c r="AB44" s="308"/>
      <c r="AC44" s="169" t="str">
        <f t="shared" si="1"/>
        <v>Leve</v>
      </c>
      <c r="AD44" s="169">
        <f t="shared" si="22"/>
        <v>0.2</v>
      </c>
      <c r="AE44" s="308"/>
      <c r="AF44" s="308"/>
      <c r="AG44" s="311"/>
      <c r="AH44" s="304"/>
      <c r="AI44" s="304"/>
      <c r="AJ44" s="304"/>
      <c r="AK44" s="304"/>
      <c r="AL44" s="304"/>
      <c r="AM44" s="304"/>
      <c r="AN44" s="304"/>
    </row>
    <row r="45" spans="1:40" ht="69" customHeight="1">
      <c r="A45" s="304">
        <f t="shared" ref="A45" si="23">+A40+1</f>
        <v>8</v>
      </c>
      <c r="B45" s="309" t="s">
        <v>338</v>
      </c>
      <c r="C45" s="304" t="s">
        <v>291</v>
      </c>
      <c r="D45" s="313" t="s">
        <v>339</v>
      </c>
      <c r="E45" s="304" t="s">
        <v>340</v>
      </c>
      <c r="F45" s="304" t="s">
        <v>341</v>
      </c>
      <c r="G45" s="304" t="s">
        <v>281</v>
      </c>
      <c r="H45" s="304">
        <v>50</v>
      </c>
      <c r="I45" s="316" t="str">
        <f>IF(H45&lt;=2,'Tabla probabilidad'!$B$5,IF(H45&lt;=24,'Tabla probabilidad'!$B$6,IF(H45&lt;=500,'Tabla probabilidad'!$B$7,IF(H45&lt;=5000,'Tabla probabilidad'!$B$8,IF(H45&gt;5000,'Tabla probabilidad'!$B$9)))))</f>
        <v>Media</v>
      </c>
      <c r="J45" s="312">
        <f>IF(H45&lt;=2,'Tabla probabilidad'!$D$5,IF(H45&lt;=24,'Tabla probabilidad'!$D$6,IF(H45&lt;=500,'Tabla probabilidad'!$D$7,IF(H45&lt;=5000,'Tabla probabilidad'!$D$8,IF(H45&gt;5000,'Tabla probabilidad'!$D$9)))))</f>
        <v>0.6</v>
      </c>
      <c r="K45" s="304" t="s">
        <v>342</v>
      </c>
      <c r="L45" s="304"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Moderado</v>
      </c>
      <c r="M45" s="304"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60%</v>
      </c>
      <c r="N45" s="304" t="str">
        <f>VLOOKUP((I45&amp;L45),Hoja1!$B$4:$C$28,2,0)</f>
        <v>Moderado</v>
      </c>
      <c r="O45" s="168">
        <v>1</v>
      </c>
      <c r="P45" s="184" t="s">
        <v>343</v>
      </c>
      <c r="Q45" s="168" t="str">
        <f t="shared" si="0"/>
        <v>Impacto</v>
      </c>
      <c r="R45" s="168" t="s">
        <v>344</v>
      </c>
      <c r="S45" s="168" t="s">
        <v>285</v>
      </c>
      <c r="T45" s="169">
        <f>VLOOKUP(R45&amp;S45,Hoja1!$Q$4:$R$9,2,0)</f>
        <v>0.3</v>
      </c>
      <c r="U45" s="168" t="s">
        <v>286</v>
      </c>
      <c r="V45" s="168" t="s">
        <v>287</v>
      </c>
      <c r="W45" s="168" t="s">
        <v>288</v>
      </c>
      <c r="X45" s="169" t="str">
        <f>IF(Q45="Probabilidad",($J$45*T45),IF(Q45="Impacto"," "))</f>
        <v xml:space="preserve"> </v>
      </c>
      <c r="Y45" s="169" t="str">
        <f>IF(Z45&lt;=20%,'Tabla probabilidad'!$B$5,IF(Z45&lt;=40%,'Tabla probabilidad'!$B$6,IF(Z45&lt;=60%,'Tabla probabilidad'!$B$7,IF(Z45&lt;=80%,'Tabla probabilidad'!$B$8,IF(Z45&lt;=100%,'Tabla probabilidad'!$B$9)))))</f>
        <v>Media</v>
      </c>
      <c r="Z45" s="169">
        <f>IF(R45="Preventivo",(J45-(J45*T45)),IF(R45="Detectivo",(J45-(J45*T45)),IF(R45="Correctivo",(J45))))</f>
        <v>0.6</v>
      </c>
      <c r="AA45" s="306" t="str">
        <f>IF(AB45&lt;=20%,'Tabla probabilidad'!$B$5,IF(AB45&lt;=40%,'Tabla probabilidad'!$B$6,IF(AB45&lt;=60%,'Tabla probabilidad'!$B$7,IF(AB45&lt;=80%,'Tabla probabilidad'!$B$8,IF(AB45&lt;=100%,'Tabla probabilidad'!$B$9)))))</f>
        <v>Media</v>
      </c>
      <c r="AB45" s="306">
        <f>AVERAGE(Z45:Z49)</f>
        <v>0.438</v>
      </c>
      <c r="AC45" s="169" t="str">
        <f t="shared" si="1"/>
        <v>Moderado</v>
      </c>
      <c r="AD45" s="169">
        <f>IF(Q45="Probabilidad",(($M$45-0)),IF(Q45="Impacto",($M$45-($M$45*T45))))</f>
        <v>0.42</v>
      </c>
      <c r="AE45" s="306" t="str">
        <f>IF(AF45&lt;=20%,"Leve",IF(AF45&lt;=40%,"Menor",IF(AF45&lt;=60%,"Moderado",IF(AF45&lt;=80%,"Mayor",IF(AF45&lt;=100%,"Catastrófico")))))</f>
        <v>Moderado</v>
      </c>
      <c r="AF45" s="306">
        <f>AVERAGE(AD45:AD49)</f>
        <v>0.52800000000000002</v>
      </c>
      <c r="AG45" s="309" t="str">
        <f>VLOOKUP(AA45&amp;AE45,Hoja1!$B$4:$C$28,2,0)</f>
        <v>Moderado</v>
      </c>
      <c r="AH45" s="304" t="s">
        <v>289</v>
      </c>
      <c r="AI45" s="304"/>
      <c r="AJ45" s="304"/>
      <c r="AK45" s="304"/>
      <c r="AL45" s="304"/>
      <c r="AM45" s="304"/>
      <c r="AN45" s="304"/>
    </row>
    <row r="46" spans="1:40" ht="55.5" customHeight="1">
      <c r="A46" s="304"/>
      <c r="B46" s="310"/>
      <c r="C46" s="304"/>
      <c r="D46" s="314"/>
      <c r="E46" s="304"/>
      <c r="F46" s="304"/>
      <c r="G46" s="304"/>
      <c r="H46" s="304"/>
      <c r="I46" s="316"/>
      <c r="J46" s="312"/>
      <c r="K46" s="304"/>
      <c r="L46" s="305"/>
      <c r="M46" s="305"/>
      <c r="N46" s="304"/>
      <c r="O46" s="168">
        <v>2</v>
      </c>
      <c r="P46" s="157" t="s">
        <v>345</v>
      </c>
      <c r="Q46" s="168" t="str">
        <f>IF(R46="Preventivo","Probabilidad",IF(R46="Detectivo","Probabilidad", IF(R46="Correctivo","Impacto")))</f>
        <v>Impacto</v>
      </c>
      <c r="R46" s="168" t="s">
        <v>344</v>
      </c>
      <c r="S46" s="168" t="s">
        <v>285</v>
      </c>
      <c r="T46" s="169">
        <f>VLOOKUP(R46&amp;S46,Hoja1!$Q$4:$R$9,2,0)</f>
        <v>0.3</v>
      </c>
      <c r="U46" s="168" t="s">
        <v>286</v>
      </c>
      <c r="V46" s="168" t="s">
        <v>287</v>
      </c>
      <c r="W46" s="168" t="s">
        <v>288</v>
      </c>
      <c r="X46" s="169" t="str">
        <f t="shared" ref="X46:X49" si="24">IF(Q46="Probabilidad",($J$45*T46),IF(Q46="Impacto"," "))</f>
        <v xml:space="preserve"> </v>
      </c>
      <c r="Y46" s="169" t="str">
        <f>IF(Z46&lt;=20%,'Tabla probabilidad'!$B$5,IF(Z46&lt;=40%,'Tabla probabilidad'!$B$6,IF(Z46&lt;=60%,'Tabla probabilidad'!$B$7,IF(Z46&lt;=80%,'Tabla probabilidad'!$B$8,IF(Z46&lt;=100%,'Tabla probabilidad'!$B$9)))))</f>
        <v>Media</v>
      </c>
      <c r="Z46" s="169">
        <f>IF(R46="Preventivo",(J45-(J45*T46)),IF(R46="Detectivo",(J45-(J45*T46)),IF(R46="Correctivo",(J45))))</f>
        <v>0.6</v>
      </c>
      <c r="AA46" s="307"/>
      <c r="AB46" s="307"/>
      <c r="AC46" s="169" t="str">
        <f t="shared" si="1"/>
        <v>Moderado</v>
      </c>
      <c r="AD46" s="169">
        <f t="shared" ref="AD46:AD49" si="25">IF(Q46="Probabilidad",(($M$45-0)),IF(Q46="Impacto",($M$45-($M$45*T46))))</f>
        <v>0.42</v>
      </c>
      <c r="AE46" s="307"/>
      <c r="AF46" s="307"/>
      <c r="AG46" s="310"/>
      <c r="AH46" s="304"/>
      <c r="AI46" s="304"/>
      <c r="AJ46" s="304"/>
      <c r="AK46" s="304"/>
      <c r="AL46" s="304"/>
      <c r="AM46" s="304"/>
      <c r="AN46" s="304"/>
    </row>
    <row r="47" spans="1:40" ht="36.75" customHeight="1">
      <c r="A47" s="304"/>
      <c r="B47" s="310"/>
      <c r="C47" s="304"/>
      <c r="D47" s="314"/>
      <c r="E47" s="304"/>
      <c r="F47" s="304"/>
      <c r="G47" s="304"/>
      <c r="H47" s="304"/>
      <c r="I47" s="316"/>
      <c r="J47" s="312"/>
      <c r="K47" s="304"/>
      <c r="L47" s="305"/>
      <c r="M47" s="305"/>
      <c r="N47" s="304"/>
      <c r="O47" s="168">
        <v>3</v>
      </c>
      <c r="P47" s="157"/>
      <c r="Q47" s="168" t="str">
        <f t="shared" si="0"/>
        <v>Probabilidad</v>
      </c>
      <c r="R47" s="168" t="s">
        <v>284</v>
      </c>
      <c r="S47" s="168" t="s">
        <v>285</v>
      </c>
      <c r="T47" s="169">
        <f>VLOOKUP(R47&amp;S47,Hoja1!$Q$4:$R$9,2,0)</f>
        <v>0.45</v>
      </c>
      <c r="U47" s="168" t="s">
        <v>286</v>
      </c>
      <c r="V47" s="168" t="s">
        <v>287</v>
      </c>
      <c r="W47" s="168" t="s">
        <v>288</v>
      </c>
      <c r="X47" s="169">
        <f t="shared" si="24"/>
        <v>0.27</v>
      </c>
      <c r="Y47" s="169" t="str">
        <f>IF(Z47&lt;=20%,'Tabla probabilidad'!$B$5,IF(Z47&lt;=40%,'Tabla probabilidad'!$B$6,IF(Z47&lt;=60%,'Tabla probabilidad'!$B$7,IF(Z47&lt;=80%,'Tabla probabilidad'!$B$8,IF(Z47&lt;=100%,'Tabla probabilidad'!$B$9)))))</f>
        <v>Baja</v>
      </c>
      <c r="Z47" s="169">
        <f>IF(R47="Preventivo",(J45-(J45*T47)),IF(R47="Detectivo",(J45-(J45*T47)),IF(R47="Correctivo",(J45))))</f>
        <v>0.32999999999999996</v>
      </c>
      <c r="AA47" s="307"/>
      <c r="AB47" s="307"/>
      <c r="AC47" s="169" t="str">
        <f t="shared" si="1"/>
        <v>Moderado</v>
      </c>
      <c r="AD47" s="169">
        <f t="shared" si="25"/>
        <v>0.6</v>
      </c>
      <c r="AE47" s="307"/>
      <c r="AF47" s="307"/>
      <c r="AG47" s="310"/>
      <c r="AH47" s="304"/>
      <c r="AI47" s="304"/>
      <c r="AJ47" s="304"/>
      <c r="AK47" s="304"/>
      <c r="AL47" s="304"/>
      <c r="AM47" s="304"/>
      <c r="AN47" s="304"/>
    </row>
    <row r="48" spans="1:40" ht="36.75" customHeight="1">
      <c r="A48" s="304"/>
      <c r="B48" s="310"/>
      <c r="C48" s="304"/>
      <c r="D48" s="314"/>
      <c r="E48" s="304"/>
      <c r="F48" s="304"/>
      <c r="G48" s="304"/>
      <c r="H48" s="304"/>
      <c r="I48" s="316"/>
      <c r="J48" s="312"/>
      <c r="K48" s="304"/>
      <c r="L48" s="305"/>
      <c r="M48" s="305"/>
      <c r="N48" s="304"/>
      <c r="O48" s="168">
        <v>4</v>
      </c>
      <c r="P48" s="177"/>
      <c r="Q48" s="168" t="str">
        <f t="shared" si="0"/>
        <v>Probabilidad</v>
      </c>
      <c r="R48" s="168" t="s">
        <v>284</v>
      </c>
      <c r="S48" s="168" t="s">
        <v>285</v>
      </c>
      <c r="T48" s="169">
        <f>VLOOKUP(R48&amp;S48,Hoja1!$Q$4:$R$9,2,0)</f>
        <v>0.45</v>
      </c>
      <c r="U48" s="168" t="s">
        <v>286</v>
      </c>
      <c r="V48" s="168" t="s">
        <v>287</v>
      </c>
      <c r="W48" s="168" t="s">
        <v>288</v>
      </c>
      <c r="X48" s="169">
        <f t="shared" si="24"/>
        <v>0.27</v>
      </c>
      <c r="Y48" s="169" t="str">
        <f>IF(Z48&lt;=20%,'Tabla probabilidad'!$B$5,IF(Z48&lt;=40%,'Tabla probabilidad'!$B$6,IF(Z48&lt;=60%,'Tabla probabilidad'!$B$7,IF(Z48&lt;=80%,'Tabla probabilidad'!$B$8,IF(Z48&lt;=100%,'Tabla probabilidad'!$B$9)))))</f>
        <v>Baja</v>
      </c>
      <c r="Z48" s="169">
        <f>IF(R48="Preventivo",(J45-(J45*T48)),IF(R48="Detectivo",(J45-(J45*T48)),IF(R48="Correctivo",(J45))))</f>
        <v>0.32999999999999996</v>
      </c>
      <c r="AA48" s="307"/>
      <c r="AB48" s="307"/>
      <c r="AC48" s="169" t="str">
        <f t="shared" si="1"/>
        <v>Moderado</v>
      </c>
      <c r="AD48" s="169">
        <f t="shared" si="25"/>
        <v>0.6</v>
      </c>
      <c r="AE48" s="307"/>
      <c r="AF48" s="307"/>
      <c r="AG48" s="310"/>
      <c r="AH48" s="304"/>
      <c r="AI48" s="304"/>
      <c r="AJ48" s="304"/>
      <c r="AK48" s="304"/>
      <c r="AL48" s="304"/>
      <c r="AM48" s="304"/>
      <c r="AN48" s="304"/>
    </row>
    <row r="49" spans="1:40" ht="36.75" customHeight="1">
      <c r="A49" s="304"/>
      <c r="B49" s="311"/>
      <c r="C49" s="304"/>
      <c r="D49" s="314"/>
      <c r="E49" s="309"/>
      <c r="F49" s="309"/>
      <c r="G49" s="309"/>
      <c r="H49" s="309"/>
      <c r="I49" s="329"/>
      <c r="J49" s="306"/>
      <c r="K49" s="304"/>
      <c r="L49" s="305"/>
      <c r="M49" s="305"/>
      <c r="N49" s="309"/>
      <c r="O49" s="176">
        <v>5</v>
      </c>
      <c r="P49" s="182"/>
      <c r="Q49" s="176" t="str">
        <f t="shared" si="0"/>
        <v>Probabilidad</v>
      </c>
      <c r="R49" s="176" t="s">
        <v>284</v>
      </c>
      <c r="S49" s="176" t="s">
        <v>285</v>
      </c>
      <c r="T49" s="178">
        <f>VLOOKUP(R49&amp;S49,Hoja1!$Q$4:$R$9,2,0)</f>
        <v>0.45</v>
      </c>
      <c r="U49" s="176" t="s">
        <v>286</v>
      </c>
      <c r="V49" s="176" t="s">
        <v>287</v>
      </c>
      <c r="W49" s="176" t="s">
        <v>288</v>
      </c>
      <c r="X49" s="178">
        <f t="shared" si="24"/>
        <v>0.27</v>
      </c>
      <c r="Y49" s="178" t="str">
        <f>IF(Z49&lt;=20%,'Tabla probabilidad'!$B$5,IF(Z49&lt;=40%,'Tabla probabilidad'!$B$6,IF(Z49&lt;=60%,'Tabla probabilidad'!$B$7,IF(Z49&lt;=80%,'Tabla probabilidad'!$B$8,IF(Z49&lt;=100%,'Tabla probabilidad'!$B$9)))))</f>
        <v>Baja</v>
      </c>
      <c r="Z49" s="178">
        <f>IF(R49="Preventivo",(J45-(J45*T49)),IF(R49="Detectivo",(J45-(J45*T49)),IF(R49="Correctivo",(J45))))</f>
        <v>0.32999999999999996</v>
      </c>
      <c r="AA49" s="307"/>
      <c r="AB49" s="307"/>
      <c r="AC49" s="178" t="str">
        <f t="shared" si="1"/>
        <v>Moderado</v>
      </c>
      <c r="AD49" s="178">
        <f t="shared" si="25"/>
        <v>0.6</v>
      </c>
      <c r="AE49" s="307"/>
      <c r="AF49" s="307"/>
      <c r="AG49" s="310"/>
      <c r="AH49" s="304"/>
      <c r="AI49" s="304"/>
      <c r="AJ49" s="304"/>
      <c r="AK49" s="304"/>
      <c r="AL49" s="304"/>
      <c r="AM49" s="304"/>
      <c r="AN49" s="304"/>
    </row>
    <row r="50" spans="1:40" ht="54" customHeight="1">
      <c r="A50" s="304">
        <f t="shared" ref="A50" si="26">+A45+1</f>
        <v>9</v>
      </c>
      <c r="B50" s="309" t="s">
        <v>346</v>
      </c>
      <c r="C50" s="304" t="s">
        <v>291</v>
      </c>
      <c r="D50" s="313" t="s">
        <v>347</v>
      </c>
      <c r="E50" s="304" t="s">
        <v>348</v>
      </c>
      <c r="F50" s="304" t="s">
        <v>349</v>
      </c>
      <c r="G50" s="304" t="s">
        <v>350</v>
      </c>
      <c r="H50" s="304">
        <v>15</v>
      </c>
      <c r="I50" s="316" t="str">
        <f>IF(H50&lt;=2,'Tabla probabilidad'!$B$5,IF(H50&lt;=24,'Tabla probabilidad'!$B$6,IF(H50&lt;=500,'Tabla probabilidad'!$B$7,IF(H50&lt;=5000,'Tabla probabilidad'!$B$8,IF(H50&gt;5000,'Tabla probabilidad'!$B$9)))))</f>
        <v>Baja</v>
      </c>
      <c r="J50" s="312">
        <f>IF(H50&lt;=2,'Tabla probabilidad'!$D$5,IF(H50&lt;=24,'Tabla probabilidad'!$D$6,IF(H50&lt;=500,'Tabla probabilidad'!$D$7,IF(H50&lt;=5000,'Tabla probabilidad'!$D$8,IF(H50&gt;5000,'Tabla probabilidad'!$D$9)))))</f>
        <v>0.4</v>
      </c>
      <c r="K50" s="304" t="s">
        <v>342</v>
      </c>
      <c r="L50" s="304"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Moderado</v>
      </c>
      <c r="M50" s="304"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60%</v>
      </c>
      <c r="N50" s="304" t="str">
        <f>VLOOKUP((I50&amp;L50),Hoja1!$B$4:$C$28,2,0)</f>
        <v>Moderado</v>
      </c>
      <c r="O50" s="168">
        <v>1</v>
      </c>
      <c r="P50" s="157" t="s">
        <v>351</v>
      </c>
      <c r="Q50" s="168" t="str">
        <f t="shared" si="0"/>
        <v>Probabilidad</v>
      </c>
      <c r="R50" s="168" t="s">
        <v>284</v>
      </c>
      <c r="S50" s="168" t="s">
        <v>285</v>
      </c>
      <c r="T50" s="169">
        <f>VLOOKUP(R50&amp;S50,Hoja1!$Q$4:$R$9,2,0)</f>
        <v>0.45</v>
      </c>
      <c r="U50" s="168" t="s">
        <v>286</v>
      </c>
      <c r="V50" s="168" t="s">
        <v>287</v>
      </c>
      <c r="W50" s="168" t="s">
        <v>288</v>
      </c>
      <c r="X50" s="169" t="e">
        <f>IF(Q50="Probabilidad",(#REF!*T50),IF(Q50="Impacto"," "))</f>
        <v>#REF!</v>
      </c>
      <c r="Y50" s="169" t="str">
        <f>IF(Z50&lt;=20%,'Tabla probabilidad'!$B$5,IF(Z50&lt;=40%,'Tabla probabilidad'!$B$6,IF(Z50&lt;=60%,'Tabla probabilidad'!$B$7,IF(Z50&lt;=80%,'Tabla probabilidad'!$B$8,IF(Z50&lt;=100%,'Tabla probabilidad'!$B$9)))))</f>
        <v>Baja</v>
      </c>
      <c r="Z50" s="169">
        <f>IF(R50="Preventivo",(J50-(J50*T50)),IF(R50="Detectivo",(J50-(J50*T50)),IF(R50="Correctivo",(J50))))</f>
        <v>0.22</v>
      </c>
      <c r="AA50" s="306" t="str">
        <f>IF(AB50&lt;=20%,'Tabla probabilidad'!$B$5,IF(AB50&lt;=40%,'Tabla probabilidad'!$B$6,IF(AB50&lt;=60%,'Tabla probabilidad'!$B$7,IF(AB50&lt;=80%,'Tabla probabilidad'!$B$8,IF(AB50&lt;=100%,'Tabla probabilidad'!$B$9)))))</f>
        <v>Baja</v>
      </c>
      <c r="AB50" s="306">
        <f>AVERAGE(Z50:Z54)</f>
        <v>0.22799999999999998</v>
      </c>
      <c r="AC50" s="169" t="str">
        <f t="shared" si="1"/>
        <v>Moderado</v>
      </c>
      <c r="AD50" s="169">
        <f>IF(Q50="Probabilidad",(($M$50-0)),IF(Q50="Impacto",(#REF!-(#REF!*T50))))</f>
        <v>0.6</v>
      </c>
      <c r="AE50" s="380" t="str">
        <f>IF(AF50&lt;=20%,"Leve",IF(AF50&lt;=40%,"Menor",IF(AF50&lt;=60%,"Moderado",IF(AF50&lt;=80%,"Mayor",IF(AF50&lt;=100%,"Catastrófico")))))</f>
        <v>Moderado</v>
      </c>
      <c r="AF50" s="306">
        <f>AVERAGE(AD50:AD54)</f>
        <v>0.6</v>
      </c>
      <c r="AG50" s="309" t="str">
        <f>VLOOKUP(AA50&amp;AE50,Hoja1!$B$4:$C$28,2,0)</f>
        <v>Moderado</v>
      </c>
      <c r="AH50" s="304" t="s">
        <v>305</v>
      </c>
      <c r="AI50" s="304"/>
      <c r="AJ50" s="304"/>
      <c r="AK50" s="304"/>
      <c r="AL50" s="304"/>
      <c r="AM50" s="304"/>
      <c r="AN50" s="304"/>
    </row>
    <row r="51" spans="1:40" ht="42" customHeight="1">
      <c r="A51" s="304"/>
      <c r="B51" s="310"/>
      <c r="C51" s="304"/>
      <c r="D51" s="314"/>
      <c r="E51" s="304"/>
      <c r="F51" s="304"/>
      <c r="G51" s="304"/>
      <c r="H51" s="304"/>
      <c r="I51" s="316"/>
      <c r="J51" s="312"/>
      <c r="K51" s="304"/>
      <c r="L51" s="305"/>
      <c r="M51" s="305"/>
      <c r="N51" s="304"/>
      <c r="O51" s="168">
        <v>2</v>
      </c>
      <c r="P51" s="170" t="s">
        <v>352</v>
      </c>
      <c r="Q51" s="168" t="str">
        <f t="shared" si="0"/>
        <v>Probabilidad</v>
      </c>
      <c r="R51" s="168" t="s">
        <v>284</v>
      </c>
      <c r="S51" s="168" t="s">
        <v>285</v>
      </c>
      <c r="T51" s="169">
        <f>VLOOKUP(R51&amp;S51,Hoja1!$Q$4:$R$9,2,0)</f>
        <v>0.45</v>
      </c>
      <c r="U51" s="168" t="s">
        <v>286</v>
      </c>
      <c r="V51" s="168" t="s">
        <v>287</v>
      </c>
      <c r="W51" s="168" t="s">
        <v>288</v>
      </c>
      <c r="X51" s="169" t="e">
        <f>IF(Q51="Probabilidad",(#REF!*T51),IF(Q51="Impacto"," "))</f>
        <v>#REF!</v>
      </c>
      <c r="Y51" s="169" t="str">
        <f>IF(Z51&lt;=20%,'Tabla probabilidad'!$B$5,IF(Z51&lt;=40%,'Tabla probabilidad'!$B$6,IF(Z51&lt;=60%,'Tabla probabilidad'!$B$7,IF(Z51&lt;=80%,'Tabla probabilidad'!$B$8,IF(Z51&lt;=100%,'Tabla probabilidad'!$B$9)))))</f>
        <v>Baja</v>
      </c>
      <c r="Z51" s="169">
        <f>IF(R51="Preventivo",(J50-(J50*T51)),IF(R51="Detectivo",(J50-(J50*T51)),IF(R51="Correctivo",(J50))))</f>
        <v>0.22</v>
      </c>
      <c r="AA51" s="307"/>
      <c r="AB51" s="307"/>
      <c r="AC51" s="169" t="str">
        <f t="shared" ref="AC51:AC54" si="27">IF(AD51&lt;=20%,"Leve",IF(AD51&lt;=40%,"Menor",IF(AD51&lt;=60%,"Moderado",IF(AD51&lt;=80%,"Mayor",IF(AD51&lt;=100%,"Catastrófico")))))</f>
        <v>Moderado</v>
      </c>
      <c r="AD51" s="169">
        <f>IF(Q51="Probabilidad",(($M$50-0)),IF(Q51="Impacto",(#REF!-(#REF!*T51))))</f>
        <v>0.6</v>
      </c>
      <c r="AE51" s="381"/>
      <c r="AF51" s="307"/>
      <c r="AG51" s="310"/>
      <c r="AH51" s="304"/>
      <c r="AI51" s="304"/>
      <c r="AJ51" s="304"/>
      <c r="AK51" s="304"/>
      <c r="AL51" s="304"/>
      <c r="AM51" s="304"/>
      <c r="AN51" s="304"/>
    </row>
    <row r="52" spans="1:40" ht="42" customHeight="1">
      <c r="A52" s="304"/>
      <c r="B52" s="310"/>
      <c r="C52" s="304"/>
      <c r="D52" s="314"/>
      <c r="E52" s="304"/>
      <c r="F52" s="304"/>
      <c r="G52" s="304"/>
      <c r="H52" s="304"/>
      <c r="I52" s="316"/>
      <c r="J52" s="312"/>
      <c r="K52" s="304"/>
      <c r="L52" s="305"/>
      <c r="M52" s="305"/>
      <c r="N52" s="304"/>
      <c r="O52" s="168">
        <v>3</v>
      </c>
      <c r="P52" s="155" t="s">
        <v>353</v>
      </c>
      <c r="Q52" s="168" t="str">
        <f t="shared" si="0"/>
        <v>Probabilidad</v>
      </c>
      <c r="R52" s="168" t="s">
        <v>335</v>
      </c>
      <c r="S52" s="168" t="s">
        <v>285</v>
      </c>
      <c r="T52" s="169">
        <f>VLOOKUP(R52&amp;S52,Hoja1!$Q$4:$R$9,2,0)</f>
        <v>0.35</v>
      </c>
      <c r="U52" s="168" t="s">
        <v>286</v>
      </c>
      <c r="V52" s="168" t="s">
        <v>287</v>
      </c>
      <c r="W52" s="168" t="s">
        <v>288</v>
      </c>
      <c r="X52" s="169" t="e">
        <f>IF(Q52="Probabilidad",(#REF!*T52),IF(Q52="Impacto"," "))</f>
        <v>#REF!</v>
      </c>
      <c r="Y52" s="169" t="str">
        <f>IF(Z52&lt;=20%,'Tabla probabilidad'!$B$5,IF(Z52&lt;=40%,'Tabla probabilidad'!$B$6,IF(Z52&lt;=60%,'Tabla probabilidad'!$B$7,IF(Z52&lt;=80%,'Tabla probabilidad'!$B$8,IF(Z52&lt;=100%,'Tabla probabilidad'!$B$9)))))</f>
        <v>Baja</v>
      </c>
      <c r="Z52" s="169">
        <f>IF(R52="Preventivo",(J50-(J50*T52)),IF(R52="Detectivo",(J50-(J50*T52)),IF(R52="Correctivo",(J50))))</f>
        <v>0.26</v>
      </c>
      <c r="AA52" s="307"/>
      <c r="AB52" s="307"/>
      <c r="AC52" s="169" t="str">
        <f t="shared" si="27"/>
        <v>Moderado</v>
      </c>
      <c r="AD52" s="169">
        <f>IF(Q52="Probabilidad",(($M$50-0)),IF(Q52="Impacto",(#REF!-(#REF!*T52))))</f>
        <v>0.6</v>
      </c>
      <c r="AE52" s="381"/>
      <c r="AF52" s="307"/>
      <c r="AG52" s="310"/>
      <c r="AH52" s="304"/>
      <c r="AI52" s="304"/>
      <c r="AJ52" s="304"/>
      <c r="AK52" s="304"/>
      <c r="AL52" s="304"/>
      <c r="AM52" s="304"/>
      <c r="AN52" s="304"/>
    </row>
    <row r="53" spans="1:40" ht="42" customHeight="1">
      <c r="A53" s="304"/>
      <c r="B53" s="310"/>
      <c r="C53" s="304"/>
      <c r="D53" s="314"/>
      <c r="E53" s="304"/>
      <c r="F53" s="304"/>
      <c r="G53" s="304"/>
      <c r="H53" s="304"/>
      <c r="I53" s="316"/>
      <c r="J53" s="312"/>
      <c r="K53" s="304"/>
      <c r="L53" s="305"/>
      <c r="M53" s="305"/>
      <c r="N53" s="304"/>
      <c r="O53" s="168">
        <v>4</v>
      </c>
      <c r="P53" s="170"/>
      <c r="Q53" s="168" t="str">
        <f t="shared" si="0"/>
        <v>Probabilidad</v>
      </c>
      <c r="R53" s="168" t="s">
        <v>284</v>
      </c>
      <c r="S53" s="168" t="s">
        <v>285</v>
      </c>
      <c r="T53" s="169">
        <f>VLOOKUP(R53&amp;S53,Hoja1!$Q$4:$R$9,2,0)</f>
        <v>0.45</v>
      </c>
      <c r="U53" s="168" t="s">
        <v>286</v>
      </c>
      <c r="V53" s="168" t="s">
        <v>287</v>
      </c>
      <c r="W53" s="168" t="s">
        <v>288</v>
      </c>
      <c r="X53" s="169" t="e">
        <f>IF(Q53="Probabilidad",(#REF!*T53),IF(Q53="Impacto"," "))</f>
        <v>#REF!</v>
      </c>
      <c r="Y53" s="169" t="str">
        <f>IF(Z53&lt;=20%,'Tabla probabilidad'!$B$5,IF(Z53&lt;=40%,'Tabla probabilidad'!$B$6,IF(Z53&lt;=60%,'Tabla probabilidad'!$B$7,IF(Z53&lt;=80%,'Tabla probabilidad'!$B$8,IF(Z53&lt;=100%,'Tabla probabilidad'!$B$9)))))</f>
        <v>Baja</v>
      </c>
      <c r="Z53" s="169">
        <f>IF(R53="Preventivo",(J50-(J50*T53)),IF(R53="Detectivo",(J50-(J50*T53)),IF(R53="Correctivo",(J50))))</f>
        <v>0.22</v>
      </c>
      <c r="AA53" s="307"/>
      <c r="AB53" s="307"/>
      <c r="AC53" s="169" t="str">
        <f t="shared" si="27"/>
        <v>Moderado</v>
      </c>
      <c r="AD53" s="169">
        <f>IF(Q53="Probabilidad",(($M$50-0)),IF(Q53="Impacto",(#REF!-(#REF!*T53))))</f>
        <v>0.6</v>
      </c>
      <c r="AE53" s="381"/>
      <c r="AF53" s="307"/>
      <c r="AG53" s="310"/>
      <c r="AH53" s="304"/>
      <c r="AI53" s="304"/>
      <c r="AJ53" s="304"/>
      <c r="AK53" s="304"/>
      <c r="AL53" s="304"/>
      <c r="AM53" s="304"/>
      <c r="AN53" s="304"/>
    </row>
    <row r="54" spans="1:40" ht="42" customHeight="1">
      <c r="A54" s="304"/>
      <c r="B54" s="311"/>
      <c r="C54" s="304"/>
      <c r="D54" s="315"/>
      <c r="E54" s="304"/>
      <c r="F54" s="304"/>
      <c r="G54" s="304"/>
      <c r="H54" s="304"/>
      <c r="I54" s="316"/>
      <c r="J54" s="312"/>
      <c r="K54" s="304"/>
      <c r="L54" s="305"/>
      <c r="M54" s="305"/>
      <c r="N54" s="304"/>
      <c r="O54" s="168">
        <v>5</v>
      </c>
      <c r="P54" s="155"/>
      <c r="Q54" s="168" t="str">
        <f t="shared" si="0"/>
        <v>Probabilidad</v>
      </c>
      <c r="R54" s="168" t="s">
        <v>284</v>
      </c>
      <c r="S54" s="168" t="s">
        <v>285</v>
      </c>
      <c r="T54" s="169">
        <f>VLOOKUP(R54&amp;S54,Hoja1!$Q$4:$R$9,2,0)</f>
        <v>0.45</v>
      </c>
      <c r="U54" s="168" t="s">
        <v>286</v>
      </c>
      <c r="V54" s="168" t="s">
        <v>287</v>
      </c>
      <c r="W54" s="168" t="s">
        <v>288</v>
      </c>
      <c r="X54" s="169" t="e">
        <f>IF(Q54="Probabilidad",(#REF!*T54),IF(Q54="Impacto"," "))</f>
        <v>#REF!</v>
      </c>
      <c r="Y54" s="169" t="str">
        <f>IF(Z54&lt;=20%,'Tabla probabilidad'!$B$5,IF(Z54&lt;=40%,'Tabla probabilidad'!$B$6,IF(Z54&lt;=60%,'Tabla probabilidad'!$B$7,IF(Z54&lt;=80%,'Tabla probabilidad'!$B$8,IF(Z54&lt;=100%,'Tabla probabilidad'!$B$9)))))</f>
        <v>Baja</v>
      </c>
      <c r="Z54" s="169">
        <f>IF(R54="Preventivo",(J50-(J50*T54)),IF(R54="Detectivo",(J50-(J50*T54)),IF(R54="Correctivo",(J50))))</f>
        <v>0.22</v>
      </c>
      <c r="AA54" s="308"/>
      <c r="AB54" s="308"/>
      <c r="AC54" s="169" t="str">
        <f t="shared" si="27"/>
        <v>Moderado</v>
      </c>
      <c r="AD54" s="169">
        <f>IF(Q54="Probabilidad",(($M$50-0)),IF(Q54="Impacto",(#REF!-(#REF!*T54))))</f>
        <v>0.6</v>
      </c>
      <c r="AE54" s="382"/>
      <c r="AF54" s="308"/>
      <c r="AG54" s="311"/>
      <c r="AH54" s="304"/>
      <c r="AI54" s="304"/>
      <c r="AJ54" s="304"/>
      <c r="AK54" s="304"/>
      <c r="AL54" s="304"/>
      <c r="AM54" s="304"/>
      <c r="AN54" s="304"/>
    </row>
    <row r="55" spans="1:40" ht="75" customHeight="1">
      <c r="A55" s="304">
        <f t="shared" ref="A55" si="28">+A50+1</f>
        <v>10</v>
      </c>
      <c r="B55" s="309" t="s">
        <v>354</v>
      </c>
      <c r="C55" s="304" t="s">
        <v>299</v>
      </c>
      <c r="D55" s="313" t="s">
        <v>355</v>
      </c>
      <c r="E55" s="304" t="s">
        <v>356</v>
      </c>
      <c r="F55" s="304" t="s">
        <v>357</v>
      </c>
      <c r="G55" s="304" t="s">
        <v>295</v>
      </c>
      <c r="H55" s="304">
        <v>15</v>
      </c>
      <c r="I55" s="316" t="str">
        <f>IF(H55&lt;=2,'Tabla probabilidad'!$B$5,IF(H55&lt;=24,'Tabla probabilidad'!$B$6,IF(H55&lt;=500,'Tabla probabilidad'!$B$7,IF(H55&lt;=5000,'Tabla probabilidad'!$B$8,IF(H55&gt;5000,'Tabla probabilidad'!$B$9)))))</f>
        <v>Baja</v>
      </c>
      <c r="J55" s="312">
        <f>IF(H55&lt;=2,'Tabla probabilidad'!$D$5,IF(H55&lt;=24,'Tabla probabilidad'!$D$6,IF(H55&lt;=500,'Tabla probabilidad'!$D$7,IF(H55&lt;=5000,'Tabla probabilidad'!$D$8,IF(H55&gt;5000,'Tabla probabilidad'!$D$9)))))</f>
        <v>0.4</v>
      </c>
      <c r="K55" s="304" t="s">
        <v>333</v>
      </c>
      <c r="L55" s="304"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Leve</v>
      </c>
      <c r="M55" s="304"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20%</v>
      </c>
      <c r="N55" s="304" t="str">
        <f>VLOOKUP((I55&amp;L55),Hoja1!$B$4:$C$28,2,0)</f>
        <v>Bajo</v>
      </c>
      <c r="O55" s="168">
        <v>1</v>
      </c>
      <c r="P55" s="157" t="s">
        <v>358</v>
      </c>
      <c r="Q55" s="168" t="str">
        <f t="shared" ref="Q55:Q59" si="29">IF(R55="Preventivo","Probabilidad",IF(R55="Detectivo","Probabilidad", IF(R55="Correctivo","Impacto")))</f>
        <v>Probabilidad</v>
      </c>
      <c r="R55" s="168" t="s">
        <v>284</v>
      </c>
      <c r="S55" s="168" t="s">
        <v>285</v>
      </c>
      <c r="T55" s="169">
        <f>VLOOKUP(R55&amp;S55,Hoja1!$Q$4:$R$9,2,0)</f>
        <v>0.45</v>
      </c>
      <c r="U55" s="168" t="s">
        <v>286</v>
      </c>
      <c r="V55" s="168" t="s">
        <v>336</v>
      </c>
      <c r="W55" s="168" t="s">
        <v>288</v>
      </c>
      <c r="X55" s="169" t="e">
        <f>IF(Q55="Probabilidad",(#REF!*T55),IF(Q55="Impacto"," "))</f>
        <v>#REF!</v>
      </c>
      <c r="Y55" s="169" t="str">
        <f>IF(Z55&lt;=20%,'Tabla probabilidad'!$B$5,IF(Z55&lt;=40%,'Tabla probabilidad'!$B$6,IF(Z55&lt;=60%,'Tabla probabilidad'!$B$7,IF(Z55&lt;=80%,'Tabla probabilidad'!$B$8,IF(Z55&lt;=100%,'Tabla probabilidad'!$B$9)))))</f>
        <v>Baja</v>
      </c>
      <c r="Z55" s="169">
        <f>IF(R55="Preventivo",(J55-(J55*T55)),IF(R55="Detectivo",(J55-(J55*T55)),IF(R55="Correctivo",(J55))))</f>
        <v>0.22</v>
      </c>
      <c r="AA55" s="306" t="str">
        <f>IF(AB55&lt;=20%,'Tabla probabilidad'!$B$5,IF(AB55&lt;=40%,'Tabla probabilidad'!$B$6,IF(AB55&lt;=60%,'Tabla probabilidad'!$B$7,IF(AB55&lt;=80%,'Tabla probabilidad'!$B$8,IF(AB55&lt;=100%,'Tabla probabilidad'!$B$9)))))</f>
        <v>Baja</v>
      </c>
      <c r="AB55" s="306">
        <f>AVERAGE(Z55:Z59)</f>
        <v>0.22799999999999998</v>
      </c>
      <c r="AC55" s="169" t="str">
        <f t="shared" ref="AC55" si="30">IF(AD55&lt;=20%,"Leve",IF(AD55&lt;=40%,"Menor",IF(AD55&lt;=60%,"Moderado",IF(AD55&lt;=80%,"Mayor",IF(AD55&lt;=100%,"Catastrófico")))))</f>
        <v>Leve</v>
      </c>
      <c r="AD55" s="169">
        <f>IF(Q55="Probabilidad",(($M$55-0)),IF(Q55="Impacto",($M$55-($M$55*T55))))</f>
        <v>0.2</v>
      </c>
      <c r="AE55" s="306" t="str">
        <f>IF(AF55&lt;=20%,"Leve",IF(AF55&lt;=40%,"Menor",IF(AF55&lt;=60%,"Moderado",IF(AF55&lt;=80%,"Mayor",IF(AF55&lt;=100%,"Catastrófico")))))</f>
        <v>Leve</v>
      </c>
      <c r="AF55" s="306">
        <f>AVERAGE(AD55:AD59)</f>
        <v>0.2</v>
      </c>
      <c r="AG55" s="309" t="str">
        <f>VLOOKUP(AA55&amp;AE55,Hoja1!$B$4:$C$28,2,0)</f>
        <v>Bajo</v>
      </c>
      <c r="AH55" s="304" t="s">
        <v>305</v>
      </c>
      <c r="AI55" s="304"/>
      <c r="AJ55" s="304"/>
      <c r="AK55" s="304"/>
      <c r="AL55" s="304"/>
      <c r="AM55" s="304"/>
      <c r="AN55" s="304"/>
    </row>
    <row r="56" spans="1:40" ht="75" customHeight="1">
      <c r="A56" s="304"/>
      <c r="B56" s="310"/>
      <c r="C56" s="304"/>
      <c r="D56" s="314"/>
      <c r="E56" s="304"/>
      <c r="F56" s="304"/>
      <c r="G56" s="304"/>
      <c r="H56" s="304"/>
      <c r="I56" s="316"/>
      <c r="J56" s="312"/>
      <c r="K56" s="304"/>
      <c r="L56" s="305"/>
      <c r="M56" s="305"/>
      <c r="N56" s="304"/>
      <c r="O56" s="168">
        <v>2</v>
      </c>
      <c r="P56" s="157" t="s">
        <v>359</v>
      </c>
      <c r="Q56" s="168" t="str">
        <f t="shared" si="29"/>
        <v>Probabilidad</v>
      </c>
      <c r="R56" s="168" t="s">
        <v>284</v>
      </c>
      <c r="S56" s="168" t="s">
        <v>285</v>
      </c>
      <c r="T56" s="169">
        <f>VLOOKUP(R56&amp;S56,Hoja1!$Q$4:$R$9,2,0)</f>
        <v>0.45</v>
      </c>
      <c r="U56" s="168" t="s">
        <v>286</v>
      </c>
      <c r="V56" s="168" t="s">
        <v>287</v>
      </c>
      <c r="W56" s="168" t="s">
        <v>288</v>
      </c>
      <c r="X56" s="169" t="e">
        <f>IF(Q56="Probabilidad",(#REF!*T56),IF(Q56="Impacto"," "))</f>
        <v>#REF!</v>
      </c>
      <c r="Y56" s="169" t="str">
        <f>IF(Z56&lt;=20%,'Tabla probabilidad'!$B$5,IF(Z56&lt;=40%,'Tabla probabilidad'!$B$6,IF(Z56&lt;=60%,'Tabla probabilidad'!$B$7,IF(Z56&lt;=80%,'Tabla probabilidad'!$B$8,IF(Z56&lt;=100%,'Tabla probabilidad'!$B$9)))))</f>
        <v>Baja</v>
      </c>
      <c r="Z56" s="169">
        <f>IF(R56="Preventivo",(J55-(J55*T56)),IF(R56="Detectivo",(J55-(J55*T56)),IF(R56="Correctivo",(J55))))</f>
        <v>0.22</v>
      </c>
      <c r="AA56" s="307"/>
      <c r="AB56" s="307"/>
      <c r="AC56" s="169" t="str">
        <f t="shared" ref="AC56:AC60" si="31">IF(AD56&lt;=20%,"Leve",IF(AD56&lt;=40%,"Menor",IF(AD56&lt;=60%,"Moderado",IF(AD56&lt;=80%,"Mayor",IF(AD56&lt;=100%,"Catastrófico")))))</f>
        <v>Leve</v>
      </c>
      <c r="AD56" s="169">
        <f>IF(Q56="Probabilidad",(($M$55-0)),IF(Q56="Impacto",(#REF!-(#REF!*T56))))</f>
        <v>0.2</v>
      </c>
      <c r="AE56" s="307"/>
      <c r="AF56" s="307"/>
      <c r="AG56" s="310"/>
      <c r="AH56" s="304"/>
      <c r="AI56" s="304"/>
      <c r="AJ56" s="304"/>
      <c r="AK56" s="304"/>
      <c r="AL56" s="304"/>
      <c r="AM56" s="304"/>
      <c r="AN56" s="304"/>
    </row>
    <row r="57" spans="1:40" ht="42" customHeight="1">
      <c r="A57" s="304"/>
      <c r="B57" s="310"/>
      <c r="C57" s="304"/>
      <c r="D57" s="314"/>
      <c r="E57" s="304"/>
      <c r="F57" s="304"/>
      <c r="G57" s="304"/>
      <c r="H57" s="304"/>
      <c r="I57" s="316"/>
      <c r="J57" s="312"/>
      <c r="K57" s="304"/>
      <c r="L57" s="305"/>
      <c r="M57" s="305"/>
      <c r="N57" s="304"/>
      <c r="O57" s="168">
        <v>3</v>
      </c>
      <c r="P57" s="238"/>
      <c r="Q57" s="168" t="str">
        <f t="shared" si="29"/>
        <v>Probabilidad</v>
      </c>
      <c r="R57" s="168" t="s">
        <v>335</v>
      </c>
      <c r="S57" s="168" t="s">
        <v>285</v>
      </c>
      <c r="T57" s="169">
        <f>VLOOKUP(R57&amp;S57,Hoja1!$Q$4:$R$9,2,0)</f>
        <v>0.35</v>
      </c>
      <c r="U57" s="168" t="s">
        <v>286</v>
      </c>
      <c r="V57" s="168" t="s">
        <v>287</v>
      </c>
      <c r="W57" s="168" t="s">
        <v>288</v>
      </c>
      <c r="X57" s="169" t="e">
        <f>IF(Q57="Probabilidad",(#REF!*T57),IF(Q57="Impacto"," "))</f>
        <v>#REF!</v>
      </c>
      <c r="Y57" s="169" t="str">
        <f>IF(Z57&lt;=20%,'Tabla probabilidad'!$B$5,IF(Z57&lt;=40%,'Tabla probabilidad'!$B$6,IF(Z57&lt;=60%,'Tabla probabilidad'!$B$7,IF(Z57&lt;=80%,'Tabla probabilidad'!$B$8,IF(Z57&lt;=100%,'Tabla probabilidad'!$B$9)))))</f>
        <v>Baja</v>
      </c>
      <c r="Z57" s="169">
        <f>IF(R57="Preventivo",(J55-(J55*T57)),IF(R57="Detectivo",(J55-(J55*T57)),IF(R57="Correctivo",(J55))))</f>
        <v>0.26</v>
      </c>
      <c r="AA57" s="307"/>
      <c r="AB57" s="307"/>
      <c r="AC57" s="169" t="str">
        <f t="shared" si="31"/>
        <v>Leve</v>
      </c>
      <c r="AD57" s="169">
        <f>IF(Q57="Probabilidad",(($M$55-0)),IF(Q57="Impacto",(#REF!-(#REF!*T57))))</f>
        <v>0.2</v>
      </c>
      <c r="AE57" s="307"/>
      <c r="AF57" s="307"/>
      <c r="AG57" s="310"/>
      <c r="AH57" s="304"/>
      <c r="AI57" s="304"/>
      <c r="AJ57" s="304"/>
      <c r="AK57" s="304"/>
      <c r="AL57" s="304"/>
      <c r="AM57" s="304"/>
      <c r="AN57" s="304"/>
    </row>
    <row r="58" spans="1:40" ht="42" customHeight="1">
      <c r="A58" s="304"/>
      <c r="B58" s="310"/>
      <c r="C58" s="304"/>
      <c r="D58" s="314"/>
      <c r="E58" s="304"/>
      <c r="F58" s="304"/>
      <c r="G58" s="304"/>
      <c r="H58" s="304"/>
      <c r="I58" s="316"/>
      <c r="J58" s="312"/>
      <c r="K58" s="304"/>
      <c r="L58" s="305"/>
      <c r="M58" s="305"/>
      <c r="N58" s="304"/>
      <c r="O58" s="168">
        <v>4</v>
      </c>
      <c r="P58" s="156"/>
      <c r="Q58" s="168" t="str">
        <f t="shared" si="29"/>
        <v>Probabilidad</v>
      </c>
      <c r="R58" s="168" t="s">
        <v>284</v>
      </c>
      <c r="S58" s="168" t="s">
        <v>285</v>
      </c>
      <c r="T58" s="169">
        <f>VLOOKUP(R58&amp;S58,Hoja1!$Q$4:$R$9,2,0)</f>
        <v>0.45</v>
      </c>
      <c r="U58" s="168" t="s">
        <v>286</v>
      </c>
      <c r="V58" s="168" t="s">
        <v>287</v>
      </c>
      <c r="W58" s="168" t="s">
        <v>288</v>
      </c>
      <c r="X58" s="169" t="e">
        <f>IF(Q58="Probabilidad",(#REF!*T58),IF(Q58="Impacto"," "))</f>
        <v>#REF!</v>
      </c>
      <c r="Y58" s="169" t="str">
        <f>IF(Z58&lt;=20%,'Tabla probabilidad'!$B$5,IF(Z58&lt;=40%,'Tabla probabilidad'!$B$6,IF(Z58&lt;=60%,'Tabla probabilidad'!$B$7,IF(Z58&lt;=80%,'Tabla probabilidad'!$B$8,IF(Z58&lt;=100%,'Tabla probabilidad'!$B$9)))))</f>
        <v>Baja</v>
      </c>
      <c r="Z58" s="169">
        <f>IF(R58="Preventivo",(J55-(J55*T58)),IF(R58="Detectivo",(J55-(J55*T58)),IF(R58="Correctivo",(J55))))</f>
        <v>0.22</v>
      </c>
      <c r="AA58" s="307"/>
      <c r="AB58" s="307"/>
      <c r="AC58" s="169" t="str">
        <f t="shared" si="31"/>
        <v>Leve</v>
      </c>
      <c r="AD58" s="169">
        <f>IF(Q58="Probabilidad",(($M$55-0)),IF(Q58="Impacto",(#REF!-(#REF!*T58))))</f>
        <v>0.2</v>
      </c>
      <c r="AE58" s="307"/>
      <c r="AF58" s="307"/>
      <c r="AG58" s="310"/>
      <c r="AH58" s="304"/>
      <c r="AI58" s="304"/>
      <c r="AJ58" s="304"/>
      <c r="AK58" s="304"/>
      <c r="AL58" s="304"/>
      <c r="AM58" s="304"/>
      <c r="AN58" s="304"/>
    </row>
    <row r="59" spans="1:40" ht="42" customHeight="1">
      <c r="A59" s="304"/>
      <c r="B59" s="311"/>
      <c r="C59" s="304"/>
      <c r="D59" s="315"/>
      <c r="E59" s="304"/>
      <c r="F59" s="304"/>
      <c r="G59" s="304"/>
      <c r="H59" s="304"/>
      <c r="I59" s="316"/>
      <c r="J59" s="312"/>
      <c r="K59" s="304"/>
      <c r="L59" s="305"/>
      <c r="M59" s="305"/>
      <c r="N59" s="304"/>
      <c r="O59" s="168">
        <v>5</v>
      </c>
      <c r="P59" s="156"/>
      <c r="Q59" s="168" t="str">
        <f t="shared" si="29"/>
        <v>Probabilidad</v>
      </c>
      <c r="R59" s="168" t="s">
        <v>284</v>
      </c>
      <c r="S59" s="168" t="s">
        <v>285</v>
      </c>
      <c r="T59" s="169">
        <f>VLOOKUP(R59&amp;S59,Hoja1!$Q$4:$R$9,2,0)</f>
        <v>0.45</v>
      </c>
      <c r="U59" s="168" t="s">
        <v>286</v>
      </c>
      <c r="V59" s="168" t="s">
        <v>287</v>
      </c>
      <c r="W59" s="168" t="s">
        <v>288</v>
      </c>
      <c r="X59" s="169" t="e">
        <f>IF(Q59="Probabilidad",(#REF!*T59),IF(Q59="Impacto"," "))</f>
        <v>#REF!</v>
      </c>
      <c r="Y59" s="169" t="str">
        <f>IF(Z59&lt;=20%,'Tabla probabilidad'!$B$5,IF(Z59&lt;=40%,'Tabla probabilidad'!$B$6,IF(Z59&lt;=60%,'Tabla probabilidad'!$B$7,IF(Z59&lt;=80%,'Tabla probabilidad'!$B$8,IF(Z59&lt;=100%,'Tabla probabilidad'!$B$9)))))</f>
        <v>Baja</v>
      </c>
      <c r="Z59" s="169">
        <f>IF(R59="Preventivo",(J55-(J55*T59)),IF(R59="Detectivo",(J55-(J55*T59)),IF(R59="Correctivo",(J55))))</f>
        <v>0.22</v>
      </c>
      <c r="AA59" s="308"/>
      <c r="AB59" s="308"/>
      <c r="AC59" s="169" t="str">
        <f t="shared" si="31"/>
        <v>Leve</v>
      </c>
      <c r="AD59" s="169">
        <f>IF(Q59="Probabilidad",(($M$55-0)),IF(Q59="Impacto",(#REF!-(#REF!*T59))))</f>
        <v>0.2</v>
      </c>
      <c r="AE59" s="308"/>
      <c r="AF59" s="308"/>
      <c r="AG59" s="311"/>
      <c r="AH59" s="304"/>
      <c r="AI59" s="304"/>
      <c r="AJ59" s="304"/>
      <c r="AK59" s="304"/>
      <c r="AL59" s="304"/>
      <c r="AM59" s="304"/>
      <c r="AN59" s="304"/>
    </row>
    <row r="60" spans="1:40" ht="64.5" customHeight="1">
      <c r="A60" s="304">
        <f t="shared" ref="A60" si="32">+A55+1</f>
        <v>11</v>
      </c>
      <c r="B60" s="309" t="s">
        <v>360</v>
      </c>
      <c r="C60" s="304" t="s">
        <v>299</v>
      </c>
      <c r="D60" s="313" t="s">
        <v>279</v>
      </c>
      <c r="E60" s="304" t="s">
        <v>361</v>
      </c>
      <c r="F60" s="304" t="s">
        <v>362</v>
      </c>
      <c r="G60" s="304" t="s">
        <v>281</v>
      </c>
      <c r="H60" s="304">
        <v>500</v>
      </c>
      <c r="I60" s="316" t="str">
        <f>IF(H60&lt;=2,'Tabla probabilidad'!$B$5,IF(H60&lt;=24,'Tabla probabilidad'!$B$6,IF(H60&lt;=500,'Tabla probabilidad'!$B$7,IF(H60&lt;=5000,'Tabla probabilidad'!$B$8,IF(H60&gt;5000,'Tabla probabilidad'!$B$9)))))</f>
        <v>Media</v>
      </c>
      <c r="J60" s="312">
        <f>IF(H60&lt;=2,'Tabla probabilidad'!$D$5,IF(H60&lt;=24,'Tabla probabilidad'!$D$6,IF(H60&lt;=500,'Tabla probabilidad'!$D$7,IF(H60&lt;=5000,'Tabla probabilidad'!$D$8,IF(H60&gt;5000,'Tabla probabilidad'!$D$9)))))</f>
        <v>0.6</v>
      </c>
      <c r="K60" s="304" t="s">
        <v>363</v>
      </c>
      <c r="L60" s="304" t="str">
        <f>IF(K60="El riesgo afecta la imagen de alguna área de la organización","Leve",IF(K60="El riesgo afecta la imagen de la entidad internamente, de conocimiento general, nivel interno, alta dirección, contratista y/o de provedores","Menor",IF(K60="El riesgo afecta la imagen de la entidad con algunos usuarios de relevancia frente al logro de los objetivos","Moderado",IF(K60="El riesgo afecta la imagen de de la entidad con efecto publicitario sostenido a nivel del sector justicia","Mayor",IF(K60="El riesgo afecta la imagen de la entidad a nivel nacional, con efecto publicitarios sostenible a nivel país","Catastrófico",IF(K60="Impacto que afecte la ejecución presupuestal en un valor ≥0,5%.","Leve",IF(K60="Impacto que afecte la ejecución presupuestal en un valor ≥1%.","Menor",IF(K60="Impacto que afecte la ejecución presupuestal en un valor ≥5%.","Moderado",IF(K60="Impacto que afecte la ejecución presupuestal en un valor ≥20%.","Mayor",IF(K60="Impacto que afecte la ejecución presupuestal en un valor ≥50%.","Catastrófico",IF(K60="Incumplimiento máximo del 5% de la meta planeada","Leve",IF(K60="Incumplimiento máximo del 15% de la meta planeada","Menor",IF(K60="Incumplimiento máximo del 20% de la meta planeada","Moderado",IF(K60="Incumplimiento máximo del 50% de la meta planeada","Mayor",IF(K60="Incumplimiento máximo del 80% de la meta planeada","Catastrófico",IF(K60="Cualquier afectación a la violacion de los derechos de los ciudadanos se considera con consecuencias altas","Mayor",IF(K60="Cualquier afectación a la violacion de los derechos de los ciudadanos se considera con consecuencias desastrosas","Catastrófico",IF(K60="Afecta la Prestación del Servicio de Administración de Justicia en 5%","Leve",IF(K60="Afecta la Prestación del Servicio de Administración de Justicia en 10%","Menor",IF(K60="Afecta la Prestación del Servicio de Administración de Justicia en 15%","Moderado",IF(K60="Afecta la Prestación del Servicio de Administración de Justicia en 20%","Mayor",IF(K60="Afecta la Prestación del Servicio de Administración de Justicia en más del 50%","Catastrófico",IF(K60="Cualquier acto indebido de los servidores judiciales genera altas consecuencias para la entidad","Mayor",IF(K60="Cualquier acto indebido de los servidores judiciales genera consecuencias desastrosas para la entidad","Catastrófico",IF(K60="Si el hecho llegara a presentarse, tendría consecuencias o efectos mínimos sobre la entidad","Leve",IF(K60="Si el hecho llegara a presentarse, tendría bajo impacto o efecto sobre la entidad","Menor",IF(K60="Si el hecho llegara a presentarse, tendría medianas consecuencias o efectos sobre la entidad","Moderado",IF(K60="Si el hecho llegara a presentarse, tendría altas consecuencias o efectos sobre la entidad","Mayor",IF(K60="Si el hecho llegara a presentarse, tendría desastrosas consecuencias o efectos sobre la entidad","Catastrófico")))))))))))))))))))))))))))))</f>
        <v>Mayor</v>
      </c>
      <c r="M60" s="304" t="str">
        <f>IF(K60="El riesgo afecta la imagen de alguna área de la organización","20%",IF(K60="El riesgo afecta la imagen de la entidad internamente, de conocimiento general, nivel interno, alta dirección, contratista y/o de provedores","40%",IF(K60="El riesgo afecta la imagen de la entidad con algunos usuarios de relevancia frente al logro de los objetivos","60%",IF(K60="El riesgo afecta la imagen de de la entidad con efecto publicitario sostenido a nivel del sector justicia","80%",IF(K60="El riesgo afecta la imagen de la entidad a nivel nacional, con efecto publicitarios sostenible a nivel país","100%",IF(K60="Impacto que afecte la ejecución presupuestal en un valor ≥0,5%.","20%",IF(K60="Impacto que afecte la ejecución presupuestal en un valor ≥1%.","40%",IF(K60="Impacto que afecte la ejecución presupuestal en un valor ≥5%.","60%",IF(K60="Impacto que afecte la ejecución presupuestal en un valor ≥20%.","80%",IF(K60="Impacto que afecte la ejecución presupuestal en un valor ≥50%.","100%",IF(K60="Incumplimiento máximo del 5% de la meta planeada","20%",IF(K60="Incumplimiento máximo del 15% de la meta planeada","40%",IF(K60="Incumplimiento máximo del 20% de la meta planeada","60%",IF(K60="Incumplimiento máximo del 50% de la meta planeada","80%",IF(K60="Incumplimiento máximo del 80% de la meta planeada","100%",IF(K60="Cualquier afectación a la violacion de los derechos de los ciudadanos se considera con consecuencias altas","80%",IF(K60="Cualquier afectación a la violacion de los derechos de los ciudadanos se considera con consecuencias desastrosas","100%",IF(K60="Afecta la Prestación del Servicio de Administración de Justicia en 5%","20%",IF(K60="Afecta la Prestación del Servicio de Administración de Justicia en 10%","40%",IF(K60="Afecta la Prestación del Servicio de Administración de Justicia en 15%","60%",IF(K60="Afecta la Prestación del Servicio de Administración de Justicia en 20%","80%",IF(K60="Afecta la Prestación del Servicio de Administración de Justicia en más del 50%","100%",IF(K60="Cualquier acto indebido de los servidores judiciales genera altas consecuencias para la entidad","80%",IF(K60="Cualquier acto indebido de los servidores judiciales genera consecuencias desastrosas para la entidad","100%",IF(K60="Si el hecho llegara a presentarse, tendría consecuencias o efectos mínimos sobre la entidad","20%",IF(K60="Si el hecho llegara a presentarse, tendría bajo impacto o efecto sobre la entidad","40%",IF(K60="Si el hecho llegara a presentarse, tendría medianas consecuencias o efectos sobre la entidad","60%",IF(K60="Si el hecho llegara a presentarse, tendría altas consecuencias o efectos sobre la entidad","80%",IF(K60="Si el hecho llegara a presentarse, tendría desastrosas consecuencias o efectos sobre la entidad","100%")))))))))))))))))))))))))))))</f>
        <v>80%</v>
      </c>
      <c r="N60" s="304" t="str">
        <f>VLOOKUP((I60&amp;L60),Hoja1!$B$4:$C$28,2,0)</f>
        <v xml:space="preserve">Alto </v>
      </c>
      <c r="O60" s="168">
        <v>1</v>
      </c>
      <c r="P60" s="157" t="s">
        <v>364</v>
      </c>
      <c r="Q60" s="168" t="str">
        <f t="shared" ref="Q60:Q64" si="33">IF(R60="Preventivo","Probabilidad",IF(R60="Detectivo","Probabilidad", IF(R60="Correctivo","Impacto")))</f>
        <v>Probabilidad</v>
      </c>
      <c r="R60" s="168" t="s">
        <v>284</v>
      </c>
      <c r="S60" s="168" t="s">
        <v>285</v>
      </c>
      <c r="T60" s="169">
        <f>VLOOKUP(R60&amp;S60,Hoja1!$Q$4:$R$9,2,0)</f>
        <v>0.45</v>
      </c>
      <c r="U60" s="168" t="s">
        <v>286</v>
      </c>
      <c r="V60" s="168" t="s">
        <v>336</v>
      </c>
      <c r="W60" s="168" t="s">
        <v>288</v>
      </c>
      <c r="X60" s="169" t="e">
        <f>IF(Q60="Probabilidad",(#REF!*T60),IF(Q60="Impacto"," "))</f>
        <v>#REF!</v>
      </c>
      <c r="Y60" s="169" t="str">
        <f>IF(Z60&lt;=20%,'Tabla probabilidad'!$B$5,IF(Z60&lt;=40%,'Tabla probabilidad'!$B$6,IF(Z60&lt;=60%,'Tabla probabilidad'!$B$7,IF(Z60&lt;=80%,'Tabla probabilidad'!$B$8,IF(Z60&lt;=100%,'Tabla probabilidad'!$B$9)))))</f>
        <v>Baja</v>
      </c>
      <c r="Z60" s="169">
        <f>IF(R60="Preventivo",(J60-(J60*T60)),IF(R60="Detectivo",(J60-(J60*T60)),IF(R60="Correctivo",(J60))))</f>
        <v>0.32999999999999996</v>
      </c>
      <c r="AA60" s="306" t="str">
        <f>IF(AB60&lt;=20%,'Tabla probabilidad'!$B$5,IF(AB60&lt;=40%,'Tabla probabilidad'!$B$6,IF(AB60&lt;=60%,'Tabla probabilidad'!$B$7,IF(AB60&lt;=80%,'Tabla probabilidad'!$B$8,IF(AB60&lt;=100%,'Tabla probabilidad'!$B$9)))))</f>
        <v>Baja</v>
      </c>
      <c r="AB60" s="306">
        <f>AVERAGE(Z60:Z64)</f>
        <v>0.34199999999999997</v>
      </c>
      <c r="AC60" s="169" t="str">
        <f t="shared" si="31"/>
        <v>Leve</v>
      </c>
      <c r="AD60" s="169">
        <f>IF(Q60="Probabilidad",(($M$55-0)),IF(Q60="Impacto",($M$55-($M$55*T60))))</f>
        <v>0.2</v>
      </c>
      <c r="AE60" s="306" t="str">
        <f>IF(AF60&lt;=20%,"Leve",IF(AF60&lt;=40%,"Menor",IF(AF60&lt;=60%,"Moderado",IF(AF60&lt;=80%,"Mayor",IF(AF60&lt;=100%,"Catastrófico")))))</f>
        <v>Leve</v>
      </c>
      <c r="AF60" s="306">
        <f>AVERAGE(AD60:AD64)</f>
        <v>0.2</v>
      </c>
      <c r="AG60" s="309" t="str">
        <f>VLOOKUP(AA60&amp;AE60,Hoja1!$B$4:$C$28,2,0)</f>
        <v>Bajo</v>
      </c>
      <c r="AH60" s="304" t="s">
        <v>305</v>
      </c>
      <c r="AI60" s="304"/>
      <c r="AJ60" s="304"/>
      <c r="AK60" s="304"/>
      <c r="AL60" s="304"/>
      <c r="AM60" s="304"/>
      <c r="AN60" s="304"/>
    </row>
    <row r="61" spans="1:40" ht="35.25" customHeight="1">
      <c r="A61" s="304"/>
      <c r="B61" s="310"/>
      <c r="C61" s="304"/>
      <c r="D61" s="314"/>
      <c r="E61" s="304"/>
      <c r="F61" s="304"/>
      <c r="G61" s="304"/>
      <c r="H61" s="304"/>
      <c r="I61" s="316"/>
      <c r="J61" s="312"/>
      <c r="K61" s="304"/>
      <c r="L61" s="305"/>
      <c r="M61" s="305"/>
      <c r="N61" s="304"/>
      <c r="O61" s="168">
        <v>2</v>
      </c>
      <c r="P61" s="156"/>
      <c r="Q61" s="168" t="str">
        <f t="shared" si="33"/>
        <v>Probabilidad</v>
      </c>
      <c r="R61" s="168" t="s">
        <v>284</v>
      </c>
      <c r="S61" s="168" t="s">
        <v>285</v>
      </c>
      <c r="T61" s="169">
        <f>VLOOKUP(R61&amp;S61,Hoja1!$Q$4:$R$9,2,0)</f>
        <v>0.45</v>
      </c>
      <c r="U61" s="168" t="s">
        <v>286</v>
      </c>
      <c r="V61" s="168" t="s">
        <v>287</v>
      </c>
      <c r="W61" s="168" t="s">
        <v>288</v>
      </c>
      <c r="X61" s="169" t="e">
        <f>IF(Q61="Probabilidad",(#REF!*T61),IF(Q61="Impacto"," "))</f>
        <v>#REF!</v>
      </c>
      <c r="Y61" s="169" t="str">
        <f>IF(Z61&lt;=20%,'Tabla probabilidad'!$B$5,IF(Z61&lt;=40%,'Tabla probabilidad'!$B$6,IF(Z61&lt;=60%,'Tabla probabilidad'!$B$7,IF(Z61&lt;=80%,'Tabla probabilidad'!$B$8,IF(Z61&lt;=100%,'Tabla probabilidad'!$B$9)))))</f>
        <v>Baja</v>
      </c>
      <c r="Z61" s="169">
        <f>IF(R61="Preventivo",(J60-(J60*T61)),IF(R61="Detectivo",(J60-(J60*T61)),IF(R61="Correctivo",(J60))))</f>
        <v>0.32999999999999996</v>
      </c>
      <c r="AA61" s="307"/>
      <c r="AB61" s="307"/>
      <c r="AC61" s="169" t="str">
        <f t="shared" ref="AC61:AC65" si="34">IF(AD61&lt;=20%,"Leve",IF(AD61&lt;=40%,"Menor",IF(AD61&lt;=60%,"Moderado",IF(AD61&lt;=80%,"Mayor",IF(AD61&lt;=100%,"Catastrófico")))))</f>
        <v>Leve</v>
      </c>
      <c r="AD61" s="169">
        <f>IF(Q61="Probabilidad",(($M$55-0)),IF(Q61="Impacto",(#REF!-(#REF!*T61))))</f>
        <v>0.2</v>
      </c>
      <c r="AE61" s="307"/>
      <c r="AF61" s="307"/>
      <c r="AG61" s="310"/>
      <c r="AH61" s="304"/>
      <c r="AI61" s="304"/>
      <c r="AJ61" s="304"/>
      <c r="AK61" s="304"/>
      <c r="AL61" s="304"/>
      <c r="AM61" s="304"/>
      <c r="AN61" s="304"/>
    </row>
    <row r="62" spans="1:40" ht="35.25" customHeight="1">
      <c r="A62" s="304"/>
      <c r="B62" s="310"/>
      <c r="C62" s="304"/>
      <c r="D62" s="314"/>
      <c r="E62" s="304"/>
      <c r="F62" s="304"/>
      <c r="G62" s="304"/>
      <c r="H62" s="304"/>
      <c r="I62" s="316"/>
      <c r="J62" s="312"/>
      <c r="K62" s="304"/>
      <c r="L62" s="305"/>
      <c r="M62" s="305"/>
      <c r="N62" s="304"/>
      <c r="O62" s="168">
        <v>3</v>
      </c>
      <c r="P62" s="156"/>
      <c r="Q62" s="168" t="str">
        <f t="shared" si="33"/>
        <v>Probabilidad</v>
      </c>
      <c r="R62" s="168" t="s">
        <v>335</v>
      </c>
      <c r="S62" s="168" t="s">
        <v>285</v>
      </c>
      <c r="T62" s="169">
        <f>VLOOKUP(R62&amp;S62,Hoja1!$Q$4:$R$9,2,0)</f>
        <v>0.35</v>
      </c>
      <c r="U62" s="168" t="s">
        <v>286</v>
      </c>
      <c r="V62" s="168" t="s">
        <v>287</v>
      </c>
      <c r="W62" s="168" t="s">
        <v>288</v>
      </c>
      <c r="X62" s="169" t="e">
        <f>IF(Q62="Probabilidad",(#REF!*T62),IF(Q62="Impacto"," "))</f>
        <v>#REF!</v>
      </c>
      <c r="Y62" s="169" t="str">
        <f>IF(Z62&lt;=20%,'Tabla probabilidad'!$B$5,IF(Z62&lt;=40%,'Tabla probabilidad'!$B$6,IF(Z62&lt;=60%,'Tabla probabilidad'!$B$7,IF(Z62&lt;=80%,'Tabla probabilidad'!$B$8,IF(Z62&lt;=100%,'Tabla probabilidad'!$B$9)))))</f>
        <v>Baja</v>
      </c>
      <c r="Z62" s="169">
        <f>IF(R62="Preventivo",(J60-(J60*T62)),IF(R62="Detectivo",(J60-(J60*T62)),IF(R62="Correctivo",(J60))))</f>
        <v>0.39</v>
      </c>
      <c r="AA62" s="307"/>
      <c r="AB62" s="307"/>
      <c r="AC62" s="169" t="str">
        <f t="shared" si="34"/>
        <v>Leve</v>
      </c>
      <c r="AD62" s="169">
        <f>IF(Q62="Probabilidad",(($M$55-0)),IF(Q62="Impacto",(#REF!-(#REF!*T62))))</f>
        <v>0.2</v>
      </c>
      <c r="AE62" s="307"/>
      <c r="AF62" s="307"/>
      <c r="AG62" s="310"/>
      <c r="AH62" s="304"/>
      <c r="AI62" s="304"/>
      <c r="AJ62" s="304"/>
      <c r="AK62" s="304"/>
      <c r="AL62" s="304"/>
      <c r="AM62" s="304"/>
      <c r="AN62" s="304"/>
    </row>
    <row r="63" spans="1:40" ht="35.25" customHeight="1">
      <c r="A63" s="304"/>
      <c r="B63" s="310"/>
      <c r="C63" s="304"/>
      <c r="D63" s="314"/>
      <c r="E63" s="304"/>
      <c r="F63" s="304"/>
      <c r="G63" s="304"/>
      <c r="H63" s="304"/>
      <c r="I63" s="316"/>
      <c r="J63" s="312"/>
      <c r="K63" s="304"/>
      <c r="L63" s="305"/>
      <c r="M63" s="305"/>
      <c r="N63" s="304"/>
      <c r="O63" s="168">
        <v>4</v>
      </c>
      <c r="P63" s="156"/>
      <c r="Q63" s="168" t="str">
        <f t="shared" si="33"/>
        <v>Probabilidad</v>
      </c>
      <c r="R63" s="168" t="s">
        <v>284</v>
      </c>
      <c r="S63" s="168" t="s">
        <v>285</v>
      </c>
      <c r="T63" s="169">
        <f>VLOOKUP(R63&amp;S63,Hoja1!$Q$4:$R$9,2,0)</f>
        <v>0.45</v>
      </c>
      <c r="U63" s="168" t="s">
        <v>286</v>
      </c>
      <c r="V63" s="168" t="s">
        <v>287</v>
      </c>
      <c r="W63" s="168" t="s">
        <v>288</v>
      </c>
      <c r="X63" s="169" t="e">
        <f>IF(Q63="Probabilidad",(#REF!*T63),IF(Q63="Impacto"," "))</f>
        <v>#REF!</v>
      </c>
      <c r="Y63" s="169" t="str">
        <f>IF(Z63&lt;=20%,'Tabla probabilidad'!$B$5,IF(Z63&lt;=40%,'Tabla probabilidad'!$B$6,IF(Z63&lt;=60%,'Tabla probabilidad'!$B$7,IF(Z63&lt;=80%,'Tabla probabilidad'!$B$8,IF(Z63&lt;=100%,'Tabla probabilidad'!$B$9)))))</f>
        <v>Baja</v>
      </c>
      <c r="Z63" s="169">
        <f>IF(R63="Preventivo",(J60-(J60*T63)),IF(R63="Detectivo",(J60-(J60*T63)),IF(R63="Correctivo",(J60))))</f>
        <v>0.32999999999999996</v>
      </c>
      <c r="AA63" s="307"/>
      <c r="AB63" s="307"/>
      <c r="AC63" s="169" t="str">
        <f t="shared" si="34"/>
        <v>Leve</v>
      </c>
      <c r="AD63" s="169">
        <f>IF(Q63="Probabilidad",(($M$55-0)),IF(Q63="Impacto",(#REF!-(#REF!*T63))))</f>
        <v>0.2</v>
      </c>
      <c r="AE63" s="307"/>
      <c r="AF63" s="307"/>
      <c r="AG63" s="310"/>
      <c r="AH63" s="304"/>
      <c r="AI63" s="304"/>
      <c r="AJ63" s="304"/>
      <c r="AK63" s="304"/>
      <c r="AL63" s="304"/>
      <c r="AM63" s="304"/>
      <c r="AN63" s="304"/>
    </row>
    <row r="64" spans="1:40" ht="35.25" customHeight="1">
      <c r="A64" s="304"/>
      <c r="B64" s="311"/>
      <c r="C64" s="304"/>
      <c r="D64" s="315"/>
      <c r="E64" s="304"/>
      <c r="F64" s="304"/>
      <c r="G64" s="304"/>
      <c r="H64" s="304"/>
      <c r="I64" s="316"/>
      <c r="J64" s="312"/>
      <c r="K64" s="304"/>
      <c r="L64" s="305"/>
      <c r="M64" s="305"/>
      <c r="N64" s="304"/>
      <c r="O64" s="168">
        <v>5</v>
      </c>
      <c r="P64" s="156"/>
      <c r="Q64" s="168" t="str">
        <f t="shared" si="33"/>
        <v>Probabilidad</v>
      </c>
      <c r="R64" s="168" t="s">
        <v>284</v>
      </c>
      <c r="S64" s="168" t="s">
        <v>285</v>
      </c>
      <c r="T64" s="169">
        <f>VLOOKUP(R64&amp;S64,Hoja1!$Q$4:$R$9,2,0)</f>
        <v>0.45</v>
      </c>
      <c r="U64" s="168" t="s">
        <v>286</v>
      </c>
      <c r="V64" s="168" t="s">
        <v>287</v>
      </c>
      <c r="W64" s="168" t="s">
        <v>288</v>
      </c>
      <c r="X64" s="169" t="e">
        <f>IF(Q64="Probabilidad",(#REF!*T64),IF(Q64="Impacto"," "))</f>
        <v>#REF!</v>
      </c>
      <c r="Y64" s="169" t="str">
        <f>IF(Z64&lt;=20%,'Tabla probabilidad'!$B$5,IF(Z64&lt;=40%,'Tabla probabilidad'!$B$6,IF(Z64&lt;=60%,'Tabla probabilidad'!$B$7,IF(Z64&lt;=80%,'Tabla probabilidad'!$B$8,IF(Z64&lt;=100%,'Tabla probabilidad'!$B$9)))))</f>
        <v>Baja</v>
      </c>
      <c r="Z64" s="169">
        <f>IF(R64="Preventivo",(J60-(J60*T64)),IF(R64="Detectivo",(J60-(J60*T64)),IF(R64="Correctivo",(J60))))</f>
        <v>0.32999999999999996</v>
      </c>
      <c r="AA64" s="308"/>
      <c r="AB64" s="308"/>
      <c r="AC64" s="169" t="str">
        <f t="shared" si="34"/>
        <v>Leve</v>
      </c>
      <c r="AD64" s="169">
        <f>IF(Q64="Probabilidad",(($M$55-0)),IF(Q64="Impacto",(#REF!-(#REF!*T64))))</f>
        <v>0.2</v>
      </c>
      <c r="AE64" s="308"/>
      <c r="AF64" s="308"/>
      <c r="AG64" s="311"/>
      <c r="AH64" s="304"/>
      <c r="AI64" s="304"/>
      <c r="AJ64" s="304"/>
      <c r="AK64" s="304"/>
      <c r="AL64" s="304"/>
      <c r="AM64" s="304"/>
      <c r="AN64" s="304"/>
    </row>
    <row r="65" spans="1:40" ht="57">
      <c r="A65" s="304">
        <f t="shared" ref="A65" si="35">+A60+1</f>
        <v>12</v>
      </c>
      <c r="B65" s="309" t="s">
        <v>365</v>
      </c>
      <c r="C65" s="304" t="s">
        <v>291</v>
      </c>
      <c r="D65" s="313" t="s">
        <v>366</v>
      </c>
      <c r="E65" s="304" t="s">
        <v>367</v>
      </c>
      <c r="F65" s="304" t="s">
        <v>368</v>
      </c>
      <c r="G65" s="304" t="s">
        <v>281</v>
      </c>
      <c r="H65" s="304">
        <v>1500</v>
      </c>
      <c r="I65" s="316" t="str">
        <f>IF(H65&lt;=2,'Tabla probabilidad'!$B$5,IF(H65&lt;=24,'Tabla probabilidad'!$B$6,IF(H65&lt;=500,'Tabla probabilidad'!$B$7,IF(H65&lt;=5000,'Tabla probabilidad'!$B$8,IF(H65&gt;5000,'Tabla probabilidad'!$B$9)))))</f>
        <v>Alta</v>
      </c>
      <c r="J65" s="312">
        <f>IF(H65&lt;=2,'Tabla probabilidad'!$D$5,IF(H65&lt;=24,'Tabla probabilidad'!$D$6,IF(H65&lt;=500,'Tabla probabilidad'!$D$7,IF(H65&lt;=5000,'Tabla probabilidad'!$D$8,IF(H65&gt;5000,'Tabla probabilidad'!$D$9)))))</f>
        <v>0.8</v>
      </c>
      <c r="K65" s="304" t="s">
        <v>363</v>
      </c>
      <c r="L65" s="304" t="str">
        <f>IF(K65="El riesgo afecta la imagen de alguna área de la organización","Leve",IF(K65="El riesgo afecta la imagen de la entidad internamente, de conocimiento general, nivel interno, alta dirección, contratista y/o de provedores","Menor",IF(K65="El riesgo afecta la imagen de la entidad con algunos usuarios de relevancia frente al logro de los objetivos","Moderado",IF(K65="El riesgo afecta la imagen de de la entidad con efecto publicitario sostenido a nivel del sector justicia","Mayor",IF(K65="El riesgo afecta la imagen de la entidad a nivel nacional, con efecto publicitarios sostenible a nivel país","Catastrófico",IF(K65="Impacto que afecte la ejecución presupuestal en un valor ≥0,5%.","Leve",IF(K65="Impacto que afecte la ejecución presupuestal en un valor ≥1%.","Menor",IF(K65="Impacto que afecte la ejecución presupuestal en un valor ≥5%.","Moderado",IF(K65="Impacto que afecte la ejecución presupuestal en un valor ≥20%.","Mayor",IF(K65="Impacto que afecte la ejecución presupuestal en un valor ≥50%.","Catastrófico",IF(K65="Incumplimiento máximo del 5% de la meta planeada","Leve",IF(K65="Incumplimiento máximo del 15% de la meta planeada","Menor",IF(K65="Incumplimiento máximo del 20% de la meta planeada","Moderado",IF(K65="Incumplimiento máximo del 50% de la meta planeada","Mayor",IF(K65="Incumplimiento máximo del 80% de la meta planeada","Catastrófico",IF(K65="Cualquier afectación a la violacion de los derechos de los ciudadanos se considera con consecuencias altas","Mayor",IF(K65="Cualquier afectación a la violacion de los derechos de los ciudadanos se considera con consecuencias desastrosas","Catastrófico",IF(K65="Afecta la Prestación del Servicio de Administración de Justicia en 5%","Leve",IF(K65="Afecta la Prestación del Servicio de Administración de Justicia en 10%","Menor",IF(K65="Afecta la Prestación del Servicio de Administración de Justicia en 15%","Moderado",IF(K65="Afecta la Prestación del Servicio de Administración de Justicia en 20%","Mayor",IF(K65="Afecta la Prestación del Servicio de Administración de Justicia en más del 50%","Catastrófico",IF(K65="Cualquier acto indebido de los servidores judiciales genera altas consecuencias para la entidad","Mayor",IF(K65="Cualquier acto indebido de los servidores judiciales genera consecuencias desastrosas para la entidad","Catastrófico",IF(K65="Si el hecho llegara a presentarse, tendría consecuencias o efectos mínimos sobre la entidad","Leve",IF(K65="Si el hecho llegara a presentarse, tendría bajo impacto o efecto sobre la entidad","Menor",IF(K65="Si el hecho llegara a presentarse, tendría medianas consecuencias o efectos sobre la entidad","Moderado",IF(K65="Si el hecho llegara a presentarse, tendría altas consecuencias o efectos sobre la entidad","Mayor",IF(K65="Si el hecho llegara a presentarse, tendría desastrosas consecuencias o efectos sobre la entidad","Catastrófico")))))))))))))))))))))))))))))</f>
        <v>Mayor</v>
      </c>
      <c r="M65" s="304" t="str">
        <f>IF(K65="El riesgo afecta la imagen de alguna área de la organización","20%",IF(K65="El riesgo afecta la imagen de la entidad internamente, de conocimiento general, nivel interno, alta dirección, contratista y/o de provedores","40%",IF(K65="El riesgo afecta la imagen de la entidad con algunos usuarios de relevancia frente al logro de los objetivos","60%",IF(K65="El riesgo afecta la imagen de de la entidad con efecto publicitario sostenido a nivel del sector justicia","80%",IF(K65="El riesgo afecta la imagen de la entidad a nivel nacional, con efecto publicitarios sostenible a nivel país","100%",IF(K65="Impacto que afecte la ejecución presupuestal en un valor ≥0,5%.","20%",IF(K65="Impacto que afecte la ejecución presupuestal en un valor ≥1%.","40%",IF(K65="Impacto que afecte la ejecución presupuestal en un valor ≥5%.","60%",IF(K65="Impacto que afecte la ejecución presupuestal en un valor ≥20%.","80%",IF(K65="Impacto que afecte la ejecución presupuestal en un valor ≥50%.","100%",IF(K65="Incumplimiento máximo del 5% de la meta planeada","20%",IF(K65="Incumplimiento máximo del 15% de la meta planeada","40%",IF(K65="Incumplimiento máximo del 20% de la meta planeada","60%",IF(K65="Incumplimiento máximo del 50% de la meta planeada","80%",IF(K65="Incumplimiento máximo del 80% de la meta planeada","100%",IF(K65="Cualquier afectación a la violacion de los derechos de los ciudadanos se considera con consecuencias altas","80%",IF(K65="Cualquier afectación a la violacion de los derechos de los ciudadanos se considera con consecuencias desastrosas","100%",IF(K65="Afecta la Prestación del Servicio de Administración de Justicia en 5%","20%",IF(K65="Afecta la Prestación del Servicio de Administración de Justicia en 10%","40%",IF(K65="Afecta la Prestación del Servicio de Administración de Justicia en 15%","60%",IF(K65="Afecta la Prestación del Servicio de Administración de Justicia en 20%","80%",IF(K65="Afecta la Prestación del Servicio de Administración de Justicia en más del 50%","100%",IF(K65="Cualquier acto indebido de los servidores judiciales genera altas consecuencias para la entidad","80%",IF(K65="Cualquier acto indebido de los servidores judiciales genera consecuencias desastrosas para la entidad","100%",IF(K65="Si el hecho llegara a presentarse, tendría consecuencias o efectos mínimos sobre la entidad","20%",IF(K65="Si el hecho llegara a presentarse, tendría bajo impacto o efecto sobre la entidad","40%",IF(K65="Si el hecho llegara a presentarse, tendría medianas consecuencias o efectos sobre la entidad","60%",IF(K65="Si el hecho llegara a presentarse, tendría altas consecuencias o efectos sobre la entidad","80%",IF(K65="Si el hecho llegara a presentarse, tendría desastrosas consecuencias o efectos sobre la entidad","100%")))))))))))))))))))))))))))))</f>
        <v>80%</v>
      </c>
      <c r="N65" s="304" t="str">
        <f>VLOOKUP((I65&amp;L65),Hoja1!$B$4:$C$28,2,0)</f>
        <v xml:space="preserve">Alto </v>
      </c>
      <c r="O65" s="168">
        <v>1</v>
      </c>
      <c r="P65" s="157" t="s">
        <v>369</v>
      </c>
      <c r="Q65" s="168" t="str">
        <f t="shared" ref="Q65:Q69" si="36">IF(R65="Preventivo","Probabilidad",IF(R65="Detectivo","Probabilidad", IF(R65="Correctivo","Impacto")))</f>
        <v>Impacto</v>
      </c>
      <c r="R65" s="168" t="s">
        <v>344</v>
      </c>
      <c r="S65" s="168" t="s">
        <v>285</v>
      </c>
      <c r="T65" s="169">
        <f>VLOOKUP(R65&amp;S65,Hoja1!$Q$4:$R$9,2,0)</f>
        <v>0.3</v>
      </c>
      <c r="U65" s="168" t="s">
        <v>286</v>
      </c>
      <c r="V65" s="168" t="s">
        <v>336</v>
      </c>
      <c r="W65" s="168" t="s">
        <v>288</v>
      </c>
      <c r="X65" s="169" t="str">
        <f>IF(Q65="Probabilidad",(#REF!*T65),IF(Q65="Impacto"," "))</f>
        <v xml:space="preserve"> </v>
      </c>
      <c r="Y65" s="169" t="str">
        <f>IF(Z65&lt;=20%,'Tabla probabilidad'!$B$5,IF(Z65&lt;=40%,'Tabla probabilidad'!$B$6,IF(Z65&lt;=60%,'Tabla probabilidad'!$B$7,IF(Z65&lt;=80%,'Tabla probabilidad'!$B$8,IF(Z65&lt;=100%,'Tabla probabilidad'!$B$9)))))</f>
        <v>Alta</v>
      </c>
      <c r="Z65" s="169">
        <f>IF(R65="Preventivo",(J65-(J65*T65)),IF(R65="Detectivo",(J65-(J65*T65)),IF(R65="Correctivo",(J65))))</f>
        <v>0.8</v>
      </c>
      <c r="AA65" s="306" t="str">
        <f>IF(AB65&lt;=20%,'Tabla probabilidad'!$B$5,IF(AB65&lt;=40%,'Tabla probabilidad'!$B$6,IF(AB65&lt;=60%,'Tabla probabilidad'!$B$7,IF(AB65&lt;=80%,'Tabla probabilidad'!$B$8,IF(AB65&lt;=100%,'Tabla probabilidad'!$B$9)))))</f>
        <v>Media</v>
      </c>
      <c r="AB65" s="306">
        <f>AVERAGE(Z65:Z69)</f>
        <v>0.52800000000000002</v>
      </c>
      <c r="AC65" s="169" t="str">
        <f t="shared" si="34"/>
        <v>Leve</v>
      </c>
      <c r="AD65" s="169">
        <f>IF(Q65="Probabilidad",(($M$55-0)),IF(Q65="Impacto",($M$55-($M$55*T65))))</f>
        <v>0.14000000000000001</v>
      </c>
      <c r="AE65" s="306" t="str">
        <f>IF(AF65&lt;=20%,"Leve",IF(AF65&lt;=40%,"Menor",IF(AF65&lt;=60%,"Moderado",IF(AF65&lt;=80%,"Mayor",IF(AF65&lt;=100%,"Catastrófico")))))</f>
        <v>Leve</v>
      </c>
      <c r="AF65" s="306">
        <f>AVERAGE(AD65:AD69)</f>
        <v>0.188</v>
      </c>
      <c r="AG65" s="309" t="str">
        <f>VLOOKUP(AA65&amp;AE65,Hoja1!$B$4:$C$28,2,0)</f>
        <v>Moderado</v>
      </c>
      <c r="AH65" s="304" t="s">
        <v>305</v>
      </c>
      <c r="AI65" s="304"/>
      <c r="AJ65" s="304"/>
      <c r="AK65" s="304"/>
      <c r="AL65" s="304"/>
      <c r="AM65" s="304"/>
      <c r="AN65" s="304"/>
    </row>
    <row r="66" spans="1:40" ht="74.25" customHeight="1">
      <c r="A66" s="304"/>
      <c r="B66" s="310"/>
      <c r="C66" s="304"/>
      <c r="D66" s="314"/>
      <c r="E66" s="304"/>
      <c r="F66" s="304"/>
      <c r="G66" s="304"/>
      <c r="H66" s="304"/>
      <c r="I66" s="316"/>
      <c r="J66" s="312"/>
      <c r="K66" s="304"/>
      <c r="L66" s="305"/>
      <c r="M66" s="305"/>
      <c r="N66" s="304"/>
      <c r="O66" s="168">
        <v>2</v>
      </c>
      <c r="P66" s="157" t="s">
        <v>370</v>
      </c>
      <c r="Q66" s="168" t="str">
        <f t="shared" si="36"/>
        <v>Probabilidad</v>
      </c>
      <c r="R66" s="168" t="s">
        <v>284</v>
      </c>
      <c r="S66" s="168" t="s">
        <v>285</v>
      </c>
      <c r="T66" s="169">
        <f>VLOOKUP(R66&amp;S66,Hoja1!$Q$4:$R$9,2,0)</f>
        <v>0.45</v>
      </c>
      <c r="U66" s="168" t="s">
        <v>286</v>
      </c>
      <c r="V66" s="168" t="s">
        <v>287</v>
      </c>
      <c r="W66" s="168" t="s">
        <v>288</v>
      </c>
      <c r="X66" s="169" t="e">
        <f>IF(Q66="Probabilidad",(#REF!*T66),IF(Q66="Impacto"," "))</f>
        <v>#REF!</v>
      </c>
      <c r="Y66" s="169" t="str">
        <f>IF(Z66&lt;=20%,'Tabla probabilidad'!$B$5,IF(Z66&lt;=40%,'Tabla probabilidad'!$B$6,IF(Z66&lt;=60%,'Tabla probabilidad'!$B$7,IF(Z66&lt;=80%,'Tabla probabilidad'!$B$8,IF(Z66&lt;=100%,'Tabla probabilidad'!$B$9)))))</f>
        <v>Media</v>
      </c>
      <c r="Z66" s="169">
        <f>IF(R66="Preventivo",(J65-(J65*T66)),IF(R66="Detectivo",(J65-(J65*T66)),IF(R66="Correctivo",(J65))))</f>
        <v>0.44</v>
      </c>
      <c r="AA66" s="307"/>
      <c r="AB66" s="307"/>
      <c r="AC66" s="169" t="str">
        <f t="shared" ref="AC66:AC70" si="37">IF(AD66&lt;=20%,"Leve",IF(AD66&lt;=40%,"Menor",IF(AD66&lt;=60%,"Moderado",IF(AD66&lt;=80%,"Mayor",IF(AD66&lt;=100%,"Catastrófico")))))</f>
        <v>Leve</v>
      </c>
      <c r="AD66" s="169">
        <f>IF(Q66="Probabilidad",(($M$55-0)),IF(Q66="Impacto",(#REF!-(#REF!*T66))))</f>
        <v>0.2</v>
      </c>
      <c r="AE66" s="307"/>
      <c r="AF66" s="307"/>
      <c r="AG66" s="310"/>
      <c r="AH66" s="304"/>
      <c r="AI66" s="304"/>
      <c r="AJ66" s="304"/>
      <c r="AK66" s="304"/>
      <c r="AL66" s="304"/>
      <c r="AM66" s="304"/>
      <c r="AN66" s="304"/>
    </row>
    <row r="67" spans="1:40" ht="32.25" customHeight="1">
      <c r="A67" s="304"/>
      <c r="B67" s="310"/>
      <c r="C67" s="304"/>
      <c r="D67" s="314"/>
      <c r="E67" s="304"/>
      <c r="F67" s="304"/>
      <c r="G67" s="304"/>
      <c r="H67" s="304"/>
      <c r="I67" s="316"/>
      <c r="J67" s="312"/>
      <c r="K67" s="304"/>
      <c r="L67" s="305"/>
      <c r="M67" s="305"/>
      <c r="N67" s="304"/>
      <c r="O67" s="168">
        <v>3</v>
      </c>
      <c r="P67" s="156"/>
      <c r="Q67" s="168" t="str">
        <f t="shared" si="36"/>
        <v>Probabilidad</v>
      </c>
      <c r="R67" s="168" t="s">
        <v>335</v>
      </c>
      <c r="S67" s="168" t="s">
        <v>285</v>
      </c>
      <c r="T67" s="169">
        <f>VLOOKUP(R67&amp;S67,Hoja1!$Q$4:$R$9,2,0)</f>
        <v>0.35</v>
      </c>
      <c r="U67" s="168" t="s">
        <v>286</v>
      </c>
      <c r="V67" s="168" t="s">
        <v>287</v>
      </c>
      <c r="W67" s="168" t="s">
        <v>288</v>
      </c>
      <c r="X67" s="169" t="e">
        <f>IF(Q67="Probabilidad",(#REF!*T67),IF(Q67="Impacto"," "))</f>
        <v>#REF!</v>
      </c>
      <c r="Y67" s="169" t="str">
        <f>IF(Z67&lt;=20%,'Tabla probabilidad'!$B$5,IF(Z67&lt;=40%,'Tabla probabilidad'!$B$6,IF(Z67&lt;=60%,'Tabla probabilidad'!$B$7,IF(Z67&lt;=80%,'Tabla probabilidad'!$B$8,IF(Z67&lt;=100%,'Tabla probabilidad'!$B$9)))))</f>
        <v>Media</v>
      </c>
      <c r="Z67" s="169">
        <f>IF(R67="Preventivo",(J65-(J65*T67)),IF(R67="Detectivo",(J65-(J65*T67)),IF(R67="Correctivo",(J65))))</f>
        <v>0.52</v>
      </c>
      <c r="AA67" s="307"/>
      <c r="AB67" s="307"/>
      <c r="AC67" s="169" t="str">
        <f t="shared" si="37"/>
        <v>Leve</v>
      </c>
      <c r="AD67" s="169">
        <f>IF(Q67="Probabilidad",(($M$55-0)),IF(Q67="Impacto",(#REF!-(#REF!*T67))))</f>
        <v>0.2</v>
      </c>
      <c r="AE67" s="307"/>
      <c r="AF67" s="307"/>
      <c r="AG67" s="310"/>
      <c r="AH67" s="304"/>
      <c r="AI67" s="304"/>
      <c r="AJ67" s="304"/>
      <c r="AK67" s="304"/>
      <c r="AL67" s="304"/>
      <c r="AM67" s="304"/>
      <c r="AN67" s="304"/>
    </row>
    <row r="68" spans="1:40" ht="32.25" customHeight="1">
      <c r="A68" s="304"/>
      <c r="B68" s="310"/>
      <c r="C68" s="304"/>
      <c r="D68" s="314"/>
      <c r="E68" s="304"/>
      <c r="F68" s="304"/>
      <c r="G68" s="304"/>
      <c r="H68" s="304"/>
      <c r="I68" s="316"/>
      <c r="J68" s="312"/>
      <c r="K68" s="304"/>
      <c r="L68" s="305"/>
      <c r="M68" s="305"/>
      <c r="N68" s="304"/>
      <c r="O68" s="168">
        <v>4</v>
      </c>
      <c r="P68" s="156"/>
      <c r="Q68" s="168" t="str">
        <f t="shared" si="36"/>
        <v>Probabilidad</v>
      </c>
      <c r="R68" s="168" t="s">
        <v>284</v>
      </c>
      <c r="S68" s="168" t="s">
        <v>285</v>
      </c>
      <c r="T68" s="169">
        <f>VLOOKUP(R68&amp;S68,Hoja1!$Q$4:$R$9,2,0)</f>
        <v>0.45</v>
      </c>
      <c r="U68" s="168" t="s">
        <v>286</v>
      </c>
      <c r="V68" s="168" t="s">
        <v>287</v>
      </c>
      <c r="W68" s="168" t="s">
        <v>288</v>
      </c>
      <c r="X68" s="169" t="e">
        <f>IF(Q68="Probabilidad",(#REF!*T68),IF(Q68="Impacto"," "))</f>
        <v>#REF!</v>
      </c>
      <c r="Y68" s="169" t="str">
        <f>IF(Z68&lt;=20%,'Tabla probabilidad'!$B$5,IF(Z68&lt;=40%,'Tabla probabilidad'!$B$6,IF(Z68&lt;=60%,'Tabla probabilidad'!$B$7,IF(Z68&lt;=80%,'Tabla probabilidad'!$B$8,IF(Z68&lt;=100%,'Tabla probabilidad'!$B$9)))))</f>
        <v>Media</v>
      </c>
      <c r="Z68" s="169">
        <f>IF(R68="Preventivo",(J65-(J65*T68)),IF(R68="Detectivo",(J65-(J65*T68)),IF(R68="Correctivo",(J65))))</f>
        <v>0.44</v>
      </c>
      <c r="AA68" s="307"/>
      <c r="AB68" s="307"/>
      <c r="AC68" s="169" t="str">
        <f t="shared" si="37"/>
        <v>Leve</v>
      </c>
      <c r="AD68" s="169">
        <f>IF(Q68="Probabilidad",(($M$55-0)),IF(Q68="Impacto",(#REF!-(#REF!*T68))))</f>
        <v>0.2</v>
      </c>
      <c r="AE68" s="307"/>
      <c r="AF68" s="307"/>
      <c r="AG68" s="310"/>
      <c r="AH68" s="304"/>
      <c r="AI68" s="304"/>
      <c r="AJ68" s="304"/>
      <c r="AK68" s="304"/>
      <c r="AL68" s="304"/>
      <c r="AM68" s="304"/>
      <c r="AN68" s="304"/>
    </row>
    <row r="69" spans="1:40" ht="32.25" customHeight="1">
      <c r="A69" s="304"/>
      <c r="B69" s="311"/>
      <c r="C69" s="304"/>
      <c r="D69" s="315"/>
      <c r="E69" s="304"/>
      <c r="F69" s="304"/>
      <c r="G69" s="304"/>
      <c r="H69" s="304"/>
      <c r="I69" s="316"/>
      <c r="J69" s="312"/>
      <c r="K69" s="304"/>
      <c r="L69" s="305"/>
      <c r="M69" s="305"/>
      <c r="N69" s="304"/>
      <c r="O69" s="168">
        <v>5</v>
      </c>
      <c r="P69" s="156"/>
      <c r="Q69" s="168" t="str">
        <f t="shared" si="36"/>
        <v>Probabilidad</v>
      </c>
      <c r="R69" s="168" t="s">
        <v>284</v>
      </c>
      <c r="S69" s="168" t="s">
        <v>285</v>
      </c>
      <c r="T69" s="169">
        <f>VLOOKUP(R69&amp;S69,Hoja1!$Q$4:$R$9,2,0)</f>
        <v>0.45</v>
      </c>
      <c r="U69" s="168" t="s">
        <v>286</v>
      </c>
      <c r="V69" s="168" t="s">
        <v>287</v>
      </c>
      <c r="W69" s="168" t="s">
        <v>288</v>
      </c>
      <c r="X69" s="169" t="e">
        <f>IF(Q69="Probabilidad",(#REF!*T69),IF(Q69="Impacto"," "))</f>
        <v>#REF!</v>
      </c>
      <c r="Y69" s="169" t="str">
        <f>IF(Z69&lt;=20%,'Tabla probabilidad'!$B$5,IF(Z69&lt;=40%,'Tabla probabilidad'!$B$6,IF(Z69&lt;=60%,'Tabla probabilidad'!$B$7,IF(Z69&lt;=80%,'Tabla probabilidad'!$B$8,IF(Z69&lt;=100%,'Tabla probabilidad'!$B$9)))))</f>
        <v>Media</v>
      </c>
      <c r="Z69" s="169">
        <f>IF(R69="Preventivo",(J65-(J65*T69)),IF(R69="Detectivo",(J65-(J65*T69)),IF(R69="Correctivo",(J65))))</f>
        <v>0.44</v>
      </c>
      <c r="AA69" s="308"/>
      <c r="AB69" s="308"/>
      <c r="AC69" s="169" t="str">
        <f t="shared" si="37"/>
        <v>Leve</v>
      </c>
      <c r="AD69" s="169">
        <f>IF(Q69="Probabilidad",(($M$55-0)),IF(Q69="Impacto",(#REF!-(#REF!*T69))))</f>
        <v>0.2</v>
      </c>
      <c r="AE69" s="308"/>
      <c r="AF69" s="308"/>
      <c r="AG69" s="311"/>
      <c r="AH69" s="304"/>
      <c r="AI69" s="304"/>
      <c r="AJ69" s="304"/>
      <c r="AK69" s="304"/>
      <c r="AL69" s="304"/>
      <c r="AM69" s="304"/>
      <c r="AN69" s="304"/>
    </row>
    <row r="70" spans="1:40" ht="42.75" customHeight="1">
      <c r="A70" s="304">
        <f t="shared" ref="A70" si="38">+A65+1</f>
        <v>13</v>
      </c>
      <c r="B70" s="383" t="s">
        <v>371</v>
      </c>
      <c r="C70" s="304" t="s">
        <v>299</v>
      </c>
      <c r="D70" s="313" t="s">
        <v>372</v>
      </c>
      <c r="E70" s="304" t="s">
        <v>373</v>
      </c>
      <c r="F70" s="304" t="s">
        <v>374</v>
      </c>
      <c r="G70" s="304" t="s">
        <v>281</v>
      </c>
      <c r="H70" s="304">
        <v>10</v>
      </c>
      <c r="I70" s="316" t="str">
        <f>IF(H70&lt;=2,'Tabla probabilidad'!$B$5,IF(H70&lt;=24,'Tabla probabilidad'!$B$6,IF(H70&lt;=500,'Tabla probabilidad'!$B$7,IF(H70&lt;=5000,'Tabla probabilidad'!$B$8,IF(H70&gt;5000,'Tabla probabilidad'!$B$9)))))</f>
        <v>Baja</v>
      </c>
      <c r="J70" s="312">
        <f>IF(H70&lt;=2,'Tabla probabilidad'!$D$5,IF(H70&lt;=24,'Tabla probabilidad'!$D$6,IF(H70&lt;=500,'Tabla probabilidad'!$D$7,IF(H70&lt;=5000,'Tabla probabilidad'!$D$8,IF(H70&gt;5000,'Tabla probabilidad'!$D$9)))))</f>
        <v>0.4</v>
      </c>
      <c r="K70" s="304" t="s">
        <v>342</v>
      </c>
      <c r="L70" s="304" t="str">
        <f>IF(K70="El riesgo afecta la imagen de alguna área de la organización","Leve",IF(K70="El riesgo afecta la imagen de la entidad internamente, de conocimiento general, nivel interno, alta dirección, contratista y/o de provedores","Menor",IF(K70="El riesgo afecta la imagen de la entidad con algunos usuarios de relevancia frente al logro de los objetivos","Moderado",IF(K70="El riesgo afecta la imagen de de la entidad con efecto publicitario sostenido a nivel del sector justicia","Mayor",IF(K70="El riesgo afecta la imagen de la entidad a nivel nacional, con efecto publicitarios sostenible a nivel país","Catastrófico",IF(K70="Impacto que afecte la ejecución presupuestal en un valor ≥0,5%.","Leve",IF(K70="Impacto que afecte la ejecución presupuestal en un valor ≥1%.","Menor",IF(K70="Impacto que afecte la ejecución presupuestal en un valor ≥5%.","Moderado",IF(K70="Impacto que afecte la ejecución presupuestal en un valor ≥20%.","Mayor",IF(K70="Impacto que afecte la ejecución presupuestal en un valor ≥50%.","Catastrófico",IF(K70="Incumplimiento máximo del 5% de la meta planeada","Leve",IF(K70="Incumplimiento máximo del 15% de la meta planeada","Menor",IF(K70="Incumplimiento máximo del 20% de la meta planeada","Moderado",IF(K70="Incumplimiento máximo del 50% de la meta planeada","Mayor",IF(K70="Incumplimiento máximo del 80% de la meta planeada","Catastrófico",IF(K70="Cualquier afectación a la violacion de los derechos de los ciudadanos se considera con consecuencias altas","Mayor",IF(K70="Cualquier afectación a la violacion de los derechos de los ciudadanos se considera con consecuencias desastrosas","Catastrófico",IF(K70="Afecta la Prestación del Servicio de Administración de Justicia en 5%","Leve",IF(K70="Afecta la Prestación del Servicio de Administración de Justicia en 10%","Menor",IF(K70="Afecta la Prestación del Servicio de Administración de Justicia en 15%","Moderado",IF(K70="Afecta la Prestación del Servicio de Administración de Justicia en 20%","Mayor",IF(K70="Afecta la Prestación del Servicio de Administración de Justicia en más del 50%","Catastrófico",IF(K70="Cualquier acto indebido de los servidores judiciales genera altas consecuencias para la entidad","Mayor",IF(K70="Cualquier acto indebido de los servidores judiciales genera consecuencias desastrosas para la entidad","Catastrófico",IF(K70="Si el hecho llegara a presentarse, tendría consecuencias o efectos mínimos sobre la entidad","Leve",IF(K70="Si el hecho llegara a presentarse, tendría bajo impacto o efecto sobre la entidad","Menor",IF(K70="Si el hecho llegara a presentarse, tendría medianas consecuencias o efectos sobre la entidad","Moderado",IF(K70="Si el hecho llegara a presentarse, tendría altas consecuencias o efectos sobre la entidad","Mayor",IF(K70="Si el hecho llegara a presentarse, tendría desastrosas consecuencias o efectos sobre la entidad","Catastrófico")))))))))))))))))))))))))))))</f>
        <v>Moderado</v>
      </c>
      <c r="M70" s="304" t="str">
        <f>IF(K70="El riesgo afecta la imagen de alguna área de la organización","20%",IF(K70="El riesgo afecta la imagen de la entidad internamente, de conocimiento general, nivel interno, alta dirección, contratista y/o de provedores","40%",IF(K70="El riesgo afecta la imagen de la entidad con algunos usuarios de relevancia frente al logro de los objetivos","60%",IF(K70="El riesgo afecta la imagen de de la entidad con efecto publicitario sostenido a nivel del sector justicia","80%",IF(K70="El riesgo afecta la imagen de la entidad a nivel nacional, con efecto publicitarios sostenible a nivel país","100%",IF(K70="Impacto que afecte la ejecución presupuestal en un valor ≥0,5%.","20%",IF(K70="Impacto que afecte la ejecución presupuestal en un valor ≥1%.","40%",IF(K70="Impacto que afecte la ejecución presupuestal en un valor ≥5%.","60%",IF(K70="Impacto que afecte la ejecución presupuestal en un valor ≥20%.","80%",IF(K70="Impacto que afecte la ejecución presupuestal en un valor ≥50%.","100%",IF(K70="Incumplimiento máximo del 5% de la meta planeada","20%",IF(K70="Incumplimiento máximo del 15% de la meta planeada","40%",IF(K70="Incumplimiento máximo del 20% de la meta planeada","60%",IF(K70="Incumplimiento máximo del 50% de la meta planeada","80%",IF(K70="Incumplimiento máximo del 80% de la meta planeada","100%",IF(K70="Cualquier afectación a la violacion de los derechos de los ciudadanos se considera con consecuencias altas","80%",IF(K70="Cualquier afectación a la violacion de los derechos de los ciudadanos se considera con consecuencias desastrosas","100%",IF(K70="Afecta la Prestación del Servicio de Administración de Justicia en 5%","20%",IF(K70="Afecta la Prestación del Servicio de Administración de Justicia en 10%","40%",IF(K70="Afecta la Prestación del Servicio de Administración de Justicia en 15%","60%",IF(K70="Afecta la Prestación del Servicio de Administración de Justicia en 20%","80%",IF(K70="Afecta la Prestación del Servicio de Administración de Justicia en más del 50%","100%",IF(K70="Cualquier acto indebido de los servidores judiciales genera altas consecuencias para la entidad","80%",IF(K70="Cualquier acto indebido de los servidores judiciales genera consecuencias desastrosas para la entidad","100%",IF(K70="Si el hecho llegara a presentarse, tendría consecuencias o efectos mínimos sobre la entidad","20%",IF(K70="Si el hecho llegara a presentarse, tendría bajo impacto o efecto sobre la entidad","40%",IF(K70="Si el hecho llegara a presentarse, tendría medianas consecuencias o efectos sobre la entidad","60%",IF(K70="Si el hecho llegara a presentarse, tendría altas consecuencias o efectos sobre la entidad","80%",IF(K70="Si el hecho llegara a presentarse, tendría desastrosas consecuencias o efectos sobre la entidad","100%")))))))))))))))))))))))))))))</f>
        <v>60%</v>
      </c>
      <c r="N70" s="304" t="str">
        <f>VLOOKUP((I70&amp;L70),Hoja1!$B$4:$C$28,2,0)</f>
        <v>Moderado</v>
      </c>
      <c r="O70" s="168">
        <v>1</v>
      </c>
      <c r="P70" s="157" t="s">
        <v>375</v>
      </c>
      <c r="Q70" s="168" t="str">
        <f t="shared" ref="Q70:Q74" si="39">IF(R70="Preventivo","Probabilidad",IF(R70="Detectivo","Probabilidad", IF(R70="Correctivo","Impacto")))</f>
        <v>Impacto</v>
      </c>
      <c r="R70" s="168" t="s">
        <v>344</v>
      </c>
      <c r="S70" s="168" t="s">
        <v>285</v>
      </c>
      <c r="T70" s="169">
        <f>VLOOKUP(R70&amp;S70,Hoja1!$Q$4:$R$9,2,0)</f>
        <v>0.3</v>
      </c>
      <c r="U70" s="168" t="s">
        <v>286</v>
      </c>
      <c r="V70" s="168" t="s">
        <v>336</v>
      </c>
      <c r="W70" s="168" t="s">
        <v>288</v>
      </c>
      <c r="X70" s="169" t="str">
        <f>IF(Q70="Probabilidad",(#REF!*T70),IF(Q70="Impacto"," "))</f>
        <v xml:space="preserve"> </v>
      </c>
      <c r="Y70" s="169" t="str">
        <f>IF(Z70&lt;=20%,'Tabla probabilidad'!$B$5,IF(Z70&lt;=40%,'Tabla probabilidad'!$B$6,IF(Z70&lt;=60%,'Tabla probabilidad'!$B$7,IF(Z70&lt;=80%,'Tabla probabilidad'!$B$8,IF(Z70&lt;=100%,'Tabla probabilidad'!$B$9)))))</f>
        <v>Baja</v>
      </c>
      <c r="Z70" s="169">
        <f>IF(R70="Preventivo",(J70-(J70*T70)),IF(R70="Detectivo",(J70-(J70*T70)),IF(R70="Correctivo",(J70))))</f>
        <v>0.4</v>
      </c>
      <c r="AA70" s="306" t="str">
        <f>IF(AB70&lt;=20%,'Tabla probabilidad'!$B$5,IF(AB70&lt;=40%,'Tabla probabilidad'!$B$6,IF(AB70&lt;=60%,'Tabla probabilidad'!$B$7,IF(AB70&lt;=80%,'Tabla probabilidad'!$B$8,IF(AB70&lt;=100%,'Tabla probabilidad'!$B$9)))))</f>
        <v>Baja</v>
      </c>
      <c r="AB70" s="306">
        <f>AVERAGE(Z70:Z74)</f>
        <v>0.26400000000000001</v>
      </c>
      <c r="AC70" s="169" t="str">
        <f t="shared" si="37"/>
        <v>Leve</v>
      </c>
      <c r="AD70" s="169">
        <f>IF(Q70="Probabilidad",(($M$55-0)),IF(Q70="Impacto",($M$55-($M$55*T70))))</f>
        <v>0.14000000000000001</v>
      </c>
      <c r="AE70" s="306" t="str">
        <f>IF(AF70&lt;=20%,"Leve",IF(AF70&lt;=40%,"Menor",IF(AF70&lt;=60%,"Moderado",IF(AF70&lt;=80%,"Mayor",IF(AF70&lt;=100%,"Catastrófico")))))</f>
        <v>Leve</v>
      </c>
      <c r="AF70" s="306">
        <f>AVERAGE(AD70:AD74)</f>
        <v>0.188</v>
      </c>
      <c r="AG70" s="309" t="str">
        <f>VLOOKUP(AA70&amp;AE70,Hoja1!$B$4:$C$28,2,0)</f>
        <v>Bajo</v>
      </c>
      <c r="AH70" s="304" t="s">
        <v>305</v>
      </c>
      <c r="AI70" s="304"/>
      <c r="AJ70" s="304"/>
      <c r="AK70" s="304"/>
      <c r="AL70" s="304"/>
      <c r="AM70" s="304"/>
      <c r="AN70" s="304"/>
    </row>
    <row r="71" spans="1:40" ht="81" customHeight="1">
      <c r="A71" s="304"/>
      <c r="B71" s="384"/>
      <c r="C71" s="304"/>
      <c r="D71" s="314"/>
      <c r="E71" s="304"/>
      <c r="F71" s="304"/>
      <c r="G71" s="304"/>
      <c r="H71" s="304"/>
      <c r="I71" s="316"/>
      <c r="J71" s="312"/>
      <c r="K71" s="304"/>
      <c r="L71" s="305"/>
      <c r="M71" s="305"/>
      <c r="N71" s="304"/>
      <c r="O71" s="168">
        <v>2</v>
      </c>
      <c r="P71" s="157" t="s">
        <v>376</v>
      </c>
      <c r="Q71" s="168" t="str">
        <f t="shared" si="39"/>
        <v>Probabilidad</v>
      </c>
      <c r="R71" s="168" t="s">
        <v>284</v>
      </c>
      <c r="S71" s="168" t="s">
        <v>285</v>
      </c>
      <c r="T71" s="169">
        <f>VLOOKUP(R71&amp;S71,Hoja1!$Q$4:$R$9,2,0)</f>
        <v>0.45</v>
      </c>
      <c r="U71" s="168" t="s">
        <v>286</v>
      </c>
      <c r="V71" s="168" t="s">
        <v>287</v>
      </c>
      <c r="W71" s="168" t="s">
        <v>288</v>
      </c>
      <c r="X71" s="169" t="e">
        <f>IF(Q71="Probabilidad",(#REF!*T71),IF(Q71="Impacto"," "))</f>
        <v>#REF!</v>
      </c>
      <c r="Y71" s="169" t="str">
        <f>IF(Z71&lt;=20%,'Tabla probabilidad'!$B$5,IF(Z71&lt;=40%,'Tabla probabilidad'!$B$6,IF(Z71&lt;=60%,'Tabla probabilidad'!$B$7,IF(Z71&lt;=80%,'Tabla probabilidad'!$B$8,IF(Z71&lt;=100%,'Tabla probabilidad'!$B$9)))))</f>
        <v>Baja</v>
      </c>
      <c r="Z71" s="169">
        <f>IF(R71="Preventivo",(J70-(J70*T71)),IF(R71="Detectivo",(J70-(J70*T71)),IF(R71="Correctivo",(J70))))</f>
        <v>0.22</v>
      </c>
      <c r="AA71" s="307"/>
      <c r="AB71" s="307"/>
      <c r="AC71" s="169" t="str">
        <f t="shared" ref="AC71:AC74" si="40">IF(AD71&lt;=20%,"Leve",IF(AD71&lt;=40%,"Menor",IF(AD71&lt;=60%,"Moderado",IF(AD71&lt;=80%,"Mayor",IF(AD71&lt;=100%,"Catastrófico")))))</f>
        <v>Leve</v>
      </c>
      <c r="AD71" s="169">
        <f>IF(Q71="Probabilidad",(($M$55-0)),IF(Q71="Impacto",(#REF!-(#REF!*T71))))</f>
        <v>0.2</v>
      </c>
      <c r="AE71" s="307"/>
      <c r="AF71" s="307"/>
      <c r="AG71" s="310"/>
      <c r="AH71" s="304"/>
      <c r="AI71" s="304"/>
      <c r="AJ71" s="304"/>
      <c r="AK71" s="304"/>
      <c r="AL71" s="304"/>
      <c r="AM71" s="304"/>
      <c r="AN71" s="304"/>
    </row>
    <row r="72" spans="1:40" ht="43.5" customHeight="1">
      <c r="A72" s="304"/>
      <c r="B72" s="384"/>
      <c r="C72" s="304"/>
      <c r="D72" s="314"/>
      <c r="E72" s="304"/>
      <c r="F72" s="304"/>
      <c r="G72" s="304"/>
      <c r="H72" s="304"/>
      <c r="I72" s="316"/>
      <c r="J72" s="312"/>
      <c r="K72" s="304"/>
      <c r="L72" s="305"/>
      <c r="M72" s="305"/>
      <c r="N72" s="304"/>
      <c r="O72" s="168">
        <v>3</v>
      </c>
      <c r="P72" s="156" t="s">
        <v>377</v>
      </c>
      <c r="Q72" s="168" t="str">
        <f t="shared" si="39"/>
        <v>Probabilidad</v>
      </c>
      <c r="R72" s="168" t="s">
        <v>335</v>
      </c>
      <c r="S72" s="168" t="s">
        <v>285</v>
      </c>
      <c r="T72" s="169">
        <f>VLOOKUP(R72&amp;S72,Hoja1!$Q$4:$R$9,2,0)</f>
        <v>0.35</v>
      </c>
      <c r="U72" s="168" t="s">
        <v>286</v>
      </c>
      <c r="V72" s="168" t="s">
        <v>287</v>
      </c>
      <c r="W72" s="168" t="s">
        <v>288</v>
      </c>
      <c r="X72" s="169" t="e">
        <f>IF(Q72="Probabilidad",(#REF!*T72),IF(Q72="Impacto"," "))</f>
        <v>#REF!</v>
      </c>
      <c r="Y72" s="169" t="str">
        <f>IF(Z72&lt;=20%,'Tabla probabilidad'!$B$5,IF(Z72&lt;=40%,'Tabla probabilidad'!$B$6,IF(Z72&lt;=60%,'Tabla probabilidad'!$B$7,IF(Z72&lt;=80%,'Tabla probabilidad'!$B$8,IF(Z72&lt;=100%,'Tabla probabilidad'!$B$9)))))</f>
        <v>Baja</v>
      </c>
      <c r="Z72" s="169">
        <f>IF(R72="Preventivo",(J70-(J70*T72)),IF(R72="Detectivo",(J70-(J70*T72)),IF(R72="Correctivo",(J70))))</f>
        <v>0.26</v>
      </c>
      <c r="AA72" s="307"/>
      <c r="AB72" s="307"/>
      <c r="AC72" s="169" t="str">
        <f t="shared" si="40"/>
        <v>Leve</v>
      </c>
      <c r="AD72" s="169">
        <f>IF(Q72="Probabilidad",(($M$55-0)),IF(Q72="Impacto",(#REF!-(#REF!*T72))))</f>
        <v>0.2</v>
      </c>
      <c r="AE72" s="307"/>
      <c r="AF72" s="307"/>
      <c r="AG72" s="310"/>
      <c r="AH72" s="304"/>
      <c r="AI72" s="304"/>
      <c r="AJ72" s="304"/>
      <c r="AK72" s="304"/>
      <c r="AL72" s="304"/>
      <c r="AM72" s="304"/>
      <c r="AN72" s="304"/>
    </row>
    <row r="73" spans="1:40" ht="29.25" customHeight="1">
      <c r="A73" s="304"/>
      <c r="B73" s="384"/>
      <c r="C73" s="304"/>
      <c r="D73" s="314"/>
      <c r="E73" s="304"/>
      <c r="F73" s="304"/>
      <c r="G73" s="304"/>
      <c r="H73" s="304"/>
      <c r="I73" s="316"/>
      <c r="J73" s="312"/>
      <c r="K73" s="304"/>
      <c r="L73" s="305"/>
      <c r="M73" s="305"/>
      <c r="N73" s="304"/>
      <c r="O73" s="168">
        <v>4</v>
      </c>
      <c r="P73" s="156"/>
      <c r="Q73" s="168" t="str">
        <f t="shared" si="39"/>
        <v>Probabilidad</v>
      </c>
      <c r="R73" s="168" t="s">
        <v>284</v>
      </c>
      <c r="S73" s="168" t="s">
        <v>285</v>
      </c>
      <c r="T73" s="169">
        <f>VLOOKUP(R73&amp;S73,Hoja1!$Q$4:$R$9,2,0)</f>
        <v>0.45</v>
      </c>
      <c r="U73" s="168" t="s">
        <v>286</v>
      </c>
      <c r="V73" s="168" t="s">
        <v>287</v>
      </c>
      <c r="W73" s="168" t="s">
        <v>288</v>
      </c>
      <c r="X73" s="169" t="e">
        <f>IF(Q73="Probabilidad",(#REF!*T73),IF(Q73="Impacto"," "))</f>
        <v>#REF!</v>
      </c>
      <c r="Y73" s="169" t="str">
        <f>IF(Z73&lt;=20%,'Tabla probabilidad'!$B$5,IF(Z73&lt;=40%,'Tabla probabilidad'!$B$6,IF(Z73&lt;=60%,'Tabla probabilidad'!$B$7,IF(Z73&lt;=80%,'Tabla probabilidad'!$B$8,IF(Z73&lt;=100%,'Tabla probabilidad'!$B$9)))))</f>
        <v>Baja</v>
      </c>
      <c r="Z73" s="169">
        <f>IF(R73="Preventivo",(J70-(J70*T73)),IF(R73="Detectivo",(J70-(J70*T73)),IF(R73="Correctivo",(J70))))</f>
        <v>0.22</v>
      </c>
      <c r="AA73" s="307"/>
      <c r="AB73" s="307"/>
      <c r="AC73" s="169" t="str">
        <f t="shared" si="40"/>
        <v>Leve</v>
      </c>
      <c r="AD73" s="169">
        <f>IF(Q73="Probabilidad",(($M$55-0)),IF(Q73="Impacto",(#REF!-(#REF!*T73))))</f>
        <v>0.2</v>
      </c>
      <c r="AE73" s="307"/>
      <c r="AF73" s="307"/>
      <c r="AG73" s="310"/>
      <c r="AH73" s="304"/>
      <c r="AI73" s="304"/>
      <c r="AJ73" s="304"/>
      <c r="AK73" s="304"/>
      <c r="AL73" s="304"/>
      <c r="AM73" s="304"/>
      <c r="AN73" s="304"/>
    </row>
    <row r="74" spans="1:40" ht="29.25" customHeight="1">
      <c r="A74" s="304"/>
      <c r="B74" s="385"/>
      <c r="C74" s="304"/>
      <c r="D74" s="315"/>
      <c r="E74" s="304"/>
      <c r="F74" s="304"/>
      <c r="G74" s="304"/>
      <c r="H74" s="304"/>
      <c r="I74" s="316"/>
      <c r="J74" s="312"/>
      <c r="K74" s="304"/>
      <c r="L74" s="305"/>
      <c r="M74" s="305"/>
      <c r="N74" s="304"/>
      <c r="O74" s="168">
        <v>5</v>
      </c>
      <c r="P74" s="156"/>
      <c r="Q74" s="168" t="str">
        <f t="shared" si="39"/>
        <v>Probabilidad</v>
      </c>
      <c r="R74" s="168" t="s">
        <v>284</v>
      </c>
      <c r="S74" s="168" t="s">
        <v>285</v>
      </c>
      <c r="T74" s="169">
        <f>VLOOKUP(R74&amp;S74,Hoja1!$Q$4:$R$9,2,0)</f>
        <v>0.45</v>
      </c>
      <c r="U74" s="168" t="s">
        <v>286</v>
      </c>
      <c r="V74" s="168" t="s">
        <v>287</v>
      </c>
      <c r="W74" s="168" t="s">
        <v>288</v>
      </c>
      <c r="X74" s="169" t="e">
        <f>IF(Q74="Probabilidad",(#REF!*T74),IF(Q74="Impacto"," "))</f>
        <v>#REF!</v>
      </c>
      <c r="Y74" s="169" t="str">
        <f>IF(Z74&lt;=20%,'Tabla probabilidad'!$B$5,IF(Z74&lt;=40%,'Tabla probabilidad'!$B$6,IF(Z74&lt;=60%,'Tabla probabilidad'!$B$7,IF(Z74&lt;=80%,'Tabla probabilidad'!$B$8,IF(Z74&lt;=100%,'Tabla probabilidad'!$B$9)))))</f>
        <v>Baja</v>
      </c>
      <c r="Z74" s="169">
        <f>IF(R74="Preventivo",(J70-(J70*T74)),IF(R74="Detectivo",(J70-(J70*T74)),IF(R74="Correctivo",(J70))))</f>
        <v>0.22</v>
      </c>
      <c r="AA74" s="308"/>
      <c r="AB74" s="308"/>
      <c r="AC74" s="169" t="str">
        <f t="shared" si="40"/>
        <v>Leve</v>
      </c>
      <c r="AD74" s="169">
        <f>IF(Q74="Probabilidad",(($M$55-0)),IF(Q74="Impacto",(#REF!-(#REF!*T74))))</f>
        <v>0.2</v>
      </c>
      <c r="AE74" s="308"/>
      <c r="AF74" s="308"/>
      <c r="AG74" s="311"/>
      <c r="AH74" s="304"/>
      <c r="AI74" s="304"/>
      <c r="AJ74" s="304"/>
      <c r="AK74" s="304"/>
      <c r="AL74" s="304"/>
      <c r="AM74" s="304"/>
      <c r="AN74" s="304"/>
    </row>
    <row r="75" spans="1:40">
      <c r="A75" s="179"/>
    </row>
    <row r="76" spans="1:40">
      <c r="A76" s="179"/>
    </row>
    <row r="77" spans="1:40">
      <c r="A77" s="179"/>
    </row>
    <row r="78" spans="1:40">
      <c r="A78" s="179"/>
    </row>
    <row r="79" spans="1:40">
      <c r="A79" s="179"/>
    </row>
    <row r="80" spans="1:40">
      <c r="A80" s="179"/>
    </row>
    <row r="81" spans="1:1">
      <c r="A81" s="179"/>
    </row>
    <row r="82" spans="1:1">
      <c r="A82" s="179"/>
    </row>
    <row r="83" spans="1:1">
      <c r="A83" s="179"/>
    </row>
    <row r="84" spans="1:1">
      <c r="A84" s="179"/>
    </row>
    <row r="85" spans="1:1">
      <c r="A85" s="179"/>
    </row>
    <row r="86" spans="1:1">
      <c r="A86" s="179"/>
    </row>
    <row r="87" spans="1:1">
      <c r="A87" s="179"/>
    </row>
    <row r="88" spans="1:1">
      <c r="A88" s="179"/>
    </row>
    <row r="89" spans="1:1">
      <c r="A89" s="179"/>
    </row>
    <row r="90" spans="1:1">
      <c r="A90" s="179"/>
    </row>
    <row r="91" spans="1:1">
      <c r="A91" s="179"/>
    </row>
    <row r="92" spans="1:1">
      <c r="A92" s="179"/>
    </row>
    <row r="93" spans="1:1">
      <c r="A93" s="179"/>
    </row>
    <row r="94" spans="1:1">
      <c r="A94" s="179"/>
    </row>
    <row r="95" spans="1:1">
      <c r="A95" s="179"/>
    </row>
    <row r="96" spans="1:1">
      <c r="A96" s="179"/>
    </row>
    <row r="97" spans="1:1">
      <c r="A97" s="179"/>
    </row>
    <row r="98" spans="1:1">
      <c r="A98" s="179"/>
    </row>
    <row r="99" spans="1:1">
      <c r="A99" s="179"/>
    </row>
    <row r="100" spans="1:1">
      <c r="A100" s="179"/>
    </row>
    <row r="101" spans="1:1">
      <c r="A101" s="179"/>
    </row>
    <row r="102" spans="1:1">
      <c r="A102" s="179"/>
    </row>
    <row r="103" spans="1:1">
      <c r="A103" s="179"/>
    </row>
    <row r="104" spans="1:1">
      <c r="A104" s="179"/>
    </row>
    <row r="105" spans="1:1">
      <c r="A105" s="179"/>
    </row>
    <row r="106" spans="1:1">
      <c r="A106" s="179"/>
    </row>
    <row r="107" spans="1:1">
      <c r="A107" s="179"/>
    </row>
    <row r="108" spans="1:1">
      <c r="A108" s="179"/>
    </row>
    <row r="109" spans="1:1">
      <c r="A109" s="179"/>
    </row>
    <row r="110" spans="1:1">
      <c r="A110" s="179"/>
    </row>
    <row r="111" spans="1:1">
      <c r="A111" s="179"/>
    </row>
    <row r="112" spans="1:1">
      <c r="A112" s="179"/>
    </row>
    <row r="113" spans="1:1">
      <c r="A113" s="179"/>
    </row>
    <row r="114" spans="1:1">
      <c r="A114" s="179"/>
    </row>
    <row r="115" spans="1:1">
      <c r="A115" s="179"/>
    </row>
    <row r="116" spans="1:1">
      <c r="A116" s="179"/>
    </row>
    <row r="117" spans="1:1">
      <c r="A117" s="179"/>
    </row>
    <row r="118" spans="1:1">
      <c r="A118" s="179"/>
    </row>
  </sheetData>
  <mergeCells count="384">
    <mergeCell ref="AN70:AN74"/>
    <mergeCell ref="A70:A74"/>
    <mergeCell ref="B70:B74"/>
    <mergeCell ref="C70:C74"/>
    <mergeCell ref="D70:D74"/>
    <mergeCell ref="E70:E74"/>
    <mergeCell ref="F70:F74"/>
    <mergeCell ref="G70:G74"/>
    <mergeCell ref="H70:H74"/>
    <mergeCell ref="I70:I74"/>
    <mergeCell ref="J70:J74"/>
    <mergeCell ref="K70:K74"/>
    <mergeCell ref="L70:L74"/>
    <mergeCell ref="M70:M74"/>
    <mergeCell ref="N70:N74"/>
    <mergeCell ref="AA70:AA74"/>
    <mergeCell ref="AB70:AB74"/>
    <mergeCell ref="AE70:AE74"/>
    <mergeCell ref="AF70:AF74"/>
    <mergeCell ref="AG70:AG74"/>
    <mergeCell ref="AH70:AH74"/>
    <mergeCell ref="AI70:AI74"/>
    <mergeCell ref="AJ70:AJ74"/>
    <mergeCell ref="AK70:AK74"/>
    <mergeCell ref="AL70:AL74"/>
    <mergeCell ref="AM70:AM74"/>
    <mergeCell ref="AG65:AG69"/>
    <mergeCell ref="AH65:AH69"/>
    <mergeCell ref="AI65:AI69"/>
    <mergeCell ref="AJ65:AJ69"/>
    <mergeCell ref="AK65:AK69"/>
    <mergeCell ref="AL65:AL69"/>
    <mergeCell ref="AM65:AM69"/>
    <mergeCell ref="AN65:AN69"/>
    <mergeCell ref="J65:J69"/>
    <mergeCell ref="K65:K69"/>
    <mergeCell ref="L65:L69"/>
    <mergeCell ref="M65:M69"/>
    <mergeCell ref="N65:N69"/>
    <mergeCell ref="AA65:AA69"/>
    <mergeCell ref="AB65:AB69"/>
    <mergeCell ref="AE65:AE69"/>
    <mergeCell ref="AF65:AF69"/>
    <mergeCell ref="A65:A69"/>
    <mergeCell ref="B65:B69"/>
    <mergeCell ref="C65:C69"/>
    <mergeCell ref="D65:D69"/>
    <mergeCell ref="E65:E69"/>
    <mergeCell ref="F65:F69"/>
    <mergeCell ref="G65:G69"/>
    <mergeCell ref="H65:H69"/>
    <mergeCell ref="I65:I69"/>
    <mergeCell ref="AG60:AG64"/>
    <mergeCell ref="AH60:AH64"/>
    <mergeCell ref="AI60:AI64"/>
    <mergeCell ref="AJ60:AJ64"/>
    <mergeCell ref="AK60:AK64"/>
    <mergeCell ref="AL60:AL64"/>
    <mergeCell ref="AM60:AM64"/>
    <mergeCell ref="AN60:AN64"/>
    <mergeCell ref="J60:J64"/>
    <mergeCell ref="K60:K64"/>
    <mergeCell ref="L60:L64"/>
    <mergeCell ref="M60:M64"/>
    <mergeCell ref="N60:N64"/>
    <mergeCell ref="AA60:AA64"/>
    <mergeCell ref="AB60:AB64"/>
    <mergeCell ref="AE60:AE64"/>
    <mergeCell ref="AF60:AF64"/>
    <mergeCell ref="A60:A64"/>
    <mergeCell ref="B60:B64"/>
    <mergeCell ref="C60:C64"/>
    <mergeCell ref="D60:D64"/>
    <mergeCell ref="E60:E64"/>
    <mergeCell ref="F60:F64"/>
    <mergeCell ref="G60:G64"/>
    <mergeCell ref="H60:H64"/>
    <mergeCell ref="I60:I64"/>
    <mergeCell ref="K50:K54"/>
    <mergeCell ref="L50:L54"/>
    <mergeCell ref="M50:M54"/>
    <mergeCell ref="N50:N54"/>
    <mergeCell ref="AA50:AA54"/>
    <mergeCell ref="AB45:AB49"/>
    <mergeCell ref="AE45:AE49"/>
    <mergeCell ref="AN50:AN54"/>
    <mergeCell ref="AE50:AE54"/>
    <mergeCell ref="AF50:AF54"/>
    <mergeCell ref="AG50:AG54"/>
    <mergeCell ref="AH50:AH54"/>
    <mergeCell ref="AI50:AI54"/>
    <mergeCell ref="AJ50:AJ54"/>
    <mergeCell ref="AK50:AK54"/>
    <mergeCell ref="AL50:AL54"/>
    <mergeCell ref="AM50:AM54"/>
    <mergeCell ref="AN45:AN49"/>
    <mergeCell ref="AH45:AH49"/>
    <mergeCell ref="AI45:AI49"/>
    <mergeCell ref="AJ45:AJ49"/>
    <mergeCell ref="K45:K49"/>
    <mergeCell ref="L45:L49"/>
    <mergeCell ref="M45:M49"/>
    <mergeCell ref="L20:L24"/>
    <mergeCell ref="M20:M24"/>
    <mergeCell ref="N20:N24"/>
    <mergeCell ref="AA20:AA24"/>
    <mergeCell ref="AB20:AB24"/>
    <mergeCell ref="C15:C19"/>
    <mergeCell ref="D15:D19"/>
    <mergeCell ref="E15:E19"/>
    <mergeCell ref="F15:F19"/>
    <mergeCell ref="G15:G19"/>
    <mergeCell ref="H15:H19"/>
    <mergeCell ref="I15:I19"/>
    <mergeCell ref="J15:J19"/>
    <mergeCell ref="K15:K19"/>
    <mergeCell ref="L15:L19"/>
    <mergeCell ref="M15:M19"/>
    <mergeCell ref="N15:N19"/>
    <mergeCell ref="AA15:AA19"/>
    <mergeCell ref="AB15:AB19"/>
    <mergeCell ref="G20:G24"/>
    <mergeCell ref="H20:H24"/>
    <mergeCell ref="I20:I24"/>
    <mergeCell ref="J20:J24"/>
    <mergeCell ref="F20:F24"/>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H8:H9"/>
    <mergeCell ref="I8:I9"/>
    <mergeCell ref="J8:J9"/>
    <mergeCell ref="O8:O9"/>
    <mergeCell ref="N8:N9"/>
    <mergeCell ref="Q8:Q9"/>
    <mergeCell ref="R8:W8"/>
    <mergeCell ref="Y8:Y9"/>
    <mergeCell ref="K8:K9"/>
    <mergeCell ref="L8:L9"/>
    <mergeCell ref="M8:M9"/>
    <mergeCell ref="A8:A9"/>
    <mergeCell ref="B8:B9"/>
    <mergeCell ref="AL8:AL9"/>
    <mergeCell ref="AG10:AG14"/>
    <mergeCell ref="AM8:AM9"/>
    <mergeCell ref="AN10:AN14"/>
    <mergeCell ref="AI10:AI14"/>
    <mergeCell ref="AJ10:AJ14"/>
    <mergeCell ref="AK10:AK14"/>
    <mergeCell ref="AL10:AL14"/>
    <mergeCell ref="AM10:AM14"/>
    <mergeCell ref="X8:X9"/>
    <mergeCell ref="A10:A14"/>
    <mergeCell ref="C10:C14"/>
    <mergeCell ref="D10:D14"/>
    <mergeCell ref="E10:E14"/>
    <mergeCell ref="F10:F14"/>
    <mergeCell ref="L10:L14"/>
    <mergeCell ref="M10:M14"/>
    <mergeCell ref="G10:G14"/>
    <mergeCell ref="H10:H14"/>
    <mergeCell ref="I10:I14"/>
    <mergeCell ref="J10:J14"/>
    <mergeCell ref="AN8:AN9"/>
    <mergeCell ref="K10:K14"/>
    <mergeCell ref="B10:B14"/>
    <mergeCell ref="AC8:AC9"/>
    <mergeCell ref="AD8:AD9"/>
    <mergeCell ref="P8:P9"/>
    <mergeCell ref="AB10:AB14"/>
    <mergeCell ref="N10:N14"/>
    <mergeCell ref="AH10:AH14"/>
    <mergeCell ref="AM15:AM19"/>
    <mergeCell ref="AJ15:AJ19"/>
    <mergeCell ref="AK15:AK19"/>
    <mergeCell ref="AL15:AL19"/>
    <mergeCell ref="AE10:AE14"/>
    <mergeCell ref="AI8:AI9"/>
    <mergeCell ref="AJ8:AJ9"/>
    <mergeCell ref="AG8:AG9"/>
    <mergeCell ref="AH8:AH9"/>
    <mergeCell ref="Z8:Z9"/>
    <mergeCell ref="C8:C9"/>
    <mergeCell ref="D8:D9"/>
    <mergeCell ref="E8:E9"/>
    <mergeCell ref="F8:F9"/>
    <mergeCell ref="AK8:AK9"/>
    <mergeCell ref="G8:G9"/>
    <mergeCell ref="AF10:AF14"/>
    <mergeCell ref="AA10:AA14"/>
    <mergeCell ref="AK25:AK29"/>
    <mergeCell ref="AN15:AN19"/>
    <mergeCell ref="AE15:AE19"/>
    <mergeCell ref="AF15:AF19"/>
    <mergeCell ref="AG15:AG19"/>
    <mergeCell ref="AH15:AH19"/>
    <mergeCell ref="AI15:AI19"/>
    <mergeCell ref="AN20:AN24"/>
    <mergeCell ref="AN25:AN29"/>
    <mergeCell ref="AK20:AK24"/>
    <mergeCell ref="AL20:AL24"/>
    <mergeCell ref="AH25:AH29"/>
    <mergeCell ref="AI25:AI29"/>
    <mergeCell ref="AJ25:AJ29"/>
    <mergeCell ref="AE20:AE24"/>
    <mergeCell ref="AF20:AF24"/>
    <mergeCell ref="AG20:AG24"/>
    <mergeCell ref="AH20:AH24"/>
    <mergeCell ref="AI20:AI24"/>
    <mergeCell ref="AL25:AL29"/>
    <mergeCell ref="AM25:AM29"/>
    <mergeCell ref="AG25:AG29"/>
    <mergeCell ref="AH30:AH34"/>
    <mergeCell ref="AI30:AI34"/>
    <mergeCell ref="AJ30:AJ34"/>
    <mergeCell ref="AK30:AK34"/>
    <mergeCell ref="AL30:AL34"/>
    <mergeCell ref="AM30:AM34"/>
    <mergeCell ref="AN30:AN34"/>
    <mergeCell ref="AM20:AM24"/>
    <mergeCell ref="AJ20:AJ24"/>
    <mergeCell ref="A20:A24"/>
    <mergeCell ref="C20:C24"/>
    <mergeCell ref="D20:D24"/>
    <mergeCell ref="E20:E24"/>
    <mergeCell ref="A15:A19"/>
    <mergeCell ref="B20:B24"/>
    <mergeCell ref="B15:B19"/>
    <mergeCell ref="D45:D49"/>
    <mergeCell ref="E45:E49"/>
    <mergeCell ref="A35:A39"/>
    <mergeCell ref="C35:C39"/>
    <mergeCell ref="D35:D39"/>
    <mergeCell ref="E35:E39"/>
    <mergeCell ref="A40:A44"/>
    <mergeCell ref="A45:A49"/>
    <mergeCell ref="A25:A29"/>
    <mergeCell ref="B35:B39"/>
    <mergeCell ref="C45:C49"/>
    <mergeCell ref="D40:D44"/>
    <mergeCell ref="E40:E44"/>
    <mergeCell ref="E30:E34"/>
    <mergeCell ref="D25:D29"/>
    <mergeCell ref="E25:E29"/>
    <mergeCell ref="AN35:AN39"/>
    <mergeCell ref="K35:K39"/>
    <mergeCell ref="L35:L39"/>
    <mergeCell ref="M35:M39"/>
    <mergeCell ref="AL35:AL39"/>
    <mergeCell ref="AM35:AM39"/>
    <mergeCell ref="AA35:AA39"/>
    <mergeCell ref="AB35:AB39"/>
    <mergeCell ref="AE35:AE39"/>
    <mergeCell ref="AF35:AF39"/>
    <mergeCell ref="AG35:AG39"/>
    <mergeCell ref="AH35:AH39"/>
    <mergeCell ref="AI35:AI39"/>
    <mergeCell ref="AJ35:AJ39"/>
    <mergeCell ref="AK35:AK39"/>
    <mergeCell ref="N35:N39"/>
    <mergeCell ref="K40:K44"/>
    <mergeCell ref="L40:L44"/>
    <mergeCell ref="M40:M44"/>
    <mergeCell ref="N40:N44"/>
    <mergeCell ref="AA40:AA44"/>
    <mergeCell ref="G45:G49"/>
    <mergeCell ref="H45:H49"/>
    <mergeCell ref="I45:I49"/>
    <mergeCell ref="J40:J44"/>
    <mergeCell ref="J45:J49"/>
    <mergeCell ref="G40:G44"/>
    <mergeCell ref="H40:H44"/>
    <mergeCell ref="I40:I44"/>
    <mergeCell ref="F25:F29"/>
    <mergeCell ref="G25:G29"/>
    <mergeCell ref="H25:H29"/>
    <mergeCell ref="I25:I29"/>
    <mergeCell ref="J25:J29"/>
    <mergeCell ref="B25:B29"/>
    <mergeCell ref="J50:J54"/>
    <mergeCell ref="C40:C44"/>
    <mergeCell ref="F35:F39"/>
    <mergeCell ref="G35:G39"/>
    <mergeCell ref="F45:F49"/>
    <mergeCell ref="H35:H39"/>
    <mergeCell ref="I35:I39"/>
    <mergeCell ref="J35:J39"/>
    <mergeCell ref="F40:F44"/>
    <mergeCell ref="L25:L29"/>
    <mergeCell ref="M25:M29"/>
    <mergeCell ref="N25:N29"/>
    <mergeCell ref="AA25:AA29"/>
    <mergeCell ref="AB30:AB34"/>
    <mergeCell ref="AE30:AE34"/>
    <mergeCell ref="AF30:AF34"/>
    <mergeCell ref="AG30:AG34"/>
    <mergeCell ref="AE25:AE29"/>
    <mergeCell ref="L30:L34"/>
    <mergeCell ref="M30:M34"/>
    <mergeCell ref="N30:N34"/>
    <mergeCell ref="AB25:AB29"/>
    <mergeCell ref="AF25:AF29"/>
    <mergeCell ref="AA30:AA34"/>
    <mergeCell ref="K20:K24"/>
    <mergeCell ref="A50:A54"/>
    <mergeCell ref="B50:B54"/>
    <mergeCell ref="C50:C54"/>
    <mergeCell ref="D50:D54"/>
    <mergeCell ref="E50:E54"/>
    <mergeCell ref="F50:F54"/>
    <mergeCell ref="G50:G54"/>
    <mergeCell ref="H50:H54"/>
    <mergeCell ref="I50:I54"/>
    <mergeCell ref="G30:G34"/>
    <mergeCell ref="H30:H34"/>
    <mergeCell ref="B40:B44"/>
    <mergeCell ref="B45:B49"/>
    <mergeCell ref="A30:A34"/>
    <mergeCell ref="C30:C34"/>
    <mergeCell ref="D30:D34"/>
    <mergeCell ref="F30:F34"/>
    <mergeCell ref="I30:I34"/>
    <mergeCell ref="J30:J34"/>
    <mergeCell ref="B30:B34"/>
    <mergeCell ref="K25:K29"/>
    <mergeCell ref="K30:K34"/>
    <mergeCell ref="C25:C29"/>
    <mergeCell ref="AL55:AL59"/>
    <mergeCell ref="AM55:AM59"/>
    <mergeCell ref="AN55:AN59"/>
    <mergeCell ref="AK55:AK59"/>
    <mergeCell ref="AB50:AB54"/>
    <mergeCell ref="N45:N49"/>
    <mergeCell ref="AA45:AA49"/>
    <mergeCell ref="AH40:AH44"/>
    <mergeCell ref="AI40:AI44"/>
    <mergeCell ref="AJ40:AJ44"/>
    <mergeCell ref="AK40:AK44"/>
    <mergeCell ref="AL40:AL44"/>
    <mergeCell ref="AM40:AM44"/>
    <mergeCell ref="AN40:AN44"/>
    <mergeCell ref="AG40:AG44"/>
    <mergeCell ref="AL45:AL49"/>
    <mergeCell ref="AM45:AM49"/>
    <mergeCell ref="AG45:AG49"/>
    <mergeCell ref="AF45:AF49"/>
    <mergeCell ref="AB40:AB44"/>
    <mergeCell ref="AE40:AE44"/>
    <mergeCell ref="AF40:AF44"/>
    <mergeCell ref="AK45:AK49"/>
    <mergeCell ref="J55:J59"/>
    <mergeCell ref="K55:K59"/>
    <mergeCell ref="L55:L59"/>
    <mergeCell ref="A55:A59"/>
    <mergeCell ref="B55:B59"/>
    <mergeCell ref="C55:C59"/>
    <mergeCell ref="D55:D59"/>
    <mergeCell ref="E55:E59"/>
    <mergeCell ref="F55:F59"/>
    <mergeCell ref="G55:G59"/>
    <mergeCell ref="H55:H59"/>
    <mergeCell ref="I55:I59"/>
    <mergeCell ref="M55:M59"/>
    <mergeCell ref="N55:N59"/>
    <mergeCell ref="AA55:AA59"/>
    <mergeCell ref="AB55:AB59"/>
    <mergeCell ref="AE55:AE59"/>
    <mergeCell ref="AJ55:AJ59"/>
    <mergeCell ref="AF55:AF59"/>
    <mergeCell ref="AG55:AG59"/>
    <mergeCell ref="AH55:AH59"/>
    <mergeCell ref="AI55:AI59"/>
  </mergeCells>
  <conditionalFormatting sqref="I10">
    <cfRule type="containsText" dxfId="707" priority="1077" operator="containsText" text="Muy Baja">
      <formula>NOT(ISERROR(SEARCH("Muy Baja",I10)))</formula>
    </cfRule>
    <cfRule type="containsText" dxfId="706" priority="1078" operator="containsText" text="Baja">
      <formula>NOT(ISERROR(SEARCH("Baja",I10)))</formula>
    </cfRule>
    <cfRule type="containsText" dxfId="705" priority="1079" operator="containsText" text="Muy Baja">
      <formula>NOT(ISERROR(SEARCH("Muy Baja",I10)))</formula>
    </cfRule>
    <cfRule type="containsText" dxfId="704" priority="1080" operator="containsText" text="Muy Baja">
      <formula>NOT(ISERROR(SEARCH("Muy Baja",I10)))</formula>
    </cfRule>
    <cfRule type="containsText" dxfId="703" priority="1081" operator="containsText" text="Muy Baja">
      <formula>NOT(ISERROR(SEARCH("Muy Baja",I10)))</formula>
    </cfRule>
    <cfRule type="containsText" dxfId="702" priority="1082" operator="containsText" text="Muy Baja'Tabla probabilidad'!">
      <formula>NOT(ISERROR(SEARCH("Muy Baja'Tabla probabilidad'!",I10)))</formula>
    </cfRule>
    <cfRule type="containsText" dxfId="701" priority="1095" operator="containsText" text="Muy baja">
      <formula>NOT(ISERROR(SEARCH("Muy baja",I10)))</formula>
    </cfRule>
    <cfRule type="containsText" dxfId="700" priority="1083" operator="containsText" text="Muy bajo">
      <formula>NOT(ISERROR(SEARCH("Muy bajo",I10)))</formula>
    </cfRule>
    <cfRule type="containsText" dxfId="699" priority="1092" operator="containsText" text="Alta">
      <formula>NOT(ISERROR(SEARCH("Alta",I10)))</formula>
    </cfRule>
    <cfRule type="containsText" dxfId="698" priority="1093" operator="containsText" text="Media">
      <formula>NOT(ISERROR(SEARCH("Media",I10)))</formula>
    </cfRule>
    <cfRule type="containsText" dxfId="697" priority="1094" operator="containsText" text="Baja">
      <formula>NOT(ISERROR(SEARCH("Baja",I10)))</formula>
    </cfRule>
    <cfRule type="containsText" dxfId="694" priority="1071" operator="containsText" text="Alta">
      <formula>NOT(ISERROR(SEARCH("Alta",I10)))</formula>
    </cfRule>
    <cfRule type="cellIs" dxfId="693" priority="1098" operator="between">
      <formula>1</formula>
      <formula>2</formula>
    </cfRule>
    <cfRule type="cellIs" dxfId="692" priority="1099" operator="between">
      <formula>0</formula>
      <formula>2</formula>
    </cfRule>
    <cfRule type="containsText" dxfId="691" priority="1072" operator="containsText" text="Media">
      <formula>NOT(ISERROR(SEARCH("Media",I10)))</formula>
    </cfRule>
    <cfRule type="containsText" dxfId="690" priority="1073" operator="containsText" text="Media">
      <formula>NOT(ISERROR(SEARCH("Media",I10)))</formula>
    </cfRule>
    <cfRule type="containsText" dxfId="689" priority="1074" operator="containsText" text="Media">
      <formula>NOT(ISERROR(SEARCH("Media",I10)))</formula>
    </cfRule>
    <cfRule type="containsText" dxfId="688" priority="948" operator="containsText" text="Muy Alta">
      <formula>NOT(ISERROR(SEARCH("Muy Alta",I10)))</formula>
    </cfRule>
    <cfRule type="containsText" dxfId="687" priority="946" operator="containsText" text="Baja">
      <formula>NOT(ISERROR(SEARCH("Baja",I10)))</formula>
    </cfRule>
    <cfRule type="containsText" dxfId="686" priority="945" operator="containsText" text="Muy Baja">
      <formula>NOT(ISERROR(SEARCH("Muy Baja",I10)))</formula>
    </cfRule>
  </conditionalFormatting>
  <conditionalFormatting sqref="I15 I20 I25 I35 I40">
    <cfRule type="containsText" dxfId="685" priority="821" operator="containsText" text="Muy Baja">
      <formula>NOT(ISERROR(SEARCH("Muy Baja",I15)))</formula>
    </cfRule>
    <cfRule type="containsText" dxfId="684" priority="820" operator="containsText" text="Muy Baja">
      <formula>NOT(ISERROR(SEARCH("Muy Baja",I15)))</formula>
    </cfRule>
    <cfRule type="containsText" dxfId="683" priority="819" operator="containsText" text="Muy Baja">
      <formula>NOT(ISERROR(SEARCH("Muy Baja",I15)))</formula>
    </cfRule>
    <cfRule type="containsText" dxfId="682" priority="818" operator="containsText" text="Baja">
      <formula>NOT(ISERROR(SEARCH("Baja",I15)))</formula>
    </cfRule>
    <cfRule type="containsText" dxfId="681" priority="817" operator="containsText" text="Muy Baja">
      <formula>NOT(ISERROR(SEARCH("Muy Baja",I15)))</formula>
    </cfRule>
    <cfRule type="containsText" dxfId="680" priority="816" operator="containsText" text="Media">
      <formula>NOT(ISERROR(SEARCH("Media",I15)))</formula>
    </cfRule>
    <cfRule type="containsText" dxfId="679" priority="815" operator="containsText" text="Media">
      <formula>NOT(ISERROR(SEARCH("Media",I15)))</formula>
    </cfRule>
    <cfRule type="containsText" dxfId="678" priority="814" operator="containsText" text="Media">
      <formula>NOT(ISERROR(SEARCH("Media",I15)))</formula>
    </cfRule>
    <cfRule type="containsText" dxfId="677" priority="813" operator="containsText" text="Alta">
      <formula>NOT(ISERROR(SEARCH("Alta",I15)))</formula>
    </cfRule>
    <cfRule type="containsText" dxfId="676" priority="811" operator="containsText" text="Muy Alta">
      <formula>NOT(ISERROR(SEARCH("Muy Alta",I15)))</formula>
    </cfRule>
    <cfRule type="containsText" dxfId="675" priority="809" operator="containsText" text="Muy Baja">
      <formula>NOT(ISERROR(SEARCH("Muy Baja",I15)))</formula>
    </cfRule>
    <cfRule type="containsText" dxfId="674" priority="824" operator="containsText" text="Alta">
      <formula>NOT(ISERROR(SEARCH("Alta",I15)))</formula>
    </cfRule>
    <cfRule type="containsText" dxfId="673" priority="810" operator="containsText" text="Baja">
      <formula>NOT(ISERROR(SEARCH("Baja",I15)))</formula>
    </cfRule>
    <cfRule type="containsText" dxfId="672" priority="823" operator="containsText" text="Muy bajo">
      <formula>NOT(ISERROR(SEARCH("Muy bajo",I15)))</formula>
    </cfRule>
    <cfRule type="containsText" dxfId="671" priority="822" operator="containsText" text="Muy Baja'Tabla probabilidad'!">
      <formula>NOT(ISERROR(SEARCH("Muy Baja'Tabla probabilidad'!",I15)))</formula>
    </cfRule>
    <cfRule type="cellIs" dxfId="670" priority="831" operator="between">
      <formula>0</formula>
      <formula>2</formula>
    </cfRule>
    <cfRule type="cellIs" dxfId="669" priority="830" operator="between">
      <formula>1</formula>
      <formula>2</formula>
    </cfRule>
    <cfRule type="containsText" dxfId="666" priority="827" operator="containsText" text="Muy baja">
      <formula>NOT(ISERROR(SEARCH("Muy baja",I15)))</formula>
    </cfRule>
    <cfRule type="containsText" dxfId="665" priority="826" operator="containsText" text="Baja">
      <formula>NOT(ISERROR(SEARCH("Baja",I15)))</formula>
    </cfRule>
    <cfRule type="containsText" dxfId="664" priority="825" operator="containsText" text="Media">
      <formula>NOT(ISERROR(SEARCH("Media",I15)))</formula>
    </cfRule>
  </conditionalFormatting>
  <conditionalFormatting sqref="I30">
    <cfRule type="containsText" dxfId="663" priority="518" operator="containsText" text="Baja">
      <formula>NOT(ISERROR(SEARCH("Baja",I30)))</formula>
    </cfRule>
    <cfRule type="containsText" dxfId="662" priority="505" operator="containsText" text="Alta">
      <formula>NOT(ISERROR(SEARCH("Alta",I30)))</formula>
    </cfRule>
    <cfRule type="cellIs" dxfId="659" priority="522" operator="between">
      <formula>1</formula>
      <formula>2</formula>
    </cfRule>
    <cfRule type="cellIs" dxfId="658" priority="523" operator="between">
      <formula>0</formula>
      <formula>2</formula>
    </cfRule>
    <cfRule type="containsText" dxfId="657" priority="502" operator="containsText" text="Baja">
      <formula>NOT(ISERROR(SEARCH("Baja",I30)))</formula>
    </cfRule>
    <cfRule type="containsText" dxfId="656" priority="501" operator="containsText" text="Muy Baja">
      <formula>NOT(ISERROR(SEARCH("Muy Baja",I30)))</formula>
    </cfRule>
    <cfRule type="containsText" dxfId="655" priority="509" operator="containsText" text="Muy Baja">
      <formula>NOT(ISERROR(SEARCH("Muy Baja",I30)))</formula>
    </cfRule>
    <cfRule type="containsText" dxfId="654" priority="510" operator="containsText" text="Baja">
      <formula>NOT(ISERROR(SEARCH("Baja",I30)))</formula>
    </cfRule>
    <cfRule type="containsText" dxfId="653" priority="503" operator="containsText" text="Muy Alta">
      <formula>NOT(ISERROR(SEARCH("Muy Alta",I30)))</formula>
    </cfRule>
    <cfRule type="containsText" dxfId="652" priority="511" operator="containsText" text="Muy Baja">
      <formula>NOT(ISERROR(SEARCH("Muy Baja",I30)))</formula>
    </cfRule>
    <cfRule type="containsText" dxfId="651" priority="506" operator="containsText" text="Media">
      <formula>NOT(ISERROR(SEARCH("Media",I30)))</formula>
    </cfRule>
    <cfRule type="containsText" dxfId="650" priority="519" operator="containsText" text="Muy baja">
      <formula>NOT(ISERROR(SEARCH("Muy baja",I30)))</formula>
    </cfRule>
    <cfRule type="containsText" dxfId="649" priority="507" operator="containsText" text="Media">
      <formula>NOT(ISERROR(SEARCH("Media",I30)))</formula>
    </cfRule>
    <cfRule type="containsText" dxfId="648" priority="508" operator="containsText" text="Media">
      <formula>NOT(ISERROR(SEARCH("Media",I30)))</formula>
    </cfRule>
    <cfRule type="containsText" dxfId="647" priority="513" operator="containsText" text="Muy Baja">
      <formula>NOT(ISERROR(SEARCH("Muy Baja",I30)))</formula>
    </cfRule>
    <cfRule type="containsText" dxfId="646" priority="514" operator="containsText" text="Muy Baja'Tabla probabilidad'!">
      <formula>NOT(ISERROR(SEARCH("Muy Baja'Tabla probabilidad'!",I30)))</formula>
    </cfRule>
    <cfRule type="containsText" dxfId="645" priority="515" operator="containsText" text="Muy bajo">
      <formula>NOT(ISERROR(SEARCH("Muy bajo",I30)))</formula>
    </cfRule>
    <cfRule type="containsText" dxfId="644" priority="512" operator="containsText" text="Muy Baja">
      <formula>NOT(ISERROR(SEARCH("Muy Baja",I30)))</formula>
    </cfRule>
    <cfRule type="containsText" dxfId="643" priority="516" operator="containsText" text="Alta">
      <formula>NOT(ISERROR(SEARCH("Alta",I30)))</formula>
    </cfRule>
    <cfRule type="containsText" dxfId="642" priority="517" operator="containsText" text="Media">
      <formula>NOT(ISERROR(SEARCH("Media",I30)))</formula>
    </cfRule>
  </conditionalFormatting>
  <conditionalFormatting sqref="I45">
    <cfRule type="containsText" dxfId="641" priority="659" operator="containsText" text="Muy Baja">
      <formula>NOT(ISERROR(SEARCH("Muy Baja",I45)))</formula>
    </cfRule>
    <cfRule type="containsText" dxfId="640" priority="661" operator="containsText" text="Muy Baja">
      <formula>NOT(ISERROR(SEARCH("Muy Baja",I45)))</formula>
    </cfRule>
    <cfRule type="containsText" dxfId="639" priority="658" operator="containsText" text="Baja">
      <formula>NOT(ISERROR(SEARCH("Baja",I45)))</formula>
    </cfRule>
    <cfRule type="containsText" dxfId="638" priority="657" operator="containsText" text="Muy Baja">
      <formula>NOT(ISERROR(SEARCH("Muy Baja",I45)))</formula>
    </cfRule>
    <cfRule type="containsText" dxfId="637" priority="656" operator="containsText" text="Media">
      <formula>NOT(ISERROR(SEARCH("Media",I45)))</formula>
    </cfRule>
    <cfRule type="containsText" dxfId="636" priority="655" operator="containsText" text="Media">
      <formula>NOT(ISERROR(SEARCH("Media",I45)))</formula>
    </cfRule>
    <cfRule type="containsText" dxfId="635" priority="654" operator="containsText" text="Media">
      <formula>NOT(ISERROR(SEARCH("Media",I45)))</formula>
    </cfRule>
    <cfRule type="containsText" dxfId="634" priority="653" operator="containsText" text="Alta">
      <formula>NOT(ISERROR(SEARCH("Alta",I45)))</formula>
    </cfRule>
    <cfRule type="containsText" dxfId="633" priority="651" operator="containsText" text="Muy Alta">
      <formula>NOT(ISERROR(SEARCH("Muy Alta",I45)))</formula>
    </cfRule>
    <cfRule type="containsText" dxfId="632" priority="650" operator="containsText" text="Baja">
      <formula>NOT(ISERROR(SEARCH("Baja",I45)))</formula>
    </cfRule>
    <cfRule type="containsText" dxfId="631" priority="649" operator="containsText" text="Muy Baja">
      <formula>NOT(ISERROR(SEARCH("Muy Baja",I45)))</formula>
    </cfRule>
    <cfRule type="containsText" dxfId="630" priority="662" operator="containsText" text="Muy Baja'Tabla probabilidad'!">
      <formula>NOT(ISERROR(SEARCH("Muy Baja'Tabla probabilidad'!",I45)))</formula>
    </cfRule>
    <cfRule type="cellIs" dxfId="629" priority="671" operator="between">
      <formula>0</formula>
      <formula>2</formula>
    </cfRule>
    <cfRule type="cellIs" dxfId="628" priority="670" operator="between">
      <formula>1</formula>
      <formula>2</formula>
    </cfRule>
    <cfRule type="containsText" dxfId="625" priority="667" operator="containsText" text="Muy baja">
      <formula>NOT(ISERROR(SEARCH("Muy baja",I45)))</formula>
    </cfRule>
    <cfRule type="containsText" dxfId="624" priority="666" operator="containsText" text="Baja">
      <formula>NOT(ISERROR(SEARCH("Baja",I45)))</formula>
    </cfRule>
    <cfRule type="containsText" dxfId="623" priority="665" operator="containsText" text="Media">
      <formula>NOT(ISERROR(SEARCH("Media",I45)))</formula>
    </cfRule>
    <cfRule type="containsText" dxfId="622" priority="664" operator="containsText" text="Alta">
      <formula>NOT(ISERROR(SEARCH("Alta",I45)))</formula>
    </cfRule>
    <cfRule type="containsText" dxfId="621" priority="663" operator="containsText" text="Muy bajo">
      <formula>NOT(ISERROR(SEARCH("Muy bajo",I45)))</formula>
    </cfRule>
    <cfRule type="containsText" dxfId="620" priority="660" operator="containsText" text="Muy Baja">
      <formula>NOT(ISERROR(SEARCH("Muy Baja",I45)))</formula>
    </cfRule>
  </conditionalFormatting>
  <conditionalFormatting sqref="I50">
    <cfRule type="containsText" dxfId="619" priority="192" operator="containsText" text="Baja">
      <formula>NOT(ISERROR(SEARCH("Baja",I50)))</formula>
    </cfRule>
    <cfRule type="containsText" dxfId="618" priority="193" operator="containsText" text="Muy Baja">
      <formula>NOT(ISERROR(SEARCH("Muy Baja",I50)))</formula>
    </cfRule>
    <cfRule type="containsText" dxfId="617" priority="194" operator="containsText" text="Muy Baja">
      <formula>NOT(ISERROR(SEARCH("Muy Baja",I50)))</formula>
    </cfRule>
    <cfRule type="containsText" dxfId="616" priority="195" operator="containsText" text="Muy Baja">
      <formula>NOT(ISERROR(SEARCH("Muy Baja",I50)))</formula>
    </cfRule>
    <cfRule type="containsText" dxfId="615" priority="196" operator="containsText" text="Muy Baja'Tabla probabilidad'!">
      <formula>NOT(ISERROR(SEARCH("Muy Baja'Tabla probabilidad'!",I50)))</formula>
    </cfRule>
    <cfRule type="containsText" dxfId="614" priority="197" operator="containsText" text="Muy bajo">
      <formula>NOT(ISERROR(SEARCH("Muy bajo",I50)))</formula>
    </cfRule>
    <cfRule type="containsText" dxfId="613" priority="198" operator="containsText" text="Alta">
      <formula>NOT(ISERROR(SEARCH("Alta",I50)))</formula>
    </cfRule>
    <cfRule type="containsText" dxfId="612" priority="199" operator="containsText" text="Media">
      <formula>NOT(ISERROR(SEARCH("Media",I50)))</formula>
    </cfRule>
    <cfRule type="containsText" dxfId="611" priority="187" operator="containsText" text="Alta">
      <formula>NOT(ISERROR(SEARCH("Alta",I50)))</formula>
    </cfRule>
    <cfRule type="containsText" dxfId="610" priority="201" operator="containsText" text="Muy baja">
      <formula>NOT(ISERROR(SEARCH("Muy baja",I50)))</formula>
    </cfRule>
    <cfRule type="cellIs" dxfId="607" priority="204" operator="between">
      <formula>1</formula>
      <formula>2</formula>
    </cfRule>
    <cfRule type="cellIs" dxfId="606" priority="205" operator="between">
      <formula>0</formula>
      <formula>2</formula>
    </cfRule>
    <cfRule type="containsText" dxfId="605" priority="184" operator="containsText" text="Baja">
      <formula>NOT(ISERROR(SEARCH("Baja",I50)))</formula>
    </cfRule>
    <cfRule type="containsText" dxfId="604" priority="185" operator="containsText" text="Muy Alta">
      <formula>NOT(ISERROR(SEARCH("Muy Alta",I50)))</formula>
    </cfRule>
    <cfRule type="containsText" dxfId="603" priority="188" operator="containsText" text="Media">
      <formula>NOT(ISERROR(SEARCH("Media",I50)))</formula>
    </cfRule>
    <cfRule type="containsText" dxfId="602" priority="183" operator="containsText" text="Muy Baja">
      <formula>NOT(ISERROR(SEARCH("Muy Baja",I50)))</formula>
    </cfRule>
    <cfRule type="containsText" dxfId="601" priority="189" operator="containsText" text="Media">
      <formula>NOT(ISERROR(SEARCH("Media",I50)))</formula>
    </cfRule>
    <cfRule type="containsText" dxfId="600" priority="190" operator="containsText" text="Media">
      <formula>NOT(ISERROR(SEARCH("Media",I50)))</formula>
    </cfRule>
    <cfRule type="containsText" dxfId="599" priority="191" operator="containsText" text="Muy Baja">
      <formula>NOT(ISERROR(SEARCH("Muy Baja",I50)))</formula>
    </cfRule>
    <cfRule type="containsText" dxfId="598" priority="200" operator="containsText" text="Baja">
      <formula>NOT(ISERROR(SEARCH("Baja",I50)))</formula>
    </cfRule>
  </conditionalFormatting>
  <conditionalFormatting sqref="I55 I60 I65 I70">
    <cfRule type="containsText" dxfId="597" priority="124" operator="containsText" text="Muy Baja">
      <formula>NOT(ISERROR(SEARCH("Muy Baja",I55)))</formula>
    </cfRule>
    <cfRule type="containsText" dxfId="596" priority="125" operator="containsText" text="Muy Baja">
      <formula>NOT(ISERROR(SEARCH("Muy Baja",I55)))</formula>
    </cfRule>
    <cfRule type="containsText" dxfId="595" priority="126" operator="containsText" text="Muy Baja'Tabla probabilidad'!">
      <formula>NOT(ISERROR(SEARCH("Muy Baja'Tabla probabilidad'!",I55)))</formula>
    </cfRule>
    <cfRule type="containsText" dxfId="594" priority="127" operator="containsText" text="Muy bajo">
      <formula>NOT(ISERROR(SEARCH("Muy bajo",I55)))</formula>
    </cfRule>
    <cfRule type="containsText" dxfId="593" priority="128" operator="containsText" text="Alta">
      <formula>NOT(ISERROR(SEARCH("Alta",I55)))</formula>
    </cfRule>
    <cfRule type="containsText" dxfId="592" priority="129" operator="containsText" text="Media">
      <formula>NOT(ISERROR(SEARCH("Media",I55)))</formula>
    </cfRule>
    <cfRule type="containsText" dxfId="591" priority="130" operator="containsText" text="Baja">
      <formula>NOT(ISERROR(SEARCH("Baja",I55)))</formula>
    </cfRule>
    <cfRule type="containsText" dxfId="590" priority="131" operator="containsText" text="Muy baja">
      <formula>NOT(ISERROR(SEARCH("Muy baja",I55)))</formula>
    </cfRule>
    <cfRule type="cellIs" dxfId="587" priority="134" operator="between">
      <formula>1</formula>
      <formula>2</formula>
    </cfRule>
    <cfRule type="cellIs" dxfId="586" priority="135" operator="between">
      <formula>0</formula>
      <formula>2</formula>
    </cfRule>
    <cfRule type="containsText" dxfId="585" priority="120" operator="containsText" text="Media">
      <formula>NOT(ISERROR(SEARCH("Media",I55)))</formula>
    </cfRule>
    <cfRule type="containsText" dxfId="584" priority="113" operator="containsText" text="Muy Baja">
      <formula>NOT(ISERROR(SEARCH("Muy Baja",I55)))</formula>
    </cfRule>
    <cfRule type="containsText" dxfId="583" priority="114" operator="containsText" text="Baja">
      <formula>NOT(ISERROR(SEARCH("Baja",I55)))</formula>
    </cfRule>
    <cfRule type="containsText" dxfId="582" priority="115" operator="containsText" text="Muy Alta">
      <formula>NOT(ISERROR(SEARCH("Muy Alta",I55)))</formula>
    </cfRule>
    <cfRule type="containsText" dxfId="581" priority="117" operator="containsText" text="Alta">
      <formula>NOT(ISERROR(SEARCH("Alta",I55)))</formula>
    </cfRule>
    <cfRule type="containsText" dxfId="580" priority="118" operator="containsText" text="Media">
      <formula>NOT(ISERROR(SEARCH("Media",I55)))</formula>
    </cfRule>
    <cfRule type="containsText" dxfId="579" priority="119" operator="containsText" text="Media">
      <formula>NOT(ISERROR(SEARCH("Media",I55)))</formula>
    </cfRule>
    <cfRule type="containsText" dxfId="578" priority="121" operator="containsText" text="Muy Baja">
      <formula>NOT(ISERROR(SEARCH("Muy Baja",I55)))</formula>
    </cfRule>
    <cfRule type="containsText" dxfId="577" priority="122" operator="containsText" text="Baja">
      <formula>NOT(ISERROR(SEARCH("Baja",I55)))</formula>
    </cfRule>
    <cfRule type="containsText" dxfId="576" priority="123" operator="containsText" text="Muy Baja">
      <formula>NOT(ISERROR(SEARCH("Muy Baja",I55)))</formula>
    </cfRule>
  </conditionalFormatting>
  <conditionalFormatting sqref="L10:M10">
    <cfRule type="containsText" dxfId="575" priority="930" operator="containsText" text="Alta">
      <formula>NOT(ISERROR(SEARCH("Alta",L10)))</formula>
    </cfRule>
    <cfRule type="containsText" dxfId="574" priority="929" operator="containsText" text="Mayor">
      <formula>NOT(ISERROR(SEARCH("Mayor",L10)))</formula>
    </cfRule>
    <cfRule type="containsText" dxfId="573" priority="928" operator="containsText" text="Catastrófico">
      <formula>NOT(ISERROR(SEARCH("Catastrófico",L10)))</formula>
    </cfRule>
    <cfRule type="containsText" dxfId="572" priority="931" operator="containsText" text="Moderado">
      <formula>NOT(ISERROR(SEARCH("Moderado",L10)))</formula>
    </cfRule>
    <cfRule type="containsText" dxfId="571" priority="932" operator="containsText" text="Menor">
      <formula>NOT(ISERROR(SEARCH("Menor",L10)))</formula>
    </cfRule>
    <cfRule type="containsText" dxfId="570" priority="933" operator="containsText" text="Leve">
      <formula>NOT(ISERROR(SEARCH("Leve",L10)))</formula>
    </cfRule>
  </conditionalFormatting>
  <conditionalFormatting sqref="L15:M15">
    <cfRule type="containsText" dxfId="569" priority="381" operator="containsText" text="Menor">
      <formula>NOT(ISERROR(SEARCH("Menor",L15)))</formula>
    </cfRule>
    <cfRule type="containsText" dxfId="568" priority="378" operator="containsText" text="Mayor">
      <formula>NOT(ISERROR(SEARCH("Mayor",L15)))</formula>
    </cfRule>
    <cfRule type="containsText" dxfId="567" priority="380" operator="containsText" text="Moderado">
      <formula>NOT(ISERROR(SEARCH("Moderado",L15)))</formula>
    </cfRule>
    <cfRule type="containsText" dxfId="566" priority="379" operator="containsText" text="Alta">
      <formula>NOT(ISERROR(SEARCH("Alta",L15)))</formula>
    </cfRule>
    <cfRule type="containsText" dxfId="565" priority="382" operator="containsText" text="Leve">
      <formula>NOT(ISERROR(SEARCH("Leve",L15)))</formula>
    </cfRule>
    <cfRule type="containsText" dxfId="564" priority="377" operator="containsText" text="Catastrófico">
      <formula>NOT(ISERROR(SEARCH("Catastrófico",L15)))</formula>
    </cfRule>
  </conditionalFormatting>
  <conditionalFormatting sqref="L20:M20">
    <cfRule type="containsText" dxfId="563" priority="370" operator="containsText" text="Leve">
      <formula>NOT(ISERROR(SEARCH("Leve",L20)))</formula>
    </cfRule>
    <cfRule type="containsText" dxfId="562" priority="369" operator="containsText" text="Menor">
      <formula>NOT(ISERROR(SEARCH("Menor",L20)))</formula>
    </cfRule>
    <cfRule type="containsText" dxfId="561" priority="368" operator="containsText" text="Moderado">
      <formula>NOT(ISERROR(SEARCH("Moderado",L20)))</formula>
    </cfRule>
    <cfRule type="containsText" dxfId="560" priority="367" operator="containsText" text="Alta">
      <formula>NOT(ISERROR(SEARCH("Alta",L20)))</formula>
    </cfRule>
    <cfRule type="containsText" dxfId="559" priority="366" operator="containsText" text="Mayor">
      <formula>NOT(ISERROR(SEARCH("Mayor",L20)))</formula>
    </cfRule>
    <cfRule type="containsText" dxfId="558" priority="365" operator="containsText" text="Catastrófico">
      <formula>NOT(ISERROR(SEARCH("Catastrófico",L20)))</formula>
    </cfRule>
  </conditionalFormatting>
  <conditionalFormatting sqref="L25:M25">
    <cfRule type="containsText" dxfId="557" priority="357" operator="containsText" text="Menor">
      <formula>NOT(ISERROR(SEARCH("Menor",L25)))</formula>
    </cfRule>
    <cfRule type="containsText" dxfId="556" priority="356" operator="containsText" text="Moderado">
      <formula>NOT(ISERROR(SEARCH("Moderado",L25)))</formula>
    </cfRule>
    <cfRule type="containsText" dxfId="555" priority="355" operator="containsText" text="Alta">
      <formula>NOT(ISERROR(SEARCH("Alta",L25)))</formula>
    </cfRule>
    <cfRule type="containsText" dxfId="554" priority="354" operator="containsText" text="Mayor">
      <formula>NOT(ISERROR(SEARCH("Mayor",L25)))</formula>
    </cfRule>
    <cfRule type="containsText" dxfId="553" priority="358" operator="containsText" text="Leve">
      <formula>NOT(ISERROR(SEARCH("Leve",L25)))</formula>
    </cfRule>
    <cfRule type="containsText" dxfId="552" priority="353" operator="containsText" text="Catastrófico">
      <formula>NOT(ISERROR(SEARCH("Catastrófico",L25)))</formula>
    </cfRule>
  </conditionalFormatting>
  <conditionalFormatting sqref="L30:M30">
    <cfRule type="containsText" dxfId="551" priority="346" operator="containsText" text="Leve">
      <formula>NOT(ISERROR(SEARCH("Leve",L30)))</formula>
    </cfRule>
    <cfRule type="containsText" dxfId="550" priority="345" operator="containsText" text="Menor">
      <formula>NOT(ISERROR(SEARCH("Menor",L30)))</formula>
    </cfRule>
    <cfRule type="containsText" dxfId="549" priority="344" operator="containsText" text="Moderado">
      <formula>NOT(ISERROR(SEARCH("Moderado",L30)))</formula>
    </cfRule>
    <cfRule type="containsText" dxfId="548" priority="343" operator="containsText" text="Alta">
      <formula>NOT(ISERROR(SEARCH("Alta",L30)))</formula>
    </cfRule>
    <cfRule type="containsText" dxfId="547" priority="341" operator="containsText" text="Catastrófico">
      <formula>NOT(ISERROR(SEARCH("Catastrófico",L30)))</formula>
    </cfRule>
    <cfRule type="containsText" dxfId="546" priority="342" operator="containsText" text="Mayor">
      <formula>NOT(ISERROR(SEARCH("Mayor",L30)))</formula>
    </cfRule>
  </conditionalFormatting>
  <conditionalFormatting sqref="L35:M35">
    <cfRule type="containsText" dxfId="545" priority="317" operator="containsText" text="Catastrófico">
      <formula>NOT(ISERROR(SEARCH("Catastrófico",L35)))</formula>
    </cfRule>
    <cfRule type="containsText" dxfId="544" priority="318" operator="containsText" text="Mayor">
      <formula>NOT(ISERROR(SEARCH("Mayor",L35)))</formula>
    </cfRule>
    <cfRule type="containsText" dxfId="543" priority="319" operator="containsText" text="Alta">
      <formula>NOT(ISERROR(SEARCH("Alta",L35)))</formula>
    </cfRule>
    <cfRule type="containsText" dxfId="542" priority="321" operator="containsText" text="Menor">
      <formula>NOT(ISERROR(SEARCH("Menor",L35)))</formula>
    </cfRule>
    <cfRule type="containsText" dxfId="541" priority="322" operator="containsText" text="Leve">
      <formula>NOT(ISERROR(SEARCH("Leve",L35)))</formula>
    </cfRule>
    <cfRule type="containsText" dxfId="540" priority="320" operator="containsText" text="Moderado">
      <formula>NOT(ISERROR(SEARCH("Moderado",L35)))</formula>
    </cfRule>
  </conditionalFormatting>
  <conditionalFormatting sqref="L40:M40">
    <cfRule type="containsText" dxfId="539" priority="305" operator="containsText" text="Catastrófico">
      <formula>NOT(ISERROR(SEARCH("Catastrófico",L40)))</formula>
    </cfRule>
    <cfRule type="containsText" dxfId="538" priority="306" operator="containsText" text="Mayor">
      <formula>NOT(ISERROR(SEARCH("Mayor",L40)))</formula>
    </cfRule>
    <cfRule type="containsText" dxfId="537" priority="307" operator="containsText" text="Alta">
      <formula>NOT(ISERROR(SEARCH("Alta",L40)))</formula>
    </cfRule>
    <cfRule type="containsText" dxfId="536" priority="308" operator="containsText" text="Moderado">
      <formula>NOT(ISERROR(SEARCH("Moderado",L40)))</formula>
    </cfRule>
    <cfRule type="containsText" dxfId="535" priority="309" operator="containsText" text="Menor">
      <formula>NOT(ISERROR(SEARCH("Menor",L40)))</formula>
    </cfRule>
    <cfRule type="containsText" dxfId="534" priority="310" operator="containsText" text="Leve">
      <formula>NOT(ISERROR(SEARCH("Leve",L40)))</formula>
    </cfRule>
  </conditionalFormatting>
  <conditionalFormatting sqref="L45:M45">
    <cfRule type="containsText" dxfId="533" priority="294" operator="containsText" text="Mayor">
      <formula>NOT(ISERROR(SEARCH("Mayor",L45)))</formula>
    </cfRule>
    <cfRule type="containsText" dxfId="532" priority="298" operator="containsText" text="Leve">
      <formula>NOT(ISERROR(SEARCH("Leve",L45)))</formula>
    </cfRule>
    <cfRule type="containsText" dxfId="531" priority="293" operator="containsText" text="Catastrófico">
      <formula>NOT(ISERROR(SEARCH("Catastrófico",L45)))</formula>
    </cfRule>
    <cfRule type="containsText" dxfId="530" priority="297" operator="containsText" text="Menor">
      <formula>NOT(ISERROR(SEARCH("Menor",L45)))</formula>
    </cfRule>
    <cfRule type="containsText" dxfId="529" priority="296" operator="containsText" text="Moderado">
      <formula>NOT(ISERROR(SEARCH("Moderado",L45)))</formula>
    </cfRule>
    <cfRule type="containsText" dxfId="528" priority="295" operator="containsText" text="Alta">
      <formula>NOT(ISERROR(SEARCH("Alta",L45)))</formula>
    </cfRule>
  </conditionalFormatting>
  <conditionalFormatting sqref="L50:M50">
    <cfRule type="containsText" dxfId="527" priority="141" operator="containsText" text="Catastrófico">
      <formula>NOT(ISERROR(SEARCH("Catastrófico",L50)))</formula>
    </cfRule>
    <cfRule type="containsText" dxfId="526" priority="142" operator="containsText" text="Mayor">
      <formula>NOT(ISERROR(SEARCH("Mayor",L50)))</formula>
    </cfRule>
    <cfRule type="containsText" dxfId="525" priority="143" operator="containsText" text="Alta">
      <formula>NOT(ISERROR(SEARCH("Alta",L50)))</formula>
    </cfRule>
    <cfRule type="containsText" dxfId="524" priority="145" operator="containsText" text="Menor">
      <formula>NOT(ISERROR(SEARCH("Menor",L50)))</formula>
    </cfRule>
    <cfRule type="containsText" dxfId="523" priority="146" operator="containsText" text="Leve">
      <formula>NOT(ISERROR(SEARCH("Leve",L50)))</formula>
    </cfRule>
    <cfRule type="containsText" dxfId="522" priority="144" operator="containsText" text="Moderado">
      <formula>NOT(ISERROR(SEARCH("Moderado",L50)))</formula>
    </cfRule>
  </conditionalFormatting>
  <conditionalFormatting sqref="L55:M55 L60:M60 L65:M65 L70:M70">
    <cfRule type="containsText" dxfId="521" priority="73" operator="containsText" text="Alta">
      <formula>NOT(ISERROR(SEARCH("Alta",L55)))</formula>
    </cfRule>
    <cfRule type="containsText" dxfId="520" priority="74" operator="containsText" text="Moderado">
      <formula>NOT(ISERROR(SEARCH("Moderado",L55)))</formula>
    </cfRule>
    <cfRule type="containsText" dxfId="519" priority="75" operator="containsText" text="Menor">
      <formula>NOT(ISERROR(SEARCH("Menor",L55)))</formula>
    </cfRule>
    <cfRule type="containsText" dxfId="518" priority="76" operator="containsText" text="Leve">
      <formula>NOT(ISERROR(SEARCH("Leve",L55)))</formula>
    </cfRule>
    <cfRule type="containsText" dxfId="517" priority="72" operator="containsText" text="Mayor">
      <formula>NOT(ISERROR(SEARCH("Mayor",L55)))</formula>
    </cfRule>
    <cfRule type="containsText" dxfId="516" priority="71" operator="containsText" text="Catastrófico">
      <formula>NOT(ISERROR(SEARCH("Catastrófico",L55)))</formula>
    </cfRule>
  </conditionalFormatting>
  <conditionalFormatting sqref="N10 N15 N20 N25 N35 N40">
    <cfRule type="containsText" dxfId="515" priority="937" operator="containsText" text="Moderado">
      <formula>NOT(ISERROR(SEARCH("Moderado",N10)))</formula>
    </cfRule>
    <cfRule type="containsText" dxfId="514" priority="938" operator="containsText" text="Extremo">
      <formula>NOT(ISERROR(SEARCH("Extremo",N10)))</formula>
    </cfRule>
    <cfRule type="containsText" dxfId="513" priority="935" operator="containsText" text="Alto">
      <formula>NOT(ISERROR(SEARCH("Alto",N10)))</formula>
    </cfRule>
    <cfRule type="containsText" dxfId="512" priority="934" operator="containsText" text="Extremo">
      <formula>NOT(ISERROR(SEARCH("Extremo",N10)))</formula>
    </cfRule>
    <cfRule type="containsText" dxfId="511" priority="936" operator="containsText" text="Bajo">
      <formula>NOT(ISERROR(SEARCH("Bajo",N10)))</formula>
    </cfRule>
  </conditionalFormatting>
  <conditionalFormatting sqref="N30">
    <cfRule type="containsText" dxfId="510" priority="524" operator="containsText" text="Extremo">
      <formula>NOT(ISERROR(SEARCH("Extremo",N30)))</formula>
    </cfRule>
    <cfRule type="containsText" dxfId="509" priority="525" operator="containsText" text="Alto">
      <formula>NOT(ISERROR(SEARCH("Alto",N30)))</formula>
    </cfRule>
    <cfRule type="containsText" dxfId="508" priority="526" operator="containsText" text="Bajo">
      <formula>NOT(ISERROR(SEARCH("Bajo",N30)))</formula>
    </cfRule>
    <cfRule type="containsText" dxfId="507" priority="527" operator="containsText" text="Moderado">
      <formula>NOT(ISERROR(SEARCH("Moderado",N30)))</formula>
    </cfRule>
    <cfRule type="containsText" dxfId="506" priority="528" operator="containsText" text="Extremo">
      <formula>NOT(ISERROR(SEARCH("Extremo",N30)))</formula>
    </cfRule>
  </conditionalFormatting>
  <conditionalFormatting sqref="N45">
    <cfRule type="containsText" dxfId="505" priority="678" operator="containsText" text="Extremo">
      <formula>NOT(ISERROR(SEARCH("Extremo",N45)))</formula>
    </cfRule>
    <cfRule type="containsText" dxfId="504" priority="679" operator="containsText" text="Alto">
      <formula>NOT(ISERROR(SEARCH("Alto",N45)))</formula>
    </cfRule>
    <cfRule type="containsText" dxfId="503" priority="680" operator="containsText" text="Bajo">
      <formula>NOT(ISERROR(SEARCH("Bajo",N45)))</formula>
    </cfRule>
    <cfRule type="containsText" dxfId="502" priority="682" operator="containsText" text="Extremo">
      <formula>NOT(ISERROR(SEARCH("Extremo",N45)))</formula>
    </cfRule>
    <cfRule type="containsText" dxfId="501" priority="681" operator="containsText" text="Moderado">
      <formula>NOT(ISERROR(SEARCH("Moderado",N45)))</formula>
    </cfRule>
  </conditionalFormatting>
  <conditionalFormatting sqref="N50">
    <cfRule type="containsText" dxfId="500" priority="206" operator="containsText" text="Extremo">
      <formula>NOT(ISERROR(SEARCH("Extremo",N50)))</formula>
    </cfRule>
    <cfRule type="containsText" dxfId="499" priority="207" operator="containsText" text="Alto">
      <formula>NOT(ISERROR(SEARCH("Alto",N50)))</formula>
    </cfRule>
    <cfRule type="containsText" dxfId="498" priority="208" operator="containsText" text="Bajo">
      <formula>NOT(ISERROR(SEARCH("Bajo",N50)))</formula>
    </cfRule>
    <cfRule type="containsText" dxfId="497" priority="209" operator="containsText" text="Moderado">
      <formula>NOT(ISERROR(SEARCH("Moderado",N50)))</formula>
    </cfRule>
    <cfRule type="containsText" dxfId="496" priority="210" operator="containsText" text="Extremo">
      <formula>NOT(ISERROR(SEARCH("Extremo",N50)))</formula>
    </cfRule>
  </conditionalFormatting>
  <conditionalFormatting sqref="N55 N60 N65 N70">
    <cfRule type="containsText" dxfId="495" priority="140" operator="containsText" text="Extremo">
      <formula>NOT(ISERROR(SEARCH("Extremo",N55)))</formula>
    </cfRule>
    <cfRule type="containsText" dxfId="494" priority="136" operator="containsText" text="Extremo">
      <formula>NOT(ISERROR(SEARCH("Extremo",N55)))</formula>
    </cfRule>
    <cfRule type="containsText" dxfId="493" priority="137" operator="containsText" text="Alto">
      <formula>NOT(ISERROR(SEARCH("Alto",N55)))</formula>
    </cfRule>
    <cfRule type="containsText" dxfId="492" priority="138" operator="containsText" text="Bajo">
      <formula>NOT(ISERROR(SEARCH("Bajo",N55)))</formula>
    </cfRule>
    <cfRule type="containsText" dxfId="491" priority="139" operator="containsText" text="Moderado">
      <formula>NOT(ISERROR(SEARCH("Moderado",N55)))</formula>
    </cfRule>
  </conditionalFormatting>
  <conditionalFormatting sqref="Y10:Y14">
    <cfRule type="containsText" dxfId="490" priority="866" operator="containsText" text="Baja">
      <formula>NOT(ISERROR(SEARCH("Baja",Y10)))</formula>
    </cfRule>
    <cfRule type="containsText" dxfId="489" priority="867" operator="containsText" text="Muy Baja">
      <formula>NOT(ISERROR(SEARCH("Muy Baja",Y10)))</formula>
    </cfRule>
  </conditionalFormatting>
  <conditionalFormatting sqref="Y10:Y19">
    <cfRule type="containsText" dxfId="488" priority="808" operator="containsText" text="Muy Baja">
      <formula>NOT(ISERROR(SEARCH("Muy Baja",Y10)))</formula>
    </cfRule>
  </conditionalFormatting>
  <conditionalFormatting sqref="Y10:Y74">
    <cfRule type="containsText" dxfId="487" priority="107" operator="containsText" text="Muy Alta">
      <formula>NOT(ISERROR(SEARCH("Muy Alta",Y10)))</formula>
    </cfRule>
    <cfRule type="containsText" dxfId="486" priority="108" operator="containsText" text="Alta">
      <formula>NOT(ISERROR(SEARCH("Alta",Y10)))</formula>
    </cfRule>
    <cfRule type="containsText" dxfId="485" priority="109" operator="containsText" text="Media">
      <formula>NOT(ISERROR(SEARCH("Media",Y10)))</formula>
    </cfRule>
  </conditionalFormatting>
  <conditionalFormatting sqref="Y15:Y19">
    <cfRule type="containsText" dxfId="484" priority="807" operator="containsText" text="Baja">
      <formula>NOT(ISERROR(SEARCH("Baja",Y15)))</formula>
    </cfRule>
  </conditionalFormatting>
  <conditionalFormatting sqref="Y15:Y29">
    <cfRule type="containsText" dxfId="483" priority="778" operator="containsText" text="Muy Baja">
      <formula>NOT(ISERROR(SEARCH("Muy Baja",Y15)))</formula>
    </cfRule>
  </conditionalFormatting>
  <conditionalFormatting sqref="Y20:Y29">
    <cfRule type="containsText" dxfId="482" priority="777" operator="containsText" text="Baja">
      <formula>NOT(ISERROR(SEARCH("Baja",Y20)))</formula>
    </cfRule>
  </conditionalFormatting>
  <conditionalFormatting sqref="Y20:Y34">
    <cfRule type="containsText" dxfId="481" priority="500" operator="containsText" text="Muy Baja">
      <formula>NOT(ISERROR(SEARCH("Muy Baja",Y20)))</formula>
    </cfRule>
  </conditionalFormatting>
  <conditionalFormatting sqref="Y30:Y34">
    <cfRule type="containsText" dxfId="480" priority="499" operator="containsText" text="Baja">
      <formula>NOT(ISERROR(SEARCH("Baja",Y30)))</formula>
    </cfRule>
    <cfRule type="containsText" dxfId="479" priority="498" operator="containsText" text="Muy Baja">
      <formula>NOT(ISERROR(SEARCH("Muy Baja",Y30)))</formula>
    </cfRule>
  </conditionalFormatting>
  <conditionalFormatting sqref="Y35:Y39">
    <cfRule type="containsText" dxfId="478" priority="748" operator="containsText" text="Muy Baja">
      <formula>NOT(ISERROR(SEARCH("Muy Baja",Y35)))</formula>
    </cfRule>
    <cfRule type="containsText" dxfId="477" priority="747" operator="containsText" text="Baja">
      <formula>NOT(ISERROR(SEARCH("Baja",Y35)))</formula>
    </cfRule>
  </conditionalFormatting>
  <conditionalFormatting sqref="Y35:Y44">
    <cfRule type="containsText" dxfId="476" priority="718" operator="containsText" text="Muy Baja">
      <formula>NOT(ISERROR(SEARCH("Muy Baja",Y35)))</formula>
    </cfRule>
  </conditionalFormatting>
  <conditionalFormatting sqref="Y40:Y44">
    <cfRule type="containsText" dxfId="475" priority="717" operator="containsText" text="Baja">
      <formula>NOT(ISERROR(SEARCH("Baja",Y40)))</formula>
    </cfRule>
  </conditionalFormatting>
  <conditionalFormatting sqref="Y40:Y49">
    <cfRule type="containsText" dxfId="474" priority="648" operator="containsText" text="Muy Baja">
      <formula>NOT(ISERROR(SEARCH("Muy Baja",Y40)))</formula>
    </cfRule>
  </conditionalFormatting>
  <conditionalFormatting sqref="Y45:Y49">
    <cfRule type="containsText" dxfId="473" priority="647" operator="containsText" text="Baja">
      <formula>NOT(ISERROR(SEARCH("Baja",Y45)))</formula>
    </cfRule>
  </conditionalFormatting>
  <conditionalFormatting sqref="Y45:Y54">
    <cfRule type="containsText" dxfId="472" priority="182" operator="containsText" text="Muy Baja">
      <formula>NOT(ISERROR(SEARCH("Muy Baja",Y45)))</formula>
    </cfRule>
  </conditionalFormatting>
  <conditionalFormatting sqref="Y50:Y54">
    <cfRule type="containsText" dxfId="471" priority="181" operator="containsText" text="Baja">
      <formula>NOT(ISERROR(SEARCH("Baja",Y50)))</formula>
    </cfRule>
  </conditionalFormatting>
  <conditionalFormatting sqref="Y50:Y74">
    <cfRule type="containsText" dxfId="470" priority="112" operator="containsText" text="Muy Baja">
      <formula>NOT(ISERROR(SEARCH("Muy Baja",Y50)))</formula>
    </cfRule>
  </conditionalFormatting>
  <conditionalFormatting sqref="Y55:Y74">
    <cfRule type="containsText" dxfId="469" priority="111" operator="containsText" text="Baja">
      <formula>NOT(ISERROR(SEARCH("Baja",Y55)))</formula>
    </cfRule>
    <cfRule type="containsText" dxfId="468" priority="110" operator="containsText" text="Muy Baja">
      <formula>NOT(ISERROR(SEARCH("Muy Baja",Y55)))</formula>
    </cfRule>
  </conditionalFormatting>
  <conditionalFormatting sqref="AA10:AA74">
    <cfRule type="containsText" dxfId="467" priority="90" operator="containsText" text="Media">
      <formula>NOT(ISERROR(SEARCH("Media",AA10)))</formula>
    </cfRule>
    <cfRule type="containsText" dxfId="466" priority="89" operator="containsText" text="Alta">
      <formula>NOT(ISERROR(SEARCH("Alta",AA10)))</formula>
    </cfRule>
    <cfRule type="containsText" dxfId="465" priority="91" operator="containsText" text="Baja">
      <formula>NOT(ISERROR(SEARCH("Baja",AA10)))</formula>
    </cfRule>
    <cfRule type="containsText" dxfId="464" priority="88" operator="containsText" text="Muy Alta">
      <formula>NOT(ISERROR(SEARCH("Muy Alta",AA10)))</formula>
    </cfRule>
    <cfRule type="containsText" dxfId="463" priority="92" operator="containsText" text="Muy Baja">
      <formula>NOT(ISERROR(SEARCH("Muy Baja",AA10)))</formula>
    </cfRule>
  </conditionalFormatting>
  <conditionalFormatting sqref="AC10:AC74">
    <cfRule type="containsText" dxfId="462" priority="106" operator="containsText" text="Leve">
      <formula>NOT(ISERROR(SEARCH("Leve",AC10)))</formula>
    </cfRule>
    <cfRule type="containsText" dxfId="461" priority="105" operator="containsText" text="Menor">
      <formula>NOT(ISERROR(SEARCH("Menor",AC10)))</formula>
    </cfRule>
    <cfRule type="containsText" dxfId="460" priority="104" operator="containsText" text="Moderado">
      <formula>NOT(ISERROR(SEARCH("Moderado",AC10)))</formula>
    </cfRule>
    <cfRule type="containsText" dxfId="459" priority="102" operator="containsText" text="Catastrófico">
      <formula>NOT(ISERROR(SEARCH("Catastrófico",AC10)))</formula>
    </cfRule>
    <cfRule type="containsText" dxfId="458" priority="103" operator="containsText" text="Mayor">
      <formula>NOT(ISERROR(SEARCH("Mayor",AC10)))</formula>
    </cfRule>
  </conditionalFormatting>
  <conditionalFormatting sqref="AE10:AE74">
    <cfRule type="containsText" dxfId="457" priority="83" operator="containsText" text="Catastrófico">
      <formula>NOT(ISERROR(SEARCH("Catastrófico",AE10)))</formula>
    </cfRule>
    <cfRule type="containsText" dxfId="456" priority="87" operator="containsText" text="Mayor">
      <formula>NOT(ISERROR(SEARCH("Mayor",AE10)))</formula>
    </cfRule>
    <cfRule type="containsText" dxfId="455" priority="86" operator="containsText" text="Leve">
      <formula>NOT(ISERROR(SEARCH("Leve",AE10)))</formula>
    </cfRule>
    <cfRule type="containsText" dxfId="454" priority="85" operator="containsText" text="Menor">
      <formula>NOT(ISERROR(SEARCH("Menor",AE10)))</formula>
    </cfRule>
    <cfRule type="containsText" dxfId="453" priority="84" operator="containsText" text="Moderado">
      <formula>NOT(ISERROR(SEARCH("Moderado",AE10)))</formula>
    </cfRule>
  </conditionalFormatting>
  <conditionalFormatting sqref="AG10">
    <cfRule type="containsText" dxfId="452" priority="855" operator="containsText" text="Baja">
      <formula>NOT(ISERROR(SEARCH("Baja",AG10)))</formula>
    </cfRule>
    <cfRule type="containsText" dxfId="451" priority="856" operator="containsText" text="Alto">
      <formula>NOT(ISERROR(SEARCH("Alto",AG10)))</formula>
    </cfRule>
    <cfRule type="containsText" dxfId="450" priority="848" operator="containsText" text="Extremo">
      <formula>NOT(ISERROR(SEARCH("Extremo",AG10)))</formula>
    </cfRule>
    <cfRule type="containsText" dxfId="449" priority="849" operator="containsText" text="Alto">
      <formula>NOT(ISERROR(SEARCH("Alto",AG10)))</formula>
    </cfRule>
    <cfRule type="containsText" dxfId="448" priority="850" operator="containsText" text="Moderado">
      <formula>NOT(ISERROR(SEARCH("Moderado",AG10)))</formula>
    </cfRule>
    <cfRule type="containsText" dxfId="447" priority="851" operator="containsText" text="Menor">
      <formula>NOT(ISERROR(SEARCH("Menor",AG10)))</formula>
    </cfRule>
    <cfRule type="containsText" dxfId="446" priority="852" operator="containsText" text="Bajo">
      <formula>NOT(ISERROR(SEARCH("Bajo",AG10)))</formula>
    </cfRule>
    <cfRule type="containsText" dxfId="445" priority="853" operator="containsText" text="Moderado">
      <formula>NOT(ISERROR(SEARCH("Moderado",AG10)))</formula>
    </cfRule>
    <cfRule type="containsText" dxfId="444" priority="854" operator="containsText" text="Extremo">
      <formula>NOT(ISERROR(SEARCH("Extremo",AG10)))</formula>
    </cfRule>
  </conditionalFormatting>
  <conditionalFormatting sqref="AG15">
    <cfRule type="containsText" dxfId="443" priority="796" operator="containsText" text="Baja">
      <formula>NOT(ISERROR(SEARCH("Baja",AG15)))</formula>
    </cfRule>
    <cfRule type="containsText" dxfId="442" priority="794" operator="containsText" text="Moderado">
      <formula>NOT(ISERROR(SEARCH("Moderado",AG15)))</formula>
    </cfRule>
    <cfRule type="containsText" dxfId="441" priority="795" operator="containsText" text="Extremo">
      <formula>NOT(ISERROR(SEARCH("Extremo",AG15)))</formula>
    </cfRule>
    <cfRule type="containsText" dxfId="440" priority="792" operator="containsText" text="Menor">
      <formula>NOT(ISERROR(SEARCH("Menor",AG15)))</formula>
    </cfRule>
    <cfRule type="containsText" dxfId="439" priority="789" operator="containsText" text="Extremo">
      <formula>NOT(ISERROR(SEARCH("Extremo",AG15)))</formula>
    </cfRule>
    <cfRule type="containsText" dxfId="438" priority="791" operator="containsText" text="Moderado">
      <formula>NOT(ISERROR(SEARCH("Moderado",AG15)))</formula>
    </cfRule>
    <cfRule type="containsText" dxfId="437" priority="790" operator="containsText" text="Alto">
      <formula>NOT(ISERROR(SEARCH("Alto",AG15)))</formula>
    </cfRule>
    <cfRule type="containsText" dxfId="436" priority="797" operator="containsText" text="Alto">
      <formula>NOT(ISERROR(SEARCH("Alto",AG15)))</formula>
    </cfRule>
    <cfRule type="containsText" dxfId="435" priority="793" operator="containsText" text="Bajo">
      <formula>NOT(ISERROR(SEARCH("Bajo",AG15)))</formula>
    </cfRule>
  </conditionalFormatting>
  <conditionalFormatting sqref="AG20 AG25">
    <cfRule type="containsText" dxfId="434" priority="766" operator="containsText" text="Baja">
      <formula>NOT(ISERROR(SEARCH("Baja",AG20)))</formula>
    </cfRule>
    <cfRule type="containsText" dxfId="433" priority="767" operator="containsText" text="Alto">
      <formula>NOT(ISERROR(SEARCH("Alto",AG20)))</formula>
    </cfRule>
    <cfRule type="containsText" dxfId="432" priority="762" operator="containsText" text="Menor">
      <formula>NOT(ISERROR(SEARCH("Menor",AG20)))</formula>
    </cfRule>
    <cfRule type="containsText" dxfId="431" priority="760" operator="containsText" text="Alto">
      <formula>NOT(ISERROR(SEARCH("Alto",AG20)))</formula>
    </cfRule>
    <cfRule type="containsText" dxfId="430" priority="759" operator="containsText" text="Extremo">
      <formula>NOT(ISERROR(SEARCH("Extremo",AG20)))</formula>
    </cfRule>
    <cfRule type="containsText" dxfId="429" priority="761" operator="containsText" text="Moderado">
      <formula>NOT(ISERROR(SEARCH("Moderado",AG20)))</formula>
    </cfRule>
    <cfRule type="containsText" dxfId="428" priority="763" operator="containsText" text="Bajo">
      <formula>NOT(ISERROR(SEARCH("Bajo",AG20)))</formula>
    </cfRule>
    <cfRule type="containsText" dxfId="427" priority="764" operator="containsText" text="Moderado">
      <formula>NOT(ISERROR(SEARCH("Moderado",AG20)))</formula>
    </cfRule>
    <cfRule type="containsText" dxfId="426" priority="765" operator="containsText" text="Extremo">
      <formula>NOT(ISERROR(SEARCH("Extremo",AG20)))</formula>
    </cfRule>
  </conditionalFormatting>
  <conditionalFormatting sqref="AG30">
    <cfRule type="containsText" dxfId="425" priority="483" operator="containsText" text="Moderado">
      <formula>NOT(ISERROR(SEARCH("Moderado",AG30)))</formula>
    </cfRule>
    <cfRule type="containsText" dxfId="424" priority="481" operator="containsText" text="Extremo">
      <formula>NOT(ISERROR(SEARCH("Extremo",AG30)))</formula>
    </cfRule>
    <cfRule type="containsText" dxfId="423" priority="482" operator="containsText" text="Alto">
      <formula>NOT(ISERROR(SEARCH("Alto",AG30)))</formula>
    </cfRule>
    <cfRule type="containsText" dxfId="422" priority="484" operator="containsText" text="Menor">
      <formula>NOT(ISERROR(SEARCH("Menor",AG30)))</formula>
    </cfRule>
    <cfRule type="containsText" dxfId="421" priority="485" operator="containsText" text="Bajo">
      <formula>NOT(ISERROR(SEARCH("Bajo",AG30)))</formula>
    </cfRule>
    <cfRule type="containsText" dxfId="420" priority="486" operator="containsText" text="Moderado">
      <formula>NOT(ISERROR(SEARCH("Moderado",AG30)))</formula>
    </cfRule>
    <cfRule type="containsText" dxfId="419" priority="487" operator="containsText" text="Extremo">
      <formula>NOT(ISERROR(SEARCH("Extremo",AG30)))</formula>
    </cfRule>
    <cfRule type="containsText" dxfId="418" priority="488" operator="containsText" text="Baja">
      <formula>NOT(ISERROR(SEARCH("Baja",AG30)))</formula>
    </cfRule>
    <cfRule type="containsText" dxfId="417" priority="489" operator="containsText" text="Alto">
      <formula>NOT(ISERROR(SEARCH("Alto",AG30)))</formula>
    </cfRule>
  </conditionalFormatting>
  <conditionalFormatting sqref="AG35">
    <cfRule type="containsText" dxfId="416" priority="734" operator="containsText" text="Moderado">
      <formula>NOT(ISERROR(SEARCH("Moderado",AG35)))</formula>
    </cfRule>
    <cfRule type="containsText" dxfId="415" priority="735" operator="containsText" text="Extremo">
      <formula>NOT(ISERROR(SEARCH("Extremo",AG35)))</formula>
    </cfRule>
    <cfRule type="containsText" dxfId="414" priority="737" operator="containsText" text="Alto">
      <formula>NOT(ISERROR(SEARCH("Alto",AG35)))</formula>
    </cfRule>
    <cfRule type="containsText" dxfId="413" priority="731" operator="containsText" text="Moderado">
      <formula>NOT(ISERROR(SEARCH("Moderado",AG35)))</formula>
    </cfRule>
    <cfRule type="containsText" dxfId="412" priority="736" operator="containsText" text="Baja">
      <formula>NOT(ISERROR(SEARCH("Baja",AG35)))</formula>
    </cfRule>
    <cfRule type="containsText" dxfId="411" priority="730" operator="containsText" text="Alto">
      <formula>NOT(ISERROR(SEARCH("Alto",AG35)))</formula>
    </cfRule>
    <cfRule type="containsText" dxfId="410" priority="729" operator="containsText" text="Extremo">
      <formula>NOT(ISERROR(SEARCH("Extremo",AG35)))</formula>
    </cfRule>
    <cfRule type="containsText" dxfId="409" priority="732" operator="containsText" text="Menor">
      <formula>NOT(ISERROR(SEARCH("Menor",AG35)))</formula>
    </cfRule>
    <cfRule type="containsText" dxfId="408" priority="733" operator="containsText" text="Bajo">
      <formula>NOT(ISERROR(SEARCH("Bajo",AG35)))</formula>
    </cfRule>
  </conditionalFormatting>
  <conditionalFormatting sqref="AG40">
    <cfRule type="containsText" dxfId="407" priority="707" operator="containsText" text="Alto">
      <formula>NOT(ISERROR(SEARCH("Alto",AG40)))</formula>
    </cfRule>
    <cfRule type="containsText" dxfId="406" priority="703" operator="containsText" text="Bajo">
      <formula>NOT(ISERROR(SEARCH("Bajo",AG40)))</formula>
    </cfRule>
    <cfRule type="containsText" dxfId="405" priority="705" operator="containsText" text="Extremo">
      <formula>NOT(ISERROR(SEARCH("Extremo",AG40)))</formula>
    </cfRule>
    <cfRule type="containsText" dxfId="404" priority="704" operator="containsText" text="Moderado">
      <formula>NOT(ISERROR(SEARCH("Moderado",AG40)))</formula>
    </cfRule>
    <cfRule type="containsText" dxfId="403" priority="702" operator="containsText" text="Menor">
      <formula>NOT(ISERROR(SEARCH("Menor",AG40)))</formula>
    </cfRule>
    <cfRule type="containsText" dxfId="402" priority="701" operator="containsText" text="Moderado">
      <formula>NOT(ISERROR(SEARCH("Moderado",AG40)))</formula>
    </cfRule>
    <cfRule type="containsText" dxfId="401" priority="700" operator="containsText" text="Alto">
      <formula>NOT(ISERROR(SEARCH("Alto",AG40)))</formula>
    </cfRule>
    <cfRule type="containsText" dxfId="400" priority="699" operator="containsText" text="Extremo">
      <formula>NOT(ISERROR(SEARCH("Extremo",AG40)))</formula>
    </cfRule>
    <cfRule type="containsText" dxfId="399" priority="706" operator="containsText" text="Baja">
      <formula>NOT(ISERROR(SEARCH("Baja",AG40)))</formula>
    </cfRule>
  </conditionalFormatting>
  <conditionalFormatting sqref="AG45">
    <cfRule type="containsText" dxfId="398" priority="637" operator="containsText" text="Alto">
      <formula>NOT(ISERROR(SEARCH("Alto",AG45)))</formula>
    </cfRule>
    <cfRule type="containsText" dxfId="397" priority="636" operator="containsText" text="Baja">
      <formula>NOT(ISERROR(SEARCH("Baja",AG45)))</formula>
    </cfRule>
    <cfRule type="containsText" dxfId="396" priority="635" operator="containsText" text="Extremo">
      <formula>NOT(ISERROR(SEARCH("Extremo",AG45)))</formula>
    </cfRule>
    <cfRule type="containsText" dxfId="395" priority="630" operator="containsText" text="Alto">
      <formula>NOT(ISERROR(SEARCH("Alto",AG45)))</formula>
    </cfRule>
    <cfRule type="containsText" dxfId="394" priority="632" operator="containsText" text="Menor">
      <formula>NOT(ISERROR(SEARCH("Menor",AG45)))</formula>
    </cfRule>
    <cfRule type="containsText" dxfId="393" priority="633" operator="containsText" text="Bajo">
      <formula>NOT(ISERROR(SEARCH("Bajo",AG45)))</formula>
    </cfRule>
    <cfRule type="containsText" dxfId="392" priority="631" operator="containsText" text="Moderado">
      <formula>NOT(ISERROR(SEARCH("Moderado",AG45)))</formula>
    </cfRule>
    <cfRule type="containsText" dxfId="391" priority="629" operator="containsText" text="Extremo">
      <formula>NOT(ISERROR(SEARCH("Extremo",AG45)))</formula>
    </cfRule>
    <cfRule type="containsText" dxfId="390" priority="634" operator="containsText" text="Moderado">
      <formula>NOT(ISERROR(SEARCH("Moderado",AG45)))</formula>
    </cfRule>
  </conditionalFormatting>
  <conditionalFormatting sqref="AG50">
    <cfRule type="containsText" dxfId="389" priority="171" operator="containsText" text="Alto">
      <formula>NOT(ISERROR(SEARCH("Alto",AG50)))</formula>
    </cfRule>
    <cfRule type="containsText" dxfId="388" priority="169" operator="containsText" text="Extremo">
      <formula>NOT(ISERROR(SEARCH("Extremo",AG50)))</formula>
    </cfRule>
    <cfRule type="containsText" dxfId="387" priority="168" operator="containsText" text="Moderado">
      <formula>NOT(ISERROR(SEARCH("Moderado",AG50)))</formula>
    </cfRule>
    <cfRule type="containsText" dxfId="386" priority="167" operator="containsText" text="Bajo">
      <formula>NOT(ISERROR(SEARCH("Bajo",AG50)))</formula>
    </cfRule>
    <cfRule type="containsText" dxfId="385" priority="166" operator="containsText" text="Menor">
      <formula>NOT(ISERROR(SEARCH("Menor",AG50)))</formula>
    </cfRule>
    <cfRule type="containsText" dxfId="384" priority="164" operator="containsText" text="Alto">
      <formula>NOT(ISERROR(SEARCH("Alto",AG50)))</formula>
    </cfRule>
    <cfRule type="containsText" dxfId="383" priority="163" operator="containsText" text="Extremo">
      <formula>NOT(ISERROR(SEARCH("Extremo",AG50)))</formula>
    </cfRule>
    <cfRule type="containsText" dxfId="382" priority="165" operator="containsText" text="Moderado">
      <formula>NOT(ISERROR(SEARCH("Moderado",AG50)))</formula>
    </cfRule>
    <cfRule type="containsText" dxfId="381" priority="170" operator="containsText" text="Baja">
      <formula>NOT(ISERROR(SEARCH("Baja",AG50)))</formula>
    </cfRule>
  </conditionalFormatting>
  <conditionalFormatting sqref="AG55 AG60 AG65 AG70">
    <cfRule type="containsText" dxfId="380" priority="100" operator="containsText" text="Baja">
      <formula>NOT(ISERROR(SEARCH("Baja",AG55)))</formula>
    </cfRule>
    <cfRule type="containsText" dxfId="379" priority="101" operator="containsText" text="Alto">
      <formula>NOT(ISERROR(SEARCH("Alto",AG55)))</formula>
    </cfRule>
    <cfRule type="containsText" dxfId="378" priority="99" operator="containsText" text="Extremo">
      <formula>NOT(ISERROR(SEARCH("Extremo",AG55)))</formula>
    </cfRule>
    <cfRule type="containsText" dxfId="377" priority="98" operator="containsText" text="Moderado">
      <formula>NOT(ISERROR(SEARCH("Moderado",AG55)))</formula>
    </cfRule>
    <cfRule type="containsText" dxfId="376" priority="93" operator="containsText" text="Extremo">
      <formula>NOT(ISERROR(SEARCH("Extremo",AG55)))</formula>
    </cfRule>
    <cfRule type="containsText" dxfId="375" priority="94" operator="containsText" text="Alto">
      <formula>NOT(ISERROR(SEARCH("Alto",AG55)))</formula>
    </cfRule>
    <cfRule type="containsText" dxfId="374" priority="95" operator="containsText" text="Moderado">
      <formula>NOT(ISERROR(SEARCH("Moderado",AG55)))</formula>
    </cfRule>
    <cfRule type="containsText" dxfId="373" priority="96" operator="containsText" text="Menor">
      <formula>NOT(ISERROR(SEARCH("Menor",AG55)))</formula>
    </cfRule>
    <cfRule type="containsText" dxfId="372" priority="97" operator="containsText" text="Bajo">
      <formula>NOT(ISERROR(SEARCH("Bajo",AG55)))</formula>
    </cfRule>
  </conditionalFormatting>
  <dataValidations count="1">
    <dataValidation allowBlank="1" showInputMessage="1" showErrorMessage="1" prompt="Enunciar cuál es el control" sqref="P36"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96" operator="containsText" id="{85F911A9-FF11-4B11-A4CC-F406EAB53E70}">
            <xm:f>NOT(ISERROR(SEARCH('Tabla probabilidad'!$B$5,I10)))</xm:f>
            <xm:f>'Tabla probabilidad'!$B$5</xm:f>
            <x14:dxf>
              <font>
                <color rgb="FF006100"/>
              </font>
              <fill>
                <patternFill>
                  <bgColor rgb="FFC6EFCE"/>
                </patternFill>
              </fill>
            </x14:dxf>
          </x14:cfRule>
          <x14:cfRule type="containsText" priority="1097"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829" operator="containsText" id="{0DBD8F32-72F4-47FE-A8E8-92CA123A277C}">
            <xm:f>NOT(ISERROR(SEARCH('Tabla probabilidad'!$B$5,I15)))</xm:f>
            <xm:f>'Tabla probabilidad'!$B$5</xm:f>
            <x14:dxf>
              <font>
                <color rgb="FF9C0006"/>
              </font>
              <fill>
                <patternFill>
                  <bgColor rgb="FFFFC7CE"/>
                </patternFill>
              </fill>
            </x14:dxf>
          </x14:cfRule>
          <x14:cfRule type="containsText" priority="828" operator="containsText" id="{130BBF8F-6F36-4C1F-BB40-DA538C9DA4BA}">
            <xm:f>NOT(ISERROR(SEARCH('Tabla probabilidad'!$B$5,I15)))</xm:f>
            <xm:f>'Tabla probabilidad'!$B$5</xm:f>
            <x14:dxf>
              <font>
                <color rgb="FF006100"/>
              </font>
              <fill>
                <patternFill>
                  <bgColor rgb="FFC6EFCE"/>
                </patternFill>
              </fill>
            </x14:dxf>
          </x14:cfRule>
          <xm:sqref>I15 I20 I25 I35 I40</xm:sqref>
        </x14:conditionalFormatting>
        <x14:conditionalFormatting xmlns:xm="http://schemas.microsoft.com/office/excel/2006/main">
          <x14:cfRule type="containsText" priority="520" operator="containsText" id="{D15E9E7A-1ACF-42DD-A6D0-2985EF17902B}">
            <xm:f>NOT(ISERROR(SEARCH('Tabla probabilidad'!$B$5,I30)))</xm:f>
            <xm:f>'Tabla probabilidad'!$B$5</xm:f>
            <x14:dxf>
              <font>
                <color rgb="FF006100"/>
              </font>
              <fill>
                <patternFill>
                  <bgColor rgb="FFC6EFCE"/>
                </patternFill>
              </fill>
            </x14:dxf>
          </x14:cfRule>
          <x14:cfRule type="containsText" priority="521" operator="containsText" id="{A9CE45D5-3841-41D4-9DAC-DCC189401BFD}">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669" operator="containsText" id="{588CF624-76F0-4DA9-B250-68F531E8679C}">
            <xm:f>NOT(ISERROR(SEARCH('Tabla probabilidad'!$B$5,I45)))</xm:f>
            <xm:f>'Tabla probabilidad'!$B$5</xm:f>
            <x14:dxf>
              <font>
                <color rgb="FF9C0006"/>
              </font>
              <fill>
                <patternFill>
                  <bgColor rgb="FFFFC7CE"/>
                </patternFill>
              </fill>
            </x14:dxf>
          </x14:cfRule>
          <x14:cfRule type="containsText" priority="668" operator="containsText" id="{DF7D542B-1BF1-4317-8F9F-9E217298398A}">
            <xm:f>NOT(ISERROR(SEARCH('Tabla probabilidad'!$B$5,I45)))</xm:f>
            <xm:f>'Tabla probabilidad'!$B$5</xm:f>
            <x14:dxf>
              <font>
                <color rgb="FF006100"/>
              </font>
              <fill>
                <patternFill>
                  <bgColor rgb="FFC6EFCE"/>
                </patternFill>
              </fill>
            </x14:dxf>
          </x14:cfRule>
          <xm:sqref>I45</xm:sqref>
        </x14:conditionalFormatting>
        <x14:conditionalFormatting xmlns:xm="http://schemas.microsoft.com/office/excel/2006/main">
          <x14:cfRule type="containsText" priority="202" operator="containsText" id="{94D26281-00E7-4D80-B188-95177DB69F42}">
            <xm:f>NOT(ISERROR(SEARCH('Tabla probabilidad'!$B$5,I50)))</xm:f>
            <xm:f>'Tabla probabilidad'!$B$5</xm:f>
            <x14:dxf>
              <font>
                <color rgb="FF006100"/>
              </font>
              <fill>
                <patternFill>
                  <bgColor rgb="FFC6EFCE"/>
                </patternFill>
              </fill>
            </x14:dxf>
          </x14:cfRule>
          <x14:cfRule type="containsText" priority="203" operator="containsText" id="{1AF71CDA-7917-43C9-A918-71DAD640A73A}">
            <xm:f>NOT(ISERROR(SEARCH('Tabla probabilidad'!$B$5,I50)))</xm:f>
            <xm:f>'Tabla probabilidad'!$B$5</xm:f>
            <x14:dxf>
              <font>
                <color rgb="FF9C0006"/>
              </font>
              <fill>
                <patternFill>
                  <bgColor rgb="FFFFC7CE"/>
                </patternFill>
              </fill>
            </x14:dxf>
          </x14:cfRule>
          <xm:sqref>I50</xm:sqref>
        </x14:conditionalFormatting>
        <x14:conditionalFormatting xmlns:xm="http://schemas.microsoft.com/office/excel/2006/main">
          <x14:cfRule type="containsText" priority="132" operator="containsText" id="{B062C253-82D5-4654-A003-F09B52F7D0A4}">
            <xm:f>NOT(ISERROR(SEARCH('Tabla probabilidad'!$B$5,I55)))</xm:f>
            <xm:f>'Tabla probabilidad'!$B$5</xm:f>
            <x14:dxf>
              <font>
                <color rgb="FF006100"/>
              </font>
              <fill>
                <patternFill>
                  <bgColor rgb="FFC6EFCE"/>
                </patternFill>
              </fill>
            </x14:dxf>
          </x14:cfRule>
          <x14:cfRule type="containsText" priority="133" operator="containsText" id="{97C40BE1-DD1E-4495-B021-0EA0705BAAD9}">
            <xm:f>NOT(ISERROR(SEARCH('Tabla probabilidad'!$B$5,I55)))</xm:f>
            <xm:f>'Tabla probabilidad'!$B$5</xm:f>
            <x14:dxf>
              <font>
                <color rgb="FF9C0006"/>
              </font>
              <fill>
                <patternFill>
                  <bgColor rgb="FFFFC7CE"/>
                </patternFill>
              </fill>
            </x14:dxf>
          </x14:cfRule>
          <xm:sqref>I55 I60 I65 I70</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1000000}">
          <x14:formula1>
            <xm:f>LISTA!$C$3:$C$9</xm:f>
          </x14:formula1>
          <xm:sqref>G10 G15 G20 G35 G40 G45 G25 G30</xm:sqref>
        </x14:dataValidation>
        <x14:dataValidation type="list" allowBlank="1" showInputMessage="1" showErrorMessage="1" xr:uid="{00000000-0002-0000-0400-000002000000}">
          <x14:formula1>
            <xm:f>LISTA!$J$3:$J$4</xm:f>
          </x14:formula1>
          <xm:sqref>AN10 AN40 AN15 AN35 AN20 AN25 AN30 AN45 AN50 AN55 AN60 AN65 AN70</xm:sqref>
        </x14:dataValidation>
        <x14:dataValidation type="list" allowBlank="1" showInputMessage="1" showErrorMessage="1" xr:uid="{00000000-0002-0000-0400-000003000000}">
          <x14:formula1>
            <xm:f>LISTA!$K$3:$K$6</xm:f>
          </x14:formula1>
          <xm:sqref>AH10 AH40 AH15 AH35 AH20 AH25 AH30 AH45 AH50 AH55 AH60 AH65 AH70</xm:sqref>
        </x14:dataValidation>
        <x14:dataValidation type="list" allowBlank="1" showInputMessage="1" showErrorMessage="1" xr:uid="{00000000-0002-0000-0400-000004000000}">
          <x14:formula1>
            <xm:f>LISTA!$C$3:$C$10</xm:f>
          </x14:formula1>
          <xm:sqref>G50:G74</xm:sqref>
        </x14:dataValidation>
        <x14:dataValidation type="list" allowBlank="1" showInputMessage="1" showErrorMessage="1" xr:uid="{00000000-0002-0000-0400-000005000000}">
          <x14:formula1>
            <xm:f>LISTA!$E$3:$E$5</xm:f>
          </x14:formula1>
          <xm:sqref>R10:R74</xm:sqref>
        </x14:dataValidation>
        <x14:dataValidation type="list" allowBlank="1" showInputMessage="1" showErrorMessage="1" xr:uid="{00000000-0002-0000-0400-000006000000}">
          <x14:formula1>
            <xm:f>LISTA!$F$3:$F$4</xm:f>
          </x14:formula1>
          <xm:sqref>S10:S74</xm:sqref>
        </x14:dataValidation>
        <x14:dataValidation type="list" allowBlank="1" showInputMessage="1" showErrorMessage="1" xr:uid="{00000000-0002-0000-0400-000007000000}">
          <x14:formula1>
            <xm:f>LISTA!$G$3:$G$4</xm:f>
          </x14:formula1>
          <xm:sqref>U10:U74</xm:sqref>
        </x14:dataValidation>
        <x14:dataValidation type="list" allowBlank="1" showInputMessage="1" showErrorMessage="1" xr:uid="{00000000-0002-0000-0400-000008000000}">
          <x14:formula1>
            <xm:f>LISTA!$H$3:$H$4</xm:f>
          </x14:formula1>
          <xm:sqref>V10:V74</xm:sqref>
        </x14:dataValidation>
        <x14:dataValidation type="list" allowBlank="1" showInputMessage="1" showErrorMessage="1" xr:uid="{00000000-0002-0000-0400-000009000000}">
          <x14:formula1>
            <xm:f>LISTA!$I$3:$I$4</xm:f>
          </x14:formula1>
          <xm:sqref>W10:W74</xm:sqref>
        </x14:dataValidation>
        <x14:dataValidation type="list" allowBlank="1" showInputMessage="1" showErrorMessage="1" xr:uid="{00000000-0002-0000-0400-00000A000000}">
          <x14:formula1>
            <xm:f>LISTA!$B$3:$B$9</xm:f>
          </x14:formula1>
          <xm:sqref>C10:C74</xm:sqref>
        </x14:dataValidation>
        <x14:dataValidation type="list" allowBlank="1" showInputMessage="1" showErrorMessage="1" xr:uid="{00000000-0002-0000-0400-00000B000000}">
          <x14:formula1>
            <xm:f>LISTA!$D$3:$D$31</xm:f>
          </x14:formula1>
          <xm:sqref>K10:K74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D1" zoomScale="69" zoomScaleNormal="69" workbookViewId="0">
      <selection activeCell="G19" sqref="G19"/>
    </sheetView>
  </sheetViews>
  <sheetFormatPr baseColWidth="10" defaultColWidth="11.42578125" defaultRowHeight="15"/>
  <cols>
    <col min="1" max="1" width="27.42578125" style="4" customWidth="1"/>
    <col min="2" max="2" width="39.7109375" style="4" customWidth="1"/>
    <col min="3" max="3" width="70.42578125" style="4" customWidth="1"/>
    <col min="4" max="4" width="46.42578125" style="4" customWidth="1"/>
    <col min="5" max="5" width="40.42578125" style="4" customWidth="1"/>
    <col min="6" max="6" width="41.28515625" style="4" customWidth="1"/>
    <col min="7" max="7" width="47.7109375" style="4" customWidth="1"/>
    <col min="8" max="8" width="47.42578125" style="4" customWidth="1"/>
    <col min="9" max="9" width="32.42578125" style="4" customWidth="1"/>
    <col min="10" max="16384" width="11.42578125" style="4"/>
  </cols>
  <sheetData>
    <row r="3" spans="1:9">
      <c r="A3" s="386" t="s">
        <v>202</v>
      </c>
      <c r="B3" s="386"/>
      <c r="C3" s="386"/>
      <c r="D3" s="386"/>
      <c r="E3" s="386"/>
      <c r="F3" s="386"/>
      <c r="G3" s="386"/>
      <c r="H3" s="386"/>
    </row>
    <row r="4" spans="1:9">
      <c r="A4" s="386"/>
      <c r="B4" s="386"/>
      <c r="C4" s="386"/>
      <c r="D4" s="386"/>
      <c r="E4" s="386"/>
      <c r="F4" s="386"/>
      <c r="G4" s="386"/>
      <c r="H4" s="386"/>
    </row>
    <row r="5" spans="1:9" ht="34.5" thickBot="1">
      <c r="A5" s="16"/>
      <c r="B5" s="16"/>
      <c r="C5" s="16"/>
      <c r="D5" s="16"/>
      <c r="E5" s="16"/>
      <c r="F5" s="16"/>
      <c r="G5" s="16"/>
      <c r="H5" s="16"/>
    </row>
    <row r="6" spans="1:9" ht="70.5" customHeight="1" thickBot="1">
      <c r="A6" s="387" t="s">
        <v>202</v>
      </c>
      <c r="B6" s="81" t="s">
        <v>378</v>
      </c>
      <c r="C6" s="82" t="s">
        <v>379</v>
      </c>
      <c r="D6" s="82" t="s">
        <v>380</v>
      </c>
      <c r="E6" s="82" t="s">
        <v>381</v>
      </c>
      <c r="F6" s="82" t="s">
        <v>382</v>
      </c>
      <c r="G6" s="141" t="s">
        <v>383</v>
      </c>
      <c r="H6" s="142" t="s">
        <v>384</v>
      </c>
      <c r="I6" s="81" t="s">
        <v>385</v>
      </c>
    </row>
    <row r="7" spans="1:9" ht="265.5" customHeight="1" thickBot="1">
      <c r="A7" s="388"/>
      <c r="B7" s="17" t="s">
        <v>386</v>
      </c>
      <c r="C7" s="17" t="s">
        <v>387</v>
      </c>
      <c r="D7" s="17" t="s">
        <v>388</v>
      </c>
      <c r="E7" s="17" t="s">
        <v>389</v>
      </c>
      <c r="F7" s="17" t="s">
        <v>390</v>
      </c>
      <c r="G7" s="18" t="s">
        <v>391</v>
      </c>
      <c r="H7" s="143" t="s">
        <v>392</v>
      </c>
      <c r="I7" s="144" t="s">
        <v>393</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8" sqref="C8"/>
    </sheetView>
  </sheetViews>
  <sheetFormatPr baseColWidth="10" defaultColWidth="11.42578125" defaultRowHeight="15"/>
  <cols>
    <col min="2" max="2" width="24.140625" customWidth="1"/>
    <col min="3" max="3" width="75.7109375" customWidth="1"/>
    <col min="4" max="4" width="29.85546875" customWidth="1"/>
    <col min="32" max="137" width="11.42578125" style="4"/>
  </cols>
  <sheetData>
    <row r="1" spans="1:31" s="4" customFormat="1"/>
    <row r="2" spans="1:31" ht="23.25">
      <c r="A2" s="4"/>
      <c r="B2" s="389" t="s">
        <v>394</v>
      </c>
      <c r="C2" s="389"/>
      <c r="D2" s="389"/>
      <c r="E2" s="4"/>
      <c r="F2" s="4"/>
      <c r="G2" s="4"/>
      <c r="H2" s="4"/>
      <c r="I2" s="4"/>
      <c r="J2" s="4"/>
      <c r="K2" s="4"/>
      <c r="L2" s="4"/>
      <c r="M2" s="4"/>
      <c r="N2" s="4"/>
      <c r="O2" s="4"/>
      <c r="P2" s="4"/>
      <c r="Q2" s="4"/>
      <c r="R2" s="4"/>
      <c r="S2" s="4"/>
      <c r="T2" s="4"/>
      <c r="U2" s="4"/>
      <c r="V2" s="4"/>
      <c r="W2" s="4"/>
      <c r="X2" s="4"/>
      <c r="Y2" s="4"/>
      <c r="Z2" s="4"/>
      <c r="AA2" s="4"/>
      <c r="AB2" s="4"/>
      <c r="AC2" s="4"/>
      <c r="AD2" s="4"/>
      <c r="AE2" s="4"/>
    </row>
    <row r="3" spans="1:31">
      <c r="A3" s="4"/>
      <c r="B3" s="105"/>
      <c r="C3" s="105"/>
      <c r="D3" s="105"/>
      <c r="E3" s="4"/>
      <c r="F3" s="4"/>
      <c r="G3" s="4"/>
      <c r="H3" s="4"/>
      <c r="I3" s="4"/>
      <c r="J3" s="4"/>
      <c r="K3" s="4"/>
      <c r="L3" s="4"/>
      <c r="M3" s="4"/>
      <c r="N3" s="4"/>
      <c r="O3" s="4"/>
      <c r="P3" s="4"/>
      <c r="Q3" s="4"/>
      <c r="R3" s="4"/>
      <c r="S3" s="4"/>
      <c r="T3" s="4"/>
      <c r="U3" s="4"/>
      <c r="V3" s="4"/>
      <c r="W3" s="4"/>
      <c r="X3" s="4"/>
      <c r="Y3" s="4"/>
      <c r="Z3" s="4"/>
      <c r="AA3" s="4"/>
      <c r="AB3" s="4"/>
      <c r="AC3" s="4"/>
      <c r="AD3" s="4"/>
      <c r="AE3" s="4"/>
    </row>
    <row r="4" spans="1:31" ht="23.25">
      <c r="A4" s="4"/>
      <c r="B4" s="19"/>
      <c r="C4" s="116" t="s">
        <v>395</v>
      </c>
      <c r="D4" s="116" t="s">
        <v>396</v>
      </c>
      <c r="E4" s="4"/>
      <c r="F4" s="4"/>
      <c r="G4" s="4"/>
      <c r="H4" s="4"/>
      <c r="I4" s="4"/>
      <c r="J4" s="4"/>
      <c r="K4" s="4"/>
      <c r="L4" s="4"/>
      <c r="M4" s="4"/>
      <c r="N4" s="4"/>
      <c r="O4" s="4"/>
      <c r="P4" s="4"/>
      <c r="Q4" s="4"/>
      <c r="R4" s="4"/>
      <c r="S4" s="4"/>
      <c r="T4" s="4"/>
      <c r="U4" s="4"/>
      <c r="V4" s="4"/>
      <c r="W4" s="4"/>
      <c r="X4" s="4"/>
      <c r="Y4" s="4"/>
      <c r="Z4" s="4"/>
      <c r="AA4" s="4"/>
      <c r="AB4" s="4"/>
      <c r="AC4" s="4"/>
      <c r="AD4" s="4"/>
      <c r="AE4" s="4"/>
    </row>
    <row r="5" spans="1:31" ht="46.5">
      <c r="A5" s="4"/>
      <c r="B5" s="117" t="s">
        <v>397</v>
      </c>
      <c r="C5" s="118" t="s">
        <v>398</v>
      </c>
      <c r="D5" s="119">
        <v>0.2</v>
      </c>
      <c r="E5" s="4"/>
      <c r="F5" s="4"/>
      <c r="G5" s="4"/>
      <c r="H5" s="4"/>
      <c r="I5" s="4"/>
      <c r="J5" s="4"/>
      <c r="K5" s="4"/>
      <c r="L5" s="4"/>
      <c r="M5" s="4"/>
      <c r="N5" s="4"/>
      <c r="O5" s="4"/>
      <c r="P5" s="4"/>
      <c r="Q5" s="4"/>
      <c r="R5" s="4"/>
      <c r="S5" s="4"/>
      <c r="T5" s="4"/>
      <c r="U5" s="4"/>
      <c r="V5" s="4"/>
      <c r="W5" s="4"/>
      <c r="X5" s="4"/>
      <c r="Y5" s="4"/>
      <c r="Z5" s="4"/>
      <c r="AA5" s="4"/>
      <c r="AB5" s="4"/>
      <c r="AC5" s="4"/>
      <c r="AD5" s="4"/>
      <c r="AE5" s="4"/>
    </row>
    <row r="6" spans="1:31" ht="46.5">
      <c r="A6" s="4"/>
      <c r="B6" s="120" t="s">
        <v>399</v>
      </c>
      <c r="C6" s="121" t="s">
        <v>400</v>
      </c>
      <c r="D6" s="122">
        <v>0.4</v>
      </c>
      <c r="E6" s="4"/>
      <c r="F6" s="4"/>
      <c r="G6" s="4"/>
      <c r="H6" s="4"/>
      <c r="I6" s="4"/>
      <c r="J6" s="4"/>
      <c r="K6" s="4"/>
      <c r="L6" s="4"/>
      <c r="M6" s="4"/>
      <c r="N6" s="4"/>
      <c r="O6" s="4"/>
      <c r="P6" s="4"/>
      <c r="Q6" s="4"/>
      <c r="R6" s="4"/>
      <c r="S6" s="4"/>
      <c r="T6" s="4"/>
      <c r="U6" s="4"/>
      <c r="V6" s="4"/>
      <c r="W6" s="4"/>
      <c r="X6" s="4"/>
      <c r="Y6" s="4"/>
      <c r="Z6" s="4"/>
      <c r="AA6" s="4"/>
      <c r="AB6" s="4"/>
      <c r="AC6" s="4"/>
      <c r="AD6" s="4"/>
      <c r="AE6" s="4"/>
    </row>
    <row r="7" spans="1:31" ht="46.5">
      <c r="A7" s="4"/>
      <c r="B7" s="123" t="s">
        <v>401</v>
      </c>
      <c r="C7" s="121" t="s">
        <v>402</v>
      </c>
      <c r="D7" s="122">
        <v>0.6</v>
      </c>
      <c r="E7" s="4"/>
      <c r="F7" s="4"/>
      <c r="G7" s="4"/>
      <c r="H7" s="4"/>
      <c r="I7" s="4"/>
      <c r="J7" s="4"/>
      <c r="K7" s="4"/>
      <c r="L7" s="4"/>
      <c r="M7" s="4"/>
      <c r="N7" s="4"/>
      <c r="O7" s="4"/>
      <c r="P7" s="4"/>
      <c r="Q7" s="4"/>
      <c r="R7" s="4"/>
      <c r="S7" s="4"/>
      <c r="T7" s="4"/>
      <c r="U7" s="4"/>
      <c r="V7" s="4"/>
      <c r="W7" s="4"/>
      <c r="X7" s="4"/>
      <c r="Y7" s="4"/>
      <c r="Z7" s="4"/>
      <c r="AA7" s="4"/>
      <c r="AB7" s="4"/>
      <c r="AC7" s="4"/>
      <c r="AD7" s="4"/>
      <c r="AE7" s="4"/>
    </row>
    <row r="8" spans="1:31" ht="69.75">
      <c r="A8" s="4"/>
      <c r="B8" s="124" t="s">
        <v>403</v>
      </c>
      <c r="C8" s="121" t="s">
        <v>404</v>
      </c>
      <c r="D8" s="122">
        <v>0.8</v>
      </c>
      <c r="E8" s="4"/>
      <c r="F8" s="4"/>
      <c r="G8" s="4"/>
      <c r="H8" s="4"/>
      <c r="I8" s="4"/>
      <c r="J8" s="4"/>
      <c r="K8" s="4"/>
      <c r="L8" s="4"/>
      <c r="M8" s="4"/>
      <c r="N8" s="4"/>
      <c r="O8" s="4"/>
      <c r="P8" s="4"/>
      <c r="Q8" s="4"/>
      <c r="R8" s="4"/>
      <c r="S8" s="4"/>
      <c r="T8" s="4"/>
      <c r="U8" s="4"/>
      <c r="V8" s="4"/>
      <c r="W8" s="4"/>
      <c r="X8" s="4"/>
      <c r="Y8" s="4"/>
      <c r="Z8" s="4"/>
      <c r="AA8" s="4"/>
      <c r="AB8" s="4"/>
      <c r="AC8" s="4"/>
      <c r="AD8" s="4"/>
      <c r="AE8" s="4"/>
    </row>
    <row r="9" spans="1:31" ht="46.5">
      <c r="A9" s="4"/>
      <c r="B9" s="125" t="s">
        <v>405</v>
      </c>
      <c r="C9" s="121" t="s">
        <v>406</v>
      </c>
      <c r="D9" s="122">
        <v>1</v>
      </c>
      <c r="E9" s="4"/>
      <c r="F9" s="4"/>
      <c r="G9" s="4"/>
      <c r="H9" s="4"/>
      <c r="I9" s="4"/>
      <c r="J9" s="4"/>
      <c r="K9" s="4"/>
      <c r="L9" s="4"/>
      <c r="M9" s="4"/>
      <c r="N9" s="4"/>
      <c r="O9" s="4"/>
      <c r="P9" s="4"/>
      <c r="Q9" s="4"/>
      <c r="R9" s="4"/>
      <c r="S9" s="4"/>
      <c r="T9" s="4"/>
      <c r="U9" s="4"/>
      <c r="V9" s="4"/>
      <c r="W9" s="4"/>
      <c r="X9" s="4"/>
      <c r="Y9" s="4"/>
      <c r="Z9" s="4"/>
      <c r="AA9" s="4"/>
      <c r="AB9" s="4"/>
      <c r="AC9" s="4"/>
      <c r="AD9" s="4"/>
      <c r="AE9" s="4"/>
    </row>
    <row r="10" spans="1:31">
      <c r="A10" s="4"/>
      <c r="B10" s="20"/>
      <c r="C10" s="20"/>
      <c r="D10" s="20"/>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6.5">
      <c r="A11" s="4"/>
      <c r="B11" s="21"/>
      <c r="C11" s="20"/>
      <c r="D11" s="20"/>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c r="A12" s="4"/>
      <c r="B12" s="20"/>
      <c r="C12" s="20"/>
      <c r="D12" s="20"/>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c r="A13" s="4"/>
      <c r="B13" s="20"/>
      <c r="C13" s="20"/>
      <c r="D13" s="20"/>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c r="A14" s="4"/>
      <c r="B14" s="20"/>
      <c r="C14" s="20"/>
      <c r="D14" s="20"/>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c r="A15" s="4"/>
      <c r="B15" s="20"/>
      <c r="C15" s="20"/>
      <c r="D15" s="20"/>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c r="A16" s="4"/>
      <c r="B16" s="20"/>
      <c r="C16" s="20"/>
      <c r="D16" s="20"/>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c r="A17" s="4"/>
      <c r="B17" s="20"/>
      <c r="C17" s="20"/>
      <c r="D17" s="20"/>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c r="A18" s="4"/>
      <c r="B18" s="20"/>
      <c r="C18" s="20"/>
      <c r="D18" s="20"/>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c r="A19" s="4"/>
      <c r="B19" s="20"/>
      <c r="C19" s="20"/>
      <c r="D19" s="20"/>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1:3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s="4" customFormat="1"/>
    <row r="35" spans="1:31" s="4" customFormat="1"/>
    <row r="36" spans="1:31" s="4" customFormat="1"/>
    <row r="37" spans="1:31" s="4" customFormat="1"/>
    <row r="38" spans="1:31" s="4" customFormat="1"/>
    <row r="39" spans="1:31" s="4" customFormat="1"/>
    <row r="40" spans="1:31" s="4" customFormat="1"/>
    <row r="41" spans="1:31" s="4" customFormat="1"/>
    <row r="42" spans="1:31" s="4" customFormat="1"/>
    <row r="43" spans="1:31" s="4" customFormat="1"/>
    <row r="44" spans="1:31" s="4" customFormat="1"/>
    <row r="45" spans="1:31" s="4" customFormat="1"/>
    <row r="46" spans="1:31" s="4" customFormat="1"/>
    <row r="47" spans="1:31" s="4" customFormat="1"/>
    <row r="48" spans="1:31"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zoomScale="67" zoomScaleNormal="67" workbookViewId="0">
      <selection activeCell="D62" sqref="D62"/>
    </sheetView>
  </sheetViews>
  <sheetFormatPr baseColWidth="10" defaultColWidth="11.42578125" defaultRowHeight="15"/>
  <cols>
    <col min="2" max="2" width="40.42578125" customWidth="1"/>
    <col min="3" max="3" width="74.85546875" hidden="1" customWidth="1"/>
    <col min="4" max="4" width="147.85546875" customWidth="1"/>
    <col min="5" max="5" width="26.140625" style="126" customWidth="1"/>
    <col min="11" max="258" width="11.42578125" style="4"/>
  </cols>
  <sheetData>
    <row r="1" spans="1:10" s="4" customFormat="1">
      <c r="E1" s="130"/>
    </row>
    <row r="2" spans="1:10" ht="33.75">
      <c r="A2" s="4"/>
      <c r="B2" s="390" t="s">
        <v>407</v>
      </c>
      <c r="C2" s="390"/>
      <c r="D2" s="390"/>
      <c r="E2" s="390"/>
      <c r="F2" s="4"/>
      <c r="G2" s="4"/>
      <c r="H2" s="4"/>
      <c r="I2" s="4"/>
      <c r="J2" s="4"/>
    </row>
    <row r="3" spans="1:10">
      <c r="A3" s="4"/>
      <c r="B3" s="105"/>
      <c r="C3" s="105"/>
      <c r="D3" s="105"/>
      <c r="E3" s="130"/>
      <c r="F3" s="4"/>
      <c r="G3" s="4"/>
      <c r="H3" s="4"/>
      <c r="I3" s="4"/>
      <c r="J3" s="4"/>
    </row>
    <row r="4" spans="1:10" ht="60">
      <c r="A4" s="4"/>
      <c r="B4" s="22"/>
      <c r="C4" s="106" t="s">
        <v>408</v>
      </c>
      <c r="D4" s="106" t="s">
        <v>409</v>
      </c>
      <c r="E4" s="130"/>
      <c r="F4" s="4"/>
      <c r="G4" s="4"/>
      <c r="H4" s="4"/>
      <c r="I4" s="4"/>
      <c r="J4" s="4"/>
    </row>
    <row r="5" spans="1:10" ht="76.5" customHeight="1">
      <c r="A5" s="23" t="s">
        <v>410</v>
      </c>
      <c r="B5" s="107" t="s">
        <v>411</v>
      </c>
      <c r="C5" s="108" t="s">
        <v>412</v>
      </c>
      <c r="D5" s="109" t="s">
        <v>413</v>
      </c>
      <c r="E5" s="131">
        <v>0.2</v>
      </c>
      <c r="F5" s="4"/>
      <c r="G5" s="4"/>
      <c r="H5" s="4"/>
      <c r="I5" s="4"/>
      <c r="J5" s="4"/>
    </row>
    <row r="6" spans="1:10" ht="99">
      <c r="A6" s="23" t="s">
        <v>414</v>
      </c>
      <c r="B6" s="110" t="s">
        <v>414</v>
      </c>
      <c r="C6" s="111" t="s">
        <v>415</v>
      </c>
      <c r="D6" s="112" t="s">
        <v>416</v>
      </c>
      <c r="E6" s="131">
        <v>0.4</v>
      </c>
      <c r="F6" s="4"/>
      <c r="G6" s="4"/>
      <c r="H6" s="4"/>
      <c r="I6" s="4"/>
      <c r="J6" s="4"/>
    </row>
    <row r="7" spans="1:10" ht="66">
      <c r="A7" s="23" t="s">
        <v>417</v>
      </c>
      <c r="B7" s="113" t="s">
        <v>418</v>
      </c>
      <c r="C7" s="111" t="s">
        <v>419</v>
      </c>
      <c r="D7" s="112" t="s">
        <v>420</v>
      </c>
      <c r="E7" s="131">
        <v>0.6</v>
      </c>
      <c r="F7" s="4"/>
      <c r="G7" s="4"/>
      <c r="H7" s="4"/>
      <c r="I7" s="4"/>
      <c r="J7" s="4"/>
    </row>
    <row r="8" spans="1:10" ht="66">
      <c r="A8" s="23" t="s">
        <v>421</v>
      </c>
      <c r="B8" s="114" t="s">
        <v>422</v>
      </c>
      <c r="C8" s="111" t="s">
        <v>423</v>
      </c>
      <c r="D8" s="112" t="s">
        <v>424</v>
      </c>
      <c r="E8" s="131">
        <v>0.8</v>
      </c>
      <c r="F8" s="4"/>
      <c r="G8" s="4"/>
      <c r="H8" s="4"/>
      <c r="I8" s="4"/>
      <c r="J8" s="4"/>
    </row>
    <row r="9" spans="1:10" ht="66">
      <c r="A9" s="23" t="s">
        <v>425</v>
      </c>
      <c r="B9" s="115" t="s">
        <v>426</v>
      </c>
      <c r="C9" s="111" t="s">
        <v>427</v>
      </c>
      <c r="D9" s="112" t="s">
        <v>428</v>
      </c>
      <c r="E9" s="131">
        <v>1</v>
      </c>
      <c r="F9" s="4"/>
      <c r="G9" s="4"/>
      <c r="H9" s="4"/>
      <c r="I9" s="4"/>
      <c r="J9" s="4"/>
    </row>
    <row r="10" spans="1:10" ht="20.25">
      <c r="A10" s="23"/>
      <c r="B10" s="23"/>
      <c r="C10" s="24"/>
      <c r="D10" s="24"/>
      <c r="E10" s="130"/>
      <c r="F10" s="4"/>
      <c r="G10" s="4"/>
      <c r="H10" s="4"/>
      <c r="I10" s="4"/>
      <c r="J10" s="4"/>
    </row>
    <row r="11" spans="1:10" ht="60">
      <c r="A11" s="23"/>
      <c r="B11" s="22"/>
      <c r="C11" s="106" t="s">
        <v>408</v>
      </c>
      <c r="D11" s="106" t="s">
        <v>429</v>
      </c>
      <c r="E11" s="130"/>
      <c r="F11" s="4"/>
      <c r="G11" s="4"/>
      <c r="H11" s="4"/>
      <c r="I11" s="4"/>
      <c r="J11" s="4"/>
    </row>
    <row r="12" spans="1:10" ht="79.5" customHeight="1">
      <c r="A12" s="23"/>
      <c r="B12" s="107" t="s">
        <v>411</v>
      </c>
      <c r="C12" s="108" t="s">
        <v>412</v>
      </c>
      <c r="D12" s="136" t="s">
        <v>430</v>
      </c>
      <c r="E12" s="131">
        <v>0.2</v>
      </c>
      <c r="F12" s="4"/>
      <c r="G12" s="4"/>
      <c r="H12" s="4"/>
      <c r="I12" s="4"/>
      <c r="J12" s="4"/>
    </row>
    <row r="13" spans="1:10" ht="33">
      <c r="A13" s="23"/>
      <c r="B13" s="110" t="s">
        <v>414</v>
      </c>
      <c r="C13" s="111" t="s">
        <v>415</v>
      </c>
      <c r="D13" s="136" t="s">
        <v>431</v>
      </c>
      <c r="E13" s="131">
        <v>0.4</v>
      </c>
      <c r="F13" s="4"/>
      <c r="G13" s="4"/>
      <c r="H13" s="4"/>
      <c r="I13" s="4"/>
      <c r="J13" s="4"/>
    </row>
    <row r="14" spans="1:10" ht="33">
      <c r="A14" s="23"/>
      <c r="B14" s="113" t="s">
        <v>418</v>
      </c>
      <c r="C14" s="111" t="s">
        <v>419</v>
      </c>
      <c r="D14" s="136" t="s">
        <v>432</v>
      </c>
      <c r="E14" s="131">
        <v>0.6</v>
      </c>
      <c r="F14" s="4"/>
      <c r="G14" s="4"/>
      <c r="H14" s="4"/>
      <c r="I14" s="4"/>
      <c r="J14" s="4"/>
    </row>
    <row r="15" spans="1:10" ht="33">
      <c r="A15" s="23"/>
      <c r="B15" s="114" t="s">
        <v>422</v>
      </c>
      <c r="C15" s="111" t="s">
        <v>423</v>
      </c>
      <c r="D15" s="136" t="s">
        <v>433</v>
      </c>
      <c r="E15" s="131">
        <v>0.8</v>
      </c>
      <c r="F15" s="4"/>
      <c r="G15" s="4"/>
      <c r="H15" s="4"/>
      <c r="I15" s="4"/>
      <c r="J15" s="4"/>
    </row>
    <row r="16" spans="1:10" ht="46.5" customHeight="1">
      <c r="A16" s="23"/>
      <c r="B16" s="115" t="s">
        <v>426</v>
      </c>
      <c r="C16" s="111" t="s">
        <v>427</v>
      </c>
      <c r="D16" s="136" t="s">
        <v>434</v>
      </c>
      <c r="E16" s="131">
        <v>1</v>
      </c>
      <c r="F16" s="4"/>
      <c r="G16" s="4"/>
      <c r="H16" s="4"/>
      <c r="I16" s="4"/>
      <c r="J16" s="4"/>
    </row>
    <row r="17" spans="1:10" ht="20.25">
      <c r="A17" s="23"/>
      <c r="B17" s="23"/>
      <c r="C17" s="24"/>
      <c r="D17" s="24"/>
      <c r="E17" s="130"/>
      <c r="F17" s="4"/>
      <c r="G17" s="4"/>
      <c r="H17" s="4"/>
      <c r="I17" s="4"/>
      <c r="J17" s="4"/>
    </row>
    <row r="18" spans="1:10" ht="16.5">
      <c r="A18" s="23"/>
      <c r="B18" s="25"/>
      <c r="C18" s="25"/>
      <c r="D18" s="25"/>
      <c r="E18" s="130"/>
      <c r="F18" s="4"/>
      <c r="G18" s="4"/>
      <c r="H18" s="4"/>
      <c r="I18" s="4"/>
      <c r="J18" s="4"/>
    </row>
    <row r="19" spans="1:10" ht="60">
      <c r="A19" s="23"/>
      <c r="B19" s="22"/>
      <c r="C19" s="106" t="s">
        <v>408</v>
      </c>
      <c r="D19" s="106" t="s">
        <v>299</v>
      </c>
      <c r="E19" s="130"/>
      <c r="F19" s="4"/>
      <c r="G19" s="4"/>
      <c r="H19" s="4"/>
      <c r="I19" s="4"/>
      <c r="J19" s="4"/>
    </row>
    <row r="20" spans="1:10" ht="57.75" customHeight="1">
      <c r="A20" s="23"/>
      <c r="B20" s="107" t="s">
        <v>411</v>
      </c>
      <c r="C20" s="108" t="s">
        <v>412</v>
      </c>
      <c r="D20" s="136" t="s">
        <v>435</v>
      </c>
      <c r="E20" s="131">
        <v>0.2</v>
      </c>
      <c r="F20" s="4"/>
      <c r="G20" s="4"/>
      <c r="H20" s="4"/>
      <c r="I20" s="4"/>
      <c r="J20" s="4"/>
    </row>
    <row r="21" spans="1:10" ht="54" customHeight="1">
      <c r="A21" s="23"/>
      <c r="B21" s="110" t="s">
        <v>414</v>
      </c>
      <c r="C21" s="111" t="s">
        <v>415</v>
      </c>
      <c r="D21" s="136" t="s">
        <v>436</v>
      </c>
      <c r="E21" s="131">
        <v>0.4</v>
      </c>
      <c r="F21" s="4"/>
      <c r="G21" s="4"/>
      <c r="H21" s="4"/>
      <c r="I21" s="4"/>
      <c r="J21" s="4"/>
    </row>
    <row r="22" spans="1:10" ht="64.5" customHeight="1">
      <c r="A22" s="23"/>
      <c r="B22" s="113" t="s">
        <v>418</v>
      </c>
      <c r="C22" s="111" t="s">
        <v>419</v>
      </c>
      <c r="D22" s="136" t="s">
        <v>303</v>
      </c>
      <c r="E22" s="131">
        <v>0.6</v>
      </c>
      <c r="F22" s="4"/>
      <c r="G22" s="4"/>
      <c r="H22" s="4"/>
      <c r="I22" s="4"/>
      <c r="J22" s="4"/>
    </row>
    <row r="23" spans="1:10" ht="51.75" customHeight="1">
      <c r="A23" s="23"/>
      <c r="B23" s="114" t="s">
        <v>422</v>
      </c>
      <c r="C23" s="111" t="s">
        <v>423</v>
      </c>
      <c r="D23" s="136" t="s">
        <v>437</v>
      </c>
      <c r="E23" s="131">
        <v>0.8</v>
      </c>
      <c r="F23" s="4"/>
      <c r="G23" s="4"/>
      <c r="H23" s="4"/>
      <c r="I23" s="4"/>
      <c r="J23" s="4"/>
    </row>
    <row r="24" spans="1:10" ht="51.75" customHeight="1">
      <c r="A24" s="23"/>
      <c r="B24" s="115" t="s">
        <v>426</v>
      </c>
      <c r="C24" s="111" t="s">
        <v>427</v>
      </c>
      <c r="D24" s="136" t="s">
        <v>326</v>
      </c>
      <c r="E24" s="131">
        <v>1</v>
      </c>
      <c r="F24" s="4"/>
      <c r="G24" s="4"/>
      <c r="H24" s="4"/>
      <c r="I24" s="4"/>
      <c r="J24" s="4"/>
    </row>
    <row r="25" spans="1:10" ht="16.5">
      <c r="A25" s="23"/>
      <c r="B25" s="25"/>
      <c r="C25" s="25"/>
      <c r="D25" s="25"/>
      <c r="E25" s="130"/>
      <c r="F25" s="4"/>
      <c r="G25" s="4"/>
      <c r="H25" s="4"/>
      <c r="I25" s="4"/>
      <c r="J25" s="4"/>
    </row>
    <row r="26" spans="1:10" ht="16.5">
      <c r="A26" s="23"/>
      <c r="B26" s="25"/>
      <c r="C26" s="25"/>
      <c r="D26" s="25"/>
      <c r="E26" s="130"/>
      <c r="F26" s="4"/>
      <c r="G26" s="4"/>
      <c r="H26" s="4"/>
      <c r="I26" s="4"/>
      <c r="J26" s="4"/>
    </row>
    <row r="27" spans="1:10" ht="16.5">
      <c r="A27" s="23"/>
      <c r="B27" s="25"/>
      <c r="C27" s="25"/>
      <c r="D27" s="25"/>
      <c r="E27" s="130"/>
      <c r="F27" s="4"/>
      <c r="G27" s="4"/>
      <c r="H27" s="4"/>
      <c r="I27" s="4"/>
      <c r="J27" s="4"/>
    </row>
    <row r="28" spans="1:10" ht="16.5">
      <c r="A28" s="23"/>
      <c r="B28" s="25"/>
      <c r="C28" s="25"/>
      <c r="D28" s="25"/>
      <c r="E28" s="130"/>
      <c r="F28" s="4"/>
      <c r="G28" s="4"/>
      <c r="H28" s="4"/>
      <c r="I28" s="4"/>
      <c r="J28" s="4"/>
    </row>
    <row r="29" spans="1:10" ht="60">
      <c r="A29" s="23"/>
      <c r="B29" s="22"/>
      <c r="C29" s="106" t="s">
        <v>408</v>
      </c>
      <c r="D29" s="106" t="s">
        <v>438</v>
      </c>
      <c r="E29" s="130"/>
      <c r="F29" s="4"/>
      <c r="G29" s="4"/>
      <c r="H29" s="4"/>
      <c r="I29" s="4"/>
      <c r="J29" s="4"/>
    </row>
    <row r="30" spans="1:10" ht="75.75" customHeight="1">
      <c r="A30" s="23"/>
      <c r="B30" s="107" t="s">
        <v>411</v>
      </c>
      <c r="C30" s="108" t="s">
        <v>412</v>
      </c>
      <c r="D30" s="136" t="s">
        <v>333</v>
      </c>
      <c r="E30" s="131">
        <v>0.2</v>
      </c>
      <c r="F30" s="4"/>
      <c r="G30" s="4"/>
      <c r="H30" s="4"/>
      <c r="I30" s="4"/>
      <c r="J30" s="4"/>
    </row>
    <row r="31" spans="1:10" ht="65.25" customHeight="1">
      <c r="A31" s="23"/>
      <c r="B31" s="110" t="s">
        <v>414</v>
      </c>
      <c r="C31" s="111" t="s">
        <v>415</v>
      </c>
      <c r="D31" s="136" t="s">
        <v>439</v>
      </c>
      <c r="E31" s="131">
        <v>0.4</v>
      </c>
      <c r="F31" s="4"/>
      <c r="G31" s="4"/>
      <c r="H31" s="4"/>
      <c r="I31" s="4"/>
      <c r="J31" s="4"/>
    </row>
    <row r="32" spans="1:10" ht="57" customHeight="1">
      <c r="A32" s="23"/>
      <c r="B32" s="113" t="s">
        <v>418</v>
      </c>
      <c r="C32" s="111" t="s">
        <v>419</v>
      </c>
      <c r="D32" s="136" t="s">
        <v>440</v>
      </c>
      <c r="E32" s="131">
        <v>0.6</v>
      </c>
      <c r="F32" s="4"/>
      <c r="G32" s="4"/>
      <c r="H32" s="4"/>
      <c r="I32" s="4"/>
      <c r="J32" s="4"/>
    </row>
    <row r="33" spans="1:10" ht="66.75" customHeight="1">
      <c r="A33" s="23"/>
      <c r="B33" s="114" t="s">
        <v>422</v>
      </c>
      <c r="C33" s="111" t="s">
        <v>423</v>
      </c>
      <c r="D33" s="136" t="s">
        <v>441</v>
      </c>
      <c r="E33" s="131">
        <v>0.8</v>
      </c>
      <c r="F33" s="4"/>
      <c r="G33" s="4"/>
      <c r="H33" s="4"/>
      <c r="I33" s="4"/>
      <c r="J33" s="4"/>
    </row>
    <row r="34" spans="1:10" ht="79.5" customHeight="1">
      <c r="A34" s="23"/>
      <c r="B34" s="115" t="s">
        <v>426</v>
      </c>
      <c r="C34" s="111" t="s">
        <v>427</v>
      </c>
      <c r="D34" s="136" t="s">
        <v>442</v>
      </c>
      <c r="E34" s="131">
        <v>1</v>
      </c>
      <c r="F34" s="4"/>
      <c r="G34" s="4"/>
      <c r="H34" s="4"/>
      <c r="I34" s="4"/>
      <c r="J34" s="4"/>
    </row>
    <row r="35" spans="1:10">
      <c r="A35" s="23"/>
      <c r="B35" s="23"/>
      <c r="C35" s="23" t="s">
        <v>443</v>
      </c>
      <c r="D35" s="23" t="s">
        <v>444</v>
      </c>
      <c r="E35" s="130"/>
      <c r="F35" s="4"/>
      <c r="G35" s="4"/>
      <c r="H35" s="4"/>
      <c r="I35" s="4"/>
      <c r="J35" s="4"/>
    </row>
    <row r="36" spans="1:10">
      <c r="A36" s="23"/>
      <c r="B36" s="23"/>
      <c r="C36" s="23"/>
      <c r="D36" s="23"/>
      <c r="E36" s="130"/>
      <c r="F36" s="4"/>
      <c r="G36" s="4"/>
      <c r="H36" s="4"/>
      <c r="I36" s="4"/>
      <c r="J36" s="4"/>
    </row>
    <row r="37" spans="1:10">
      <c r="A37" s="23"/>
      <c r="B37" s="23"/>
      <c r="C37" s="23"/>
      <c r="D37" s="23"/>
      <c r="E37" s="130"/>
      <c r="F37" s="4"/>
      <c r="G37" s="4"/>
      <c r="H37" s="4"/>
      <c r="I37" s="4"/>
      <c r="J37" s="4"/>
    </row>
    <row r="38" spans="1:10" ht="60">
      <c r="A38" s="23"/>
      <c r="B38" s="22"/>
      <c r="C38" s="106" t="s">
        <v>408</v>
      </c>
      <c r="D38" s="106" t="s">
        <v>445</v>
      </c>
      <c r="E38" s="130"/>
      <c r="F38" s="4"/>
      <c r="G38" s="4"/>
      <c r="H38" s="4"/>
      <c r="I38" s="4"/>
      <c r="J38" s="4"/>
    </row>
    <row r="39" spans="1:10" ht="99">
      <c r="A39" s="23"/>
      <c r="B39" s="107" t="s">
        <v>411</v>
      </c>
      <c r="C39" s="108" t="s">
        <v>412</v>
      </c>
      <c r="D39" s="137" t="s">
        <v>446</v>
      </c>
      <c r="E39" s="131">
        <v>0.2</v>
      </c>
      <c r="F39" s="4"/>
      <c r="G39" s="4"/>
      <c r="H39" s="4"/>
      <c r="I39" s="4"/>
      <c r="J39" s="4"/>
    </row>
    <row r="40" spans="1:10" ht="99">
      <c r="A40" s="23"/>
      <c r="B40" s="110" t="s">
        <v>414</v>
      </c>
      <c r="C40" s="111" t="s">
        <v>415</v>
      </c>
      <c r="D40" s="137" t="s">
        <v>447</v>
      </c>
      <c r="E40" s="131">
        <v>0.4</v>
      </c>
      <c r="F40" s="4"/>
      <c r="G40" s="4"/>
      <c r="H40" s="4"/>
      <c r="I40" s="4"/>
      <c r="J40" s="4"/>
    </row>
    <row r="41" spans="1:10" ht="99">
      <c r="A41" s="23"/>
      <c r="B41" s="113" t="s">
        <v>418</v>
      </c>
      <c r="C41" s="111" t="s">
        <v>419</v>
      </c>
      <c r="D41" s="137" t="s">
        <v>448</v>
      </c>
      <c r="E41" s="131">
        <v>0.6</v>
      </c>
      <c r="F41" s="4"/>
      <c r="G41" s="4"/>
      <c r="H41" s="4"/>
      <c r="I41" s="4"/>
      <c r="J41" s="4"/>
    </row>
    <row r="42" spans="1:10" ht="99">
      <c r="A42" s="23"/>
      <c r="B42" s="114" t="s">
        <v>422</v>
      </c>
      <c r="C42" s="111" t="s">
        <v>423</v>
      </c>
      <c r="D42" s="137" t="s">
        <v>449</v>
      </c>
      <c r="E42" s="131">
        <v>0.8</v>
      </c>
      <c r="F42" s="4"/>
      <c r="G42" s="4"/>
      <c r="H42" s="4"/>
      <c r="I42" s="4"/>
      <c r="J42" s="4"/>
    </row>
    <row r="43" spans="1:10" ht="99">
      <c r="A43" s="23"/>
      <c r="B43" s="115" t="s">
        <v>426</v>
      </c>
      <c r="C43" s="111" t="s">
        <v>427</v>
      </c>
      <c r="D43" s="137" t="s">
        <v>450</v>
      </c>
      <c r="E43" s="131">
        <v>1</v>
      </c>
      <c r="F43" s="4"/>
      <c r="G43" s="4"/>
      <c r="H43" s="4"/>
      <c r="I43" s="4"/>
      <c r="J43" s="4"/>
    </row>
    <row r="44" spans="1:10">
      <c r="A44" s="23"/>
      <c r="B44" s="23"/>
      <c r="C44" s="23"/>
      <c r="D44" s="23"/>
      <c r="E44" s="130"/>
      <c r="F44" s="4"/>
      <c r="G44" s="4"/>
      <c r="H44" s="4"/>
      <c r="I44" s="4"/>
      <c r="J44" s="4"/>
    </row>
    <row r="45" spans="1:10" ht="56.25" customHeight="1">
      <c r="A45" s="23"/>
      <c r="B45" s="23"/>
      <c r="C45" s="23"/>
      <c r="D45" s="106" t="s">
        <v>277</v>
      </c>
      <c r="E45" s="130"/>
      <c r="F45" s="4"/>
      <c r="G45" s="4"/>
      <c r="H45" s="4"/>
      <c r="I45" s="4"/>
      <c r="J45" s="4"/>
    </row>
    <row r="46" spans="1:10" ht="94.5" customHeight="1">
      <c r="A46" s="23"/>
      <c r="B46" s="114" t="s">
        <v>422</v>
      </c>
      <c r="C46" s="23"/>
      <c r="D46" s="112" t="s">
        <v>451</v>
      </c>
      <c r="E46" s="131">
        <v>0.8</v>
      </c>
      <c r="F46" s="4"/>
      <c r="G46" s="4"/>
      <c r="H46" s="4"/>
      <c r="I46" s="4"/>
      <c r="J46" s="4"/>
    </row>
    <row r="47" spans="1:10" ht="105.75" customHeight="1">
      <c r="A47" s="23"/>
      <c r="B47" s="115" t="s">
        <v>426</v>
      </c>
      <c r="C47" s="24"/>
      <c r="D47" s="112" t="s">
        <v>452</v>
      </c>
      <c r="E47" s="131">
        <v>1</v>
      </c>
      <c r="F47" s="4"/>
      <c r="G47" s="4"/>
      <c r="H47" s="4"/>
      <c r="I47" s="4"/>
      <c r="J47" s="4"/>
    </row>
    <row r="48" spans="1:10">
      <c r="A48" s="23"/>
      <c r="B48" s="20"/>
      <c r="C48" s="20"/>
      <c r="D48" s="20"/>
      <c r="E48" s="130"/>
      <c r="F48" s="4"/>
      <c r="G48" s="4"/>
      <c r="H48" s="4"/>
      <c r="I48" s="4"/>
      <c r="J48" s="4"/>
    </row>
    <row r="49" spans="1:10">
      <c r="A49" s="23"/>
      <c r="B49" s="20"/>
      <c r="C49" s="20"/>
      <c r="D49" s="20"/>
      <c r="E49" s="130"/>
      <c r="F49" s="4"/>
      <c r="G49" s="4"/>
      <c r="H49" s="4"/>
      <c r="I49" s="4"/>
      <c r="J49" s="4"/>
    </row>
    <row r="50" spans="1:10" ht="20.25">
      <c r="A50" s="23"/>
      <c r="B50" s="23"/>
      <c r="C50" s="24"/>
      <c r="D50" s="24"/>
      <c r="E50" s="130"/>
      <c r="F50" s="4"/>
      <c r="G50" s="4"/>
      <c r="H50" s="4"/>
      <c r="I50" s="4"/>
      <c r="J50" s="4"/>
    </row>
    <row r="51" spans="1:10" ht="46.5" customHeight="1">
      <c r="A51" s="23"/>
      <c r="B51" s="23"/>
      <c r="C51" s="23"/>
      <c r="D51" s="106" t="s">
        <v>453</v>
      </c>
      <c r="E51" s="130"/>
      <c r="F51" s="4"/>
      <c r="G51" s="4"/>
      <c r="H51" s="4"/>
      <c r="I51" s="4"/>
      <c r="J51" s="4"/>
    </row>
    <row r="52" spans="1:10" ht="90" customHeight="1">
      <c r="A52" s="23"/>
      <c r="B52" s="114" t="s">
        <v>422</v>
      </c>
      <c r="C52" s="23"/>
      <c r="D52" s="112" t="s">
        <v>454</v>
      </c>
      <c r="E52" s="131">
        <v>0.8</v>
      </c>
      <c r="F52" s="4"/>
      <c r="G52" s="4"/>
      <c r="H52" s="4"/>
      <c r="I52" s="4"/>
      <c r="J52" s="4"/>
    </row>
    <row r="53" spans="1:10" ht="66">
      <c r="A53" s="23"/>
      <c r="B53" s="115" t="s">
        <v>426</v>
      </c>
      <c r="C53" s="24"/>
      <c r="D53" s="112" t="s">
        <v>455</v>
      </c>
      <c r="E53" s="131">
        <v>1</v>
      </c>
      <c r="F53" s="4"/>
      <c r="G53" s="4"/>
      <c r="H53" s="4"/>
      <c r="I53" s="4"/>
      <c r="J53" s="4"/>
    </row>
    <row r="54" spans="1:10" ht="20.25">
      <c r="A54" s="23"/>
      <c r="B54" s="23"/>
      <c r="C54" s="24"/>
      <c r="D54" s="24"/>
      <c r="E54" s="130"/>
      <c r="F54" s="4"/>
      <c r="G54" s="4"/>
      <c r="H54" s="4"/>
      <c r="I54" s="4"/>
      <c r="J54" s="4"/>
    </row>
    <row r="55" spans="1:10" ht="20.25">
      <c r="A55" s="23"/>
      <c r="B55" s="23"/>
      <c r="C55" s="24"/>
      <c r="D55" s="24"/>
      <c r="E55" s="130"/>
      <c r="F55" s="4"/>
      <c r="G55" s="4"/>
      <c r="H55" s="4"/>
      <c r="I55" s="4"/>
      <c r="J55" s="4"/>
    </row>
    <row r="56" spans="1:10" ht="20.25">
      <c r="A56" s="23"/>
      <c r="B56" s="23"/>
      <c r="C56" s="24"/>
      <c r="D56" s="24"/>
      <c r="E56" s="130"/>
      <c r="F56" s="4"/>
      <c r="G56" s="4"/>
      <c r="H56" s="4"/>
      <c r="I56" s="4"/>
      <c r="J56" s="4"/>
    </row>
    <row r="57" spans="1:10" ht="20.25">
      <c r="A57" s="23"/>
      <c r="B57" s="23"/>
      <c r="C57" s="24"/>
      <c r="D57" s="24"/>
      <c r="E57" s="130"/>
      <c r="F57" s="4"/>
      <c r="G57" s="4"/>
      <c r="H57" s="4"/>
      <c r="I57" s="4"/>
      <c r="J57" s="4"/>
    </row>
    <row r="58" spans="1:10" ht="20.25">
      <c r="A58" s="23"/>
      <c r="B58" s="23"/>
      <c r="C58" s="24"/>
      <c r="D58" s="24"/>
      <c r="E58" s="130"/>
      <c r="F58" s="4"/>
      <c r="G58" s="4"/>
      <c r="H58" s="4"/>
      <c r="I58" s="4"/>
      <c r="J58" s="4"/>
    </row>
    <row r="59" spans="1:10" ht="20.25">
      <c r="A59" s="23"/>
      <c r="B59" s="23"/>
      <c r="C59" s="24"/>
      <c r="D59" s="24"/>
      <c r="E59" s="130"/>
      <c r="F59" s="4"/>
      <c r="G59" s="4"/>
      <c r="H59" s="4"/>
      <c r="I59" s="4"/>
      <c r="J59" s="4"/>
    </row>
    <row r="60" spans="1:10" ht="20.25">
      <c r="A60" s="23"/>
      <c r="B60" s="23"/>
      <c r="C60" s="24"/>
      <c r="D60" s="24"/>
      <c r="E60" s="130"/>
      <c r="F60" s="4"/>
      <c r="G60" s="4"/>
      <c r="H60" s="4"/>
      <c r="I60" s="4"/>
      <c r="J60" s="4"/>
    </row>
    <row r="61" spans="1:10" ht="20.25">
      <c r="A61" s="23"/>
      <c r="B61" s="23"/>
      <c r="C61" s="24"/>
      <c r="D61" s="24"/>
      <c r="E61" s="130"/>
      <c r="F61" s="4"/>
      <c r="G61" s="4"/>
      <c r="H61" s="4"/>
      <c r="I61" s="4"/>
      <c r="J61" s="4"/>
    </row>
    <row r="62" spans="1:10" ht="20.25">
      <c r="A62" s="23"/>
      <c r="B62" s="23"/>
      <c r="C62" s="24"/>
      <c r="D62" s="24"/>
      <c r="E62" s="130"/>
      <c r="F62" s="4"/>
      <c r="G62" s="4"/>
      <c r="H62" s="4"/>
      <c r="I62" s="4"/>
      <c r="J62" s="4"/>
    </row>
    <row r="63" spans="1:10" ht="20.25">
      <c r="A63" s="23"/>
      <c r="B63" s="23"/>
      <c r="C63" s="24"/>
      <c r="D63" s="24"/>
      <c r="E63" s="130"/>
      <c r="F63" s="4"/>
      <c r="G63" s="4"/>
      <c r="H63" s="4"/>
      <c r="I63" s="4"/>
      <c r="J63" s="4"/>
    </row>
    <row r="64" spans="1:10" ht="20.25">
      <c r="A64" s="23"/>
      <c r="B64" s="23"/>
      <c r="C64" s="24"/>
      <c r="D64" s="24"/>
      <c r="E64" s="130"/>
      <c r="F64" s="4"/>
      <c r="G64" s="4"/>
      <c r="H64" s="4"/>
      <c r="I64" s="4"/>
      <c r="J64" s="4"/>
    </row>
    <row r="65" spans="1:10" ht="20.25">
      <c r="A65" s="23"/>
      <c r="B65" s="23"/>
      <c r="C65" s="24"/>
      <c r="D65" s="24"/>
      <c r="E65" s="130"/>
      <c r="F65" s="4"/>
      <c r="G65" s="4"/>
      <c r="H65" s="4"/>
      <c r="I65" s="4"/>
      <c r="J65" s="4"/>
    </row>
    <row r="66" spans="1:10" ht="20.25">
      <c r="A66" s="23"/>
      <c r="B66" s="23"/>
      <c r="C66" s="24"/>
      <c r="D66" s="24"/>
      <c r="E66" s="130"/>
      <c r="F66" s="4"/>
      <c r="G66" s="4"/>
      <c r="H66" s="4"/>
      <c r="I66" s="4"/>
      <c r="J66" s="4"/>
    </row>
    <row r="67" spans="1:10" ht="20.25">
      <c r="A67" s="23"/>
      <c r="B67" s="23"/>
      <c r="C67" s="24"/>
      <c r="D67" s="24"/>
      <c r="E67" s="130"/>
      <c r="F67" s="4"/>
      <c r="G67" s="4"/>
      <c r="H67" s="4"/>
      <c r="I67" s="4"/>
      <c r="J67" s="4"/>
    </row>
    <row r="68" spans="1:10" ht="20.25">
      <c r="A68" s="23"/>
      <c r="B68" s="23"/>
      <c r="C68" s="24"/>
      <c r="D68" s="24"/>
      <c r="E68" s="130"/>
      <c r="F68" s="4"/>
      <c r="G68" s="4"/>
      <c r="H68" s="4"/>
      <c r="I68" s="4"/>
      <c r="J68" s="4"/>
    </row>
    <row r="69" spans="1:10" ht="20.25">
      <c r="A69" s="23"/>
      <c r="B69" s="23"/>
      <c r="C69" s="24"/>
      <c r="D69" s="24"/>
      <c r="E69" s="130"/>
      <c r="F69" s="4"/>
      <c r="G69" s="4"/>
      <c r="H69" s="4"/>
      <c r="I69" s="4"/>
      <c r="J69" s="4"/>
    </row>
    <row r="70" spans="1:10" ht="20.25">
      <c r="A70" s="23"/>
      <c r="B70" s="23"/>
      <c r="C70" s="24"/>
      <c r="D70" s="24"/>
      <c r="E70" s="130"/>
      <c r="F70" s="4"/>
      <c r="G70" s="4"/>
      <c r="H70" s="4"/>
      <c r="I70" s="4"/>
      <c r="J70" s="4"/>
    </row>
    <row r="71" spans="1:10" ht="20.25">
      <c r="A71" s="23"/>
      <c r="B71" s="23"/>
      <c r="C71" s="24"/>
      <c r="D71" s="24"/>
      <c r="E71" s="130"/>
      <c r="F71" s="4"/>
      <c r="G71" s="4"/>
      <c r="H71" s="4"/>
      <c r="I71" s="4"/>
      <c r="J71" s="4"/>
    </row>
    <row r="72" spans="1:10" ht="20.25">
      <c r="A72" s="23"/>
      <c r="B72" s="23"/>
      <c r="C72" s="24"/>
      <c r="D72" s="24"/>
      <c r="E72" s="130"/>
      <c r="F72" s="4"/>
      <c r="G72" s="4"/>
      <c r="H72" s="4"/>
      <c r="I72" s="4"/>
      <c r="J72" s="4"/>
    </row>
    <row r="73" spans="1:10" ht="20.25">
      <c r="A73" s="23"/>
      <c r="B73" s="23"/>
      <c r="C73" s="24"/>
      <c r="D73" s="24"/>
      <c r="E73" s="130"/>
      <c r="F73" s="4"/>
      <c r="G73" s="4"/>
      <c r="H73" s="4"/>
      <c r="I73" s="4"/>
      <c r="J73" s="4"/>
    </row>
    <row r="74" spans="1:10" ht="20.25">
      <c r="A74" s="23"/>
      <c r="B74" s="23"/>
      <c r="C74" s="24"/>
      <c r="D74" s="24"/>
      <c r="E74" s="130"/>
      <c r="F74" s="4"/>
      <c r="G74" s="4"/>
      <c r="H74" s="4"/>
      <c r="I74" s="4"/>
      <c r="J74" s="4"/>
    </row>
    <row r="75" spans="1:10" ht="20.25">
      <c r="A75" s="23"/>
      <c r="B75" s="23"/>
      <c r="C75" s="24"/>
      <c r="D75" s="24"/>
      <c r="E75" s="130"/>
      <c r="F75" s="4"/>
      <c r="G75" s="4"/>
      <c r="H75" s="4"/>
      <c r="I75" s="4"/>
      <c r="J75" s="4"/>
    </row>
    <row r="76" spans="1:10" ht="20.25">
      <c r="A76" s="23"/>
      <c r="B76" s="23"/>
      <c r="C76" s="24"/>
      <c r="D76" s="24"/>
      <c r="E76" s="130"/>
      <c r="F76" s="4"/>
      <c r="G76" s="4"/>
      <c r="H76" s="4"/>
      <c r="I76" s="4"/>
      <c r="J76" s="4"/>
    </row>
    <row r="77" spans="1:10" ht="20.25">
      <c r="A77" s="23"/>
      <c r="B77" s="23"/>
      <c r="C77" s="24"/>
      <c r="D77" s="24"/>
      <c r="E77" s="130"/>
      <c r="F77" s="4"/>
      <c r="G77" s="4"/>
      <c r="H77" s="4"/>
      <c r="I77" s="4"/>
      <c r="J77" s="4"/>
    </row>
    <row r="78" spans="1:10" ht="20.25">
      <c r="A78" s="23"/>
      <c r="B78" s="23"/>
      <c r="C78" s="24"/>
      <c r="D78" s="24"/>
      <c r="E78" s="130"/>
      <c r="F78" s="4"/>
      <c r="G78" s="4"/>
      <c r="H78" s="4"/>
      <c r="I78" s="4"/>
      <c r="J78" s="4"/>
    </row>
    <row r="79" spans="1:10" ht="20.25">
      <c r="A79" s="23"/>
      <c r="B79" s="23"/>
      <c r="C79" s="24"/>
      <c r="D79" s="24"/>
      <c r="E79" s="130"/>
      <c r="F79" s="4"/>
      <c r="G79" s="4"/>
      <c r="H79" s="4"/>
      <c r="I79" s="4"/>
      <c r="J79" s="4"/>
    </row>
    <row r="80" spans="1:10" s="4" customFormat="1" ht="20.25">
      <c r="A80" s="23"/>
      <c r="B80" s="23"/>
      <c r="C80" s="24"/>
      <c r="D80" s="24"/>
      <c r="E80" s="130"/>
    </row>
    <row r="81" spans="1:5" s="4" customFormat="1" ht="20.25">
      <c r="A81" s="23"/>
      <c r="B81" s="23"/>
      <c r="C81" s="24"/>
      <c r="D81" s="24"/>
      <c r="E81" s="130"/>
    </row>
    <row r="82" spans="1:5" s="4" customFormat="1" ht="20.25">
      <c r="A82" s="23"/>
      <c r="B82" s="23"/>
      <c r="C82" s="24"/>
      <c r="D82" s="24"/>
      <c r="E82" s="130"/>
    </row>
    <row r="83" spans="1:5" s="4" customFormat="1" ht="20.25">
      <c r="A83" s="23"/>
      <c r="B83" s="23"/>
      <c r="C83" s="24"/>
      <c r="D83" s="24"/>
      <c r="E83" s="130"/>
    </row>
    <row r="84" spans="1:5" s="4" customFormat="1" ht="20.25">
      <c r="A84" s="23"/>
      <c r="B84" s="23"/>
      <c r="C84" s="24"/>
      <c r="D84" s="24"/>
      <c r="E84" s="130"/>
    </row>
    <row r="85" spans="1:5" s="4" customFormat="1" ht="20.25">
      <c r="A85" s="23"/>
      <c r="B85" s="23"/>
      <c r="C85" s="24"/>
      <c r="D85" s="24"/>
      <c r="E85" s="130"/>
    </row>
    <row r="86" spans="1:5" s="4" customFormat="1" ht="20.25">
      <c r="A86" s="23"/>
      <c r="B86" s="23"/>
      <c r="C86" s="24"/>
      <c r="D86" s="24"/>
      <c r="E86" s="130"/>
    </row>
    <row r="87" spans="1:5" s="4" customFormat="1" ht="20.25">
      <c r="A87" s="23"/>
      <c r="B87" s="23"/>
      <c r="C87" s="24"/>
      <c r="D87" s="24"/>
      <c r="E87" s="130"/>
    </row>
    <row r="88" spans="1:5" s="4" customFormat="1" ht="20.25">
      <c r="A88" s="23"/>
      <c r="B88" s="23"/>
      <c r="C88" s="24"/>
      <c r="D88" s="24"/>
      <c r="E88" s="130"/>
    </row>
    <row r="89" spans="1:5" s="4" customFormat="1" ht="20.25">
      <c r="A89" s="23"/>
      <c r="B89" s="23"/>
      <c r="C89" s="24"/>
      <c r="D89" s="24"/>
      <c r="E89" s="130"/>
    </row>
    <row r="90" spans="1:5" s="4" customFormat="1" ht="20.25">
      <c r="A90" s="23"/>
      <c r="B90" s="23"/>
      <c r="C90" s="24"/>
      <c r="D90" s="24"/>
      <c r="E90" s="130"/>
    </row>
    <row r="91" spans="1:5" s="4" customFormat="1" ht="20.25">
      <c r="A91" s="23"/>
      <c r="B91" s="23"/>
      <c r="C91" s="24"/>
      <c r="D91" s="24"/>
      <c r="E91" s="130"/>
    </row>
    <row r="92" spans="1:5" s="4" customFormat="1" ht="20.25">
      <c r="A92" s="23"/>
      <c r="B92" s="23"/>
      <c r="C92" s="24"/>
      <c r="D92" s="24"/>
      <c r="E92" s="130"/>
    </row>
    <row r="93" spans="1:5" s="4" customFormat="1" ht="20.25">
      <c r="A93" s="23"/>
      <c r="B93" s="23"/>
      <c r="C93" s="24"/>
      <c r="D93" s="24"/>
      <c r="E93" s="130"/>
    </row>
    <row r="94" spans="1:5" s="4" customFormat="1" ht="20.25">
      <c r="A94" s="23"/>
      <c r="B94" s="23"/>
      <c r="C94" s="24"/>
      <c r="D94" s="24"/>
      <c r="E94" s="130"/>
    </row>
    <row r="95" spans="1:5" s="4" customFormat="1" ht="20.25">
      <c r="A95" s="23"/>
      <c r="B95" s="23"/>
      <c r="C95" s="24"/>
      <c r="D95" s="24"/>
      <c r="E95" s="130"/>
    </row>
    <row r="96" spans="1:5" s="4" customFormat="1" ht="20.25">
      <c r="A96" s="23"/>
      <c r="B96" s="23"/>
      <c r="C96" s="24"/>
      <c r="D96" s="24"/>
      <c r="E96" s="130"/>
    </row>
    <row r="97" spans="1:5" s="4" customFormat="1" ht="20.25">
      <c r="A97" s="23"/>
      <c r="B97" s="23"/>
      <c r="C97" s="24"/>
      <c r="D97" s="24"/>
      <c r="E97" s="130"/>
    </row>
    <row r="98" spans="1:5" s="4" customFormat="1" ht="20.25">
      <c r="A98" s="23"/>
      <c r="B98" s="23"/>
      <c r="C98" s="24"/>
      <c r="D98" s="24"/>
      <c r="E98" s="130"/>
    </row>
    <row r="99" spans="1:5" s="4" customFormat="1" ht="20.25">
      <c r="A99" s="23"/>
      <c r="B99" s="23"/>
      <c r="C99" s="24"/>
      <c r="D99" s="24"/>
      <c r="E99" s="130"/>
    </row>
    <row r="100" spans="1:5" s="4" customFormat="1" ht="20.25">
      <c r="A100" s="23"/>
      <c r="B100" s="23"/>
      <c r="C100" s="24"/>
      <c r="D100" s="24"/>
      <c r="E100" s="130"/>
    </row>
    <row r="101" spans="1:5" s="4" customFormat="1" ht="20.25">
      <c r="A101" s="23"/>
      <c r="B101" s="23"/>
      <c r="C101" s="24"/>
      <c r="D101" s="24"/>
      <c r="E101" s="130"/>
    </row>
    <row r="102" spans="1:5" s="4" customFormat="1" ht="20.25">
      <c r="A102" s="23"/>
      <c r="B102" s="23"/>
      <c r="C102" s="24"/>
      <c r="D102" s="24"/>
      <c r="E102" s="130"/>
    </row>
    <row r="103" spans="1:5" s="4" customFormat="1" ht="20.25">
      <c r="A103" s="23"/>
      <c r="B103" s="23"/>
      <c r="C103" s="24"/>
      <c r="D103" s="24"/>
      <c r="E103" s="130"/>
    </row>
    <row r="104" spans="1:5" s="4" customFormat="1" ht="20.25">
      <c r="A104" s="23"/>
      <c r="B104" s="23"/>
      <c r="C104" s="24"/>
      <c r="D104" s="24"/>
      <c r="E104" s="130"/>
    </row>
    <row r="105" spans="1:5" s="4" customFormat="1" ht="20.25">
      <c r="A105" s="23"/>
      <c r="B105" s="23"/>
      <c r="C105" s="24"/>
      <c r="D105" s="24"/>
      <c r="E105" s="130"/>
    </row>
    <row r="106" spans="1:5" s="4" customFormat="1" ht="20.25">
      <c r="A106" s="23"/>
      <c r="B106" s="23"/>
      <c r="C106" s="24"/>
      <c r="D106" s="24"/>
      <c r="E106" s="130"/>
    </row>
    <row r="107" spans="1:5" s="4" customFormat="1" ht="20.25">
      <c r="A107" s="23"/>
      <c r="B107" s="23"/>
      <c r="C107" s="24"/>
      <c r="D107" s="24"/>
      <c r="E107" s="130"/>
    </row>
    <row r="108" spans="1:5" s="4" customFormat="1" ht="20.25">
      <c r="A108" s="23"/>
      <c r="B108" s="23"/>
      <c r="C108" s="24"/>
      <c r="D108" s="24"/>
      <c r="E108" s="130"/>
    </row>
    <row r="109" spans="1:5" s="4" customFormat="1" ht="20.25">
      <c r="A109" s="23"/>
      <c r="B109" s="23"/>
      <c r="C109" s="24"/>
      <c r="D109" s="24"/>
      <c r="E109" s="130"/>
    </row>
    <row r="110" spans="1:5" s="4" customFormat="1" ht="20.25">
      <c r="A110" s="23"/>
      <c r="B110" s="23"/>
      <c r="C110" s="24"/>
      <c r="D110" s="24"/>
      <c r="E110" s="130"/>
    </row>
    <row r="111" spans="1:5" s="4" customFormat="1" ht="20.25">
      <c r="A111" s="23"/>
      <c r="B111" s="23"/>
      <c r="C111" s="24"/>
      <c r="D111" s="24"/>
      <c r="E111" s="130"/>
    </row>
    <row r="112" spans="1:5" s="4" customFormat="1" ht="20.25">
      <c r="A112" s="23"/>
      <c r="B112" s="23"/>
      <c r="C112" s="24"/>
      <c r="D112" s="24"/>
      <c r="E112" s="130"/>
    </row>
    <row r="113" spans="1:5" s="4" customFormat="1" ht="20.25">
      <c r="A113" s="23"/>
      <c r="B113" s="23"/>
      <c r="C113" s="24"/>
      <c r="D113" s="24"/>
      <c r="E113" s="130"/>
    </row>
    <row r="114" spans="1:5" s="4" customFormat="1" ht="20.25">
      <c r="A114" s="23"/>
      <c r="B114" s="23"/>
      <c r="C114" s="24"/>
      <c r="D114" s="24"/>
      <c r="E114" s="130"/>
    </row>
    <row r="115" spans="1:5" s="4" customFormat="1" ht="20.25">
      <c r="A115" s="23"/>
      <c r="B115" s="23"/>
      <c r="C115" s="24"/>
      <c r="D115" s="24"/>
      <c r="E115" s="130"/>
    </row>
    <row r="116" spans="1:5" s="4" customFormat="1" ht="20.25">
      <c r="A116" s="23"/>
      <c r="B116" s="23"/>
      <c r="C116" s="24"/>
      <c r="D116" s="24"/>
      <c r="E116" s="130"/>
    </row>
    <row r="117" spans="1:5" s="4" customFormat="1" ht="20.25">
      <c r="A117" s="23"/>
      <c r="B117" s="23"/>
      <c r="C117" s="24"/>
      <c r="D117" s="24"/>
      <c r="E117" s="130"/>
    </row>
    <row r="118" spans="1:5" s="4" customFormat="1" ht="20.25">
      <c r="A118" s="23"/>
      <c r="B118" s="23"/>
      <c r="C118" s="24"/>
      <c r="D118" s="24"/>
      <c r="E118" s="130"/>
    </row>
    <row r="119" spans="1:5" s="4" customFormat="1" ht="20.25">
      <c r="A119" s="23"/>
      <c r="B119" s="23"/>
      <c r="C119" s="24"/>
      <c r="D119" s="24"/>
      <c r="E119" s="130"/>
    </row>
    <row r="120" spans="1:5" s="4" customFormat="1" ht="20.25">
      <c r="A120" s="23"/>
      <c r="B120" s="23"/>
      <c r="C120" s="24"/>
      <c r="D120" s="24"/>
      <c r="E120" s="130"/>
    </row>
    <row r="121" spans="1:5" s="4" customFormat="1" ht="20.25">
      <c r="A121" s="23"/>
      <c r="B121" s="23"/>
      <c r="C121" s="24"/>
      <c r="D121" s="24"/>
      <c r="E121" s="130"/>
    </row>
    <row r="122" spans="1:5" s="4" customFormat="1" ht="20.25">
      <c r="A122" s="23"/>
      <c r="B122" s="23"/>
      <c r="C122" s="24"/>
      <c r="D122" s="24"/>
      <c r="E122" s="130"/>
    </row>
    <row r="123" spans="1:5" s="4" customFormat="1" ht="20.25">
      <c r="A123" s="23"/>
      <c r="B123" s="23"/>
      <c r="C123" s="24"/>
      <c r="D123" s="24"/>
      <c r="E123" s="130"/>
    </row>
    <row r="124" spans="1:5" s="4" customFormat="1" ht="20.25">
      <c r="A124" s="23"/>
      <c r="B124" s="23"/>
      <c r="C124" s="24"/>
      <c r="D124" s="24"/>
      <c r="E124" s="130"/>
    </row>
    <row r="125" spans="1:5" s="4" customFormat="1" ht="20.25">
      <c r="A125" s="23"/>
      <c r="B125" s="23"/>
      <c r="C125" s="24"/>
      <c r="D125" s="24"/>
      <c r="E125" s="130"/>
    </row>
    <row r="126" spans="1:5" s="4" customFormat="1" ht="20.25">
      <c r="A126" s="23"/>
      <c r="B126" s="23"/>
      <c r="C126" s="24"/>
      <c r="D126" s="24"/>
      <c r="E126" s="130"/>
    </row>
    <row r="127" spans="1:5" s="4" customFormat="1" ht="20.25">
      <c r="A127" s="23"/>
      <c r="B127" s="23"/>
      <c r="C127" s="24"/>
      <c r="D127" s="24"/>
      <c r="E127" s="130"/>
    </row>
    <row r="128" spans="1:5" s="4" customFormat="1" ht="20.25">
      <c r="A128" s="23"/>
      <c r="B128" s="23"/>
      <c r="C128" s="24"/>
      <c r="D128" s="24"/>
      <c r="E128" s="130"/>
    </row>
    <row r="129" spans="1:5" s="4" customFormat="1" ht="20.25">
      <c r="A129" s="23"/>
      <c r="B129" s="23"/>
      <c r="C129" s="24"/>
      <c r="D129" s="24"/>
      <c r="E129" s="130"/>
    </row>
    <row r="130" spans="1:5" s="4" customFormat="1" ht="20.25">
      <c r="A130" s="23"/>
      <c r="B130" s="23"/>
      <c r="C130" s="24"/>
      <c r="D130" s="24"/>
      <c r="E130" s="130"/>
    </row>
    <row r="131" spans="1:5" s="4" customFormat="1" ht="20.25">
      <c r="A131" s="23"/>
      <c r="B131" s="23"/>
      <c r="C131" s="24"/>
      <c r="D131" s="24"/>
      <c r="E131" s="130"/>
    </row>
    <row r="132" spans="1:5" s="4" customFormat="1" ht="20.25">
      <c r="A132" s="23"/>
      <c r="B132" s="23"/>
      <c r="C132" s="24"/>
      <c r="D132" s="24"/>
      <c r="E132" s="130"/>
    </row>
    <row r="133" spans="1:5" s="4" customFormat="1" ht="20.25">
      <c r="A133" s="23"/>
      <c r="B133" s="23"/>
      <c r="C133" s="24"/>
      <c r="D133" s="24"/>
      <c r="E133" s="130"/>
    </row>
    <row r="134" spans="1:5" s="4" customFormat="1" ht="20.25">
      <c r="A134" s="23"/>
      <c r="B134" s="23"/>
      <c r="C134" s="24"/>
      <c r="D134" s="24"/>
      <c r="E134" s="130"/>
    </row>
    <row r="135" spans="1:5" s="4" customFormat="1" ht="20.25">
      <c r="A135" s="23"/>
      <c r="B135" s="23"/>
      <c r="C135" s="24"/>
      <c r="D135" s="24"/>
      <c r="E135" s="130"/>
    </row>
    <row r="136" spans="1:5" s="4" customFormat="1" ht="20.25">
      <c r="A136" s="23"/>
      <c r="B136" s="23"/>
      <c r="C136" s="24"/>
      <c r="D136" s="24"/>
      <c r="E136" s="130"/>
    </row>
    <row r="137" spans="1:5" s="4" customFormat="1" ht="20.25">
      <c r="A137" s="23"/>
      <c r="B137" s="23"/>
      <c r="C137" s="24"/>
      <c r="D137" s="24"/>
      <c r="E137" s="130"/>
    </row>
    <row r="138" spans="1:5" s="4" customFormat="1" ht="20.25">
      <c r="A138" s="23"/>
      <c r="B138" s="23"/>
      <c r="C138" s="24"/>
      <c r="D138" s="24"/>
      <c r="E138" s="130"/>
    </row>
    <row r="139" spans="1:5" s="4" customFormat="1" ht="20.25">
      <c r="A139" s="23"/>
      <c r="B139" s="23"/>
      <c r="C139" s="24"/>
      <c r="D139" s="24"/>
      <c r="E139" s="130"/>
    </row>
    <row r="140" spans="1:5" s="4" customFormat="1" ht="20.25">
      <c r="A140" s="23"/>
      <c r="B140" s="23"/>
      <c r="C140" s="24"/>
      <c r="D140" s="24"/>
      <c r="E140" s="130"/>
    </row>
    <row r="141" spans="1:5" s="4" customFormat="1" ht="20.25">
      <c r="A141" s="23"/>
      <c r="B141" s="23"/>
      <c r="C141" s="24"/>
      <c r="D141" s="24"/>
      <c r="E141" s="130"/>
    </row>
    <row r="142" spans="1:5" s="4" customFormat="1" ht="20.25">
      <c r="A142" s="23"/>
      <c r="B142" s="23"/>
      <c r="C142" s="24"/>
      <c r="D142" s="24"/>
      <c r="E142" s="130"/>
    </row>
    <row r="143" spans="1:5" s="4" customFormat="1" ht="20.25">
      <c r="A143" s="23"/>
      <c r="B143" s="23"/>
      <c r="C143" s="24"/>
      <c r="D143" s="24"/>
      <c r="E143" s="130"/>
    </row>
    <row r="144" spans="1:5" s="4" customFormat="1" ht="20.25">
      <c r="A144" s="23"/>
      <c r="B144" s="23"/>
      <c r="C144" s="24"/>
      <c r="D144" s="24"/>
      <c r="E144" s="130"/>
    </row>
    <row r="145" spans="1:5" s="4" customFormat="1" ht="20.25">
      <c r="A145" s="23"/>
      <c r="B145" s="23"/>
      <c r="C145" s="24"/>
      <c r="D145" s="24"/>
      <c r="E145" s="130"/>
    </row>
    <row r="146" spans="1:5" s="4" customFormat="1" ht="20.25">
      <c r="A146" s="23"/>
      <c r="B146" s="23"/>
      <c r="C146" s="24"/>
      <c r="D146" s="24"/>
      <c r="E146" s="130"/>
    </row>
    <row r="147" spans="1:5" s="4" customFormat="1" ht="20.25">
      <c r="A147" s="23"/>
      <c r="B147" s="23"/>
      <c r="C147" s="24"/>
      <c r="D147" s="24"/>
      <c r="E147" s="130"/>
    </row>
    <row r="148" spans="1:5" s="4" customFormat="1" ht="20.25">
      <c r="A148" s="23"/>
      <c r="B148" s="23"/>
      <c r="C148" s="24"/>
      <c r="D148" s="24"/>
      <c r="E148" s="130"/>
    </row>
    <row r="149" spans="1:5" s="4" customFormat="1" ht="20.25">
      <c r="A149" s="23"/>
      <c r="B149" s="23"/>
      <c r="C149" s="24"/>
      <c r="D149" s="24"/>
      <c r="E149" s="130"/>
    </row>
    <row r="150" spans="1:5" s="4" customFormat="1" ht="20.25">
      <c r="A150" s="23"/>
      <c r="B150" s="23"/>
      <c r="C150" s="24"/>
      <c r="D150" s="24"/>
      <c r="E150" s="130"/>
    </row>
    <row r="151" spans="1:5" s="4" customFormat="1" ht="20.25">
      <c r="A151" s="23"/>
      <c r="B151" s="23"/>
      <c r="C151" s="24"/>
      <c r="D151" s="24"/>
      <c r="E151" s="130"/>
    </row>
    <row r="152" spans="1:5" s="4" customFormat="1" ht="20.25">
      <c r="A152" s="23"/>
      <c r="B152" s="23"/>
      <c r="C152" s="24"/>
      <c r="D152" s="24"/>
      <c r="E152" s="130"/>
    </row>
    <row r="153" spans="1:5" s="4" customFormat="1" ht="20.25">
      <c r="A153" s="23"/>
      <c r="B153" s="23"/>
      <c r="C153" s="24"/>
      <c r="D153" s="24"/>
      <c r="E153" s="130"/>
    </row>
    <row r="154" spans="1:5" s="4" customFormat="1" ht="20.25">
      <c r="A154" s="23"/>
      <c r="B154" s="23"/>
      <c r="C154" s="24"/>
      <c r="D154" s="24"/>
      <c r="E154" s="130"/>
    </row>
    <row r="155" spans="1:5" s="4" customFormat="1" ht="20.25">
      <c r="A155" s="23"/>
      <c r="B155" s="23"/>
      <c r="C155" s="24"/>
      <c r="D155" s="24"/>
      <c r="E155" s="130"/>
    </row>
    <row r="156" spans="1:5" s="4" customFormat="1" ht="20.25">
      <c r="A156" s="23"/>
      <c r="B156" s="23"/>
      <c r="C156" s="24"/>
      <c r="D156" s="24"/>
      <c r="E156" s="130"/>
    </row>
    <row r="157" spans="1:5" s="4" customFormat="1" ht="20.25">
      <c r="A157" s="23"/>
      <c r="B157" s="23"/>
      <c r="C157" s="24"/>
      <c r="D157" s="24"/>
      <c r="E157" s="130"/>
    </row>
    <row r="158" spans="1:5" s="4" customFormat="1" ht="20.25">
      <c r="A158" s="23"/>
      <c r="B158" s="23"/>
      <c r="C158" s="24"/>
      <c r="D158" s="24"/>
      <c r="E158" s="130"/>
    </row>
    <row r="159" spans="1:5" s="4" customFormat="1" ht="20.25">
      <c r="A159" s="23"/>
      <c r="B159" s="23"/>
      <c r="C159" s="24"/>
      <c r="D159" s="24"/>
      <c r="E159" s="130"/>
    </row>
    <row r="160" spans="1:5" s="4" customFormat="1" ht="20.25">
      <c r="A160" s="23"/>
      <c r="B160" s="23"/>
      <c r="C160" s="24"/>
      <c r="D160" s="24"/>
      <c r="E160" s="130"/>
    </row>
    <row r="161" spans="1:5" s="4" customFormat="1" ht="20.25">
      <c r="A161" s="23"/>
      <c r="B161" s="23"/>
      <c r="C161" s="24"/>
      <c r="D161" s="24"/>
      <c r="E161" s="130"/>
    </row>
    <row r="162" spans="1:5" s="4" customFormat="1" ht="20.25">
      <c r="A162" s="23"/>
      <c r="B162" s="23"/>
      <c r="C162" s="24"/>
      <c r="D162" s="24"/>
      <c r="E162" s="130"/>
    </row>
    <row r="163" spans="1:5" s="4" customFormat="1" ht="20.25">
      <c r="A163" s="23"/>
      <c r="B163" s="23"/>
      <c r="C163" s="24"/>
      <c r="D163" s="24"/>
      <c r="E163" s="130"/>
    </row>
    <row r="164" spans="1:5" s="4" customFormat="1" ht="20.25">
      <c r="A164" s="23"/>
      <c r="B164" s="23"/>
      <c r="C164" s="24"/>
      <c r="D164" s="24"/>
      <c r="E164" s="130"/>
    </row>
    <row r="165" spans="1:5" s="4" customFormat="1" ht="20.25">
      <c r="A165" s="23"/>
      <c r="B165" s="23"/>
      <c r="C165" s="24"/>
      <c r="D165" s="24"/>
      <c r="E165" s="130"/>
    </row>
    <row r="166" spans="1:5" s="4" customFormat="1" ht="20.25">
      <c r="A166" s="23"/>
      <c r="B166" s="23"/>
      <c r="C166" s="24"/>
      <c r="D166" s="24"/>
      <c r="E166" s="130"/>
    </row>
    <row r="167" spans="1:5" s="4" customFormat="1" ht="20.25">
      <c r="A167" s="23"/>
      <c r="B167" s="23"/>
      <c r="C167" s="24"/>
      <c r="D167" s="24"/>
      <c r="E167" s="130"/>
    </row>
    <row r="168" spans="1:5" s="4" customFormat="1" ht="20.25">
      <c r="A168" s="23"/>
      <c r="B168" s="23"/>
      <c r="C168" s="24"/>
      <c r="D168" s="24"/>
      <c r="E168" s="130"/>
    </row>
    <row r="169" spans="1:5" s="4" customFormat="1" ht="20.25">
      <c r="A169" s="23"/>
      <c r="B169" s="23"/>
      <c r="C169" s="24"/>
      <c r="D169" s="24"/>
      <c r="E169" s="130"/>
    </row>
    <row r="170" spans="1:5" s="4" customFormat="1" ht="20.25">
      <c r="A170" s="23"/>
      <c r="B170" s="23"/>
      <c r="C170" s="24"/>
      <c r="D170" s="24"/>
      <c r="E170" s="130"/>
    </row>
    <row r="171" spans="1:5" s="4" customFormat="1" ht="20.25">
      <c r="A171" s="23"/>
      <c r="B171" s="23"/>
      <c r="C171" s="24"/>
      <c r="D171" s="24"/>
      <c r="E171" s="130"/>
    </row>
    <row r="172" spans="1:5" s="4" customFormat="1" ht="20.25">
      <c r="A172" s="23"/>
      <c r="B172" s="23"/>
      <c r="C172" s="24"/>
      <c r="D172" s="24"/>
      <c r="E172" s="130"/>
    </row>
    <row r="173" spans="1:5" s="4" customFormat="1" ht="20.25">
      <c r="A173" s="23"/>
      <c r="B173" s="23"/>
      <c r="C173" s="24"/>
      <c r="D173" s="24"/>
      <c r="E173" s="130"/>
    </row>
    <row r="174" spans="1:5" s="4" customFormat="1" ht="20.25">
      <c r="A174" s="23"/>
      <c r="B174" s="23"/>
      <c r="C174" s="24"/>
      <c r="D174" s="24"/>
      <c r="E174" s="130"/>
    </row>
    <row r="175" spans="1:5" s="4" customFormat="1" ht="20.25">
      <c r="A175" s="23"/>
      <c r="B175" s="23"/>
      <c r="C175" s="24"/>
      <c r="D175" s="24"/>
      <c r="E175" s="130"/>
    </row>
    <row r="176" spans="1:5" s="4" customFormat="1" ht="20.25">
      <c r="A176" s="23"/>
      <c r="B176" s="23"/>
      <c r="C176" s="24"/>
      <c r="D176" s="24"/>
      <c r="E176" s="130"/>
    </row>
    <row r="177" spans="1:5" s="4" customFormat="1" ht="20.25">
      <c r="A177" s="23"/>
      <c r="B177" s="23"/>
      <c r="C177" s="24"/>
      <c r="D177" s="24"/>
      <c r="E177" s="130"/>
    </row>
    <row r="178" spans="1:5" s="4" customFormat="1" ht="20.25">
      <c r="A178" s="23"/>
      <c r="B178" s="23"/>
      <c r="C178" s="24"/>
      <c r="D178" s="24"/>
      <c r="E178" s="130"/>
    </row>
    <row r="179" spans="1:5" s="4" customFormat="1" ht="20.25">
      <c r="A179" s="23"/>
      <c r="B179" s="23"/>
      <c r="C179" s="24"/>
      <c r="D179" s="24"/>
      <c r="E179" s="130"/>
    </row>
    <row r="180" spans="1:5" s="4" customFormat="1" ht="20.25">
      <c r="A180" s="23"/>
      <c r="B180" s="23"/>
      <c r="C180" s="24"/>
      <c r="D180" s="24"/>
      <c r="E180" s="130"/>
    </row>
    <row r="181" spans="1:5" s="4" customFormat="1" ht="20.25">
      <c r="A181" s="23"/>
      <c r="B181" s="23"/>
      <c r="C181" s="24"/>
      <c r="D181" s="24"/>
      <c r="E181" s="130"/>
    </row>
    <row r="182" spans="1:5" s="4" customFormat="1" ht="20.25">
      <c r="A182" s="23"/>
      <c r="B182" s="23"/>
      <c r="C182" s="24"/>
      <c r="D182" s="24"/>
      <c r="E182" s="130"/>
    </row>
    <row r="183" spans="1:5" s="4" customFormat="1" ht="20.25">
      <c r="A183" s="23"/>
      <c r="B183" s="23"/>
      <c r="C183" s="24"/>
      <c r="D183" s="24"/>
      <c r="E183" s="130"/>
    </row>
    <row r="184" spans="1:5" s="4" customFormat="1" ht="20.25">
      <c r="A184" s="23"/>
      <c r="B184" s="23"/>
      <c r="C184" s="24"/>
      <c r="D184" s="24"/>
      <c r="E184" s="130"/>
    </row>
    <row r="185" spans="1:5" s="4" customFormat="1" ht="20.25">
      <c r="A185" s="23"/>
      <c r="B185" s="23"/>
      <c r="C185" s="24"/>
      <c r="D185" s="24"/>
      <c r="E185" s="130"/>
    </row>
    <row r="186" spans="1:5" s="4" customFormat="1" ht="20.25">
      <c r="A186" s="23"/>
      <c r="B186" s="23"/>
      <c r="C186" s="24"/>
      <c r="D186" s="24"/>
      <c r="E186" s="130"/>
    </row>
    <row r="187" spans="1:5" s="4" customFormat="1" ht="20.25">
      <c r="A187" s="23"/>
      <c r="B187" s="23"/>
      <c r="C187" s="24"/>
      <c r="D187" s="24"/>
      <c r="E187" s="130"/>
    </row>
    <row r="188" spans="1:5" s="4" customFormat="1" ht="20.25">
      <c r="A188" s="23"/>
      <c r="B188" s="23"/>
      <c r="C188" s="24"/>
      <c r="D188" s="24"/>
      <c r="E188" s="130"/>
    </row>
    <row r="189" spans="1:5" s="4" customFormat="1" ht="20.25">
      <c r="A189" s="23"/>
      <c r="B189" s="23"/>
      <c r="C189" s="24"/>
      <c r="D189" s="24"/>
      <c r="E189" s="130"/>
    </row>
    <row r="190" spans="1:5" s="4" customFormat="1" ht="20.25">
      <c r="A190" s="23"/>
      <c r="B190" s="23"/>
      <c r="C190" s="24"/>
      <c r="D190" s="24"/>
      <c r="E190" s="130"/>
    </row>
    <row r="191" spans="1:5" s="4" customFormat="1" ht="20.25">
      <c r="A191" s="23"/>
      <c r="B191" s="23"/>
      <c r="C191" s="24"/>
      <c r="D191" s="24"/>
      <c r="E191" s="130"/>
    </row>
    <row r="192" spans="1:5" s="4" customFormat="1" ht="20.25">
      <c r="A192" s="23"/>
      <c r="B192" s="23"/>
      <c r="C192" s="24"/>
      <c r="D192" s="24"/>
      <c r="E192" s="130"/>
    </row>
    <row r="193" spans="1:5" s="4" customFormat="1" ht="20.25">
      <c r="A193" s="23"/>
      <c r="B193" s="23"/>
      <c r="C193" s="24"/>
      <c r="D193" s="24"/>
      <c r="E193" s="130"/>
    </row>
    <row r="194" spans="1:5" s="4" customFormat="1" ht="20.25">
      <c r="A194" s="23"/>
      <c r="B194" s="23"/>
      <c r="C194" s="24"/>
      <c r="D194" s="24"/>
      <c r="E194" s="130"/>
    </row>
    <row r="195" spans="1:5" s="4" customFormat="1" ht="20.25">
      <c r="A195" s="23"/>
      <c r="B195" s="23"/>
      <c r="C195" s="24"/>
      <c r="D195" s="24"/>
      <c r="E195" s="130"/>
    </row>
    <row r="196" spans="1:5" s="4" customFormat="1" ht="20.25">
      <c r="A196" s="23"/>
      <c r="B196" s="23"/>
      <c r="C196" s="24"/>
      <c r="D196" s="24"/>
      <c r="E196" s="130"/>
    </row>
    <row r="197" spans="1:5" s="4" customFormat="1" ht="20.25">
      <c r="A197" s="23"/>
      <c r="B197" s="23"/>
      <c r="C197" s="24"/>
      <c r="D197" s="24"/>
      <c r="E197" s="130"/>
    </row>
    <row r="198" spans="1:5" s="4" customFormat="1" ht="20.25">
      <c r="A198" s="23"/>
      <c r="B198" s="23"/>
      <c r="C198" s="24"/>
      <c r="D198" s="24"/>
      <c r="E198" s="130"/>
    </row>
    <row r="199" spans="1:5" s="4" customFormat="1" ht="20.25">
      <c r="A199" s="23"/>
      <c r="B199" s="23"/>
      <c r="C199" s="24"/>
      <c r="D199" s="24"/>
      <c r="E199" s="130"/>
    </row>
    <row r="200" spans="1:5" s="4" customFormat="1" ht="20.25">
      <c r="A200" s="23"/>
      <c r="B200" s="23"/>
      <c r="C200" s="24"/>
      <c r="D200" s="24"/>
      <c r="E200" s="130"/>
    </row>
    <row r="201" spans="1:5" s="4" customFormat="1" ht="20.25">
      <c r="A201" s="23"/>
      <c r="B201" s="23"/>
      <c r="C201" s="24"/>
      <c r="D201" s="24"/>
      <c r="E201" s="130"/>
    </row>
    <row r="202" spans="1:5" s="4" customFormat="1" ht="20.25">
      <c r="A202" s="23"/>
      <c r="B202" s="23"/>
      <c r="C202" s="24"/>
      <c r="D202" s="24"/>
      <c r="E202" s="130"/>
    </row>
    <row r="203" spans="1:5" s="4" customFormat="1" ht="20.25">
      <c r="A203" s="23"/>
      <c r="B203" s="23"/>
      <c r="C203" s="24"/>
      <c r="D203" s="24"/>
      <c r="E203" s="130"/>
    </row>
    <row r="204" spans="1:5" s="4" customFormat="1" ht="20.25">
      <c r="A204" s="23"/>
      <c r="B204" s="23"/>
      <c r="C204" s="24"/>
      <c r="D204" s="24"/>
      <c r="E204" s="130"/>
    </row>
    <row r="205" spans="1:5" s="4" customFormat="1" ht="20.25">
      <c r="A205" s="23"/>
      <c r="B205" s="23"/>
      <c r="C205" s="24"/>
      <c r="D205" s="24"/>
      <c r="E205" s="130"/>
    </row>
    <row r="206" spans="1:5" s="4" customFormat="1" ht="20.25">
      <c r="A206" s="23"/>
      <c r="B206" s="23"/>
      <c r="C206" s="24"/>
      <c r="D206" s="24"/>
      <c r="E206" s="130"/>
    </row>
    <row r="207" spans="1:5" s="4" customFormat="1" ht="20.25">
      <c r="A207" s="23"/>
      <c r="B207" s="23"/>
      <c r="C207" s="24"/>
      <c r="D207" s="24"/>
      <c r="E207" s="130"/>
    </row>
    <row r="208" spans="1:5" s="4" customFormat="1" ht="20.25">
      <c r="A208" s="23"/>
      <c r="B208" s="23"/>
      <c r="C208" s="24"/>
      <c r="D208" s="24"/>
      <c r="E208" s="130"/>
    </row>
    <row r="209" spans="1:5" s="4" customFormat="1" ht="20.25">
      <c r="A209" s="23"/>
      <c r="B209" s="23"/>
      <c r="C209" s="24"/>
      <c r="D209" s="24"/>
      <c r="E209" s="130"/>
    </row>
    <row r="210" spans="1:5" s="4" customFormat="1" ht="20.25">
      <c r="A210" s="23"/>
      <c r="B210" s="23"/>
      <c r="C210" s="24"/>
      <c r="D210" s="24"/>
      <c r="E210" s="130"/>
    </row>
    <row r="211" spans="1:5" s="4" customFormat="1" ht="20.25">
      <c r="A211" s="23"/>
      <c r="B211" s="23"/>
      <c r="C211" s="24"/>
      <c r="D211" s="24"/>
      <c r="E211" s="130"/>
    </row>
    <row r="212" spans="1:5" s="4" customFormat="1" ht="20.25">
      <c r="A212" s="23"/>
      <c r="B212" s="23"/>
      <c r="C212" s="24"/>
      <c r="D212" s="24"/>
      <c r="E212" s="130"/>
    </row>
    <row r="213" spans="1:5" s="4" customFormat="1" ht="20.25">
      <c r="A213" s="23"/>
      <c r="B213" s="23"/>
      <c r="C213" s="24"/>
      <c r="D213" s="24"/>
      <c r="E213" s="130"/>
    </row>
    <row r="214" spans="1:5" s="4" customFormat="1" ht="20.25">
      <c r="A214" s="23"/>
      <c r="B214" s="23"/>
      <c r="C214" s="24"/>
      <c r="D214" s="24"/>
      <c r="E214" s="130"/>
    </row>
    <row r="215" spans="1:5" s="4" customFormat="1" ht="20.25">
      <c r="A215" s="23"/>
      <c r="B215" s="23"/>
      <c r="C215" s="24"/>
      <c r="D215" s="24"/>
      <c r="E215" s="130"/>
    </row>
    <row r="216" spans="1:5" s="4" customFormat="1" ht="20.25">
      <c r="A216" s="23"/>
      <c r="B216" s="23"/>
      <c r="C216" s="24"/>
      <c r="D216" s="24"/>
      <c r="E216" s="130"/>
    </row>
    <row r="217" spans="1:5" s="4" customFormat="1" ht="20.25">
      <c r="A217" s="23"/>
      <c r="B217" s="23"/>
      <c r="C217" s="24"/>
      <c r="D217" s="24"/>
      <c r="E217" s="130"/>
    </row>
    <row r="218" spans="1:5" s="4" customFormat="1" ht="20.25">
      <c r="A218" s="23"/>
      <c r="B218" s="23"/>
      <c r="C218" s="24"/>
      <c r="D218" s="24"/>
      <c r="E218" s="130"/>
    </row>
    <row r="219" spans="1:5" s="4" customFormat="1" ht="20.25">
      <c r="A219" s="23"/>
      <c r="B219" s="23"/>
      <c r="C219" s="24"/>
      <c r="D219" s="24"/>
      <c r="E219" s="130"/>
    </row>
    <row r="220" spans="1:5" s="4" customFormat="1" ht="20.25">
      <c r="A220" s="23"/>
      <c r="B220" s="23"/>
      <c r="C220" s="24"/>
      <c r="D220" s="24"/>
      <c r="E220" s="130"/>
    </row>
    <row r="221" spans="1:5" s="4" customFormat="1" ht="20.25">
      <c r="A221" s="23"/>
      <c r="B221" s="23"/>
      <c r="C221" s="24"/>
      <c r="D221" s="24"/>
      <c r="E221" s="130"/>
    </row>
    <row r="222" spans="1:5" s="4" customFormat="1" ht="20.25">
      <c r="A222" s="23"/>
      <c r="B222" s="23"/>
      <c r="C222" s="24"/>
      <c r="D222" s="24"/>
      <c r="E222" s="130"/>
    </row>
    <row r="223" spans="1:5" s="4" customFormat="1" ht="20.25">
      <c r="A223" s="23"/>
      <c r="B223" s="23"/>
      <c r="C223" s="24"/>
      <c r="D223" s="24"/>
      <c r="E223" s="130"/>
    </row>
    <row r="224" spans="1:5" s="4" customFormat="1" ht="20.25">
      <c r="A224" s="23"/>
      <c r="B224" s="23"/>
      <c r="C224" s="24"/>
      <c r="D224" s="24"/>
      <c r="E224" s="130"/>
    </row>
    <row r="225" spans="1:7" s="4" customFormat="1" ht="20.25">
      <c r="A225" s="23"/>
      <c r="B225" s="23"/>
      <c r="C225" s="24"/>
      <c r="D225" s="24"/>
      <c r="E225" s="130"/>
    </row>
    <row r="226" spans="1:7" s="4" customFormat="1" ht="20.25">
      <c r="A226" s="23"/>
      <c r="B226" s="23"/>
      <c r="C226" s="24"/>
      <c r="D226" s="24"/>
      <c r="E226" s="130"/>
    </row>
    <row r="227" spans="1:7" s="4" customFormat="1" ht="20.25">
      <c r="A227" s="23"/>
      <c r="B227" s="23"/>
      <c r="C227" s="24"/>
      <c r="D227" s="24"/>
      <c r="E227" s="130"/>
    </row>
    <row r="228" spans="1:7" s="4" customFormat="1" ht="20.25">
      <c r="A228" s="23"/>
      <c r="B228" s="23"/>
      <c r="C228" s="24"/>
      <c r="D228" s="24"/>
      <c r="E228" s="130"/>
    </row>
    <row r="229" spans="1:7" s="4" customFormat="1" ht="20.25">
      <c r="A229" s="23"/>
      <c r="B229" s="23"/>
      <c r="C229" s="24"/>
      <c r="D229" s="24"/>
      <c r="E229" s="130"/>
    </row>
    <row r="230" spans="1:7" s="4" customFormat="1" ht="20.25">
      <c r="A230" s="23"/>
      <c r="B230" s="23"/>
      <c r="C230" s="24"/>
      <c r="D230" s="24"/>
      <c r="E230" s="130"/>
    </row>
    <row r="231" spans="1:7" ht="20.25">
      <c r="A231" s="23"/>
      <c r="B231" s="26"/>
      <c r="C231" s="27"/>
      <c r="D231" s="27"/>
    </row>
    <row r="232" spans="1:7" ht="20.25">
      <c r="A232" s="23"/>
      <c r="B232" s="26"/>
      <c r="C232" s="27"/>
      <c r="D232" s="27"/>
    </row>
    <row r="233" spans="1:7" ht="20.25">
      <c r="A233" s="23"/>
      <c r="B233" s="26"/>
      <c r="C233" s="27"/>
      <c r="D233" s="27"/>
    </row>
    <row r="234" spans="1:7" ht="20.25">
      <c r="A234" s="23"/>
      <c r="B234" s="26"/>
      <c r="C234" s="27"/>
      <c r="D234" s="27"/>
    </row>
    <row r="235" spans="1:7" ht="20.25">
      <c r="A235" s="23"/>
      <c r="B235" s="26"/>
      <c r="C235" s="27"/>
      <c r="D235" s="27"/>
    </row>
    <row r="236" spans="1:7">
      <c r="A236" s="4"/>
      <c r="B236" s="26"/>
      <c r="C236" s="26"/>
      <c r="D236" s="26"/>
    </row>
    <row r="237" spans="1:7" ht="20.25">
      <c r="A237" s="4"/>
      <c r="B237" s="28" t="s">
        <v>456</v>
      </c>
      <c r="C237" s="28" t="s">
        <v>457</v>
      </c>
      <c r="D237" t="s">
        <v>456</v>
      </c>
      <c r="E237" s="126" t="s">
        <v>457</v>
      </c>
    </row>
    <row r="238" spans="1:7" ht="21">
      <c r="A238" s="4"/>
      <c r="B238" s="29" t="s">
        <v>458</v>
      </c>
      <c r="C238" s="29" t="s">
        <v>459</v>
      </c>
      <c r="D238" t="s">
        <v>458</v>
      </c>
      <c r="F238" t="s">
        <v>458</v>
      </c>
      <c r="G238" t="e">
        <f>IF(NOT(ISERROR(MATCH(F238,_xlfn.ANCHORARRAY(B249),0))),#REF!&amp;"Por favor no seleccionar los criterios de impacto",F238)</f>
        <v>#REF!</v>
      </c>
    </row>
    <row r="239" spans="1:7" ht="21">
      <c r="A239" s="4"/>
      <c r="B239" s="29" t="s">
        <v>458</v>
      </c>
      <c r="C239" s="29" t="s">
        <v>415</v>
      </c>
      <c r="E239" s="126" t="s">
        <v>459</v>
      </c>
    </row>
    <row r="240" spans="1:7" ht="21">
      <c r="A240" s="4"/>
      <c r="B240" s="29" t="s">
        <v>458</v>
      </c>
      <c r="C240" s="29" t="s">
        <v>419</v>
      </c>
      <c r="E240" s="126" t="s">
        <v>415</v>
      </c>
    </row>
    <row r="241" spans="1:5" ht="21">
      <c r="A241" s="4"/>
      <c r="B241" s="29" t="s">
        <v>458</v>
      </c>
      <c r="C241" s="29" t="s">
        <v>423</v>
      </c>
      <c r="E241" s="126" t="s">
        <v>419</v>
      </c>
    </row>
    <row r="242" spans="1:5" ht="21">
      <c r="A242" s="4"/>
      <c r="B242" s="29" t="s">
        <v>458</v>
      </c>
      <c r="C242" s="29" t="s">
        <v>427</v>
      </c>
      <c r="E242" s="126" t="s">
        <v>423</v>
      </c>
    </row>
    <row r="243" spans="1:5" ht="21">
      <c r="A243" s="4"/>
      <c r="B243" s="29" t="s">
        <v>409</v>
      </c>
      <c r="C243" s="29" t="s">
        <v>413</v>
      </c>
      <c r="E243" s="126" t="s">
        <v>427</v>
      </c>
    </row>
    <row r="244" spans="1:5" ht="21">
      <c r="A244" s="4"/>
      <c r="B244" s="29" t="s">
        <v>409</v>
      </c>
      <c r="C244" s="29" t="s">
        <v>460</v>
      </c>
      <c r="D244" t="s">
        <v>409</v>
      </c>
    </row>
    <row r="245" spans="1:5" ht="21">
      <c r="A245" s="4"/>
      <c r="B245" s="29" t="s">
        <v>409</v>
      </c>
      <c r="C245" s="29" t="s">
        <v>420</v>
      </c>
      <c r="E245" s="126" t="s">
        <v>413</v>
      </c>
    </row>
    <row r="246" spans="1:5" ht="21">
      <c r="A246" s="4"/>
      <c r="B246" s="29" t="s">
        <v>409</v>
      </c>
      <c r="C246" s="29" t="s">
        <v>461</v>
      </c>
      <c r="E246" s="126" t="s">
        <v>460</v>
      </c>
    </row>
    <row r="247" spans="1:5" ht="21">
      <c r="A247" s="4"/>
      <c r="B247" s="29" t="s">
        <v>409</v>
      </c>
      <c r="C247" s="29" t="s">
        <v>428</v>
      </c>
      <c r="E247" s="126" t="s">
        <v>420</v>
      </c>
    </row>
    <row r="248" spans="1:5">
      <c r="A248" s="4"/>
      <c r="B248" s="30"/>
      <c r="C248" s="30"/>
      <c r="E248" s="126" t="s">
        <v>461</v>
      </c>
    </row>
    <row r="249" spans="1:5">
      <c r="A249" s="4"/>
      <c r="B249" s="30" t="str" cm="1">
        <f t="array" ref="B249:B251">_xlfn.UNIQUE(Tabla13[[#All],[Criterios]])</f>
        <v>Criterios</v>
      </c>
      <c r="C249" s="30"/>
      <c r="E249" s="126" t="s">
        <v>428</v>
      </c>
    </row>
    <row r="250" spans="1:5">
      <c r="A250" s="4"/>
      <c r="B250" s="30" t="str">
        <v>Afectación Económica o presupuestal</v>
      </c>
      <c r="C250" s="30"/>
    </row>
    <row r="251" spans="1:5">
      <c r="B251" s="30" t="str">
        <v>Pérdida Reputacional</v>
      </c>
      <c r="C251" s="30"/>
    </row>
    <row r="252" spans="1:5">
      <c r="B252" s="31"/>
      <c r="C252" s="31"/>
    </row>
    <row r="253" spans="1:5">
      <c r="B253" s="31"/>
      <c r="C253" s="31"/>
    </row>
    <row r="254" spans="1:5">
      <c r="B254" s="31"/>
      <c r="C254" s="31"/>
    </row>
    <row r="255" spans="1:5">
      <c r="B255" s="31"/>
      <c r="C255" s="31"/>
      <c r="D255" s="31"/>
    </row>
    <row r="256" spans="1:5">
      <c r="B256" s="31"/>
      <c r="C256" s="31"/>
      <c r="D256" s="31"/>
    </row>
    <row r="257" spans="2:4">
      <c r="B257" s="31"/>
      <c r="C257" s="31"/>
      <c r="D257" s="31"/>
    </row>
    <row r="258" spans="2:4">
      <c r="B258" s="31"/>
      <c r="C258" s="31"/>
      <c r="D258" s="31"/>
    </row>
    <row r="259" spans="2:4">
      <c r="B259" s="31"/>
      <c r="C259" s="31"/>
      <c r="D259" s="31"/>
    </row>
    <row r="260" spans="2:4">
      <c r="B260" s="31"/>
      <c r="C260" s="31"/>
      <c r="D260" s="31"/>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Z61"/>
  <sheetViews>
    <sheetView topLeftCell="J4" workbookViewId="0">
      <selection activeCell="Q15" sqref="Q15"/>
    </sheetView>
  </sheetViews>
  <sheetFormatPr baseColWidth="10" defaultColWidth="11.42578125" defaultRowHeight="15"/>
  <cols>
    <col min="2" max="2" width="25.42578125" customWidth="1"/>
    <col min="6" max="6" width="27.42578125" customWidth="1"/>
    <col min="7" max="7" width="24.7109375" style="128" customWidth="1"/>
    <col min="8" max="8" width="11.42578125" style="128"/>
    <col min="9" max="9" width="18.28515625" style="128" customWidth="1"/>
    <col min="10" max="12" width="11.42578125" style="128"/>
    <col min="17" max="17" width="21.42578125" customWidth="1"/>
    <col min="18" max="18" width="17.42578125" bestFit="1" customWidth="1"/>
    <col min="19" max="19" width="23.85546875" bestFit="1" customWidth="1"/>
    <col min="21" max="21" width="15.42578125" bestFit="1" customWidth="1"/>
    <col min="22" max="22" width="25.28515625" bestFit="1" customWidth="1"/>
    <col min="24" max="24" width="21" bestFit="1" customWidth="1"/>
  </cols>
  <sheetData>
    <row r="1" spans="2:26">
      <c r="G1" s="128" t="s">
        <v>263</v>
      </c>
      <c r="H1" s="128" t="s">
        <v>256</v>
      </c>
    </row>
    <row r="4" spans="2:26">
      <c r="B4" t="s">
        <v>462</v>
      </c>
      <c r="C4" t="s">
        <v>463</v>
      </c>
      <c r="F4" t="s">
        <v>284</v>
      </c>
      <c r="G4" s="127" t="s">
        <v>464</v>
      </c>
      <c r="H4" s="127">
        <v>0.2</v>
      </c>
      <c r="I4" s="127"/>
      <c r="K4" s="127"/>
      <c r="Q4" t="s">
        <v>465</v>
      </c>
      <c r="R4" s="127">
        <v>0.5</v>
      </c>
      <c r="S4" s="128" t="s">
        <v>399</v>
      </c>
      <c r="T4" s="127">
        <v>0.3</v>
      </c>
      <c r="U4" s="128" t="s">
        <v>414</v>
      </c>
      <c r="V4" s="127">
        <v>0.4</v>
      </c>
      <c r="W4" s="128" t="s">
        <v>417</v>
      </c>
    </row>
    <row r="5" spans="2:26">
      <c r="B5" t="s">
        <v>466</v>
      </c>
      <c r="C5" t="s">
        <v>463</v>
      </c>
      <c r="F5" t="s">
        <v>335</v>
      </c>
      <c r="G5" s="127" t="s">
        <v>464</v>
      </c>
      <c r="H5" s="127">
        <v>0.2</v>
      </c>
      <c r="I5" s="127"/>
      <c r="K5" s="127"/>
      <c r="Q5" t="s">
        <v>467</v>
      </c>
      <c r="R5" s="127">
        <v>0.45</v>
      </c>
      <c r="S5" s="128" t="s">
        <v>399</v>
      </c>
      <c r="T5" s="127">
        <v>0.36</v>
      </c>
      <c r="U5" s="128" t="s">
        <v>414</v>
      </c>
      <c r="V5" s="127">
        <v>0.4</v>
      </c>
      <c r="W5" s="128" t="s">
        <v>417</v>
      </c>
    </row>
    <row r="6" spans="2:26">
      <c r="B6" t="s">
        <v>468</v>
      </c>
      <c r="C6" t="s">
        <v>417</v>
      </c>
      <c r="F6" t="s">
        <v>344</v>
      </c>
      <c r="G6" s="127" t="s">
        <v>401</v>
      </c>
      <c r="H6" s="127">
        <v>0.6</v>
      </c>
      <c r="I6" s="127" t="s">
        <v>469</v>
      </c>
      <c r="K6" s="127"/>
      <c r="Q6" t="s">
        <v>470</v>
      </c>
      <c r="R6" s="127">
        <v>0.4</v>
      </c>
      <c r="S6" s="128" t="s">
        <v>399</v>
      </c>
      <c r="T6" s="127">
        <v>0.36</v>
      </c>
      <c r="U6" s="128" t="s">
        <v>414</v>
      </c>
      <c r="V6" s="127">
        <v>0.4</v>
      </c>
      <c r="W6" s="128" t="s">
        <v>417</v>
      </c>
    </row>
    <row r="7" spans="2:26">
      <c r="B7" t="s">
        <v>471</v>
      </c>
      <c r="C7" t="s">
        <v>472</v>
      </c>
      <c r="G7" s="127"/>
      <c r="I7" s="127"/>
      <c r="K7" s="127"/>
      <c r="Q7" t="s">
        <v>473</v>
      </c>
      <c r="R7" s="127">
        <v>0.35</v>
      </c>
      <c r="S7" s="128" t="s">
        <v>401</v>
      </c>
      <c r="T7" s="127">
        <v>0.42</v>
      </c>
      <c r="U7" s="128" t="s">
        <v>414</v>
      </c>
      <c r="V7" s="127">
        <v>0.4</v>
      </c>
      <c r="W7" s="128" t="s">
        <v>417</v>
      </c>
    </row>
    <row r="8" spans="2:26">
      <c r="B8" t="s">
        <v>474</v>
      </c>
      <c r="C8" t="s">
        <v>475</v>
      </c>
      <c r="G8" s="127"/>
      <c r="I8" s="127"/>
      <c r="K8" s="127"/>
      <c r="Q8" t="s">
        <v>476</v>
      </c>
      <c r="R8" s="127">
        <v>0.35</v>
      </c>
      <c r="S8" s="128" t="s">
        <v>401</v>
      </c>
      <c r="T8" s="127">
        <v>0.6</v>
      </c>
      <c r="U8" s="128" t="s">
        <v>414</v>
      </c>
      <c r="V8" s="127">
        <v>0.26</v>
      </c>
      <c r="W8" s="128" t="s">
        <v>417</v>
      </c>
    </row>
    <row r="9" spans="2:26">
      <c r="B9" t="s">
        <v>477</v>
      </c>
      <c r="C9" t="s">
        <v>463</v>
      </c>
      <c r="G9" s="127"/>
      <c r="I9" s="127"/>
      <c r="K9" s="127"/>
      <c r="Q9" t="s">
        <v>478</v>
      </c>
      <c r="R9" s="127">
        <v>0.3</v>
      </c>
      <c r="S9" s="128" t="s">
        <v>401</v>
      </c>
      <c r="T9" s="127">
        <v>0.6</v>
      </c>
      <c r="U9" s="128" t="s">
        <v>414</v>
      </c>
      <c r="V9" s="127">
        <v>0.3</v>
      </c>
      <c r="W9" s="128" t="s">
        <v>417</v>
      </c>
    </row>
    <row r="10" spans="2:26">
      <c r="B10" t="s">
        <v>479</v>
      </c>
      <c r="C10" t="s">
        <v>417</v>
      </c>
    </row>
    <row r="11" spans="2:26">
      <c r="B11" t="s">
        <v>480</v>
      </c>
      <c r="C11" t="s">
        <v>417</v>
      </c>
      <c r="F11" t="s">
        <v>462</v>
      </c>
      <c r="G11" s="128" t="s">
        <v>397</v>
      </c>
      <c r="H11" s="127">
        <v>0.1</v>
      </c>
      <c r="I11" s="128" t="s">
        <v>464</v>
      </c>
      <c r="J11" s="127">
        <v>0.2</v>
      </c>
      <c r="K11" s="128" t="s">
        <v>463</v>
      </c>
    </row>
    <row r="12" spans="2:26">
      <c r="B12" t="s">
        <v>481</v>
      </c>
      <c r="C12" t="s">
        <v>472</v>
      </c>
      <c r="F12" t="s">
        <v>466</v>
      </c>
      <c r="G12" s="128" t="s">
        <v>397</v>
      </c>
      <c r="H12" s="127">
        <v>0.1</v>
      </c>
      <c r="I12" s="128" t="s">
        <v>414</v>
      </c>
      <c r="J12" s="127">
        <v>0.4</v>
      </c>
      <c r="K12" s="128" t="s">
        <v>463</v>
      </c>
      <c r="Q12" t="s">
        <v>255</v>
      </c>
      <c r="R12" t="s">
        <v>482</v>
      </c>
      <c r="S12" s="128" t="s">
        <v>208</v>
      </c>
      <c r="T12" t="s">
        <v>269</v>
      </c>
      <c r="U12" s="128" t="s">
        <v>270</v>
      </c>
      <c r="V12" t="s">
        <v>275</v>
      </c>
      <c r="W12" s="128" t="s">
        <v>256</v>
      </c>
      <c r="X12" t="s">
        <v>263</v>
      </c>
      <c r="Y12" s="128" t="s">
        <v>256</v>
      </c>
      <c r="Z12" t="s">
        <v>483</v>
      </c>
    </row>
    <row r="13" spans="2:26">
      <c r="B13" t="s">
        <v>484</v>
      </c>
      <c r="C13" t="s">
        <v>475</v>
      </c>
      <c r="F13" t="s">
        <v>468</v>
      </c>
      <c r="G13" s="128" t="s">
        <v>397</v>
      </c>
      <c r="H13" s="127">
        <v>0.1</v>
      </c>
      <c r="I13" s="128" t="s">
        <v>417</v>
      </c>
      <c r="J13" s="127">
        <v>0.6</v>
      </c>
      <c r="K13" s="128" t="s">
        <v>417</v>
      </c>
      <c r="Q13" t="s">
        <v>397</v>
      </c>
      <c r="R13" t="s">
        <v>464</v>
      </c>
      <c r="S13" t="s">
        <v>463</v>
      </c>
      <c r="T13" t="s">
        <v>284</v>
      </c>
      <c r="U13" t="s">
        <v>485</v>
      </c>
      <c r="V13" t="s">
        <v>397</v>
      </c>
      <c r="W13" s="126">
        <v>0.1</v>
      </c>
      <c r="X13" t="s">
        <v>464</v>
      </c>
      <c r="Y13" s="126">
        <v>0.2</v>
      </c>
      <c r="Z13" t="s">
        <v>463</v>
      </c>
    </row>
    <row r="14" spans="2:26">
      <c r="B14" t="s">
        <v>486</v>
      </c>
      <c r="C14" t="s">
        <v>417</v>
      </c>
      <c r="F14" t="s">
        <v>471</v>
      </c>
      <c r="G14" s="128" t="s">
        <v>397</v>
      </c>
      <c r="H14" s="127">
        <v>0.1</v>
      </c>
      <c r="I14" s="128" t="s">
        <v>421</v>
      </c>
      <c r="J14" s="127">
        <v>0.8</v>
      </c>
      <c r="K14" s="128" t="s">
        <v>487</v>
      </c>
      <c r="Q14" t="s">
        <v>397</v>
      </c>
      <c r="R14" t="s">
        <v>414</v>
      </c>
      <c r="S14" t="s">
        <v>463</v>
      </c>
      <c r="T14" t="s">
        <v>284</v>
      </c>
      <c r="U14" t="s">
        <v>485</v>
      </c>
      <c r="V14" t="s">
        <v>397</v>
      </c>
      <c r="W14" s="126">
        <v>0.1</v>
      </c>
      <c r="X14" t="s">
        <v>414</v>
      </c>
      <c r="Y14" s="126">
        <v>0.4</v>
      </c>
      <c r="Z14" t="s">
        <v>463</v>
      </c>
    </row>
    <row r="15" spans="2:26">
      <c r="B15" t="s">
        <v>488</v>
      </c>
      <c r="C15" t="s">
        <v>417</v>
      </c>
      <c r="F15" t="s">
        <v>474</v>
      </c>
      <c r="G15" s="128" t="s">
        <v>397</v>
      </c>
      <c r="H15" s="127">
        <v>0.1</v>
      </c>
      <c r="I15" s="128" t="s">
        <v>425</v>
      </c>
      <c r="J15" s="127">
        <v>1</v>
      </c>
      <c r="K15" s="128" t="s">
        <v>475</v>
      </c>
      <c r="Q15" t="s">
        <v>397</v>
      </c>
      <c r="R15" t="s">
        <v>417</v>
      </c>
      <c r="S15" t="s">
        <v>417</v>
      </c>
      <c r="T15" t="s">
        <v>284</v>
      </c>
      <c r="U15" t="s">
        <v>485</v>
      </c>
      <c r="V15" t="s">
        <v>397</v>
      </c>
      <c r="W15" s="126">
        <v>0.1</v>
      </c>
      <c r="X15" t="s">
        <v>417</v>
      </c>
      <c r="Y15" s="126">
        <v>0.6</v>
      </c>
      <c r="Z15" t="s">
        <v>417</v>
      </c>
    </row>
    <row r="16" spans="2:26">
      <c r="B16" t="s">
        <v>489</v>
      </c>
      <c r="C16" t="s">
        <v>417</v>
      </c>
      <c r="F16" t="s">
        <v>477</v>
      </c>
      <c r="G16" s="128" t="s">
        <v>397</v>
      </c>
      <c r="H16" s="127">
        <v>0.2</v>
      </c>
      <c r="I16" s="128" t="s">
        <v>464</v>
      </c>
      <c r="J16" s="127">
        <v>0.2</v>
      </c>
      <c r="K16" s="128" t="s">
        <v>463</v>
      </c>
      <c r="T16" t="s">
        <v>284</v>
      </c>
      <c r="U16" t="s">
        <v>485</v>
      </c>
    </row>
    <row r="17" spans="2:21">
      <c r="B17" t="s">
        <v>490</v>
      </c>
      <c r="C17" t="s">
        <v>472</v>
      </c>
      <c r="F17" t="s">
        <v>479</v>
      </c>
      <c r="G17" s="128" t="s">
        <v>397</v>
      </c>
      <c r="H17" s="127">
        <v>0.2</v>
      </c>
      <c r="I17" s="128" t="s">
        <v>414</v>
      </c>
      <c r="J17" s="127">
        <v>0.4</v>
      </c>
      <c r="K17" s="128" t="s">
        <v>463</v>
      </c>
      <c r="R17" s="127">
        <v>0.5</v>
      </c>
      <c r="S17" s="126">
        <v>0.5</v>
      </c>
      <c r="T17" t="s">
        <v>284</v>
      </c>
      <c r="U17" t="s">
        <v>485</v>
      </c>
    </row>
    <row r="18" spans="2:21">
      <c r="B18" t="s">
        <v>491</v>
      </c>
      <c r="C18" t="s">
        <v>475</v>
      </c>
      <c r="F18" t="s">
        <v>480</v>
      </c>
      <c r="G18" s="128" t="s">
        <v>397</v>
      </c>
      <c r="H18" s="127">
        <v>0.2</v>
      </c>
      <c r="I18" s="128" t="s">
        <v>417</v>
      </c>
      <c r="J18" s="127">
        <v>0.6</v>
      </c>
      <c r="K18" s="128" t="s">
        <v>417</v>
      </c>
      <c r="R18" s="127">
        <v>0.45</v>
      </c>
      <c r="S18" s="126">
        <v>0.35</v>
      </c>
      <c r="T18" t="s">
        <v>284</v>
      </c>
      <c r="U18" t="s">
        <v>485</v>
      </c>
    </row>
    <row r="19" spans="2:21">
      <c r="B19" t="s">
        <v>492</v>
      </c>
      <c r="C19" t="s">
        <v>417</v>
      </c>
      <c r="F19" t="s">
        <v>481</v>
      </c>
      <c r="G19" s="128" t="s">
        <v>397</v>
      </c>
      <c r="H19" s="127">
        <v>0.2</v>
      </c>
      <c r="I19" s="128" t="s">
        <v>421</v>
      </c>
      <c r="J19" s="127">
        <v>0.8</v>
      </c>
      <c r="K19" s="128" t="s">
        <v>487</v>
      </c>
      <c r="R19" s="127">
        <v>0.4</v>
      </c>
      <c r="T19" t="s">
        <v>284</v>
      </c>
      <c r="U19" t="s">
        <v>485</v>
      </c>
    </row>
    <row r="20" spans="2:21">
      <c r="B20" t="s">
        <v>493</v>
      </c>
      <c r="C20" t="s">
        <v>417</v>
      </c>
      <c r="F20" t="s">
        <v>484</v>
      </c>
      <c r="G20" s="128" t="s">
        <v>397</v>
      </c>
      <c r="H20" s="127">
        <v>0.2</v>
      </c>
      <c r="I20" s="128" t="s">
        <v>425</v>
      </c>
      <c r="J20" s="127">
        <v>1</v>
      </c>
      <c r="K20" s="128" t="s">
        <v>475</v>
      </c>
      <c r="R20" s="127">
        <v>0.35</v>
      </c>
      <c r="T20" t="s">
        <v>284</v>
      </c>
      <c r="U20" t="s">
        <v>485</v>
      </c>
    </row>
    <row r="21" spans="2:21">
      <c r="B21" t="s">
        <v>494</v>
      </c>
      <c r="C21" t="s">
        <v>472</v>
      </c>
      <c r="F21" t="s">
        <v>486</v>
      </c>
      <c r="G21" s="128" t="s">
        <v>399</v>
      </c>
      <c r="H21" s="127">
        <v>0.3</v>
      </c>
      <c r="I21" s="128" t="s">
        <v>464</v>
      </c>
      <c r="J21" s="127">
        <v>0.2</v>
      </c>
      <c r="K21" s="128" t="s">
        <v>463</v>
      </c>
      <c r="R21" s="127">
        <v>0.35</v>
      </c>
      <c r="T21" t="s">
        <v>284</v>
      </c>
      <c r="U21" t="s">
        <v>485</v>
      </c>
    </row>
    <row r="22" spans="2:21">
      <c r="B22" t="s">
        <v>495</v>
      </c>
      <c r="C22" t="s">
        <v>472</v>
      </c>
      <c r="F22" t="s">
        <v>488</v>
      </c>
      <c r="G22" s="128" t="s">
        <v>399</v>
      </c>
      <c r="H22" s="127">
        <v>0.3</v>
      </c>
      <c r="I22" s="128" t="s">
        <v>414</v>
      </c>
      <c r="J22" s="127">
        <v>0.4</v>
      </c>
      <c r="K22" s="128" t="s">
        <v>417</v>
      </c>
      <c r="R22" s="127">
        <v>0.3</v>
      </c>
      <c r="T22" t="s">
        <v>284</v>
      </c>
      <c r="U22" t="s">
        <v>485</v>
      </c>
    </row>
    <row r="23" spans="2:21">
      <c r="B23" t="s">
        <v>496</v>
      </c>
      <c r="C23" t="s">
        <v>475</v>
      </c>
      <c r="F23" t="s">
        <v>489</v>
      </c>
      <c r="G23" s="128" t="s">
        <v>399</v>
      </c>
      <c r="H23" s="127">
        <v>0.3</v>
      </c>
      <c r="I23" s="128" t="s">
        <v>417</v>
      </c>
      <c r="J23" s="127">
        <v>0.6</v>
      </c>
      <c r="K23" s="128" t="s">
        <v>417</v>
      </c>
      <c r="T23" t="s">
        <v>284</v>
      </c>
      <c r="U23" t="s">
        <v>485</v>
      </c>
    </row>
    <row r="24" spans="2:21">
      <c r="B24" t="s">
        <v>497</v>
      </c>
      <c r="C24" t="s">
        <v>472</v>
      </c>
      <c r="F24" t="s">
        <v>490</v>
      </c>
      <c r="G24" s="128" t="s">
        <v>399</v>
      </c>
      <c r="H24" s="127">
        <v>0.3</v>
      </c>
      <c r="I24" s="128" t="s">
        <v>421</v>
      </c>
      <c r="J24" s="127">
        <v>0.8</v>
      </c>
      <c r="K24" s="128" t="s">
        <v>487</v>
      </c>
      <c r="T24" t="s">
        <v>284</v>
      </c>
      <c r="U24" t="s">
        <v>485</v>
      </c>
    </row>
    <row r="25" spans="2:21">
      <c r="B25" t="s">
        <v>498</v>
      </c>
      <c r="C25" t="s">
        <v>472</v>
      </c>
      <c r="F25" t="s">
        <v>491</v>
      </c>
      <c r="G25" s="128" t="s">
        <v>399</v>
      </c>
      <c r="H25" s="127">
        <v>0.3</v>
      </c>
      <c r="I25" s="128" t="s">
        <v>425</v>
      </c>
      <c r="J25" s="127">
        <v>1</v>
      </c>
      <c r="K25" s="128" t="s">
        <v>475</v>
      </c>
    </row>
    <row r="26" spans="2:21">
      <c r="B26" t="s">
        <v>499</v>
      </c>
      <c r="C26" t="s">
        <v>472</v>
      </c>
      <c r="F26" t="s">
        <v>492</v>
      </c>
      <c r="G26" s="128" t="s">
        <v>399</v>
      </c>
      <c r="H26" s="127">
        <v>0.4</v>
      </c>
      <c r="I26" s="128" t="s">
        <v>464</v>
      </c>
      <c r="J26" s="127">
        <v>0.2</v>
      </c>
      <c r="K26" s="128" t="s">
        <v>463</v>
      </c>
    </row>
    <row r="27" spans="2:21">
      <c r="B27" t="s">
        <v>500</v>
      </c>
      <c r="C27" t="s">
        <v>472</v>
      </c>
      <c r="F27" t="s">
        <v>493</v>
      </c>
      <c r="G27" s="128" t="s">
        <v>399</v>
      </c>
      <c r="H27" s="127">
        <v>0.4</v>
      </c>
      <c r="I27" s="128" t="s">
        <v>414</v>
      </c>
      <c r="J27" s="127">
        <v>0.4</v>
      </c>
      <c r="K27" s="128" t="s">
        <v>417</v>
      </c>
    </row>
    <row r="28" spans="2:21">
      <c r="B28" t="s">
        <v>501</v>
      </c>
      <c r="C28" t="s">
        <v>475</v>
      </c>
      <c r="F28" t="s">
        <v>494</v>
      </c>
      <c r="G28" s="128" t="s">
        <v>399</v>
      </c>
      <c r="H28" s="127">
        <v>0.4</v>
      </c>
      <c r="I28" s="128" t="s">
        <v>417</v>
      </c>
      <c r="J28" s="127">
        <v>0.6</v>
      </c>
      <c r="K28" s="128" t="s">
        <v>417</v>
      </c>
    </row>
    <row r="29" spans="2:21">
      <c r="F29" t="s">
        <v>495</v>
      </c>
      <c r="G29" s="128" t="s">
        <v>399</v>
      </c>
      <c r="H29" s="127">
        <v>0.4</v>
      </c>
      <c r="I29" s="128" t="s">
        <v>421</v>
      </c>
      <c r="J29" s="127">
        <v>0.8</v>
      </c>
      <c r="K29" s="128" t="s">
        <v>487</v>
      </c>
    </row>
    <row r="30" spans="2:21">
      <c r="F30" t="s">
        <v>496</v>
      </c>
      <c r="G30" s="128" t="s">
        <v>399</v>
      </c>
      <c r="H30" s="127">
        <v>0.4</v>
      </c>
      <c r="I30" s="128" t="s">
        <v>425</v>
      </c>
      <c r="J30" s="127">
        <v>1</v>
      </c>
      <c r="K30" s="128" t="s">
        <v>475</v>
      </c>
    </row>
    <row r="31" spans="2:21">
      <c r="F31" t="s">
        <v>502</v>
      </c>
      <c r="G31" s="128" t="s">
        <v>401</v>
      </c>
      <c r="H31" s="127">
        <v>0.5</v>
      </c>
      <c r="I31" s="128" t="s">
        <v>464</v>
      </c>
      <c r="J31" s="127">
        <v>0.2</v>
      </c>
      <c r="K31" s="128" t="s">
        <v>417</v>
      </c>
    </row>
    <row r="32" spans="2:21">
      <c r="F32" t="s">
        <v>503</v>
      </c>
      <c r="G32" s="128" t="s">
        <v>401</v>
      </c>
      <c r="H32" s="127">
        <v>0.5</v>
      </c>
      <c r="I32" s="128" t="s">
        <v>414</v>
      </c>
      <c r="J32" s="127">
        <v>0.4</v>
      </c>
      <c r="K32" s="128" t="s">
        <v>417</v>
      </c>
    </row>
    <row r="33" spans="6:11">
      <c r="F33" t="s">
        <v>504</v>
      </c>
      <c r="G33" s="128" t="s">
        <v>401</v>
      </c>
      <c r="H33" s="127">
        <v>0.5</v>
      </c>
      <c r="I33" s="128" t="s">
        <v>417</v>
      </c>
      <c r="J33" s="127">
        <v>0.6</v>
      </c>
      <c r="K33" s="128" t="s">
        <v>417</v>
      </c>
    </row>
    <row r="34" spans="6:11">
      <c r="F34" t="s">
        <v>505</v>
      </c>
      <c r="G34" s="128" t="s">
        <v>401</v>
      </c>
      <c r="H34" s="127">
        <v>0.5</v>
      </c>
      <c r="I34" s="128" t="s">
        <v>421</v>
      </c>
      <c r="J34" s="127">
        <v>0.8</v>
      </c>
      <c r="K34" s="128" t="s">
        <v>487</v>
      </c>
    </row>
    <row r="35" spans="6:11">
      <c r="F35" t="s">
        <v>506</v>
      </c>
      <c r="G35" s="128" t="s">
        <v>401</v>
      </c>
      <c r="H35" s="127">
        <v>0.5</v>
      </c>
      <c r="I35" s="128" t="s">
        <v>425</v>
      </c>
      <c r="J35" s="127">
        <v>1</v>
      </c>
      <c r="K35" s="128" t="s">
        <v>475</v>
      </c>
    </row>
    <row r="37" spans="6:11" ht="45">
      <c r="G37" s="129" t="s">
        <v>507</v>
      </c>
    </row>
    <row r="38" spans="6:11" ht="105">
      <c r="G38" s="129" t="s">
        <v>508</v>
      </c>
    </row>
    <row r="39" spans="6:11" ht="75">
      <c r="G39" s="129" t="s">
        <v>509</v>
      </c>
    </row>
    <row r="40" spans="6:11" ht="75">
      <c r="G40" s="129" t="s">
        <v>510</v>
      </c>
    </row>
    <row r="41" spans="6:11" ht="75">
      <c r="G41" s="129" t="s">
        <v>511</v>
      </c>
    </row>
    <row r="42" spans="6:11" ht="45">
      <c r="G42" s="129" t="s">
        <v>512</v>
      </c>
    </row>
    <row r="43" spans="6:11" ht="105">
      <c r="G43" s="129" t="s">
        <v>513</v>
      </c>
    </row>
    <row r="44" spans="6:11" ht="75">
      <c r="G44" s="129" t="s">
        <v>514</v>
      </c>
    </row>
    <row r="45" spans="6:11" ht="75">
      <c r="G45" s="129" t="s">
        <v>515</v>
      </c>
    </row>
    <row r="46" spans="6:11" ht="75">
      <c r="G46" s="129" t="s">
        <v>516</v>
      </c>
    </row>
    <row r="47" spans="6:11" ht="45">
      <c r="G47" s="129" t="s">
        <v>517</v>
      </c>
    </row>
    <row r="48" spans="6:11" ht="105">
      <c r="G48" s="129" t="s">
        <v>518</v>
      </c>
    </row>
    <row r="49" spans="7:7" ht="75">
      <c r="G49" s="129" t="s">
        <v>519</v>
      </c>
    </row>
    <row r="50" spans="7:7" ht="75">
      <c r="G50" s="129" t="s">
        <v>520</v>
      </c>
    </row>
    <row r="51" spans="7:7" ht="75">
      <c r="G51" s="129" t="s">
        <v>521</v>
      </c>
    </row>
    <row r="52" spans="7:7" ht="45">
      <c r="G52" s="129" t="s">
        <v>522</v>
      </c>
    </row>
    <row r="53" spans="7:7" ht="105">
      <c r="G53" s="129" t="s">
        <v>523</v>
      </c>
    </row>
    <row r="54" spans="7:7" ht="75">
      <c r="G54" s="129" t="s">
        <v>524</v>
      </c>
    </row>
    <row r="55" spans="7:7" ht="75">
      <c r="G55" s="129" t="s">
        <v>525</v>
      </c>
    </row>
    <row r="56" spans="7:7" ht="75">
      <c r="G56" s="129" t="s">
        <v>526</v>
      </c>
    </row>
    <row r="57" spans="7:7" ht="45">
      <c r="G57" s="129" t="s">
        <v>527</v>
      </c>
    </row>
    <row r="58" spans="7:7" ht="105">
      <c r="G58" s="129" t="s">
        <v>528</v>
      </c>
    </row>
    <row r="59" spans="7:7" ht="75">
      <c r="G59" s="129" t="s">
        <v>529</v>
      </c>
    </row>
    <row r="60" spans="7:7" ht="75">
      <c r="G60" s="129" t="s">
        <v>530</v>
      </c>
    </row>
    <row r="61" spans="7:7" ht="75">
      <c r="G61" s="129" t="s">
        <v>531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K31"/>
  <sheetViews>
    <sheetView topLeftCell="A26" workbookViewId="0">
      <selection activeCell="D19" sqref="D19"/>
    </sheetView>
  </sheetViews>
  <sheetFormatPr baseColWidth="10" defaultColWidth="11.42578125" defaultRowHeight="15"/>
  <cols>
    <col min="2" max="2" width="30.85546875" customWidth="1"/>
    <col min="3" max="3" width="38.140625" customWidth="1"/>
    <col min="4" max="4" width="32.42578125" customWidth="1"/>
    <col min="5" max="5" width="20.42578125" customWidth="1"/>
    <col min="6" max="6" width="22.28515625" customWidth="1"/>
    <col min="7" max="7" width="21.85546875" customWidth="1"/>
    <col min="11" max="11" width="16.42578125" customWidth="1"/>
  </cols>
  <sheetData>
    <row r="2" spans="2:11">
      <c r="B2" s="1" t="s">
        <v>532</v>
      </c>
      <c r="C2" s="1" t="s">
        <v>533</v>
      </c>
      <c r="D2" s="1" t="s">
        <v>534</v>
      </c>
      <c r="E2" s="3" t="s">
        <v>535</v>
      </c>
      <c r="F2" s="1" t="s">
        <v>536</v>
      </c>
      <c r="G2" s="1" t="s">
        <v>537</v>
      </c>
      <c r="H2" s="1" t="s">
        <v>538</v>
      </c>
      <c r="I2" s="1" t="s">
        <v>539</v>
      </c>
      <c r="J2" s="1" t="s">
        <v>540</v>
      </c>
      <c r="K2" s="1" t="s">
        <v>541</v>
      </c>
    </row>
    <row r="3" spans="2:11" ht="30">
      <c r="B3" t="s">
        <v>542</v>
      </c>
      <c r="C3" s="79" t="s">
        <v>295</v>
      </c>
      <c r="D3" s="2" t="s">
        <v>413</v>
      </c>
      <c r="E3" t="s">
        <v>284</v>
      </c>
      <c r="F3" t="s">
        <v>485</v>
      </c>
      <c r="G3" t="s">
        <v>286</v>
      </c>
      <c r="H3" t="s">
        <v>287</v>
      </c>
      <c r="I3" t="s">
        <v>288</v>
      </c>
      <c r="J3" t="s">
        <v>543</v>
      </c>
      <c r="K3" t="s">
        <v>544</v>
      </c>
    </row>
    <row r="4" spans="2:11" ht="75">
      <c r="B4" s="138" t="s">
        <v>429</v>
      </c>
      <c r="C4" t="s">
        <v>545</v>
      </c>
      <c r="D4" s="2" t="s">
        <v>416</v>
      </c>
      <c r="E4" t="s">
        <v>335</v>
      </c>
      <c r="F4" t="s">
        <v>285</v>
      </c>
      <c r="G4" t="s">
        <v>315</v>
      </c>
      <c r="H4" t="s">
        <v>336</v>
      </c>
      <c r="I4" t="s">
        <v>316</v>
      </c>
      <c r="J4" t="s">
        <v>314</v>
      </c>
      <c r="K4" t="s">
        <v>289</v>
      </c>
    </row>
    <row r="5" spans="2:11" ht="60">
      <c r="B5" s="138" t="s">
        <v>299</v>
      </c>
      <c r="C5" t="s">
        <v>546</v>
      </c>
      <c r="D5" s="2" t="s">
        <v>420</v>
      </c>
      <c r="E5" t="s">
        <v>344</v>
      </c>
      <c r="K5" t="s">
        <v>547</v>
      </c>
    </row>
    <row r="6" spans="2:11" ht="45">
      <c r="B6" s="138" t="s">
        <v>277</v>
      </c>
      <c r="C6" t="s">
        <v>332</v>
      </c>
      <c r="D6" s="2" t="s">
        <v>424</v>
      </c>
      <c r="K6" t="s">
        <v>305</v>
      </c>
    </row>
    <row r="7" spans="2:11" ht="60">
      <c r="B7" s="138" t="s">
        <v>291</v>
      </c>
      <c r="C7" t="s">
        <v>350</v>
      </c>
      <c r="D7" s="80" t="s">
        <v>428</v>
      </c>
    </row>
    <row r="8" spans="2:11" ht="30">
      <c r="B8" s="138" t="s">
        <v>453</v>
      </c>
      <c r="C8" t="s">
        <v>281</v>
      </c>
      <c r="D8" s="2" t="s">
        <v>430</v>
      </c>
    </row>
    <row r="9" spans="2:11" ht="30">
      <c r="B9" t="s">
        <v>445</v>
      </c>
      <c r="C9" t="s">
        <v>548</v>
      </c>
      <c r="D9" s="2" t="s">
        <v>431</v>
      </c>
    </row>
    <row r="10" spans="2:11" ht="30">
      <c r="C10" t="s">
        <v>549</v>
      </c>
      <c r="D10" s="2" t="s">
        <v>432</v>
      </c>
    </row>
    <row r="11" spans="2:11" ht="30">
      <c r="D11" s="2" t="s">
        <v>433</v>
      </c>
    </row>
    <row r="12" spans="2:11" ht="30">
      <c r="D12" s="2" t="s">
        <v>434</v>
      </c>
    </row>
    <row r="13" spans="2:11" ht="30">
      <c r="D13" s="132" t="s">
        <v>435</v>
      </c>
    </row>
    <row r="14" spans="2:11" ht="30">
      <c r="D14" s="132" t="s">
        <v>436</v>
      </c>
    </row>
    <row r="15" spans="2:11" ht="30">
      <c r="D15" s="132" t="s">
        <v>303</v>
      </c>
    </row>
    <row r="16" spans="2:11" ht="30">
      <c r="D16" s="132" t="s">
        <v>437</v>
      </c>
    </row>
    <row r="17" spans="4:4" ht="30">
      <c r="D17" s="132" t="s">
        <v>326</v>
      </c>
    </row>
    <row r="18" spans="4:4" ht="60">
      <c r="D18" s="79" t="s">
        <v>282</v>
      </c>
    </row>
    <row r="19" spans="4:4" ht="60">
      <c r="D19" s="79" t="s">
        <v>550</v>
      </c>
    </row>
    <row r="20" spans="4:4" ht="30">
      <c r="D20" s="129" t="s">
        <v>333</v>
      </c>
    </row>
    <row r="21" spans="4:4" ht="30">
      <c r="D21" s="129" t="s">
        <v>551</v>
      </c>
    </row>
    <row r="22" spans="4:4" ht="30">
      <c r="D22" s="129" t="s">
        <v>342</v>
      </c>
    </row>
    <row r="23" spans="4:4" ht="30">
      <c r="D23" s="129" t="s">
        <v>363</v>
      </c>
    </row>
    <row r="24" spans="4:4" ht="45">
      <c r="D24" s="129" t="s">
        <v>552</v>
      </c>
    </row>
    <row r="25" spans="4:4" ht="45">
      <c r="D25" s="129" t="s">
        <v>454</v>
      </c>
    </row>
    <row r="26" spans="4:4" ht="60">
      <c r="D26" s="129" t="s">
        <v>455</v>
      </c>
    </row>
    <row r="27" spans="4:4" ht="45">
      <c r="D27" s="129" t="s">
        <v>553</v>
      </c>
    </row>
    <row r="28" spans="4:4" ht="45">
      <c r="D28" s="129" t="s">
        <v>554</v>
      </c>
    </row>
    <row r="29" spans="4:4" ht="45">
      <c r="D29" s="129" t="s">
        <v>555</v>
      </c>
    </row>
    <row r="30" spans="4:4" ht="45">
      <c r="D30" s="129" t="s">
        <v>556</v>
      </c>
    </row>
    <row r="31" spans="4:4" ht="45">
      <c r="D31" s="129" t="s">
        <v>557</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B1:K16"/>
  <sheetViews>
    <sheetView topLeftCell="B1" workbookViewId="0">
      <selection activeCell="B15" sqref="B15:F15"/>
    </sheetView>
  </sheetViews>
  <sheetFormatPr baseColWidth="10" defaultColWidth="14.28515625" defaultRowHeight="12.75"/>
  <cols>
    <col min="1" max="2" width="14.28515625" style="32"/>
    <col min="3" max="3" width="17" style="32" customWidth="1"/>
    <col min="4" max="4" width="14.28515625" style="32"/>
    <col min="5" max="5" width="46" style="32" customWidth="1"/>
    <col min="6" max="16384" width="14.28515625" style="32"/>
  </cols>
  <sheetData>
    <row r="1" spans="2:11" ht="24" customHeight="1" thickBot="1">
      <c r="B1" s="392" t="s">
        <v>558</v>
      </c>
      <c r="C1" s="393"/>
      <c r="D1" s="393"/>
      <c r="E1" s="393"/>
      <c r="F1" s="394"/>
    </row>
    <row r="2" spans="2:11" ht="16.5" thickBot="1">
      <c r="B2" s="33"/>
      <c r="C2" s="33"/>
      <c r="D2" s="33"/>
      <c r="E2" s="33"/>
      <c r="F2" s="33"/>
      <c r="I2" s="133"/>
      <c r="J2" s="140" t="s">
        <v>485</v>
      </c>
      <c r="K2" s="140" t="s">
        <v>285</v>
      </c>
    </row>
    <row r="3" spans="2:11" ht="16.5" thickBot="1">
      <c r="B3" s="395" t="s">
        <v>559</v>
      </c>
      <c r="C3" s="396"/>
      <c r="D3" s="396"/>
      <c r="E3" s="34" t="s">
        <v>560</v>
      </c>
      <c r="F3" s="35" t="s">
        <v>561</v>
      </c>
      <c r="I3" s="139" t="s">
        <v>284</v>
      </c>
      <c r="J3" s="135">
        <v>0.5</v>
      </c>
      <c r="K3" s="135">
        <v>0.45</v>
      </c>
    </row>
    <row r="4" spans="2:11" ht="31.5">
      <c r="B4" s="397" t="s">
        <v>562</v>
      </c>
      <c r="C4" s="399" t="s">
        <v>269</v>
      </c>
      <c r="D4" s="36" t="s">
        <v>284</v>
      </c>
      <c r="E4" s="37" t="s">
        <v>563</v>
      </c>
      <c r="F4" s="38">
        <v>0.25</v>
      </c>
      <c r="I4" s="140" t="s">
        <v>335</v>
      </c>
      <c r="J4" s="135">
        <v>0.4</v>
      </c>
      <c r="K4" s="135">
        <v>0.35</v>
      </c>
    </row>
    <row r="5" spans="2:11" ht="47.25">
      <c r="B5" s="398"/>
      <c r="C5" s="400"/>
      <c r="D5" s="39" t="s">
        <v>335</v>
      </c>
      <c r="E5" s="40" t="s">
        <v>564</v>
      </c>
      <c r="F5" s="41">
        <v>0.15</v>
      </c>
      <c r="I5" s="140" t="s">
        <v>344</v>
      </c>
      <c r="J5" s="135">
        <v>0.35</v>
      </c>
      <c r="K5" s="135">
        <v>0.3</v>
      </c>
    </row>
    <row r="6" spans="2:11" ht="47.25">
      <c r="B6" s="398"/>
      <c r="C6" s="400"/>
      <c r="D6" s="39" t="s">
        <v>344</v>
      </c>
      <c r="E6" s="40" t="s">
        <v>565</v>
      </c>
      <c r="F6" s="41">
        <v>0.1</v>
      </c>
    </row>
    <row r="7" spans="2:11" ht="63">
      <c r="B7" s="398"/>
      <c r="C7" s="400" t="s">
        <v>270</v>
      </c>
      <c r="D7" s="39" t="s">
        <v>485</v>
      </c>
      <c r="E7" s="40" t="s">
        <v>566</v>
      </c>
      <c r="F7" s="41">
        <v>0.25</v>
      </c>
      <c r="G7" s="134"/>
    </row>
    <row r="8" spans="2:11" ht="31.5">
      <c r="B8" s="398"/>
      <c r="C8" s="400"/>
      <c r="D8" s="39" t="s">
        <v>285</v>
      </c>
      <c r="E8" s="40" t="s">
        <v>567</v>
      </c>
      <c r="F8" s="41">
        <v>0.2</v>
      </c>
      <c r="G8" s="134"/>
    </row>
    <row r="9" spans="2:11" ht="47.25">
      <c r="B9" s="398" t="s">
        <v>568</v>
      </c>
      <c r="C9" s="400" t="s">
        <v>272</v>
      </c>
      <c r="D9" s="39" t="s">
        <v>286</v>
      </c>
      <c r="E9" s="40" t="s">
        <v>569</v>
      </c>
      <c r="F9" s="42" t="s">
        <v>570</v>
      </c>
    </row>
    <row r="10" spans="2:11" ht="63">
      <c r="B10" s="398"/>
      <c r="C10" s="400"/>
      <c r="D10" s="39" t="s">
        <v>571</v>
      </c>
      <c r="E10" s="40" t="s">
        <v>572</v>
      </c>
      <c r="F10" s="42" t="s">
        <v>570</v>
      </c>
    </row>
    <row r="11" spans="2:11" ht="47.25">
      <c r="B11" s="398"/>
      <c r="C11" s="400" t="s">
        <v>273</v>
      </c>
      <c r="D11" s="39" t="s">
        <v>287</v>
      </c>
      <c r="E11" s="40" t="s">
        <v>573</v>
      </c>
      <c r="F11" s="42" t="s">
        <v>570</v>
      </c>
    </row>
    <row r="12" spans="2:11" ht="47.25">
      <c r="B12" s="398"/>
      <c r="C12" s="400"/>
      <c r="D12" s="39" t="s">
        <v>336</v>
      </c>
      <c r="E12" s="40" t="s">
        <v>574</v>
      </c>
      <c r="F12" s="42" t="s">
        <v>570</v>
      </c>
    </row>
    <row r="13" spans="2:11" ht="31.5">
      <c r="B13" s="398"/>
      <c r="C13" s="400" t="s">
        <v>274</v>
      </c>
      <c r="D13" s="39" t="s">
        <v>288</v>
      </c>
      <c r="E13" s="40" t="s">
        <v>575</v>
      </c>
      <c r="F13" s="42" t="s">
        <v>570</v>
      </c>
    </row>
    <row r="14" spans="2:11" ht="32.25" thickBot="1">
      <c r="B14" s="401"/>
      <c r="C14" s="402"/>
      <c r="D14" s="43" t="s">
        <v>316</v>
      </c>
      <c r="E14" s="44" t="s">
        <v>576</v>
      </c>
      <c r="F14" s="45" t="s">
        <v>570</v>
      </c>
    </row>
    <row r="15" spans="2:11" ht="49.5" customHeight="1">
      <c r="B15" s="391" t="s">
        <v>577</v>
      </c>
      <c r="C15" s="391"/>
      <c r="D15" s="391"/>
      <c r="E15" s="391"/>
      <c r="F15" s="391"/>
    </row>
    <row r="16" spans="2:11" ht="27" customHeight="1">
      <c r="B16" s="46"/>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4:AU63"/>
  <sheetViews>
    <sheetView topLeftCell="E1" workbookViewId="0">
      <selection activeCell="P28" sqref="P28"/>
    </sheetView>
  </sheetViews>
  <sheetFormatPr baseColWidth="10" defaultColWidth="11.42578125" defaultRowHeight="15"/>
  <cols>
    <col min="1" max="1" width="3.7109375" style="4" customWidth="1"/>
    <col min="2" max="2" width="6.7109375" style="4" customWidth="1"/>
    <col min="3" max="3" width="0.42578125" style="4" hidden="1" customWidth="1"/>
    <col min="4" max="4" width="11.42578125" style="4" hidden="1" customWidth="1"/>
    <col min="5" max="5" width="9.85546875" style="4" customWidth="1"/>
    <col min="6" max="8" width="11.42578125" style="4" hidden="1" customWidth="1"/>
    <col min="9" max="9" width="8.42578125" style="4" customWidth="1"/>
    <col min="10" max="11" width="11.42578125" style="4"/>
    <col min="12" max="12" width="0.140625" style="4" customWidth="1"/>
    <col min="13" max="13" width="0.28515625" style="4" hidden="1" customWidth="1"/>
    <col min="14" max="15" width="11.42578125" style="4" hidden="1" customWidth="1"/>
    <col min="16" max="16" width="11.42578125" style="4"/>
    <col min="17" max="17" width="10.28515625" style="4" customWidth="1"/>
    <col min="18" max="18" width="11.42578125" style="4" hidden="1" customWidth="1"/>
    <col min="19" max="19" width="0.85546875" style="4" hidden="1" customWidth="1"/>
    <col min="20" max="20" width="11.42578125" style="4" hidden="1" customWidth="1"/>
    <col min="21" max="21" width="0.140625" style="4" hidden="1" customWidth="1"/>
    <col min="22" max="22" width="11.42578125" style="4"/>
    <col min="23" max="23" width="10.140625" style="4" customWidth="1"/>
    <col min="24" max="24" width="3.85546875" style="4" hidden="1" customWidth="1"/>
    <col min="25" max="25" width="4.42578125" style="4" hidden="1" customWidth="1"/>
    <col min="26" max="27" width="11.42578125" style="4" hidden="1" customWidth="1"/>
    <col min="28" max="28" width="11.42578125" style="4"/>
    <col min="29" max="29" width="9.7109375" style="4" customWidth="1"/>
    <col min="30" max="30" width="1.42578125" style="4" hidden="1" customWidth="1"/>
    <col min="31" max="32" width="11.42578125" style="4" hidden="1" customWidth="1"/>
    <col min="33" max="33" width="0.85546875" style="4" hidden="1" customWidth="1"/>
    <col min="34" max="34" width="11.42578125" style="4"/>
    <col min="35" max="35" width="13" style="4" customWidth="1"/>
    <col min="36" max="37" width="1.42578125" style="4" hidden="1" customWidth="1"/>
    <col min="38" max="38" width="1" style="4" customWidth="1"/>
    <col min="39" max="40" width="11.42578125" style="4"/>
    <col min="41" max="41" width="4.42578125" style="4" customWidth="1"/>
    <col min="42" max="42" width="2.42578125" style="4" hidden="1" customWidth="1"/>
    <col min="43" max="45" width="11.42578125" style="4" hidden="1" customWidth="1"/>
    <col min="46" max="46" width="11.42578125" style="4"/>
    <col min="47" max="47" width="15.7109375" style="4" customWidth="1"/>
    <col min="48" max="16384" width="11.42578125" style="4"/>
  </cols>
  <sheetData>
    <row r="4" spans="2:47">
      <c r="B4" s="403" t="s">
        <v>578</v>
      </c>
      <c r="C4" s="403"/>
      <c r="D4" s="403"/>
      <c r="E4" s="403"/>
      <c r="F4" s="403"/>
      <c r="G4" s="403"/>
      <c r="H4" s="403"/>
      <c r="I4" s="403"/>
      <c r="J4" s="404" t="s">
        <v>194</v>
      </c>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T4" s="405" t="s">
        <v>228</v>
      </c>
      <c r="AU4" s="405"/>
    </row>
    <row r="5" spans="2:47">
      <c r="B5" s="403"/>
      <c r="C5" s="403"/>
      <c r="D5" s="403"/>
      <c r="E5" s="403"/>
      <c r="F5" s="403"/>
      <c r="G5" s="403"/>
      <c r="H5" s="403"/>
      <c r="I5" s="403"/>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T5" s="405"/>
      <c r="AU5" s="405"/>
    </row>
    <row r="6" spans="2:47">
      <c r="B6" s="403"/>
      <c r="C6" s="403"/>
      <c r="D6" s="403"/>
      <c r="E6" s="403"/>
      <c r="F6" s="403"/>
      <c r="G6" s="403"/>
      <c r="H6" s="403"/>
      <c r="I6" s="403"/>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T6" s="405"/>
      <c r="AU6" s="405"/>
    </row>
    <row r="7" spans="2:47" ht="15.75" thickBot="1"/>
    <row r="8" spans="2:47" ht="15.75">
      <c r="B8" s="406" t="s">
        <v>396</v>
      </c>
      <c r="C8" s="406"/>
      <c r="D8" s="407"/>
      <c r="E8" s="408" t="s">
        <v>579</v>
      </c>
      <c r="F8" s="409"/>
      <c r="G8" s="409"/>
      <c r="H8" s="409"/>
      <c r="I8" s="410"/>
      <c r="J8" s="47" t="s">
        <v>580</v>
      </c>
      <c r="K8" s="48" t="s">
        <v>580</v>
      </c>
      <c r="L8" s="48" t="s">
        <v>580</v>
      </c>
      <c r="M8" s="48" t="s">
        <v>580</v>
      </c>
      <c r="N8" s="48" t="s">
        <v>580</v>
      </c>
      <c r="O8" s="49" t="s">
        <v>580</v>
      </c>
      <c r="P8" s="47" t="s">
        <v>580</v>
      </c>
      <c r="Q8" s="48" t="s">
        <v>580</v>
      </c>
      <c r="R8" s="48" t="s">
        <v>580</v>
      </c>
      <c r="S8" s="48" t="s">
        <v>580</v>
      </c>
      <c r="T8" s="48" t="s">
        <v>580</v>
      </c>
      <c r="U8" s="49" t="s">
        <v>580</v>
      </c>
      <c r="V8" s="47" t="s">
        <v>580</v>
      </c>
      <c r="W8" s="48" t="s">
        <v>580</v>
      </c>
      <c r="X8" s="48" t="s">
        <v>580</v>
      </c>
      <c r="Y8" s="48" t="s">
        <v>580</v>
      </c>
      <c r="Z8" s="48" t="s">
        <v>580</v>
      </c>
      <c r="AA8" s="49" t="s">
        <v>580</v>
      </c>
      <c r="AB8" s="47" t="s">
        <v>580</v>
      </c>
      <c r="AC8" s="48" t="s">
        <v>580</v>
      </c>
      <c r="AD8" s="48" t="s">
        <v>580</v>
      </c>
      <c r="AE8" s="48" t="s">
        <v>580</v>
      </c>
      <c r="AF8" s="48" t="s">
        <v>580</v>
      </c>
      <c r="AG8" s="49" t="s">
        <v>580</v>
      </c>
      <c r="AH8" s="50" t="s">
        <v>580</v>
      </c>
      <c r="AI8" s="51" t="s">
        <v>580</v>
      </c>
      <c r="AJ8" s="51" t="s">
        <v>580</v>
      </c>
      <c r="AK8" s="51" t="s">
        <v>580</v>
      </c>
      <c r="AL8" s="51" t="s">
        <v>580</v>
      </c>
      <c r="AN8" s="417" t="s">
        <v>475</v>
      </c>
      <c r="AO8" s="418"/>
      <c r="AP8" s="418"/>
      <c r="AQ8" s="418"/>
      <c r="AR8" s="418"/>
      <c r="AS8" s="419"/>
      <c r="AT8" s="426" t="s">
        <v>581</v>
      </c>
      <c r="AU8" s="426"/>
    </row>
    <row r="9" spans="2:47" ht="15.75">
      <c r="B9" s="406"/>
      <c r="C9" s="406"/>
      <c r="D9" s="407"/>
      <c r="E9" s="411"/>
      <c r="F9" s="412"/>
      <c r="G9" s="412"/>
      <c r="H9" s="412"/>
      <c r="I9" s="413"/>
      <c r="J9" s="52" t="s">
        <v>580</v>
      </c>
      <c r="K9" s="53" t="s">
        <v>580</v>
      </c>
      <c r="L9" s="53" t="s">
        <v>580</v>
      </c>
      <c r="M9" s="53" t="s">
        <v>580</v>
      </c>
      <c r="N9" s="53" t="s">
        <v>580</v>
      </c>
      <c r="O9" s="54" t="s">
        <v>580</v>
      </c>
      <c r="P9" s="52" t="s">
        <v>580</v>
      </c>
      <c r="Q9" s="53" t="s">
        <v>580</v>
      </c>
      <c r="R9" s="53" t="s">
        <v>580</v>
      </c>
      <c r="S9" s="53" t="s">
        <v>580</v>
      </c>
      <c r="T9" s="53" t="s">
        <v>580</v>
      </c>
      <c r="U9" s="54" t="s">
        <v>580</v>
      </c>
      <c r="V9" s="52" t="s">
        <v>580</v>
      </c>
      <c r="W9" s="53" t="s">
        <v>580</v>
      </c>
      <c r="X9" s="53" t="s">
        <v>580</v>
      </c>
      <c r="Y9" s="53" t="s">
        <v>580</v>
      </c>
      <c r="Z9" s="53" t="s">
        <v>580</v>
      </c>
      <c r="AA9" s="54" t="s">
        <v>580</v>
      </c>
      <c r="AB9" s="52" t="s">
        <v>580</v>
      </c>
      <c r="AC9" s="53" t="s">
        <v>580</v>
      </c>
      <c r="AD9" s="53" t="s">
        <v>580</v>
      </c>
      <c r="AE9" s="53" t="s">
        <v>580</v>
      </c>
      <c r="AF9" s="53" t="s">
        <v>580</v>
      </c>
      <c r="AG9" s="54" t="s">
        <v>580</v>
      </c>
      <c r="AH9" s="55" t="s">
        <v>580</v>
      </c>
      <c r="AI9" s="56" t="s">
        <v>580</v>
      </c>
      <c r="AJ9" s="56" t="s">
        <v>580</v>
      </c>
      <c r="AK9" s="56" t="s">
        <v>580</v>
      </c>
      <c r="AL9" s="56" t="s">
        <v>580</v>
      </c>
      <c r="AN9" s="420"/>
      <c r="AO9" s="421"/>
      <c r="AP9" s="421"/>
      <c r="AQ9" s="421"/>
      <c r="AR9" s="421"/>
      <c r="AS9" s="422"/>
      <c r="AT9" s="426"/>
      <c r="AU9" s="426"/>
    </row>
    <row r="10" spans="2:47" ht="15.75">
      <c r="B10" s="406"/>
      <c r="C10" s="406"/>
      <c r="D10" s="407"/>
      <c r="E10" s="411"/>
      <c r="F10" s="412"/>
      <c r="G10" s="412"/>
      <c r="H10" s="412"/>
      <c r="I10" s="413"/>
      <c r="J10" s="52" t="s">
        <v>580</v>
      </c>
      <c r="K10" s="53" t="s">
        <v>580</v>
      </c>
      <c r="L10" s="53" t="s">
        <v>580</v>
      </c>
      <c r="M10" s="53" t="s">
        <v>580</v>
      </c>
      <c r="N10" s="53" t="s">
        <v>580</v>
      </c>
      <c r="O10" s="54" t="s">
        <v>580</v>
      </c>
      <c r="P10" s="52" t="s">
        <v>580</v>
      </c>
      <c r="Q10" s="53" t="s">
        <v>580</v>
      </c>
      <c r="R10" s="53" t="s">
        <v>580</v>
      </c>
      <c r="S10" s="53" t="s">
        <v>580</v>
      </c>
      <c r="T10" s="53" t="s">
        <v>580</v>
      </c>
      <c r="U10" s="54" t="s">
        <v>580</v>
      </c>
      <c r="V10" s="52" t="s">
        <v>580</v>
      </c>
      <c r="W10" s="53" t="s">
        <v>580</v>
      </c>
      <c r="X10" s="53" t="s">
        <v>580</v>
      </c>
      <c r="Y10" s="53" t="s">
        <v>580</v>
      </c>
      <c r="Z10" s="53" t="s">
        <v>580</v>
      </c>
      <c r="AA10" s="54" t="s">
        <v>580</v>
      </c>
      <c r="AB10" s="52" t="s">
        <v>580</v>
      </c>
      <c r="AC10" s="53" t="s">
        <v>580</v>
      </c>
      <c r="AD10" s="53" t="s">
        <v>580</v>
      </c>
      <c r="AE10" s="53" t="s">
        <v>580</v>
      </c>
      <c r="AF10" s="53" t="s">
        <v>580</v>
      </c>
      <c r="AG10" s="54" t="s">
        <v>580</v>
      </c>
      <c r="AH10" s="55" t="s">
        <v>580</v>
      </c>
      <c r="AI10" s="56" t="s">
        <v>580</v>
      </c>
      <c r="AJ10" s="56" t="s">
        <v>580</v>
      </c>
      <c r="AK10" s="56" t="s">
        <v>580</v>
      </c>
      <c r="AL10" s="56" t="s">
        <v>580</v>
      </c>
      <c r="AN10" s="420"/>
      <c r="AO10" s="421"/>
      <c r="AP10" s="421"/>
      <c r="AQ10" s="421"/>
      <c r="AR10" s="421"/>
      <c r="AS10" s="422"/>
      <c r="AT10" s="426"/>
      <c r="AU10" s="426"/>
    </row>
    <row r="11" spans="2:47" ht="15.75">
      <c r="B11" s="406"/>
      <c r="C11" s="406"/>
      <c r="D11" s="407"/>
      <c r="E11" s="411"/>
      <c r="F11" s="412"/>
      <c r="G11" s="412"/>
      <c r="H11" s="412"/>
      <c r="I11" s="413"/>
      <c r="J11" s="52" t="s">
        <v>580</v>
      </c>
      <c r="K11" s="53" t="s">
        <v>580</v>
      </c>
      <c r="L11" s="53" t="s">
        <v>580</v>
      </c>
      <c r="M11" s="53" t="s">
        <v>580</v>
      </c>
      <c r="N11" s="53" t="s">
        <v>580</v>
      </c>
      <c r="O11" s="54" t="s">
        <v>580</v>
      </c>
      <c r="P11" s="52" t="s">
        <v>580</v>
      </c>
      <c r="Q11" s="53" t="s">
        <v>580</v>
      </c>
      <c r="R11" s="53" t="s">
        <v>580</v>
      </c>
      <c r="S11" s="53" t="s">
        <v>580</v>
      </c>
      <c r="T11" s="53" t="s">
        <v>580</v>
      </c>
      <c r="U11" s="54" t="s">
        <v>580</v>
      </c>
      <c r="V11" s="52" t="s">
        <v>580</v>
      </c>
      <c r="W11" s="53" t="s">
        <v>580</v>
      </c>
      <c r="X11" s="53" t="s">
        <v>580</v>
      </c>
      <c r="Y11" s="53" t="s">
        <v>580</v>
      </c>
      <c r="Z11" s="53" t="s">
        <v>580</v>
      </c>
      <c r="AA11" s="54" t="s">
        <v>580</v>
      </c>
      <c r="AB11" s="52" t="s">
        <v>580</v>
      </c>
      <c r="AC11" s="53" t="s">
        <v>580</v>
      </c>
      <c r="AD11" s="53" t="s">
        <v>580</v>
      </c>
      <c r="AE11" s="53" t="s">
        <v>580</v>
      </c>
      <c r="AF11" s="53" t="s">
        <v>580</v>
      </c>
      <c r="AG11" s="54" t="s">
        <v>580</v>
      </c>
      <c r="AH11" s="55" t="s">
        <v>580</v>
      </c>
      <c r="AI11" s="56" t="s">
        <v>580</v>
      </c>
      <c r="AJ11" s="56" t="s">
        <v>580</v>
      </c>
      <c r="AK11" s="56" t="s">
        <v>580</v>
      </c>
      <c r="AL11" s="56" t="s">
        <v>580</v>
      </c>
      <c r="AN11" s="420"/>
      <c r="AO11" s="421"/>
      <c r="AP11" s="421"/>
      <c r="AQ11" s="421"/>
      <c r="AR11" s="421"/>
      <c r="AS11" s="422"/>
      <c r="AT11" s="426"/>
      <c r="AU11" s="426"/>
    </row>
    <row r="12" spans="2:47" ht="15.75">
      <c r="B12" s="406"/>
      <c r="C12" s="406"/>
      <c r="D12" s="407"/>
      <c r="E12" s="411"/>
      <c r="F12" s="412"/>
      <c r="G12" s="412"/>
      <c r="H12" s="412"/>
      <c r="I12" s="413"/>
      <c r="J12" s="52" t="s">
        <v>580</v>
      </c>
      <c r="K12" s="53" t="s">
        <v>580</v>
      </c>
      <c r="L12" s="53" t="s">
        <v>580</v>
      </c>
      <c r="M12" s="53" t="s">
        <v>580</v>
      </c>
      <c r="N12" s="53" t="s">
        <v>580</v>
      </c>
      <c r="O12" s="54" t="s">
        <v>580</v>
      </c>
      <c r="P12" s="52" t="s">
        <v>580</v>
      </c>
      <c r="Q12" s="53" t="s">
        <v>580</v>
      </c>
      <c r="R12" s="53" t="s">
        <v>580</v>
      </c>
      <c r="S12" s="53" t="s">
        <v>580</v>
      </c>
      <c r="T12" s="53" t="s">
        <v>580</v>
      </c>
      <c r="U12" s="54" t="s">
        <v>580</v>
      </c>
      <c r="V12" s="52" t="s">
        <v>580</v>
      </c>
      <c r="W12" s="53" t="s">
        <v>580</v>
      </c>
      <c r="X12" s="53" t="s">
        <v>580</v>
      </c>
      <c r="Y12" s="53" t="s">
        <v>580</v>
      </c>
      <c r="Z12" s="53" t="s">
        <v>580</v>
      </c>
      <c r="AA12" s="54" t="s">
        <v>580</v>
      </c>
      <c r="AB12" s="52" t="s">
        <v>580</v>
      </c>
      <c r="AC12" s="53" t="s">
        <v>580</v>
      </c>
      <c r="AD12" s="53" t="s">
        <v>580</v>
      </c>
      <c r="AE12" s="53" t="s">
        <v>580</v>
      </c>
      <c r="AF12" s="53" t="s">
        <v>580</v>
      </c>
      <c r="AG12" s="54" t="s">
        <v>580</v>
      </c>
      <c r="AH12" s="55" t="s">
        <v>580</v>
      </c>
      <c r="AI12" s="56" t="s">
        <v>580</v>
      </c>
      <c r="AJ12" s="56" t="s">
        <v>580</v>
      </c>
      <c r="AK12" s="56" t="s">
        <v>580</v>
      </c>
      <c r="AL12" s="56" t="s">
        <v>580</v>
      </c>
      <c r="AN12" s="420"/>
      <c r="AO12" s="421"/>
      <c r="AP12" s="421"/>
      <c r="AQ12" s="421"/>
      <c r="AR12" s="421"/>
      <c r="AS12" s="422"/>
      <c r="AT12" s="426"/>
      <c r="AU12" s="426"/>
    </row>
    <row r="13" spans="2:47" ht="15.75">
      <c r="B13" s="406"/>
      <c r="C13" s="406"/>
      <c r="D13" s="407"/>
      <c r="E13" s="411"/>
      <c r="F13" s="412"/>
      <c r="G13" s="412"/>
      <c r="H13" s="412"/>
      <c r="I13" s="413"/>
      <c r="J13" s="52" t="s">
        <v>580</v>
      </c>
      <c r="K13" s="53" t="s">
        <v>580</v>
      </c>
      <c r="L13" s="53" t="s">
        <v>580</v>
      </c>
      <c r="M13" s="53" t="s">
        <v>580</v>
      </c>
      <c r="N13" s="53" t="s">
        <v>580</v>
      </c>
      <c r="O13" s="54" t="s">
        <v>580</v>
      </c>
      <c r="P13" s="52" t="s">
        <v>580</v>
      </c>
      <c r="Q13" s="53" t="s">
        <v>580</v>
      </c>
      <c r="R13" s="53" t="s">
        <v>580</v>
      </c>
      <c r="S13" s="53" t="s">
        <v>580</v>
      </c>
      <c r="T13" s="53" t="s">
        <v>580</v>
      </c>
      <c r="U13" s="54" t="s">
        <v>580</v>
      </c>
      <c r="V13" s="52" t="s">
        <v>580</v>
      </c>
      <c r="W13" s="53" t="s">
        <v>580</v>
      </c>
      <c r="X13" s="53" t="s">
        <v>580</v>
      </c>
      <c r="Y13" s="53" t="s">
        <v>580</v>
      </c>
      <c r="Z13" s="53" t="s">
        <v>580</v>
      </c>
      <c r="AA13" s="54" t="s">
        <v>580</v>
      </c>
      <c r="AB13" s="52" t="s">
        <v>580</v>
      </c>
      <c r="AC13" s="53" t="s">
        <v>580</v>
      </c>
      <c r="AD13" s="53" t="s">
        <v>580</v>
      </c>
      <c r="AE13" s="53" t="s">
        <v>580</v>
      </c>
      <c r="AF13" s="53" t="s">
        <v>580</v>
      </c>
      <c r="AG13" s="54" t="s">
        <v>580</v>
      </c>
      <c r="AH13" s="55" t="s">
        <v>580</v>
      </c>
      <c r="AI13" s="56" t="s">
        <v>580</v>
      </c>
      <c r="AJ13" s="56" t="s">
        <v>580</v>
      </c>
      <c r="AK13" s="56" t="s">
        <v>580</v>
      </c>
      <c r="AL13" s="56" t="s">
        <v>580</v>
      </c>
      <c r="AN13" s="420"/>
      <c r="AO13" s="421"/>
      <c r="AP13" s="421"/>
      <c r="AQ13" s="421"/>
      <c r="AR13" s="421"/>
      <c r="AS13" s="422"/>
      <c r="AT13" s="426"/>
      <c r="AU13" s="426"/>
    </row>
    <row r="14" spans="2:47" ht="5.25" customHeight="1" thickBot="1">
      <c r="B14" s="406"/>
      <c r="C14" s="406"/>
      <c r="D14" s="407"/>
      <c r="E14" s="411"/>
      <c r="F14" s="412"/>
      <c r="G14" s="412"/>
      <c r="H14" s="412"/>
      <c r="I14" s="413"/>
      <c r="J14" s="52" t="s">
        <v>580</v>
      </c>
      <c r="K14" s="53" t="s">
        <v>580</v>
      </c>
      <c r="L14" s="53" t="s">
        <v>580</v>
      </c>
      <c r="M14" s="53" t="s">
        <v>580</v>
      </c>
      <c r="N14" s="53" t="s">
        <v>580</v>
      </c>
      <c r="O14" s="54" t="s">
        <v>580</v>
      </c>
      <c r="P14" s="52" t="s">
        <v>580</v>
      </c>
      <c r="Q14" s="53" t="s">
        <v>580</v>
      </c>
      <c r="R14" s="53" t="s">
        <v>580</v>
      </c>
      <c r="S14" s="53" t="s">
        <v>580</v>
      </c>
      <c r="T14" s="53" t="s">
        <v>580</v>
      </c>
      <c r="U14" s="54" t="s">
        <v>580</v>
      </c>
      <c r="V14" s="52" t="s">
        <v>580</v>
      </c>
      <c r="W14" s="53" t="s">
        <v>580</v>
      </c>
      <c r="X14" s="53" t="s">
        <v>580</v>
      </c>
      <c r="Y14" s="53" t="s">
        <v>580</v>
      </c>
      <c r="Z14" s="53" t="s">
        <v>580</v>
      </c>
      <c r="AA14" s="54" t="s">
        <v>580</v>
      </c>
      <c r="AB14" s="52" t="s">
        <v>580</v>
      </c>
      <c r="AC14" s="53" t="s">
        <v>580</v>
      </c>
      <c r="AD14" s="53" t="s">
        <v>580</v>
      </c>
      <c r="AE14" s="53" t="s">
        <v>580</v>
      </c>
      <c r="AF14" s="53" t="s">
        <v>580</v>
      </c>
      <c r="AG14" s="54" t="s">
        <v>580</v>
      </c>
      <c r="AH14" s="55" t="s">
        <v>580</v>
      </c>
      <c r="AI14" s="56" t="s">
        <v>580</v>
      </c>
      <c r="AJ14" s="56" t="s">
        <v>580</v>
      </c>
      <c r="AK14" s="56" t="s">
        <v>580</v>
      </c>
      <c r="AL14" s="56" t="s">
        <v>580</v>
      </c>
      <c r="AN14" s="420"/>
      <c r="AO14" s="421"/>
      <c r="AP14" s="421"/>
      <c r="AQ14" s="421"/>
      <c r="AR14" s="421"/>
      <c r="AS14" s="422"/>
      <c r="AT14" s="426"/>
      <c r="AU14" s="426"/>
    </row>
    <row r="15" spans="2:47" ht="16.5" hidden="1" thickBot="1">
      <c r="B15" s="406"/>
      <c r="C15" s="406"/>
      <c r="D15" s="407"/>
      <c r="E15" s="411"/>
      <c r="F15" s="412"/>
      <c r="G15" s="412"/>
      <c r="H15" s="412"/>
      <c r="I15" s="413"/>
      <c r="J15" s="52" t="s">
        <v>580</v>
      </c>
      <c r="K15" s="53" t="s">
        <v>580</v>
      </c>
      <c r="L15" s="53" t="s">
        <v>580</v>
      </c>
      <c r="M15" s="53" t="s">
        <v>580</v>
      </c>
      <c r="N15" s="53" t="s">
        <v>580</v>
      </c>
      <c r="O15" s="54" t="s">
        <v>580</v>
      </c>
      <c r="P15" s="52" t="s">
        <v>580</v>
      </c>
      <c r="Q15" s="53" t="s">
        <v>580</v>
      </c>
      <c r="R15" s="53" t="s">
        <v>580</v>
      </c>
      <c r="S15" s="53" t="s">
        <v>580</v>
      </c>
      <c r="T15" s="53" t="s">
        <v>580</v>
      </c>
      <c r="U15" s="54" t="s">
        <v>580</v>
      </c>
      <c r="V15" s="52" t="s">
        <v>580</v>
      </c>
      <c r="W15" s="53" t="s">
        <v>580</v>
      </c>
      <c r="X15" s="53" t="s">
        <v>580</v>
      </c>
      <c r="Y15" s="53" t="s">
        <v>580</v>
      </c>
      <c r="Z15" s="53" t="s">
        <v>580</v>
      </c>
      <c r="AA15" s="54" t="s">
        <v>580</v>
      </c>
      <c r="AB15" s="52" t="s">
        <v>580</v>
      </c>
      <c r="AC15" s="53" t="s">
        <v>580</v>
      </c>
      <c r="AD15" s="53" t="s">
        <v>580</v>
      </c>
      <c r="AE15" s="53" t="s">
        <v>580</v>
      </c>
      <c r="AF15" s="53" t="s">
        <v>580</v>
      </c>
      <c r="AG15" s="54" t="s">
        <v>580</v>
      </c>
      <c r="AH15" s="55" t="s">
        <v>580</v>
      </c>
      <c r="AI15" s="56" t="s">
        <v>580</v>
      </c>
      <c r="AJ15" s="56" t="s">
        <v>580</v>
      </c>
      <c r="AK15" s="56" t="s">
        <v>580</v>
      </c>
      <c r="AL15" s="56" t="s">
        <v>580</v>
      </c>
      <c r="AN15" s="420"/>
      <c r="AO15" s="421"/>
      <c r="AP15" s="421"/>
      <c r="AQ15" s="421"/>
      <c r="AR15" s="421"/>
      <c r="AS15" s="422"/>
      <c r="AT15" s="33"/>
      <c r="AU15" s="33"/>
    </row>
    <row r="16" spans="2:47" ht="16.5" hidden="1" thickBot="1">
      <c r="B16" s="406"/>
      <c r="C16" s="406"/>
      <c r="D16" s="407"/>
      <c r="E16" s="411"/>
      <c r="F16" s="412"/>
      <c r="G16" s="412"/>
      <c r="H16" s="412"/>
      <c r="I16" s="413"/>
      <c r="J16" s="52" t="s">
        <v>580</v>
      </c>
      <c r="K16" s="53" t="s">
        <v>580</v>
      </c>
      <c r="L16" s="53" t="s">
        <v>580</v>
      </c>
      <c r="M16" s="53" t="s">
        <v>580</v>
      </c>
      <c r="N16" s="53" t="s">
        <v>580</v>
      </c>
      <c r="O16" s="54" t="s">
        <v>580</v>
      </c>
      <c r="P16" s="52" t="s">
        <v>580</v>
      </c>
      <c r="Q16" s="53" t="s">
        <v>580</v>
      </c>
      <c r="R16" s="53" t="s">
        <v>580</v>
      </c>
      <c r="S16" s="53" t="s">
        <v>580</v>
      </c>
      <c r="T16" s="53" t="s">
        <v>580</v>
      </c>
      <c r="U16" s="54" t="s">
        <v>580</v>
      </c>
      <c r="V16" s="52" t="s">
        <v>580</v>
      </c>
      <c r="W16" s="53" t="s">
        <v>580</v>
      </c>
      <c r="X16" s="53" t="s">
        <v>580</v>
      </c>
      <c r="Y16" s="53" t="s">
        <v>580</v>
      </c>
      <c r="Z16" s="53" t="s">
        <v>580</v>
      </c>
      <c r="AA16" s="54" t="s">
        <v>580</v>
      </c>
      <c r="AB16" s="52" t="s">
        <v>580</v>
      </c>
      <c r="AC16" s="53" t="s">
        <v>580</v>
      </c>
      <c r="AD16" s="53" t="s">
        <v>580</v>
      </c>
      <c r="AE16" s="53" t="s">
        <v>580</v>
      </c>
      <c r="AF16" s="53" t="s">
        <v>580</v>
      </c>
      <c r="AG16" s="54" t="s">
        <v>580</v>
      </c>
      <c r="AH16" s="55" t="s">
        <v>580</v>
      </c>
      <c r="AI16" s="56" t="s">
        <v>580</v>
      </c>
      <c r="AJ16" s="56" t="s">
        <v>580</v>
      </c>
      <c r="AK16" s="56" t="s">
        <v>580</v>
      </c>
      <c r="AL16" s="56" t="s">
        <v>580</v>
      </c>
      <c r="AN16" s="420"/>
      <c r="AO16" s="421"/>
      <c r="AP16" s="421"/>
      <c r="AQ16" s="421"/>
      <c r="AR16" s="421"/>
      <c r="AS16" s="422"/>
      <c r="AT16" s="33"/>
      <c r="AU16" s="33"/>
    </row>
    <row r="17" spans="2:47" ht="16.5" hidden="1" thickBot="1">
      <c r="B17" s="406"/>
      <c r="C17" s="406"/>
      <c r="D17" s="407"/>
      <c r="E17" s="414"/>
      <c r="F17" s="415"/>
      <c r="G17" s="415"/>
      <c r="H17" s="415"/>
      <c r="I17" s="416"/>
      <c r="J17" s="57" t="s">
        <v>580</v>
      </c>
      <c r="K17" s="58" t="s">
        <v>580</v>
      </c>
      <c r="L17" s="58" t="s">
        <v>580</v>
      </c>
      <c r="M17" s="58" t="s">
        <v>580</v>
      </c>
      <c r="N17" s="58" t="s">
        <v>580</v>
      </c>
      <c r="O17" s="59" t="s">
        <v>580</v>
      </c>
      <c r="P17" s="52" t="s">
        <v>580</v>
      </c>
      <c r="Q17" s="53" t="s">
        <v>580</v>
      </c>
      <c r="R17" s="53" t="s">
        <v>580</v>
      </c>
      <c r="S17" s="53" t="s">
        <v>580</v>
      </c>
      <c r="T17" s="53" t="s">
        <v>580</v>
      </c>
      <c r="U17" s="54" t="s">
        <v>580</v>
      </c>
      <c r="V17" s="57" t="s">
        <v>580</v>
      </c>
      <c r="W17" s="58" t="s">
        <v>580</v>
      </c>
      <c r="X17" s="58" t="s">
        <v>580</v>
      </c>
      <c r="Y17" s="58" t="s">
        <v>580</v>
      </c>
      <c r="Z17" s="58" t="s">
        <v>580</v>
      </c>
      <c r="AA17" s="59" t="s">
        <v>580</v>
      </c>
      <c r="AB17" s="52" t="s">
        <v>580</v>
      </c>
      <c r="AC17" s="53" t="s">
        <v>580</v>
      </c>
      <c r="AD17" s="53" t="s">
        <v>580</v>
      </c>
      <c r="AE17" s="53" t="s">
        <v>580</v>
      </c>
      <c r="AF17" s="53" t="s">
        <v>580</v>
      </c>
      <c r="AG17" s="54" t="s">
        <v>580</v>
      </c>
      <c r="AH17" s="60" t="s">
        <v>580</v>
      </c>
      <c r="AI17" s="61" t="s">
        <v>580</v>
      </c>
      <c r="AJ17" s="61" t="s">
        <v>580</v>
      </c>
      <c r="AK17" s="61" t="s">
        <v>580</v>
      </c>
      <c r="AL17" s="61" t="s">
        <v>580</v>
      </c>
      <c r="AN17" s="423"/>
      <c r="AO17" s="424"/>
      <c r="AP17" s="424"/>
      <c r="AQ17" s="424"/>
      <c r="AR17" s="424"/>
      <c r="AS17" s="425"/>
      <c r="AT17" s="33"/>
      <c r="AU17" s="33"/>
    </row>
    <row r="18" spans="2:47" ht="15.75" customHeight="1">
      <c r="B18" s="406"/>
      <c r="C18" s="406"/>
      <c r="D18" s="407"/>
      <c r="E18" s="408" t="s">
        <v>582</v>
      </c>
      <c r="F18" s="409"/>
      <c r="G18" s="409"/>
      <c r="H18" s="409"/>
      <c r="I18" s="409"/>
      <c r="J18" s="145" t="s">
        <v>580</v>
      </c>
      <c r="K18" s="146" t="s">
        <v>580</v>
      </c>
      <c r="L18" s="146" t="s">
        <v>580</v>
      </c>
      <c r="M18" s="146" t="s">
        <v>580</v>
      </c>
      <c r="N18" s="146" t="s">
        <v>580</v>
      </c>
      <c r="O18" s="147" t="s">
        <v>580</v>
      </c>
      <c r="P18" s="145" t="s">
        <v>580</v>
      </c>
      <c r="Q18" s="146" t="s">
        <v>580</v>
      </c>
      <c r="R18" s="62" t="s">
        <v>580</v>
      </c>
      <c r="S18" s="62" t="s">
        <v>580</v>
      </c>
      <c r="T18" s="62" t="s">
        <v>580</v>
      </c>
      <c r="U18" s="63" t="s">
        <v>580</v>
      </c>
      <c r="V18" s="47" t="s">
        <v>580</v>
      </c>
      <c r="W18" s="48" t="s">
        <v>580</v>
      </c>
      <c r="X18" s="48" t="s">
        <v>580</v>
      </c>
      <c r="Y18" s="48" t="s">
        <v>580</v>
      </c>
      <c r="Z18" s="48" t="s">
        <v>580</v>
      </c>
      <c r="AA18" s="49" t="s">
        <v>580</v>
      </c>
      <c r="AB18" s="47" t="s">
        <v>580</v>
      </c>
      <c r="AC18" s="48" t="s">
        <v>580</v>
      </c>
      <c r="AD18" s="48" t="s">
        <v>580</v>
      </c>
      <c r="AE18" s="48" t="s">
        <v>580</v>
      </c>
      <c r="AF18" s="48" t="s">
        <v>580</v>
      </c>
      <c r="AG18" s="49" t="s">
        <v>580</v>
      </c>
      <c r="AH18" s="50" t="s">
        <v>580</v>
      </c>
      <c r="AI18" s="51" t="s">
        <v>580</v>
      </c>
      <c r="AJ18" s="51" t="s">
        <v>580</v>
      </c>
      <c r="AK18" s="51" t="s">
        <v>580</v>
      </c>
      <c r="AL18" s="51" t="s">
        <v>580</v>
      </c>
      <c r="AN18" s="428" t="s">
        <v>487</v>
      </c>
      <c r="AO18" s="429"/>
      <c r="AP18" s="429"/>
      <c r="AQ18" s="429"/>
      <c r="AR18" s="429"/>
      <c r="AS18" s="429"/>
      <c r="AT18" s="434" t="s">
        <v>583</v>
      </c>
      <c r="AU18" s="435"/>
    </row>
    <row r="19" spans="2:47" ht="15.75" customHeight="1">
      <c r="B19" s="406"/>
      <c r="C19" s="406"/>
      <c r="D19" s="407"/>
      <c r="E19" s="427"/>
      <c r="F19" s="412"/>
      <c r="G19" s="412"/>
      <c r="H19" s="412"/>
      <c r="I19" s="412"/>
      <c r="J19" s="148" t="s">
        <v>580</v>
      </c>
      <c r="K19" s="149" t="s">
        <v>580</v>
      </c>
      <c r="L19" s="149" t="s">
        <v>580</v>
      </c>
      <c r="M19" s="149" t="s">
        <v>580</v>
      </c>
      <c r="N19" s="149" t="s">
        <v>580</v>
      </c>
      <c r="O19" s="150" t="s">
        <v>580</v>
      </c>
      <c r="P19" s="148" t="s">
        <v>580</v>
      </c>
      <c r="Q19" s="149" t="s">
        <v>580</v>
      </c>
      <c r="R19" s="65" t="s">
        <v>580</v>
      </c>
      <c r="S19" s="65" t="s">
        <v>580</v>
      </c>
      <c r="T19" s="65" t="s">
        <v>580</v>
      </c>
      <c r="U19" s="66" t="s">
        <v>580</v>
      </c>
      <c r="V19" s="52" t="s">
        <v>580</v>
      </c>
      <c r="W19" s="53" t="s">
        <v>580</v>
      </c>
      <c r="X19" s="53" t="s">
        <v>580</v>
      </c>
      <c r="Y19" s="53" t="s">
        <v>580</v>
      </c>
      <c r="Z19" s="53" t="s">
        <v>580</v>
      </c>
      <c r="AA19" s="54" t="s">
        <v>580</v>
      </c>
      <c r="AB19" s="52" t="s">
        <v>580</v>
      </c>
      <c r="AC19" s="53" t="s">
        <v>580</v>
      </c>
      <c r="AD19" s="53" t="s">
        <v>580</v>
      </c>
      <c r="AE19" s="53" t="s">
        <v>580</v>
      </c>
      <c r="AF19" s="53" t="s">
        <v>580</v>
      </c>
      <c r="AG19" s="54" t="s">
        <v>580</v>
      </c>
      <c r="AH19" s="55" t="s">
        <v>580</v>
      </c>
      <c r="AI19" s="56" t="s">
        <v>580</v>
      </c>
      <c r="AJ19" s="56" t="s">
        <v>580</v>
      </c>
      <c r="AK19" s="56" t="s">
        <v>580</v>
      </c>
      <c r="AL19" s="56" t="s">
        <v>580</v>
      </c>
      <c r="AN19" s="430"/>
      <c r="AO19" s="431"/>
      <c r="AP19" s="431"/>
      <c r="AQ19" s="431"/>
      <c r="AR19" s="431"/>
      <c r="AS19" s="431"/>
      <c r="AT19" s="436"/>
      <c r="AU19" s="437"/>
    </row>
    <row r="20" spans="2:47" ht="15.75" customHeight="1">
      <c r="B20" s="406"/>
      <c r="C20" s="406"/>
      <c r="D20" s="407"/>
      <c r="E20" s="411"/>
      <c r="F20" s="412"/>
      <c r="G20" s="412"/>
      <c r="H20" s="412"/>
      <c r="I20" s="412"/>
      <c r="J20" s="148" t="s">
        <v>580</v>
      </c>
      <c r="K20" s="149" t="s">
        <v>580</v>
      </c>
      <c r="L20" s="149" t="s">
        <v>580</v>
      </c>
      <c r="M20" s="149" t="s">
        <v>580</v>
      </c>
      <c r="N20" s="149" t="s">
        <v>580</v>
      </c>
      <c r="O20" s="150" t="s">
        <v>580</v>
      </c>
      <c r="P20" s="148" t="s">
        <v>580</v>
      </c>
      <c r="Q20" s="149" t="s">
        <v>580</v>
      </c>
      <c r="R20" s="65" t="s">
        <v>580</v>
      </c>
      <c r="S20" s="65" t="s">
        <v>580</v>
      </c>
      <c r="T20" s="65" t="s">
        <v>580</v>
      </c>
      <c r="U20" s="66" t="s">
        <v>580</v>
      </c>
      <c r="V20" s="52" t="s">
        <v>580</v>
      </c>
      <c r="W20" s="53" t="s">
        <v>580</v>
      </c>
      <c r="X20" s="53" t="s">
        <v>580</v>
      </c>
      <c r="Y20" s="53" t="s">
        <v>580</v>
      </c>
      <c r="Z20" s="53" t="s">
        <v>580</v>
      </c>
      <c r="AA20" s="54" t="s">
        <v>580</v>
      </c>
      <c r="AB20" s="52" t="s">
        <v>580</v>
      </c>
      <c r="AC20" s="53" t="s">
        <v>580</v>
      </c>
      <c r="AD20" s="53" t="s">
        <v>580</v>
      </c>
      <c r="AE20" s="53" t="s">
        <v>580</v>
      </c>
      <c r="AF20" s="53" t="s">
        <v>580</v>
      </c>
      <c r="AG20" s="54" t="s">
        <v>580</v>
      </c>
      <c r="AH20" s="55" t="s">
        <v>580</v>
      </c>
      <c r="AI20" s="56" t="s">
        <v>580</v>
      </c>
      <c r="AJ20" s="56" t="s">
        <v>580</v>
      </c>
      <c r="AK20" s="56" t="s">
        <v>580</v>
      </c>
      <c r="AL20" s="56" t="s">
        <v>580</v>
      </c>
      <c r="AN20" s="430"/>
      <c r="AO20" s="431"/>
      <c r="AP20" s="431"/>
      <c r="AQ20" s="431"/>
      <c r="AR20" s="431"/>
      <c r="AS20" s="431"/>
      <c r="AT20" s="436"/>
      <c r="AU20" s="437"/>
    </row>
    <row r="21" spans="2:47" ht="15.75" customHeight="1">
      <c r="B21" s="406"/>
      <c r="C21" s="406"/>
      <c r="D21" s="407"/>
      <c r="E21" s="411"/>
      <c r="F21" s="412"/>
      <c r="G21" s="412"/>
      <c r="H21" s="412"/>
      <c r="I21" s="412"/>
      <c r="J21" s="148" t="s">
        <v>580</v>
      </c>
      <c r="K21" s="149" t="s">
        <v>580</v>
      </c>
      <c r="L21" s="149" t="s">
        <v>580</v>
      </c>
      <c r="M21" s="149" t="s">
        <v>580</v>
      </c>
      <c r="N21" s="149" t="s">
        <v>580</v>
      </c>
      <c r="O21" s="150" t="s">
        <v>580</v>
      </c>
      <c r="P21" s="148" t="s">
        <v>580</v>
      </c>
      <c r="Q21" s="149" t="s">
        <v>580</v>
      </c>
      <c r="R21" s="65" t="s">
        <v>580</v>
      </c>
      <c r="S21" s="65" t="s">
        <v>580</v>
      </c>
      <c r="T21" s="65" t="s">
        <v>580</v>
      </c>
      <c r="U21" s="66" t="s">
        <v>580</v>
      </c>
      <c r="V21" s="52" t="s">
        <v>580</v>
      </c>
      <c r="W21" s="53" t="s">
        <v>580</v>
      </c>
      <c r="X21" s="53" t="s">
        <v>580</v>
      </c>
      <c r="Y21" s="53" t="s">
        <v>580</v>
      </c>
      <c r="Z21" s="53" t="s">
        <v>580</v>
      </c>
      <c r="AA21" s="54" t="s">
        <v>580</v>
      </c>
      <c r="AB21" s="52" t="s">
        <v>580</v>
      </c>
      <c r="AC21" s="53" t="s">
        <v>580</v>
      </c>
      <c r="AD21" s="53" t="s">
        <v>580</v>
      </c>
      <c r="AE21" s="53" t="s">
        <v>580</v>
      </c>
      <c r="AF21" s="53" t="s">
        <v>580</v>
      </c>
      <c r="AG21" s="54" t="s">
        <v>580</v>
      </c>
      <c r="AH21" s="55" t="s">
        <v>580</v>
      </c>
      <c r="AI21" s="56" t="s">
        <v>580</v>
      </c>
      <c r="AJ21" s="56" t="s">
        <v>580</v>
      </c>
      <c r="AK21" s="56" t="s">
        <v>580</v>
      </c>
      <c r="AL21" s="56" t="s">
        <v>580</v>
      </c>
      <c r="AN21" s="430"/>
      <c r="AO21" s="431"/>
      <c r="AP21" s="431"/>
      <c r="AQ21" s="431"/>
      <c r="AR21" s="431"/>
      <c r="AS21" s="431"/>
      <c r="AT21" s="436"/>
      <c r="AU21" s="437"/>
    </row>
    <row r="22" spans="2:47" ht="15.75" customHeight="1">
      <c r="B22" s="406"/>
      <c r="C22" s="406"/>
      <c r="D22" s="407"/>
      <c r="E22" s="411"/>
      <c r="F22" s="412"/>
      <c r="G22" s="412"/>
      <c r="H22" s="412"/>
      <c r="I22" s="412"/>
      <c r="J22" s="148" t="s">
        <v>580</v>
      </c>
      <c r="K22" s="149" t="s">
        <v>580</v>
      </c>
      <c r="L22" s="149" t="s">
        <v>580</v>
      </c>
      <c r="M22" s="149" t="s">
        <v>580</v>
      </c>
      <c r="N22" s="149" t="s">
        <v>580</v>
      </c>
      <c r="O22" s="150" t="s">
        <v>580</v>
      </c>
      <c r="P22" s="148" t="s">
        <v>580</v>
      </c>
      <c r="Q22" s="149" t="s">
        <v>580</v>
      </c>
      <c r="R22" s="65" t="s">
        <v>580</v>
      </c>
      <c r="S22" s="65" t="s">
        <v>580</v>
      </c>
      <c r="T22" s="65" t="s">
        <v>580</v>
      </c>
      <c r="U22" s="66" t="s">
        <v>580</v>
      </c>
      <c r="V22" s="52" t="s">
        <v>580</v>
      </c>
      <c r="W22" s="53" t="s">
        <v>580</v>
      </c>
      <c r="X22" s="53" t="s">
        <v>580</v>
      </c>
      <c r="Y22" s="53" t="s">
        <v>580</v>
      </c>
      <c r="Z22" s="53" t="s">
        <v>580</v>
      </c>
      <c r="AA22" s="54" t="s">
        <v>580</v>
      </c>
      <c r="AB22" s="52" t="s">
        <v>580</v>
      </c>
      <c r="AC22" s="53" t="s">
        <v>580</v>
      </c>
      <c r="AD22" s="53" t="s">
        <v>580</v>
      </c>
      <c r="AE22" s="53" t="s">
        <v>580</v>
      </c>
      <c r="AF22" s="53" t="s">
        <v>580</v>
      </c>
      <c r="AG22" s="54" t="s">
        <v>580</v>
      </c>
      <c r="AH22" s="55" t="s">
        <v>580</v>
      </c>
      <c r="AI22" s="56" t="s">
        <v>580</v>
      </c>
      <c r="AJ22" s="56" t="s">
        <v>580</v>
      </c>
      <c r="AK22" s="56" t="s">
        <v>580</v>
      </c>
      <c r="AL22" s="56" t="s">
        <v>580</v>
      </c>
      <c r="AN22" s="430"/>
      <c r="AO22" s="431"/>
      <c r="AP22" s="431"/>
      <c r="AQ22" s="431"/>
      <c r="AR22" s="431"/>
      <c r="AS22" s="431"/>
      <c r="AT22" s="436"/>
      <c r="AU22" s="437"/>
    </row>
    <row r="23" spans="2:47" ht="0.75" customHeight="1">
      <c r="B23" s="406"/>
      <c r="C23" s="406"/>
      <c r="D23" s="407"/>
      <c r="E23" s="411"/>
      <c r="F23" s="412"/>
      <c r="G23" s="412"/>
      <c r="H23" s="412"/>
      <c r="I23" s="412"/>
      <c r="J23" s="148" t="s">
        <v>580</v>
      </c>
      <c r="K23" s="149" t="s">
        <v>580</v>
      </c>
      <c r="L23" s="149" t="s">
        <v>580</v>
      </c>
      <c r="M23" s="149" t="s">
        <v>580</v>
      </c>
      <c r="N23" s="149" t="s">
        <v>580</v>
      </c>
      <c r="O23" s="150" t="s">
        <v>580</v>
      </c>
      <c r="P23" s="148" t="s">
        <v>580</v>
      </c>
      <c r="Q23" s="149" t="s">
        <v>580</v>
      </c>
      <c r="R23" s="65" t="s">
        <v>580</v>
      </c>
      <c r="S23" s="65" t="s">
        <v>580</v>
      </c>
      <c r="T23" s="65" t="s">
        <v>580</v>
      </c>
      <c r="U23" s="66" t="s">
        <v>580</v>
      </c>
      <c r="V23" s="52" t="s">
        <v>580</v>
      </c>
      <c r="W23" s="53" t="s">
        <v>580</v>
      </c>
      <c r="X23" s="53" t="s">
        <v>580</v>
      </c>
      <c r="Y23" s="53" t="s">
        <v>580</v>
      </c>
      <c r="Z23" s="53" t="s">
        <v>580</v>
      </c>
      <c r="AA23" s="54" t="s">
        <v>580</v>
      </c>
      <c r="AB23" s="52" t="s">
        <v>580</v>
      </c>
      <c r="AC23" s="53" t="s">
        <v>580</v>
      </c>
      <c r="AD23" s="53" t="s">
        <v>580</v>
      </c>
      <c r="AE23" s="53" t="s">
        <v>580</v>
      </c>
      <c r="AF23" s="53" t="s">
        <v>580</v>
      </c>
      <c r="AG23" s="54" t="s">
        <v>580</v>
      </c>
      <c r="AH23" s="55" t="s">
        <v>580</v>
      </c>
      <c r="AI23" s="56" t="s">
        <v>580</v>
      </c>
      <c r="AJ23" s="56" t="s">
        <v>580</v>
      </c>
      <c r="AK23" s="56" t="s">
        <v>580</v>
      </c>
      <c r="AL23" s="56" t="s">
        <v>580</v>
      </c>
      <c r="AN23" s="430"/>
      <c r="AO23" s="431"/>
      <c r="AP23" s="431"/>
      <c r="AQ23" s="431"/>
      <c r="AR23" s="431"/>
      <c r="AS23" s="431"/>
      <c r="AT23" s="436"/>
      <c r="AU23" s="437"/>
    </row>
    <row r="24" spans="2:47" ht="15.75" hidden="1" customHeight="1">
      <c r="B24" s="406"/>
      <c r="C24" s="406"/>
      <c r="D24" s="407"/>
      <c r="E24" s="411"/>
      <c r="F24" s="412"/>
      <c r="G24" s="412"/>
      <c r="H24" s="412"/>
      <c r="I24" s="412"/>
      <c r="J24" s="148" t="s">
        <v>580</v>
      </c>
      <c r="K24" s="149" t="s">
        <v>580</v>
      </c>
      <c r="L24" s="149" t="s">
        <v>580</v>
      </c>
      <c r="M24" s="149" t="s">
        <v>580</v>
      </c>
      <c r="N24" s="149" t="s">
        <v>580</v>
      </c>
      <c r="O24" s="150" t="s">
        <v>580</v>
      </c>
      <c r="P24" s="148" t="s">
        <v>580</v>
      </c>
      <c r="Q24" s="149" t="s">
        <v>580</v>
      </c>
      <c r="R24" s="65" t="s">
        <v>580</v>
      </c>
      <c r="S24" s="65" t="s">
        <v>580</v>
      </c>
      <c r="T24" s="65" t="s">
        <v>580</v>
      </c>
      <c r="U24" s="66" t="s">
        <v>580</v>
      </c>
      <c r="V24" s="52" t="s">
        <v>580</v>
      </c>
      <c r="W24" s="53" t="s">
        <v>580</v>
      </c>
      <c r="X24" s="53" t="s">
        <v>580</v>
      </c>
      <c r="Y24" s="53" t="s">
        <v>580</v>
      </c>
      <c r="Z24" s="53" t="s">
        <v>580</v>
      </c>
      <c r="AA24" s="54" t="s">
        <v>580</v>
      </c>
      <c r="AB24" s="52" t="s">
        <v>580</v>
      </c>
      <c r="AC24" s="53" t="s">
        <v>580</v>
      </c>
      <c r="AD24" s="53" t="s">
        <v>580</v>
      </c>
      <c r="AE24" s="53" t="s">
        <v>580</v>
      </c>
      <c r="AF24" s="53" t="s">
        <v>580</v>
      </c>
      <c r="AG24" s="54" t="s">
        <v>580</v>
      </c>
      <c r="AH24" s="55" t="s">
        <v>580</v>
      </c>
      <c r="AI24" s="56" t="s">
        <v>580</v>
      </c>
      <c r="AJ24" s="56" t="s">
        <v>580</v>
      </c>
      <c r="AK24" s="56" t="s">
        <v>580</v>
      </c>
      <c r="AL24" s="56" t="s">
        <v>580</v>
      </c>
      <c r="AN24" s="430"/>
      <c r="AO24" s="431"/>
      <c r="AP24" s="431"/>
      <c r="AQ24" s="431"/>
      <c r="AR24" s="431"/>
      <c r="AS24" s="431"/>
      <c r="AT24" s="436"/>
      <c r="AU24" s="437"/>
    </row>
    <row r="25" spans="2:47" ht="15.75" hidden="1" customHeight="1" thickBot="1">
      <c r="B25" s="406"/>
      <c r="C25" s="406"/>
      <c r="D25" s="407"/>
      <c r="E25" s="411"/>
      <c r="F25" s="412"/>
      <c r="G25" s="412"/>
      <c r="H25" s="412"/>
      <c r="I25" s="412"/>
      <c r="J25" s="148" t="s">
        <v>580</v>
      </c>
      <c r="K25" s="149" t="s">
        <v>580</v>
      </c>
      <c r="L25" s="149" t="s">
        <v>580</v>
      </c>
      <c r="M25" s="149" t="s">
        <v>580</v>
      </c>
      <c r="N25" s="149" t="s">
        <v>580</v>
      </c>
      <c r="O25" s="150" t="s">
        <v>580</v>
      </c>
      <c r="P25" s="148" t="s">
        <v>580</v>
      </c>
      <c r="Q25" s="149" t="s">
        <v>580</v>
      </c>
      <c r="R25" s="65" t="s">
        <v>580</v>
      </c>
      <c r="S25" s="65" t="s">
        <v>580</v>
      </c>
      <c r="T25" s="65" t="s">
        <v>580</v>
      </c>
      <c r="U25" s="66" t="s">
        <v>580</v>
      </c>
      <c r="V25" s="52" t="s">
        <v>580</v>
      </c>
      <c r="W25" s="53" t="s">
        <v>580</v>
      </c>
      <c r="X25" s="53" t="s">
        <v>580</v>
      </c>
      <c r="Y25" s="53" t="s">
        <v>580</v>
      </c>
      <c r="Z25" s="53" t="s">
        <v>580</v>
      </c>
      <c r="AA25" s="54" t="s">
        <v>580</v>
      </c>
      <c r="AB25" s="52" t="s">
        <v>580</v>
      </c>
      <c r="AC25" s="53" t="s">
        <v>580</v>
      </c>
      <c r="AD25" s="53" t="s">
        <v>580</v>
      </c>
      <c r="AE25" s="53" t="s">
        <v>580</v>
      </c>
      <c r="AF25" s="53" t="s">
        <v>580</v>
      </c>
      <c r="AG25" s="54" t="s">
        <v>580</v>
      </c>
      <c r="AH25" s="55" t="s">
        <v>580</v>
      </c>
      <c r="AI25" s="56" t="s">
        <v>580</v>
      </c>
      <c r="AJ25" s="56" t="s">
        <v>580</v>
      </c>
      <c r="AK25" s="56" t="s">
        <v>580</v>
      </c>
      <c r="AL25" s="56" t="s">
        <v>580</v>
      </c>
      <c r="AN25" s="430"/>
      <c r="AO25" s="431"/>
      <c r="AP25" s="431"/>
      <c r="AQ25" s="431"/>
      <c r="AR25" s="431"/>
      <c r="AS25" s="431"/>
      <c r="AT25" s="436"/>
      <c r="AU25" s="437"/>
    </row>
    <row r="26" spans="2:47" ht="15.75" hidden="1" customHeight="1" thickBot="1">
      <c r="B26" s="406"/>
      <c r="C26" s="406"/>
      <c r="D26" s="407"/>
      <c r="E26" s="411"/>
      <c r="F26" s="412"/>
      <c r="G26" s="412"/>
      <c r="H26" s="412"/>
      <c r="I26" s="412"/>
      <c r="J26" s="148" t="s">
        <v>580</v>
      </c>
      <c r="K26" s="149" t="s">
        <v>580</v>
      </c>
      <c r="L26" s="149" t="s">
        <v>580</v>
      </c>
      <c r="M26" s="149" t="s">
        <v>580</v>
      </c>
      <c r="N26" s="149" t="s">
        <v>580</v>
      </c>
      <c r="O26" s="150" t="s">
        <v>580</v>
      </c>
      <c r="P26" s="148" t="s">
        <v>580</v>
      </c>
      <c r="Q26" s="149" t="s">
        <v>580</v>
      </c>
      <c r="R26" s="65" t="s">
        <v>580</v>
      </c>
      <c r="S26" s="65" t="s">
        <v>580</v>
      </c>
      <c r="T26" s="65" t="s">
        <v>580</v>
      </c>
      <c r="U26" s="66" t="s">
        <v>580</v>
      </c>
      <c r="V26" s="52" t="s">
        <v>580</v>
      </c>
      <c r="W26" s="53" t="s">
        <v>580</v>
      </c>
      <c r="X26" s="53" t="s">
        <v>580</v>
      </c>
      <c r="Y26" s="53" t="s">
        <v>580</v>
      </c>
      <c r="Z26" s="53" t="s">
        <v>580</v>
      </c>
      <c r="AA26" s="54" t="s">
        <v>580</v>
      </c>
      <c r="AB26" s="52" t="s">
        <v>580</v>
      </c>
      <c r="AC26" s="53" t="s">
        <v>580</v>
      </c>
      <c r="AD26" s="53" t="s">
        <v>580</v>
      </c>
      <c r="AE26" s="53" t="s">
        <v>580</v>
      </c>
      <c r="AF26" s="53" t="s">
        <v>580</v>
      </c>
      <c r="AG26" s="54" t="s">
        <v>580</v>
      </c>
      <c r="AH26" s="55" t="s">
        <v>580</v>
      </c>
      <c r="AI26" s="56" t="s">
        <v>580</v>
      </c>
      <c r="AJ26" s="56" t="s">
        <v>580</v>
      </c>
      <c r="AK26" s="56" t="s">
        <v>580</v>
      </c>
      <c r="AL26" s="56" t="s">
        <v>580</v>
      </c>
      <c r="AN26" s="430"/>
      <c r="AO26" s="431"/>
      <c r="AP26" s="431"/>
      <c r="AQ26" s="431"/>
      <c r="AR26" s="431"/>
      <c r="AS26" s="431"/>
      <c r="AT26" s="436"/>
      <c r="AU26" s="437"/>
    </row>
    <row r="27" spans="2:47" ht="21" customHeight="1" thickBot="1">
      <c r="B27" s="406"/>
      <c r="C27" s="406"/>
      <c r="D27" s="407"/>
      <c r="E27" s="414"/>
      <c r="F27" s="415"/>
      <c r="G27" s="415"/>
      <c r="H27" s="415"/>
      <c r="I27" s="415"/>
      <c r="J27" s="151" t="s">
        <v>580</v>
      </c>
      <c r="K27" s="152" t="s">
        <v>580</v>
      </c>
      <c r="L27" s="152" t="s">
        <v>580</v>
      </c>
      <c r="M27" s="152" t="s">
        <v>580</v>
      </c>
      <c r="N27" s="152" t="s">
        <v>580</v>
      </c>
      <c r="O27" s="153" t="s">
        <v>580</v>
      </c>
      <c r="P27" s="151" t="s">
        <v>580</v>
      </c>
      <c r="Q27" s="152" t="s">
        <v>580</v>
      </c>
      <c r="R27" s="68" t="s">
        <v>580</v>
      </c>
      <c r="S27" s="68" t="s">
        <v>580</v>
      </c>
      <c r="T27" s="68" t="s">
        <v>580</v>
      </c>
      <c r="U27" s="69" t="s">
        <v>580</v>
      </c>
      <c r="V27" s="57" t="s">
        <v>580</v>
      </c>
      <c r="W27" s="58" t="s">
        <v>580</v>
      </c>
      <c r="X27" s="58" t="s">
        <v>580</v>
      </c>
      <c r="Y27" s="58" t="s">
        <v>580</v>
      </c>
      <c r="Z27" s="58" t="s">
        <v>580</v>
      </c>
      <c r="AA27" s="59" t="s">
        <v>580</v>
      </c>
      <c r="AB27" s="57" t="s">
        <v>580</v>
      </c>
      <c r="AC27" s="58" t="s">
        <v>580</v>
      </c>
      <c r="AD27" s="58" t="s">
        <v>580</v>
      </c>
      <c r="AE27" s="58" t="s">
        <v>580</v>
      </c>
      <c r="AF27" s="58" t="s">
        <v>580</v>
      </c>
      <c r="AG27" s="59" t="s">
        <v>580</v>
      </c>
      <c r="AH27" s="60" t="s">
        <v>580</v>
      </c>
      <c r="AI27" s="61" t="s">
        <v>580</v>
      </c>
      <c r="AJ27" s="61" t="s">
        <v>580</v>
      </c>
      <c r="AK27" s="61" t="s">
        <v>580</v>
      </c>
      <c r="AL27" s="61" t="s">
        <v>580</v>
      </c>
      <c r="AN27" s="432"/>
      <c r="AO27" s="433"/>
      <c r="AP27" s="433"/>
      <c r="AQ27" s="433"/>
      <c r="AR27" s="433"/>
      <c r="AS27" s="433"/>
      <c r="AT27" s="438"/>
      <c r="AU27" s="439"/>
    </row>
    <row r="28" spans="2:47" ht="15.75" customHeight="1">
      <c r="B28" s="406"/>
      <c r="C28" s="406"/>
      <c r="D28" s="407"/>
      <c r="E28" s="408" t="s">
        <v>584</v>
      </c>
      <c r="F28" s="409"/>
      <c r="G28" s="409"/>
      <c r="H28" s="409"/>
      <c r="I28" s="410"/>
      <c r="J28" s="145" t="s">
        <v>580</v>
      </c>
      <c r="K28" s="146" t="s">
        <v>580</v>
      </c>
      <c r="L28" s="146" t="s">
        <v>580</v>
      </c>
      <c r="M28" s="146" t="s">
        <v>580</v>
      </c>
      <c r="N28" s="146" t="s">
        <v>580</v>
      </c>
      <c r="O28" s="147" t="s">
        <v>580</v>
      </c>
      <c r="P28" s="145" t="s">
        <v>580</v>
      </c>
      <c r="Q28" s="146" t="s">
        <v>580</v>
      </c>
      <c r="R28" s="146" t="s">
        <v>580</v>
      </c>
      <c r="S28" s="146" t="s">
        <v>580</v>
      </c>
      <c r="T28" s="146" t="s">
        <v>580</v>
      </c>
      <c r="U28" s="147" t="s">
        <v>580</v>
      </c>
      <c r="V28" s="145" t="s">
        <v>580</v>
      </c>
      <c r="W28" s="146" t="s">
        <v>580</v>
      </c>
      <c r="X28" s="62" t="s">
        <v>580</v>
      </c>
      <c r="Y28" s="62" t="s">
        <v>580</v>
      </c>
      <c r="Z28" s="62" t="s">
        <v>580</v>
      </c>
      <c r="AA28" s="63" t="s">
        <v>580</v>
      </c>
      <c r="AB28" s="47" t="s">
        <v>580</v>
      </c>
      <c r="AC28" s="48" t="s">
        <v>580</v>
      </c>
      <c r="AD28" s="48" t="s">
        <v>580</v>
      </c>
      <c r="AE28" s="48" t="s">
        <v>580</v>
      </c>
      <c r="AF28" s="48" t="s">
        <v>580</v>
      </c>
      <c r="AG28" s="49" t="s">
        <v>580</v>
      </c>
      <c r="AH28" s="50" t="s">
        <v>580</v>
      </c>
      <c r="AI28" s="51" t="s">
        <v>580</v>
      </c>
      <c r="AJ28" s="51" t="s">
        <v>580</v>
      </c>
      <c r="AK28" s="51" t="s">
        <v>580</v>
      </c>
      <c r="AL28" s="51" t="s">
        <v>580</v>
      </c>
      <c r="AN28" s="440" t="s">
        <v>417</v>
      </c>
      <c r="AO28" s="441"/>
      <c r="AP28" s="441"/>
      <c r="AQ28" s="441"/>
      <c r="AR28" s="441"/>
      <c r="AS28" s="441"/>
      <c r="AT28" s="426" t="s">
        <v>585</v>
      </c>
      <c r="AU28" s="426"/>
    </row>
    <row r="29" spans="2:47" ht="15.75">
      <c r="B29" s="406"/>
      <c r="C29" s="406"/>
      <c r="D29" s="407"/>
      <c r="E29" s="427"/>
      <c r="F29" s="412"/>
      <c r="G29" s="412"/>
      <c r="H29" s="412"/>
      <c r="I29" s="413"/>
      <c r="J29" s="148" t="s">
        <v>580</v>
      </c>
      <c r="K29" s="149" t="s">
        <v>580</v>
      </c>
      <c r="L29" s="149" t="s">
        <v>580</v>
      </c>
      <c r="M29" s="149" t="s">
        <v>580</v>
      </c>
      <c r="N29" s="149" t="s">
        <v>580</v>
      </c>
      <c r="O29" s="150" t="s">
        <v>580</v>
      </c>
      <c r="P29" s="148" t="s">
        <v>580</v>
      </c>
      <c r="Q29" s="149" t="s">
        <v>580</v>
      </c>
      <c r="R29" s="149" t="s">
        <v>580</v>
      </c>
      <c r="S29" s="149" t="s">
        <v>580</v>
      </c>
      <c r="T29" s="149" t="s">
        <v>580</v>
      </c>
      <c r="U29" s="150" t="s">
        <v>580</v>
      </c>
      <c r="V29" s="148" t="s">
        <v>580</v>
      </c>
      <c r="W29" s="149" t="s">
        <v>580</v>
      </c>
      <c r="X29" s="65" t="s">
        <v>580</v>
      </c>
      <c r="Y29" s="65" t="s">
        <v>580</v>
      </c>
      <c r="Z29" s="65" t="s">
        <v>580</v>
      </c>
      <c r="AA29" s="66" t="s">
        <v>580</v>
      </c>
      <c r="AB29" s="52" t="s">
        <v>580</v>
      </c>
      <c r="AC29" s="53" t="s">
        <v>580</v>
      </c>
      <c r="AD29" s="53" t="s">
        <v>580</v>
      </c>
      <c r="AE29" s="53" t="s">
        <v>580</v>
      </c>
      <c r="AF29" s="53" t="s">
        <v>580</v>
      </c>
      <c r="AG29" s="54" t="s">
        <v>580</v>
      </c>
      <c r="AH29" s="55" t="s">
        <v>580</v>
      </c>
      <c r="AI29" s="56" t="s">
        <v>580</v>
      </c>
      <c r="AJ29" s="56" t="s">
        <v>580</v>
      </c>
      <c r="AK29" s="56" t="s">
        <v>580</v>
      </c>
      <c r="AL29" s="56" t="s">
        <v>580</v>
      </c>
      <c r="AN29" s="442"/>
      <c r="AO29" s="443"/>
      <c r="AP29" s="443"/>
      <c r="AQ29" s="443"/>
      <c r="AR29" s="443"/>
      <c r="AS29" s="443"/>
      <c r="AT29" s="426"/>
      <c r="AU29" s="426"/>
    </row>
    <row r="30" spans="2:47" ht="15.75">
      <c r="B30" s="406"/>
      <c r="C30" s="406"/>
      <c r="D30" s="407"/>
      <c r="E30" s="411"/>
      <c r="F30" s="412"/>
      <c r="G30" s="412"/>
      <c r="H30" s="412"/>
      <c r="I30" s="413"/>
      <c r="J30" s="148" t="s">
        <v>580</v>
      </c>
      <c r="K30" s="149" t="s">
        <v>580</v>
      </c>
      <c r="L30" s="149" t="s">
        <v>580</v>
      </c>
      <c r="M30" s="149" t="s">
        <v>580</v>
      </c>
      <c r="N30" s="149" t="s">
        <v>580</v>
      </c>
      <c r="O30" s="150" t="s">
        <v>580</v>
      </c>
      <c r="P30" s="148" t="s">
        <v>580</v>
      </c>
      <c r="Q30" s="149" t="s">
        <v>580</v>
      </c>
      <c r="R30" s="149" t="s">
        <v>580</v>
      </c>
      <c r="S30" s="149" t="s">
        <v>580</v>
      </c>
      <c r="T30" s="149" t="s">
        <v>580</v>
      </c>
      <c r="U30" s="150" t="s">
        <v>580</v>
      </c>
      <c r="V30" s="148" t="s">
        <v>580</v>
      </c>
      <c r="W30" s="149" t="s">
        <v>580</v>
      </c>
      <c r="X30" s="65" t="s">
        <v>580</v>
      </c>
      <c r="Y30" s="65" t="s">
        <v>580</v>
      </c>
      <c r="Z30" s="65" t="s">
        <v>580</v>
      </c>
      <c r="AA30" s="66" t="s">
        <v>580</v>
      </c>
      <c r="AB30" s="52" t="s">
        <v>580</v>
      </c>
      <c r="AC30" s="53" t="s">
        <v>580</v>
      </c>
      <c r="AD30" s="53" t="s">
        <v>580</v>
      </c>
      <c r="AE30" s="53" t="s">
        <v>580</v>
      </c>
      <c r="AF30" s="53" t="s">
        <v>580</v>
      </c>
      <c r="AG30" s="54" t="s">
        <v>580</v>
      </c>
      <c r="AH30" s="55" t="s">
        <v>580</v>
      </c>
      <c r="AI30" s="56" t="s">
        <v>580</v>
      </c>
      <c r="AJ30" s="56" t="s">
        <v>580</v>
      </c>
      <c r="AK30" s="56" t="s">
        <v>580</v>
      </c>
      <c r="AL30" s="56" t="s">
        <v>580</v>
      </c>
      <c r="AN30" s="442"/>
      <c r="AO30" s="443"/>
      <c r="AP30" s="443"/>
      <c r="AQ30" s="443"/>
      <c r="AR30" s="443"/>
      <c r="AS30" s="443"/>
      <c r="AT30" s="426"/>
      <c r="AU30" s="426"/>
    </row>
    <row r="31" spans="2:47" ht="15.75">
      <c r="B31" s="406"/>
      <c r="C31" s="406"/>
      <c r="D31" s="407"/>
      <c r="E31" s="411"/>
      <c r="F31" s="412"/>
      <c r="G31" s="412"/>
      <c r="H31" s="412"/>
      <c r="I31" s="413"/>
      <c r="J31" s="148" t="s">
        <v>580</v>
      </c>
      <c r="K31" s="149" t="s">
        <v>580</v>
      </c>
      <c r="L31" s="149" t="s">
        <v>580</v>
      </c>
      <c r="M31" s="149" t="s">
        <v>580</v>
      </c>
      <c r="N31" s="149" t="s">
        <v>580</v>
      </c>
      <c r="O31" s="150" t="s">
        <v>580</v>
      </c>
      <c r="P31" s="148" t="s">
        <v>580</v>
      </c>
      <c r="Q31" s="149" t="s">
        <v>580</v>
      </c>
      <c r="R31" s="149" t="s">
        <v>580</v>
      </c>
      <c r="S31" s="149" t="s">
        <v>580</v>
      </c>
      <c r="T31" s="149" t="s">
        <v>580</v>
      </c>
      <c r="U31" s="150" t="s">
        <v>580</v>
      </c>
      <c r="V31" s="148" t="s">
        <v>580</v>
      </c>
      <c r="W31" s="149" t="s">
        <v>580</v>
      </c>
      <c r="X31" s="65" t="s">
        <v>580</v>
      </c>
      <c r="Y31" s="65" t="s">
        <v>580</v>
      </c>
      <c r="Z31" s="65" t="s">
        <v>580</v>
      </c>
      <c r="AA31" s="66" t="s">
        <v>580</v>
      </c>
      <c r="AB31" s="52" t="s">
        <v>580</v>
      </c>
      <c r="AC31" s="53" t="s">
        <v>580</v>
      </c>
      <c r="AD31" s="53" t="s">
        <v>580</v>
      </c>
      <c r="AE31" s="53" t="s">
        <v>580</v>
      </c>
      <c r="AF31" s="53" t="s">
        <v>580</v>
      </c>
      <c r="AG31" s="54" t="s">
        <v>580</v>
      </c>
      <c r="AH31" s="55" t="s">
        <v>580</v>
      </c>
      <c r="AI31" s="56" t="s">
        <v>580</v>
      </c>
      <c r="AJ31" s="56" t="s">
        <v>580</v>
      </c>
      <c r="AK31" s="56" t="s">
        <v>580</v>
      </c>
      <c r="AL31" s="56" t="s">
        <v>580</v>
      </c>
      <c r="AN31" s="442"/>
      <c r="AO31" s="443"/>
      <c r="AP31" s="443"/>
      <c r="AQ31" s="443"/>
      <c r="AR31" s="443"/>
      <c r="AS31" s="443"/>
      <c r="AT31" s="426"/>
      <c r="AU31" s="426"/>
    </row>
    <row r="32" spans="2:47" ht="15.75">
      <c r="B32" s="406"/>
      <c r="C32" s="406"/>
      <c r="D32" s="407"/>
      <c r="E32" s="411"/>
      <c r="F32" s="412"/>
      <c r="G32" s="412"/>
      <c r="H32" s="412"/>
      <c r="I32" s="413"/>
      <c r="J32" s="148" t="s">
        <v>580</v>
      </c>
      <c r="K32" s="149" t="s">
        <v>580</v>
      </c>
      <c r="L32" s="149" t="s">
        <v>580</v>
      </c>
      <c r="M32" s="149" t="s">
        <v>580</v>
      </c>
      <c r="N32" s="149" t="s">
        <v>580</v>
      </c>
      <c r="O32" s="150" t="s">
        <v>580</v>
      </c>
      <c r="P32" s="148" t="s">
        <v>580</v>
      </c>
      <c r="Q32" s="149" t="s">
        <v>580</v>
      </c>
      <c r="R32" s="149" t="s">
        <v>580</v>
      </c>
      <c r="S32" s="149" t="s">
        <v>580</v>
      </c>
      <c r="T32" s="149" t="s">
        <v>580</v>
      </c>
      <c r="U32" s="150" t="s">
        <v>580</v>
      </c>
      <c r="V32" s="148" t="s">
        <v>580</v>
      </c>
      <c r="W32" s="149" t="s">
        <v>580</v>
      </c>
      <c r="X32" s="65" t="s">
        <v>580</v>
      </c>
      <c r="Y32" s="65" t="s">
        <v>580</v>
      </c>
      <c r="Z32" s="65" t="s">
        <v>580</v>
      </c>
      <c r="AA32" s="66" t="s">
        <v>580</v>
      </c>
      <c r="AB32" s="52" t="s">
        <v>580</v>
      </c>
      <c r="AC32" s="53" t="s">
        <v>580</v>
      </c>
      <c r="AD32" s="53" t="s">
        <v>580</v>
      </c>
      <c r="AE32" s="53" t="s">
        <v>580</v>
      </c>
      <c r="AF32" s="53" t="s">
        <v>580</v>
      </c>
      <c r="AG32" s="54" t="s">
        <v>580</v>
      </c>
      <c r="AH32" s="55" t="s">
        <v>580</v>
      </c>
      <c r="AI32" s="56" t="s">
        <v>580</v>
      </c>
      <c r="AJ32" s="56" t="s">
        <v>580</v>
      </c>
      <c r="AK32" s="56" t="s">
        <v>580</v>
      </c>
      <c r="AL32" s="56" t="s">
        <v>580</v>
      </c>
      <c r="AN32" s="442"/>
      <c r="AO32" s="443"/>
      <c r="AP32" s="443"/>
      <c r="AQ32" s="443"/>
      <c r="AR32" s="443"/>
      <c r="AS32" s="443"/>
      <c r="AT32" s="426"/>
      <c r="AU32" s="426"/>
    </row>
    <row r="33" spans="2:47" ht="15.75">
      <c r="B33" s="406"/>
      <c r="C33" s="406"/>
      <c r="D33" s="407"/>
      <c r="E33" s="411"/>
      <c r="F33" s="412"/>
      <c r="G33" s="412"/>
      <c r="H33" s="412"/>
      <c r="I33" s="413"/>
      <c r="J33" s="148" t="s">
        <v>580</v>
      </c>
      <c r="K33" s="149" t="s">
        <v>580</v>
      </c>
      <c r="L33" s="149" t="s">
        <v>580</v>
      </c>
      <c r="M33" s="149" t="s">
        <v>580</v>
      </c>
      <c r="N33" s="149" t="s">
        <v>580</v>
      </c>
      <c r="O33" s="150" t="s">
        <v>580</v>
      </c>
      <c r="P33" s="148" t="s">
        <v>580</v>
      </c>
      <c r="Q33" s="149" t="s">
        <v>580</v>
      </c>
      <c r="R33" s="149" t="s">
        <v>580</v>
      </c>
      <c r="S33" s="149" t="s">
        <v>580</v>
      </c>
      <c r="T33" s="149" t="s">
        <v>580</v>
      </c>
      <c r="U33" s="150" t="s">
        <v>580</v>
      </c>
      <c r="V33" s="148" t="s">
        <v>580</v>
      </c>
      <c r="W33" s="149" t="s">
        <v>580</v>
      </c>
      <c r="X33" s="65" t="s">
        <v>580</v>
      </c>
      <c r="Y33" s="65" t="s">
        <v>580</v>
      </c>
      <c r="Z33" s="65" t="s">
        <v>580</v>
      </c>
      <c r="AA33" s="66" t="s">
        <v>580</v>
      </c>
      <c r="AB33" s="52" t="s">
        <v>580</v>
      </c>
      <c r="AC33" s="53" t="s">
        <v>580</v>
      </c>
      <c r="AD33" s="53" t="s">
        <v>580</v>
      </c>
      <c r="AE33" s="53" t="s">
        <v>580</v>
      </c>
      <c r="AF33" s="53" t="s">
        <v>580</v>
      </c>
      <c r="AG33" s="54" t="s">
        <v>580</v>
      </c>
      <c r="AH33" s="55" t="s">
        <v>580</v>
      </c>
      <c r="AI33" s="56" t="s">
        <v>580</v>
      </c>
      <c r="AJ33" s="56" t="s">
        <v>580</v>
      </c>
      <c r="AK33" s="56" t="s">
        <v>580</v>
      </c>
      <c r="AL33" s="56" t="s">
        <v>580</v>
      </c>
      <c r="AN33" s="442"/>
      <c r="AO33" s="443"/>
      <c r="AP33" s="443"/>
      <c r="AQ33" s="443"/>
      <c r="AR33" s="443"/>
      <c r="AS33" s="443"/>
      <c r="AT33" s="426"/>
      <c r="AU33" s="426"/>
    </row>
    <row r="34" spans="2:47" ht="15.75">
      <c r="B34" s="406"/>
      <c r="C34" s="406"/>
      <c r="D34" s="407"/>
      <c r="E34" s="411"/>
      <c r="F34" s="412"/>
      <c r="G34" s="412"/>
      <c r="H34" s="412"/>
      <c r="I34" s="413"/>
      <c r="J34" s="148" t="s">
        <v>580</v>
      </c>
      <c r="K34" s="149" t="s">
        <v>580</v>
      </c>
      <c r="L34" s="149" t="s">
        <v>580</v>
      </c>
      <c r="M34" s="149" t="s">
        <v>580</v>
      </c>
      <c r="N34" s="149" t="s">
        <v>580</v>
      </c>
      <c r="O34" s="150" t="s">
        <v>580</v>
      </c>
      <c r="P34" s="148" t="s">
        <v>580</v>
      </c>
      <c r="Q34" s="149" t="s">
        <v>580</v>
      </c>
      <c r="R34" s="149" t="s">
        <v>580</v>
      </c>
      <c r="S34" s="149" t="s">
        <v>580</v>
      </c>
      <c r="T34" s="149" t="s">
        <v>580</v>
      </c>
      <c r="U34" s="150" t="s">
        <v>580</v>
      </c>
      <c r="V34" s="148" t="s">
        <v>580</v>
      </c>
      <c r="W34" s="149" t="s">
        <v>580</v>
      </c>
      <c r="X34" s="65" t="s">
        <v>580</v>
      </c>
      <c r="Y34" s="65" t="s">
        <v>580</v>
      </c>
      <c r="Z34" s="65" t="s">
        <v>580</v>
      </c>
      <c r="AA34" s="66" t="s">
        <v>580</v>
      </c>
      <c r="AB34" s="52" t="s">
        <v>580</v>
      </c>
      <c r="AC34" s="53" t="s">
        <v>580</v>
      </c>
      <c r="AD34" s="53" t="s">
        <v>580</v>
      </c>
      <c r="AE34" s="53" t="s">
        <v>580</v>
      </c>
      <c r="AF34" s="53" t="s">
        <v>580</v>
      </c>
      <c r="AG34" s="54" t="s">
        <v>580</v>
      </c>
      <c r="AH34" s="55" t="s">
        <v>580</v>
      </c>
      <c r="AI34" s="56" t="s">
        <v>580</v>
      </c>
      <c r="AJ34" s="56" t="s">
        <v>580</v>
      </c>
      <c r="AK34" s="56" t="s">
        <v>580</v>
      </c>
      <c r="AL34" s="56" t="s">
        <v>580</v>
      </c>
      <c r="AN34" s="442"/>
      <c r="AO34" s="443"/>
      <c r="AP34" s="443"/>
      <c r="AQ34" s="443"/>
      <c r="AR34" s="443"/>
      <c r="AS34" s="443"/>
      <c r="AT34" s="426"/>
      <c r="AU34" s="426"/>
    </row>
    <row r="35" spans="2:47" ht="6" customHeight="1" thickBot="1">
      <c r="B35" s="406"/>
      <c r="C35" s="406"/>
      <c r="D35" s="407"/>
      <c r="E35" s="411"/>
      <c r="F35" s="412"/>
      <c r="G35" s="412"/>
      <c r="H35" s="412"/>
      <c r="I35" s="413"/>
      <c r="J35" s="148" t="s">
        <v>580</v>
      </c>
      <c r="K35" s="149" t="s">
        <v>580</v>
      </c>
      <c r="L35" s="149" t="s">
        <v>580</v>
      </c>
      <c r="M35" s="149" t="s">
        <v>580</v>
      </c>
      <c r="N35" s="149" t="s">
        <v>580</v>
      </c>
      <c r="O35" s="150" t="s">
        <v>580</v>
      </c>
      <c r="P35" s="148" t="s">
        <v>580</v>
      </c>
      <c r="Q35" s="149" t="s">
        <v>580</v>
      </c>
      <c r="R35" s="149" t="s">
        <v>580</v>
      </c>
      <c r="S35" s="149" t="s">
        <v>580</v>
      </c>
      <c r="T35" s="149" t="s">
        <v>580</v>
      </c>
      <c r="U35" s="150" t="s">
        <v>580</v>
      </c>
      <c r="V35" s="148" t="s">
        <v>580</v>
      </c>
      <c r="W35" s="149" t="s">
        <v>580</v>
      </c>
      <c r="X35" s="65" t="s">
        <v>580</v>
      </c>
      <c r="Y35" s="65" t="s">
        <v>580</v>
      </c>
      <c r="Z35" s="65" t="s">
        <v>580</v>
      </c>
      <c r="AA35" s="66" t="s">
        <v>580</v>
      </c>
      <c r="AB35" s="52" t="s">
        <v>580</v>
      </c>
      <c r="AC35" s="53" t="s">
        <v>580</v>
      </c>
      <c r="AD35" s="53" t="s">
        <v>580</v>
      </c>
      <c r="AE35" s="53" t="s">
        <v>580</v>
      </c>
      <c r="AF35" s="53" t="s">
        <v>580</v>
      </c>
      <c r="AG35" s="54" t="s">
        <v>580</v>
      </c>
      <c r="AH35" s="55" t="s">
        <v>580</v>
      </c>
      <c r="AI35" s="56" t="s">
        <v>580</v>
      </c>
      <c r="AJ35" s="56" t="s">
        <v>580</v>
      </c>
      <c r="AK35" s="56" t="s">
        <v>580</v>
      </c>
      <c r="AL35" s="56" t="s">
        <v>580</v>
      </c>
      <c r="AN35" s="442"/>
      <c r="AO35" s="443"/>
      <c r="AP35" s="443"/>
      <c r="AQ35" s="443"/>
      <c r="AR35" s="443"/>
      <c r="AS35" s="443"/>
      <c r="AT35" s="426"/>
      <c r="AU35" s="426"/>
    </row>
    <row r="36" spans="2:47" ht="16.5" hidden="1" thickBot="1">
      <c r="B36" s="406"/>
      <c r="C36" s="406"/>
      <c r="D36" s="407"/>
      <c r="E36" s="411"/>
      <c r="F36" s="412"/>
      <c r="G36" s="412"/>
      <c r="H36" s="412"/>
      <c r="I36" s="413"/>
      <c r="J36" s="64" t="s">
        <v>580</v>
      </c>
      <c r="K36" s="65" t="s">
        <v>580</v>
      </c>
      <c r="L36" s="65" t="s">
        <v>580</v>
      </c>
      <c r="M36" s="65" t="s">
        <v>580</v>
      </c>
      <c r="N36" s="65" t="s">
        <v>580</v>
      </c>
      <c r="O36" s="66" t="s">
        <v>580</v>
      </c>
      <c r="P36" s="64" t="s">
        <v>580</v>
      </c>
      <c r="Q36" s="65" t="s">
        <v>580</v>
      </c>
      <c r="R36" s="65" t="s">
        <v>580</v>
      </c>
      <c r="S36" s="65" t="s">
        <v>580</v>
      </c>
      <c r="T36" s="65" t="s">
        <v>580</v>
      </c>
      <c r="U36" s="66" t="s">
        <v>580</v>
      </c>
      <c r="V36" s="64" t="s">
        <v>580</v>
      </c>
      <c r="W36" s="65" t="s">
        <v>580</v>
      </c>
      <c r="X36" s="65" t="s">
        <v>580</v>
      </c>
      <c r="Y36" s="65" t="s">
        <v>580</v>
      </c>
      <c r="Z36" s="65" t="s">
        <v>580</v>
      </c>
      <c r="AA36" s="66" t="s">
        <v>580</v>
      </c>
      <c r="AB36" s="52" t="s">
        <v>580</v>
      </c>
      <c r="AC36" s="53" t="s">
        <v>580</v>
      </c>
      <c r="AD36" s="53" t="s">
        <v>580</v>
      </c>
      <c r="AE36" s="53" t="s">
        <v>580</v>
      </c>
      <c r="AF36" s="53" t="s">
        <v>580</v>
      </c>
      <c r="AG36" s="54" t="s">
        <v>580</v>
      </c>
      <c r="AH36" s="55" t="s">
        <v>580</v>
      </c>
      <c r="AI36" s="56" t="s">
        <v>580</v>
      </c>
      <c r="AJ36" s="56" t="s">
        <v>580</v>
      </c>
      <c r="AK36" s="56" t="s">
        <v>580</v>
      </c>
      <c r="AL36" s="56" t="s">
        <v>580</v>
      </c>
      <c r="AN36" s="442"/>
      <c r="AO36" s="443"/>
      <c r="AP36" s="443"/>
      <c r="AQ36" s="443"/>
      <c r="AR36" s="443"/>
      <c r="AS36" s="444"/>
      <c r="AT36" s="33"/>
      <c r="AU36" s="33"/>
    </row>
    <row r="37" spans="2:47" ht="16.5" hidden="1" thickBot="1">
      <c r="B37" s="406"/>
      <c r="C37" s="406"/>
      <c r="D37" s="407"/>
      <c r="E37" s="414"/>
      <c r="F37" s="415"/>
      <c r="G37" s="415"/>
      <c r="H37" s="415"/>
      <c r="I37" s="416"/>
      <c r="J37" s="64" t="s">
        <v>580</v>
      </c>
      <c r="K37" s="65" t="s">
        <v>580</v>
      </c>
      <c r="L37" s="65" t="s">
        <v>580</v>
      </c>
      <c r="M37" s="65" t="s">
        <v>580</v>
      </c>
      <c r="N37" s="65" t="s">
        <v>580</v>
      </c>
      <c r="O37" s="66" t="s">
        <v>580</v>
      </c>
      <c r="P37" s="64" t="s">
        <v>580</v>
      </c>
      <c r="Q37" s="65" t="s">
        <v>580</v>
      </c>
      <c r="R37" s="65" t="s">
        <v>580</v>
      </c>
      <c r="S37" s="65" t="s">
        <v>580</v>
      </c>
      <c r="T37" s="65" t="s">
        <v>580</v>
      </c>
      <c r="U37" s="66" t="s">
        <v>580</v>
      </c>
      <c r="V37" s="64" t="s">
        <v>580</v>
      </c>
      <c r="W37" s="65" t="s">
        <v>580</v>
      </c>
      <c r="X37" s="65" t="s">
        <v>580</v>
      </c>
      <c r="Y37" s="65" t="s">
        <v>580</v>
      </c>
      <c r="Z37" s="65" t="s">
        <v>580</v>
      </c>
      <c r="AA37" s="66" t="s">
        <v>580</v>
      </c>
      <c r="AB37" s="57" t="s">
        <v>580</v>
      </c>
      <c r="AC37" s="58" t="s">
        <v>580</v>
      </c>
      <c r="AD37" s="58" t="s">
        <v>580</v>
      </c>
      <c r="AE37" s="58" t="s">
        <v>580</v>
      </c>
      <c r="AF37" s="58" t="s">
        <v>580</v>
      </c>
      <c r="AG37" s="59" t="s">
        <v>580</v>
      </c>
      <c r="AH37" s="60" t="s">
        <v>580</v>
      </c>
      <c r="AI37" s="61" t="s">
        <v>580</v>
      </c>
      <c r="AJ37" s="61" t="s">
        <v>580</v>
      </c>
      <c r="AK37" s="61" t="s">
        <v>580</v>
      </c>
      <c r="AL37" s="61" t="s">
        <v>580</v>
      </c>
      <c r="AN37" s="445"/>
      <c r="AO37" s="446"/>
      <c r="AP37" s="446"/>
      <c r="AQ37" s="446"/>
      <c r="AR37" s="446"/>
      <c r="AS37" s="447"/>
      <c r="AT37" s="33"/>
      <c r="AU37" s="33"/>
    </row>
    <row r="38" spans="2:47" ht="15.75">
      <c r="B38" s="406"/>
      <c r="C38" s="406"/>
      <c r="D38" s="407"/>
      <c r="E38" s="408" t="s">
        <v>586</v>
      </c>
      <c r="F38" s="409"/>
      <c r="G38" s="409"/>
      <c r="H38" s="409"/>
      <c r="I38" s="409"/>
      <c r="J38" s="70" t="s">
        <v>580</v>
      </c>
      <c r="K38" s="71" t="s">
        <v>580</v>
      </c>
      <c r="L38" s="71" t="s">
        <v>580</v>
      </c>
      <c r="M38" s="71" t="s">
        <v>580</v>
      </c>
      <c r="N38" s="71" t="s">
        <v>580</v>
      </c>
      <c r="O38" s="72" t="s">
        <v>580</v>
      </c>
      <c r="P38" s="145" t="s">
        <v>580</v>
      </c>
      <c r="Q38" s="146" t="s">
        <v>580</v>
      </c>
      <c r="R38" s="146" t="s">
        <v>580</v>
      </c>
      <c r="S38" s="146" t="s">
        <v>580</v>
      </c>
      <c r="T38" s="146" t="s">
        <v>580</v>
      </c>
      <c r="U38" s="147" t="s">
        <v>580</v>
      </c>
      <c r="V38" s="145"/>
      <c r="W38" s="146"/>
      <c r="X38" s="62" t="s">
        <v>580</v>
      </c>
      <c r="Y38" s="62" t="s">
        <v>580</v>
      </c>
      <c r="Z38" s="62" t="s">
        <v>580</v>
      </c>
      <c r="AA38" s="63" t="s">
        <v>580</v>
      </c>
      <c r="AB38" s="47" t="s">
        <v>580</v>
      </c>
      <c r="AC38" s="48" t="s">
        <v>580</v>
      </c>
      <c r="AD38" s="48" t="s">
        <v>580</v>
      </c>
      <c r="AE38" s="48" t="s">
        <v>580</v>
      </c>
      <c r="AF38" s="48" t="s">
        <v>580</v>
      </c>
      <c r="AG38" s="49" t="s">
        <v>580</v>
      </c>
      <c r="AH38" s="50" t="s">
        <v>580</v>
      </c>
      <c r="AI38" s="51" t="s">
        <v>580</v>
      </c>
      <c r="AJ38" s="51" t="s">
        <v>580</v>
      </c>
      <c r="AK38" s="51" t="s">
        <v>580</v>
      </c>
      <c r="AL38" s="51" t="s">
        <v>580</v>
      </c>
      <c r="AN38" s="448" t="s">
        <v>463</v>
      </c>
      <c r="AO38" s="449"/>
      <c r="AP38" s="449"/>
      <c r="AQ38" s="449"/>
      <c r="AR38" s="449"/>
      <c r="AS38" s="449"/>
      <c r="AT38" s="426" t="s">
        <v>587</v>
      </c>
      <c r="AU38" s="456"/>
    </row>
    <row r="39" spans="2:47" ht="15.75">
      <c r="B39" s="406"/>
      <c r="C39" s="406"/>
      <c r="D39" s="407"/>
      <c r="E39" s="427"/>
      <c r="F39" s="412"/>
      <c r="G39" s="412"/>
      <c r="H39" s="412"/>
      <c r="I39" s="412"/>
      <c r="J39" s="73" t="s">
        <v>580</v>
      </c>
      <c r="K39" s="74" t="s">
        <v>580</v>
      </c>
      <c r="L39" s="74" t="s">
        <v>580</v>
      </c>
      <c r="M39" s="74" t="s">
        <v>580</v>
      </c>
      <c r="N39" s="74" t="s">
        <v>580</v>
      </c>
      <c r="O39" s="75" t="s">
        <v>580</v>
      </c>
      <c r="P39" s="148" t="s">
        <v>580</v>
      </c>
      <c r="Q39" s="149" t="s">
        <v>580</v>
      </c>
      <c r="R39" s="149" t="s">
        <v>580</v>
      </c>
      <c r="S39" s="149" t="s">
        <v>580</v>
      </c>
      <c r="T39" s="149" t="s">
        <v>580</v>
      </c>
      <c r="U39" s="150" t="s">
        <v>580</v>
      </c>
      <c r="V39" s="148" t="s">
        <v>580</v>
      </c>
      <c r="W39" s="149" t="s">
        <v>580</v>
      </c>
      <c r="X39" s="65" t="s">
        <v>580</v>
      </c>
      <c r="Y39" s="65" t="s">
        <v>580</v>
      </c>
      <c r="Z39" s="65" t="s">
        <v>580</v>
      </c>
      <c r="AA39" s="66" t="s">
        <v>580</v>
      </c>
      <c r="AB39" s="52" t="s">
        <v>580</v>
      </c>
      <c r="AC39" s="53" t="s">
        <v>580</v>
      </c>
      <c r="AD39" s="53" t="s">
        <v>580</v>
      </c>
      <c r="AE39" s="53" t="s">
        <v>580</v>
      </c>
      <c r="AF39" s="53" t="s">
        <v>580</v>
      </c>
      <c r="AG39" s="54" t="s">
        <v>580</v>
      </c>
      <c r="AH39" s="55" t="s">
        <v>580</v>
      </c>
      <c r="AI39" s="56" t="s">
        <v>580</v>
      </c>
      <c r="AJ39" s="56" t="s">
        <v>580</v>
      </c>
      <c r="AK39" s="56" t="s">
        <v>580</v>
      </c>
      <c r="AL39" s="56" t="s">
        <v>580</v>
      </c>
      <c r="AN39" s="450"/>
      <c r="AO39" s="451"/>
      <c r="AP39" s="451"/>
      <c r="AQ39" s="451"/>
      <c r="AR39" s="451"/>
      <c r="AS39" s="451"/>
      <c r="AT39" s="456"/>
      <c r="AU39" s="456"/>
    </row>
    <row r="40" spans="2:47" ht="15.75">
      <c r="B40" s="406"/>
      <c r="C40" s="406"/>
      <c r="D40" s="407"/>
      <c r="E40" s="411"/>
      <c r="F40" s="412"/>
      <c r="G40" s="412"/>
      <c r="H40" s="412"/>
      <c r="I40" s="412"/>
      <c r="J40" s="73" t="s">
        <v>580</v>
      </c>
      <c r="K40" s="74" t="s">
        <v>580</v>
      </c>
      <c r="L40" s="74" t="s">
        <v>580</v>
      </c>
      <c r="M40" s="74" t="s">
        <v>580</v>
      </c>
      <c r="N40" s="74" t="s">
        <v>580</v>
      </c>
      <c r="O40" s="75" t="s">
        <v>580</v>
      </c>
      <c r="P40" s="148" t="s">
        <v>580</v>
      </c>
      <c r="Q40" s="149" t="s">
        <v>580</v>
      </c>
      <c r="R40" s="149" t="s">
        <v>580</v>
      </c>
      <c r="S40" s="149" t="s">
        <v>580</v>
      </c>
      <c r="T40" s="149" t="s">
        <v>580</v>
      </c>
      <c r="U40" s="150" t="s">
        <v>580</v>
      </c>
      <c r="V40" s="148" t="s">
        <v>580</v>
      </c>
      <c r="W40" s="149" t="s">
        <v>580</v>
      </c>
      <c r="X40" s="65" t="s">
        <v>580</v>
      </c>
      <c r="Y40" s="65" t="s">
        <v>580</v>
      </c>
      <c r="Z40" s="65" t="s">
        <v>580</v>
      </c>
      <c r="AA40" s="66" t="s">
        <v>580</v>
      </c>
      <c r="AB40" s="52" t="s">
        <v>580</v>
      </c>
      <c r="AC40" s="53" t="s">
        <v>580</v>
      </c>
      <c r="AD40" s="53" t="s">
        <v>580</v>
      </c>
      <c r="AE40" s="53" t="s">
        <v>580</v>
      </c>
      <c r="AF40" s="53" t="s">
        <v>580</v>
      </c>
      <c r="AG40" s="54" t="s">
        <v>580</v>
      </c>
      <c r="AH40" s="55" t="s">
        <v>580</v>
      </c>
      <c r="AI40" s="56" t="s">
        <v>580</v>
      </c>
      <c r="AJ40" s="56" t="s">
        <v>580</v>
      </c>
      <c r="AK40" s="56" t="s">
        <v>580</v>
      </c>
      <c r="AL40" s="56" t="s">
        <v>580</v>
      </c>
      <c r="AN40" s="450"/>
      <c r="AO40" s="451"/>
      <c r="AP40" s="451"/>
      <c r="AQ40" s="451"/>
      <c r="AR40" s="451"/>
      <c r="AS40" s="451"/>
      <c r="AT40" s="456"/>
      <c r="AU40" s="456"/>
    </row>
    <row r="41" spans="2:47" ht="15.75">
      <c r="B41" s="406"/>
      <c r="C41" s="406"/>
      <c r="D41" s="407"/>
      <c r="E41" s="411"/>
      <c r="F41" s="412"/>
      <c r="G41" s="412"/>
      <c r="H41" s="412"/>
      <c r="I41" s="412"/>
      <c r="J41" s="73" t="s">
        <v>580</v>
      </c>
      <c r="K41" s="74" t="s">
        <v>580</v>
      </c>
      <c r="L41" s="74" t="s">
        <v>580</v>
      </c>
      <c r="M41" s="74" t="s">
        <v>580</v>
      </c>
      <c r="N41" s="74" t="s">
        <v>580</v>
      </c>
      <c r="O41" s="75" t="s">
        <v>580</v>
      </c>
      <c r="P41" s="148" t="s">
        <v>580</v>
      </c>
      <c r="Q41" s="149" t="s">
        <v>580</v>
      </c>
      <c r="R41" s="149" t="s">
        <v>580</v>
      </c>
      <c r="S41" s="149" t="s">
        <v>580</v>
      </c>
      <c r="T41" s="149" t="s">
        <v>580</v>
      </c>
      <c r="U41" s="150" t="s">
        <v>580</v>
      </c>
      <c r="V41" s="148" t="s">
        <v>580</v>
      </c>
      <c r="W41" s="149" t="s">
        <v>580</v>
      </c>
      <c r="X41" s="65" t="s">
        <v>580</v>
      </c>
      <c r="Y41" s="65" t="s">
        <v>580</v>
      </c>
      <c r="Z41" s="65" t="s">
        <v>580</v>
      </c>
      <c r="AA41" s="66" t="s">
        <v>580</v>
      </c>
      <c r="AB41" s="52" t="s">
        <v>580</v>
      </c>
      <c r="AC41" s="53" t="s">
        <v>580</v>
      </c>
      <c r="AD41" s="53" t="s">
        <v>580</v>
      </c>
      <c r="AE41" s="53" t="s">
        <v>580</v>
      </c>
      <c r="AF41" s="53" t="s">
        <v>580</v>
      </c>
      <c r="AG41" s="54" t="s">
        <v>580</v>
      </c>
      <c r="AH41" s="55" t="s">
        <v>580</v>
      </c>
      <c r="AI41" s="56" t="s">
        <v>580</v>
      </c>
      <c r="AJ41" s="56" t="s">
        <v>580</v>
      </c>
      <c r="AK41" s="56" t="s">
        <v>580</v>
      </c>
      <c r="AL41" s="56" t="s">
        <v>580</v>
      </c>
      <c r="AN41" s="450"/>
      <c r="AO41" s="451"/>
      <c r="AP41" s="451"/>
      <c r="AQ41" s="451"/>
      <c r="AR41" s="451"/>
      <c r="AS41" s="451"/>
      <c r="AT41" s="456"/>
      <c r="AU41" s="456"/>
    </row>
    <row r="42" spans="2:47" ht="15.75">
      <c r="B42" s="406"/>
      <c r="C42" s="406"/>
      <c r="D42" s="407"/>
      <c r="E42" s="411"/>
      <c r="F42" s="412"/>
      <c r="G42" s="412"/>
      <c r="H42" s="412"/>
      <c r="I42" s="412"/>
      <c r="J42" s="73" t="s">
        <v>580</v>
      </c>
      <c r="K42" s="74" t="s">
        <v>580</v>
      </c>
      <c r="L42" s="74" t="s">
        <v>580</v>
      </c>
      <c r="M42" s="74" t="s">
        <v>580</v>
      </c>
      <c r="N42" s="74" t="s">
        <v>580</v>
      </c>
      <c r="O42" s="75" t="s">
        <v>580</v>
      </c>
      <c r="P42" s="148" t="s">
        <v>580</v>
      </c>
      <c r="Q42" s="149" t="s">
        <v>580</v>
      </c>
      <c r="R42" s="149" t="s">
        <v>580</v>
      </c>
      <c r="S42" s="149" t="s">
        <v>580</v>
      </c>
      <c r="T42" s="149" t="s">
        <v>580</v>
      </c>
      <c r="U42" s="150" t="s">
        <v>580</v>
      </c>
      <c r="V42" s="148" t="s">
        <v>580</v>
      </c>
      <c r="W42" s="149" t="s">
        <v>580</v>
      </c>
      <c r="X42" s="65" t="s">
        <v>580</v>
      </c>
      <c r="Y42" s="65" t="s">
        <v>580</v>
      </c>
      <c r="Z42" s="65" t="s">
        <v>580</v>
      </c>
      <c r="AA42" s="66" t="s">
        <v>580</v>
      </c>
      <c r="AB42" s="52" t="s">
        <v>580</v>
      </c>
      <c r="AC42" s="53" t="s">
        <v>580</v>
      </c>
      <c r="AD42" s="53" t="s">
        <v>580</v>
      </c>
      <c r="AE42" s="53" t="s">
        <v>580</v>
      </c>
      <c r="AF42" s="53" t="s">
        <v>580</v>
      </c>
      <c r="AG42" s="54" t="s">
        <v>580</v>
      </c>
      <c r="AH42" s="55" t="s">
        <v>580</v>
      </c>
      <c r="AI42" s="56" t="s">
        <v>580</v>
      </c>
      <c r="AJ42" s="56" t="s">
        <v>580</v>
      </c>
      <c r="AK42" s="56" t="s">
        <v>580</v>
      </c>
      <c r="AL42" s="56" t="s">
        <v>580</v>
      </c>
      <c r="AN42" s="450"/>
      <c r="AO42" s="451"/>
      <c r="AP42" s="451"/>
      <c r="AQ42" s="451"/>
      <c r="AR42" s="451"/>
      <c r="AS42" s="451"/>
      <c r="AT42" s="456"/>
      <c r="AU42" s="456"/>
    </row>
    <row r="43" spans="2:47" ht="15.75">
      <c r="B43" s="406"/>
      <c r="C43" s="406"/>
      <c r="D43" s="407"/>
      <c r="E43" s="411"/>
      <c r="F43" s="412"/>
      <c r="G43" s="412"/>
      <c r="H43" s="412"/>
      <c r="I43" s="412"/>
      <c r="J43" s="73" t="s">
        <v>580</v>
      </c>
      <c r="K43" s="74" t="s">
        <v>580</v>
      </c>
      <c r="L43" s="74" t="s">
        <v>580</v>
      </c>
      <c r="M43" s="74" t="s">
        <v>580</v>
      </c>
      <c r="N43" s="74" t="s">
        <v>580</v>
      </c>
      <c r="O43" s="75" t="s">
        <v>580</v>
      </c>
      <c r="P43" s="148" t="s">
        <v>580</v>
      </c>
      <c r="Q43" s="149" t="s">
        <v>580</v>
      </c>
      <c r="R43" s="149" t="s">
        <v>580</v>
      </c>
      <c r="S43" s="149" t="s">
        <v>580</v>
      </c>
      <c r="T43" s="149" t="s">
        <v>580</v>
      </c>
      <c r="U43" s="150" t="s">
        <v>580</v>
      </c>
      <c r="V43" s="148" t="s">
        <v>580</v>
      </c>
      <c r="W43" s="149" t="s">
        <v>580</v>
      </c>
      <c r="X43" s="65" t="s">
        <v>580</v>
      </c>
      <c r="Y43" s="65" t="s">
        <v>580</v>
      </c>
      <c r="Z43" s="65" t="s">
        <v>580</v>
      </c>
      <c r="AA43" s="66" t="s">
        <v>580</v>
      </c>
      <c r="AB43" s="52" t="s">
        <v>580</v>
      </c>
      <c r="AC43" s="53" t="s">
        <v>580</v>
      </c>
      <c r="AD43" s="53" t="s">
        <v>580</v>
      </c>
      <c r="AE43" s="53" t="s">
        <v>580</v>
      </c>
      <c r="AF43" s="53" t="s">
        <v>580</v>
      </c>
      <c r="AG43" s="54" t="s">
        <v>580</v>
      </c>
      <c r="AH43" s="55" t="s">
        <v>580</v>
      </c>
      <c r="AI43" s="56" t="s">
        <v>580</v>
      </c>
      <c r="AJ43" s="56" t="s">
        <v>580</v>
      </c>
      <c r="AK43" s="56" t="s">
        <v>580</v>
      </c>
      <c r="AL43" s="56" t="s">
        <v>580</v>
      </c>
      <c r="AN43" s="450"/>
      <c r="AO43" s="451"/>
      <c r="AP43" s="451"/>
      <c r="AQ43" s="451"/>
      <c r="AR43" s="451"/>
      <c r="AS43" s="451"/>
      <c r="AT43" s="456"/>
      <c r="AU43" s="456"/>
    </row>
    <row r="44" spans="2:47" ht="15.75">
      <c r="B44" s="406"/>
      <c r="C44" s="406"/>
      <c r="D44" s="407"/>
      <c r="E44" s="411"/>
      <c r="F44" s="412"/>
      <c r="G44" s="412"/>
      <c r="H44" s="412"/>
      <c r="I44" s="412"/>
      <c r="J44" s="73" t="s">
        <v>580</v>
      </c>
      <c r="K44" s="74" t="s">
        <v>580</v>
      </c>
      <c r="L44" s="74" t="s">
        <v>580</v>
      </c>
      <c r="M44" s="74" t="s">
        <v>580</v>
      </c>
      <c r="N44" s="74" t="s">
        <v>580</v>
      </c>
      <c r="O44" s="75" t="s">
        <v>580</v>
      </c>
      <c r="P44" s="148" t="s">
        <v>580</v>
      </c>
      <c r="Q44" s="149" t="s">
        <v>580</v>
      </c>
      <c r="R44" s="149" t="s">
        <v>580</v>
      </c>
      <c r="S44" s="149" t="s">
        <v>580</v>
      </c>
      <c r="T44" s="149" t="s">
        <v>580</v>
      </c>
      <c r="U44" s="150" t="s">
        <v>580</v>
      </c>
      <c r="V44" s="148" t="s">
        <v>580</v>
      </c>
      <c r="W44" s="149" t="s">
        <v>580</v>
      </c>
      <c r="X44" s="65" t="s">
        <v>580</v>
      </c>
      <c r="Y44" s="65" t="s">
        <v>580</v>
      </c>
      <c r="Z44" s="65" t="s">
        <v>580</v>
      </c>
      <c r="AA44" s="66" t="s">
        <v>580</v>
      </c>
      <c r="AB44" s="52" t="s">
        <v>580</v>
      </c>
      <c r="AC44" s="53" t="s">
        <v>580</v>
      </c>
      <c r="AD44" s="53" t="s">
        <v>580</v>
      </c>
      <c r="AE44" s="53" t="s">
        <v>580</v>
      </c>
      <c r="AF44" s="53" t="s">
        <v>580</v>
      </c>
      <c r="AG44" s="54" t="s">
        <v>580</v>
      </c>
      <c r="AH44" s="55" t="s">
        <v>580</v>
      </c>
      <c r="AI44" s="56" t="s">
        <v>580</v>
      </c>
      <c r="AJ44" s="56" t="s">
        <v>580</v>
      </c>
      <c r="AK44" s="56" t="s">
        <v>580</v>
      </c>
      <c r="AL44" s="56" t="s">
        <v>580</v>
      </c>
      <c r="AN44" s="450"/>
      <c r="AO44" s="451"/>
      <c r="AP44" s="451"/>
      <c r="AQ44" s="451"/>
      <c r="AR44" s="451"/>
      <c r="AS44" s="451"/>
      <c r="AT44" s="456"/>
      <c r="AU44" s="456"/>
    </row>
    <row r="45" spans="2:47" ht="3" customHeight="1" thickBot="1">
      <c r="B45" s="406"/>
      <c r="C45" s="406"/>
      <c r="D45" s="407"/>
      <c r="E45" s="411"/>
      <c r="F45" s="412"/>
      <c r="G45" s="412"/>
      <c r="H45" s="412"/>
      <c r="I45" s="412"/>
      <c r="J45" s="73" t="s">
        <v>580</v>
      </c>
      <c r="K45" s="74" t="s">
        <v>580</v>
      </c>
      <c r="L45" s="74" t="s">
        <v>580</v>
      </c>
      <c r="M45" s="74" t="s">
        <v>580</v>
      </c>
      <c r="N45" s="74" t="s">
        <v>580</v>
      </c>
      <c r="O45" s="75" t="s">
        <v>580</v>
      </c>
      <c r="P45" s="148" t="s">
        <v>580</v>
      </c>
      <c r="Q45" s="149" t="s">
        <v>580</v>
      </c>
      <c r="R45" s="149" t="s">
        <v>580</v>
      </c>
      <c r="S45" s="149" t="s">
        <v>580</v>
      </c>
      <c r="T45" s="149" t="s">
        <v>580</v>
      </c>
      <c r="U45" s="150" t="s">
        <v>580</v>
      </c>
      <c r="V45" s="148" t="s">
        <v>580</v>
      </c>
      <c r="W45" s="149" t="s">
        <v>580</v>
      </c>
      <c r="X45" s="65" t="s">
        <v>580</v>
      </c>
      <c r="Y45" s="65" t="s">
        <v>580</v>
      </c>
      <c r="Z45" s="65" t="s">
        <v>580</v>
      </c>
      <c r="AA45" s="66" t="s">
        <v>580</v>
      </c>
      <c r="AB45" s="52" t="s">
        <v>580</v>
      </c>
      <c r="AC45" s="53" t="s">
        <v>580</v>
      </c>
      <c r="AD45" s="53" t="s">
        <v>580</v>
      </c>
      <c r="AE45" s="53" t="s">
        <v>580</v>
      </c>
      <c r="AF45" s="53" t="s">
        <v>580</v>
      </c>
      <c r="AG45" s="54" t="s">
        <v>580</v>
      </c>
      <c r="AH45" s="55" t="s">
        <v>580</v>
      </c>
      <c r="AI45" s="56" t="s">
        <v>580</v>
      </c>
      <c r="AJ45" s="56" t="s">
        <v>580</v>
      </c>
      <c r="AK45" s="56" t="s">
        <v>580</v>
      </c>
      <c r="AL45" s="56" t="s">
        <v>580</v>
      </c>
      <c r="AN45" s="450"/>
      <c r="AO45" s="451"/>
      <c r="AP45" s="451"/>
      <c r="AQ45" s="451"/>
      <c r="AR45" s="451"/>
      <c r="AS45" s="452"/>
      <c r="AT45" s="33"/>
      <c r="AU45" s="33"/>
    </row>
    <row r="46" spans="2:47" ht="16.5" hidden="1" thickBot="1">
      <c r="B46" s="406"/>
      <c r="C46" s="406"/>
      <c r="D46" s="407"/>
      <c r="E46" s="411"/>
      <c r="F46" s="412"/>
      <c r="G46" s="412"/>
      <c r="H46" s="412"/>
      <c r="I46" s="412"/>
      <c r="J46" s="73" t="s">
        <v>580</v>
      </c>
      <c r="K46" s="74" t="s">
        <v>580</v>
      </c>
      <c r="L46" s="74" t="s">
        <v>580</v>
      </c>
      <c r="M46" s="74" t="s">
        <v>580</v>
      </c>
      <c r="N46" s="74" t="s">
        <v>580</v>
      </c>
      <c r="O46" s="75" t="s">
        <v>580</v>
      </c>
      <c r="P46" s="64" t="s">
        <v>580</v>
      </c>
      <c r="Q46" s="65" t="s">
        <v>580</v>
      </c>
      <c r="R46" s="65" t="s">
        <v>580</v>
      </c>
      <c r="S46" s="65" t="s">
        <v>580</v>
      </c>
      <c r="T46" s="65" t="s">
        <v>580</v>
      </c>
      <c r="U46" s="66" t="s">
        <v>580</v>
      </c>
      <c r="V46" s="64" t="s">
        <v>580</v>
      </c>
      <c r="W46" s="65" t="s">
        <v>580</v>
      </c>
      <c r="X46" s="65" t="s">
        <v>580</v>
      </c>
      <c r="Y46" s="65" t="s">
        <v>580</v>
      </c>
      <c r="Z46" s="65" t="s">
        <v>580</v>
      </c>
      <c r="AA46" s="66" t="s">
        <v>580</v>
      </c>
      <c r="AB46" s="52" t="s">
        <v>580</v>
      </c>
      <c r="AC46" s="53" t="s">
        <v>580</v>
      </c>
      <c r="AD46" s="53" t="s">
        <v>580</v>
      </c>
      <c r="AE46" s="53" t="s">
        <v>580</v>
      </c>
      <c r="AF46" s="53" t="s">
        <v>580</v>
      </c>
      <c r="AG46" s="54" t="s">
        <v>580</v>
      </c>
      <c r="AH46" s="55" t="s">
        <v>580</v>
      </c>
      <c r="AI46" s="56" t="s">
        <v>580</v>
      </c>
      <c r="AJ46" s="56" t="s">
        <v>580</v>
      </c>
      <c r="AK46" s="56" t="s">
        <v>580</v>
      </c>
      <c r="AL46" s="56" t="s">
        <v>580</v>
      </c>
      <c r="AN46" s="450"/>
      <c r="AO46" s="451"/>
      <c r="AP46" s="451"/>
      <c r="AQ46" s="451"/>
      <c r="AR46" s="451"/>
      <c r="AS46" s="452"/>
    </row>
    <row r="47" spans="2:47" ht="16.5" hidden="1" thickBot="1">
      <c r="B47" s="406"/>
      <c r="C47" s="406"/>
      <c r="D47" s="407"/>
      <c r="E47" s="414"/>
      <c r="F47" s="415"/>
      <c r="G47" s="415"/>
      <c r="H47" s="415"/>
      <c r="I47" s="415"/>
      <c r="J47" s="76" t="s">
        <v>580</v>
      </c>
      <c r="K47" s="77" t="s">
        <v>580</v>
      </c>
      <c r="L47" s="77" t="s">
        <v>580</v>
      </c>
      <c r="M47" s="77" t="s">
        <v>580</v>
      </c>
      <c r="N47" s="77" t="s">
        <v>580</v>
      </c>
      <c r="O47" s="78" t="s">
        <v>580</v>
      </c>
      <c r="P47" s="64" t="s">
        <v>580</v>
      </c>
      <c r="Q47" s="65" t="s">
        <v>580</v>
      </c>
      <c r="R47" s="65" t="s">
        <v>580</v>
      </c>
      <c r="S47" s="65" t="s">
        <v>580</v>
      </c>
      <c r="T47" s="65" t="s">
        <v>580</v>
      </c>
      <c r="U47" s="66" t="s">
        <v>580</v>
      </c>
      <c r="V47" s="67" t="s">
        <v>580</v>
      </c>
      <c r="W47" s="68" t="s">
        <v>580</v>
      </c>
      <c r="X47" s="68" t="s">
        <v>580</v>
      </c>
      <c r="Y47" s="68" t="s">
        <v>580</v>
      </c>
      <c r="Z47" s="68" t="s">
        <v>580</v>
      </c>
      <c r="AA47" s="69" t="s">
        <v>580</v>
      </c>
      <c r="AB47" s="57" t="s">
        <v>580</v>
      </c>
      <c r="AC47" s="58" t="s">
        <v>580</v>
      </c>
      <c r="AD47" s="58" t="s">
        <v>580</v>
      </c>
      <c r="AE47" s="58" t="s">
        <v>580</v>
      </c>
      <c r="AF47" s="58" t="s">
        <v>580</v>
      </c>
      <c r="AG47" s="59" t="s">
        <v>580</v>
      </c>
      <c r="AH47" s="60" t="s">
        <v>580</v>
      </c>
      <c r="AI47" s="61" t="s">
        <v>580</v>
      </c>
      <c r="AJ47" s="61" t="s">
        <v>580</v>
      </c>
      <c r="AK47" s="61" t="s">
        <v>580</v>
      </c>
      <c r="AL47" s="61" t="s">
        <v>580</v>
      </c>
      <c r="AN47" s="453"/>
      <c r="AO47" s="454"/>
      <c r="AP47" s="454"/>
      <c r="AQ47" s="454"/>
      <c r="AR47" s="454"/>
      <c r="AS47" s="455"/>
    </row>
    <row r="48" spans="2:47" ht="23.25">
      <c r="B48" s="406"/>
      <c r="C48" s="406"/>
      <c r="D48" s="407"/>
      <c r="E48" s="408" t="s">
        <v>588</v>
      </c>
      <c r="F48" s="409"/>
      <c r="G48" s="409"/>
      <c r="H48" s="409"/>
      <c r="I48" s="410"/>
      <c r="J48" s="70" t="s">
        <v>580</v>
      </c>
      <c r="K48" s="71" t="s">
        <v>580</v>
      </c>
      <c r="L48" s="71" t="s">
        <v>580</v>
      </c>
      <c r="M48" s="71" t="s">
        <v>580</v>
      </c>
      <c r="N48" s="71" t="s">
        <v>580</v>
      </c>
      <c r="O48" s="72" t="s">
        <v>580</v>
      </c>
      <c r="P48" s="70" t="s">
        <v>580</v>
      </c>
      <c r="Q48" s="71" t="s">
        <v>580</v>
      </c>
      <c r="R48" s="71" t="s">
        <v>580</v>
      </c>
      <c r="S48" s="71" t="s">
        <v>580</v>
      </c>
      <c r="T48" s="71" t="s">
        <v>580</v>
      </c>
      <c r="U48" s="72" t="s">
        <v>580</v>
      </c>
      <c r="V48" s="145" t="s">
        <v>580</v>
      </c>
      <c r="W48" s="154" t="s">
        <v>580</v>
      </c>
      <c r="X48" s="62" t="s">
        <v>580</v>
      </c>
      <c r="Y48" s="62" t="s">
        <v>580</v>
      </c>
      <c r="Z48" s="62" t="s">
        <v>580</v>
      </c>
      <c r="AA48" s="63" t="s">
        <v>580</v>
      </c>
      <c r="AB48" s="47" t="s">
        <v>580</v>
      </c>
      <c r="AC48" s="48" t="s">
        <v>580</v>
      </c>
      <c r="AD48" s="48" t="s">
        <v>580</v>
      </c>
      <c r="AE48" s="48" t="s">
        <v>580</v>
      </c>
      <c r="AF48" s="48" t="s">
        <v>580</v>
      </c>
      <c r="AG48" s="49" t="s">
        <v>580</v>
      </c>
      <c r="AH48" s="50" t="s">
        <v>580</v>
      </c>
      <c r="AI48" s="51" t="s">
        <v>580</v>
      </c>
      <c r="AJ48" s="51" t="s">
        <v>580</v>
      </c>
      <c r="AK48" s="51" t="s">
        <v>580</v>
      </c>
      <c r="AL48" s="51" t="s">
        <v>580</v>
      </c>
    </row>
    <row r="49" spans="2:38" ht="15.75">
      <c r="B49" s="406"/>
      <c r="C49" s="406"/>
      <c r="D49" s="407"/>
      <c r="E49" s="427"/>
      <c r="F49" s="412"/>
      <c r="G49" s="412"/>
      <c r="H49" s="412"/>
      <c r="I49" s="413"/>
      <c r="J49" s="73" t="s">
        <v>580</v>
      </c>
      <c r="K49" s="74" t="s">
        <v>580</v>
      </c>
      <c r="L49" s="74" t="s">
        <v>580</v>
      </c>
      <c r="M49" s="74" t="s">
        <v>580</v>
      </c>
      <c r="N49" s="74" t="s">
        <v>580</v>
      </c>
      <c r="O49" s="75" t="s">
        <v>580</v>
      </c>
      <c r="P49" s="73" t="s">
        <v>580</v>
      </c>
      <c r="Q49" s="74" t="s">
        <v>580</v>
      </c>
      <c r="R49" s="74" t="s">
        <v>580</v>
      </c>
      <c r="S49" s="74" t="s">
        <v>580</v>
      </c>
      <c r="T49" s="74" t="s">
        <v>580</v>
      </c>
      <c r="U49" s="75" t="s">
        <v>580</v>
      </c>
      <c r="V49" s="148" t="s">
        <v>580</v>
      </c>
      <c r="W49" s="149" t="s">
        <v>580</v>
      </c>
      <c r="X49" s="65" t="s">
        <v>580</v>
      </c>
      <c r="Y49" s="65" t="s">
        <v>580</v>
      </c>
      <c r="Z49" s="65" t="s">
        <v>580</v>
      </c>
      <c r="AA49" s="66" t="s">
        <v>580</v>
      </c>
      <c r="AB49" s="52" t="s">
        <v>580</v>
      </c>
      <c r="AC49" s="53" t="s">
        <v>580</v>
      </c>
      <c r="AD49" s="53" t="s">
        <v>580</v>
      </c>
      <c r="AE49" s="53" t="s">
        <v>580</v>
      </c>
      <c r="AF49" s="53" t="s">
        <v>580</v>
      </c>
      <c r="AG49" s="54" t="s">
        <v>580</v>
      </c>
      <c r="AH49" s="55" t="s">
        <v>580</v>
      </c>
      <c r="AI49" s="56" t="s">
        <v>580</v>
      </c>
      <c r="AJ49" s="56" t="s">
        <v>580</v>
      </c>
      <c r="AK49" s="56" t="s">
        <v>580</v>
      </c>
      <c r="AL49" s="56" t="s">
        <v>580</v>
      </c>
    </row>
    <row r="50" spans="2:38" ht="15.75">
      <c r="B50" s="406"/>
      <c r="C50" s="406"/>
      <c r="D50" s="407"/>
      <c r="E50" s="427"/>
      <c r="F50" s="412"/>
      <c r="G50" s="412"/>
      <c r="H50" s="412"/>
      <c r="I50" s="413"/>
      <c r="J50" s="73" t="s">
        <v>580</v>
      </c>
      <c r="K50" s="74" t="s">
        <v>580</v>
      </c>
      <c r="L50" s="74" t="s">
        <v>580</v>
      </c>
      <c r="M50" s="74" t="s">
        <v>580</v>
      </c>
      <c r="N50" s="74" t="s">
        <v>580</v>
      </c>
      <c r="O50" s="75" t="s">
        <v>580</v>
      </c>
      <c r="P50" s="73" t="s">
        <v>580</v>
      </c>
      <c r="Q50" s="74" t="s">
        <v>580</v>
      </c>
      <c r="R50" s="74" t="s">
        <v>580</v>
      </c>
      <c r="S50" s="74" t="s">
        <v>580</v>
      </c>
      <c r="T50" s="74" t="s">
        <v>580</v>
      </c>
      <c r="U50" s="75" t="s">
        <v>580</v>
      </c>
      <c r="V50" s="148" t="s">
        <v>580</v>
      </c>
      <c r="W50" s="149" t="s">
        <v>580</v>
      </c>
      <c r="X50" s="65" t="s">
        <v>580</v>
      </c>
      <c r="Y50" s="65" t="s">
        <v>580</v>
      </c>
      <c r="Z50" s="65" t="s">
        <v>580</v>
      </c>
      <c r="AA50" s="66" t="s">
        <v>580</v>
      </c>
      <c r="AB50" s="52" t="s">
        <v>580</v>
      </c>
      <c r="AC50" s="53" t="s">
        <v>580</v>
      </c>
      <c r="AD50" s="53" t="s">
        <v>580</v>
      </c>
      <c r="AE50" s="53" t="s">
        <v>580</v>
      </c>
      <c r="AF50" s="53" t="s">
        <v>580</v>
      </c>
      <c r="AG50" s="54" t="s">
        <v>580</v>
      </c>
      <c r="AH50" s="55" t="s">
        <v>580</v>
      </c>
      <c r="AI50" s="56" t="s">
        <v>580</v>
      </c>
      <c r="AJ50" s="56" t="s">
        <v>580</v>
      </c>
      <c r="AK50" s="56" t="s">
        <v>580</v>
      </c>
      <c r="AL50" s="56" t="s">
        <v>580</v>
      </c>
    </row>
    <row r="51" spans="2:38" ht="15.75">
      <c r="B51" s="406"/>
      <c r="C51" s="406"/>
      <c r="D51" s="407"/>
      <c r="E51" s="411"/>
      <c r="F51" s="412"/>
      <c r="G51" s="412"/>
      <c r="H51" s="412"/>
      <c r="I51" s="413"/>
      <c r="J51" s="73" t="s">
        <v>580</v>
      </c>
      <c r="K51" s="74" t="s">
        <v>580</v>
      </c>
      <c r="L51" s="74" t="s">
        <v>580</v>
      </c>
      <c r="M51" s="74" t="s">
        <v>580</v>
      </c>
      <c r="N51" s="74" t="s">
        <v>580</v>
      </c>
      <c r="O51" s="75" t="s">
        <v>580</v>
      </c>
      <c r="P51" s="73" t="s">
        <v>580</v>
      </c>
      <c r="Q51" s="74" t="s">
        <v>580</v>
      </c>
      <c r="R51" s="74" t="s">
        <v>580</v>
      </c>
      <c r="S51" s="74" t="s">
        <v>580</v>
      </c>
      <c r="T51" s="74" t="s">
        <v>580</v>
      </c>
      <c r="U51" s="75" t="s">
        <v>580</v>
      </c>
      <c r="V51" s="148" t="s">
        <v>580</v>
      </c>
      <c r="W51" s="149" t="s">
        <v>580</v>
      </c>
      <c r="X51" s="65" t="s">
        <v>580</v>
      </c>
      <c r="Y51" s="65" t="s">
        <v>580</v>
      </c>
      <c r="Z51" s="65" t="s">
        <v>580</v>
      </c>
      <c r="AA51" s="66" t="s">
        <v>580</v>
      </c>
      <c r="AB51" s="52" t="s">
        <v>580</v>
      </c>
      <c r="AC51" s="53" t="s">
        <v>580</v>
      </c>
      <c r="AD51" s="53" t="s">
        <v>580</v>
      </c>
      <c r="AE51" s="53" t="s">
        <v>580</v>
      </c>
      <c r="AF51" s="53" t="s">
        <v>580</v>
      </c>
      <c r="AG51" s="54" t="s">
        <v>580</v>
      </c>
      <c r="AH51" s="55" t="s">
        <v>580</v>
      </c>
      <c r="AI51" s="56" t="s">
        <v>580</v>
      </c>
      <c r="AJ51" s="56" t="s">
        <v>580</v>
      </c>
      <c r="AK51" s="56" t="s">
        <v>580</v>
      </c>
      <c r="AL51" s="56" t="s">
        <v>580</v>
      </c>
    </row>
    <row r="52" spans="2:38" ht="15.75">
      <c r="B52" s="406"/>
      <c r="C52" s="406"/>
      <c r="D52" s="407"/>
      <c r="E52" s="411"/>
      <c r="F52" s="412"/>
      <c r="G52" s="412"/>
      <c r="H52" s="412"/>
      <c r="I52" s="413"/>
      <c r="J52" s="73" t="s">
        <v>580</v>
      </c>
      <c r="K52" s="74" t="s">
        <v>580</v>
      </c>
      <c r="L52" s="74" t="s">
        <v>580</v>
      </c>
      <c r="M52" s="74" t="s">
        <v>580</v>
      </c>
      <c r="N52" s="74" t="s">
        <v>580</v>
      </c>
      <c r="O52" s="75" t="s">
        <v>580</v>
      </c>
      <c r="P52" s="73" t="s">
        <v>580</v>
      </c>
      <c r="Q52" s="74" t="s">
        <v>580</v>
      </c>
      <c r="R52" s="74" t="s">
        <v>580</v>
      </c>
      <c r="S52" s="74" t="s">
        <v>580</v>
      </c>
      <c r="T52" s="74" t="s">
        <v>580</v>
      </c>
      <c r="U52" s="75" t="s">
        <v>580</v>
      </c>
      <c r="V52" s="148" t="s">
        <v>580</v>
      </c>
      <c r="W52" s="149" t="s">
        <v>580</v>
      </c>
      <c r="X52" s="65" t="s">
        <v>580</v>
      </c>
      <c r="Y52" s="65" t="s">
        <v>580</v>
      </c>
      <c r="Z52" s="65" t="s">
        <v>580</v>
      </c>
      <c r="AA52" s="66" t="s">
        <v>580</v>
      </c>
      <c r="AB52" s="52" t="s">
        <v>580</v>
      </c>
      <c r="AC52" s="53" t="s">
        <v>580</v>
      </c>
      <c r="AD52" s="53" t="s">
        <v>580</v>
      </c>
      <c r="AE52" s="53" t="s">
        <v>580</v>
      </c>
      <c r="AF52" s="53" t="s">
        <v>580</v>
      </c>
      <c r="AG52" s="54" t="s">
        <v>580</v>
      </c>
      <c r="AH52" s="55" t="s">
        <v>580</v>
      </c>
      <c r="AI52" s="56" t="s">
        <v>580</v>
      </c>
      <c r="AJ52" s="56" t="s">
        <v>580</v>
      </c>
      <c r="AK52" s="56" t="s">
        <v>580</v>
      </c>
      <c r="AL52" s="56" t="s">
        <v>580</v>
      </c>
    </row>
    <row r="53" spans="2:38" ht="5.25" customHeight="1">
      <c r="B53" s="406"/>
      <c r="C53" s="406"/>
      <c r="D53" s="407"/>
      <c r="E53" s="411"/>
      <c r="F53" s="412"/>
      <c r="G53" s="412"/>
      <c r="H53" s="412"/>
      <c r="I53" s="413"/>
      <c r="J53" s="73" t="s">
        <v>580</v>
      </c>
      <c r="K53" s="74" t="s">
        <v>580</v>
      </c>
      <c r="L53" s="74" t="s">
        <v>580</v>
      </c>
      <c r="M53" s="74" t="s">
        <v>580</v>
      </c>
      <c r="N53" s="74" t="s">
        <v>580</v>
      </c>
      <c r="O53" s="75" t="s">
        <v>580</v>
      </c>
      <c r="P53" s="73" t="s">
        <v>580</v>
      </c>
      <c r="Q53" s="74" t="s">
        <v>580</v>
      </c>
      <c r="R53" s="74" t="s">
        <v>580</v>
      </c>
      <c r="S53" s="74" t="s">
        <v>580</v>
      </c>
      <c r="T53" s="74" t="s">
        <v>580</v>
      </c>
      <c r="U53" s="75" t="s">
        <v>580</v>
      </c>
      <c r="V53" s="148" t="s">
        <v>580</v>
      </c>
      <c r="W53" s="149" t="s">
        <v>580</v>
      </c>
      <c r="X53" s="65" t="s">
        <v>580</v>
      </c>
      <c r="Y53" s="65" t="s">
        <v>580</v>
      </c>
      <c r="Z53" s="65" t="s">
        <v>580</v>
      </c>
      <c r="AA53" s="66" t="s">
        <v>580</v>
      </c>
      <c r="AB53" s="52" t="s">
        <v>580</v>
      </c>
      <c r="AC53" s="53" t="s">
        <v>580</v>
      </c>
      <c r="AD53" s="53" t="s">
        <v>580</v>
      </c>
      <c r="AE53" s="53" t="s">
        <v>580</v>
      </c>
      <c r="AF53" s="53" t="s">
        <v>580</v>
      </c>
      <c r="AG53" s="54" t="s">
        <v>580</v>
      </c>
      <c r="AH53" s="55" t="s">
        <v>580</v>
      </c>
      <c r="AI53" s="56" t="s">
        <v>580</v>
      </c>
      <c r="AJ53" s="56" t="s">
        <v>580</v>
      </c>
      <c r="AK53" s="56" t="s">
        <v>580</v>
      </c>
      <c r="AL53" s="56" t="s">
        <v>580</v>
      </c>
    </row>
    <row r="54" spans="2:38" ht="3" hidden="1" customHeight="1">
      <c r="B54" s="406"/>
      <c r="C54" s="406"/>
      <c r="D54" s="407"/>
      <c r="E54" s="411"/>
      <c r="F54" s="412"/>
      <c r="G54" s="412"/>
      <c r="H54" s="412"/>
      <c r="I54" s="413"/>
      <c r="J54" s="73" t="s">
        <v>580</v>
      </c>
      <c r="K54" s="74" t="s">
        <v>580</v>
      </c>
      <c r="L54" s="74" t="s">
        <v>580</v>
      </c>
      <c r="M54" s="74" t="s">
        <v>580</v>
      </c>
      <c r="N54" s="74" t="s">
        <v>580</v>
      </c>
      <c r="O54" s="75" t="s">
        <v>580</v>
      </c>
      <c r="P54" s="73" t="s">
        <v>580</v>
      </c>
      <c r="Q54" s="74" t="s">
        <v>580</v>
      </c>
      <c r="R54" s="74" t="s">
        <v>580</v>
      </c>
      <c r="S54" s="74" t="s">
        <v>580</v>
      </c>
      <c r="T54" s="74" t="s">
        <v>580</v>
      </c>
      <c r="U54" s="75" t="s">
        <v>580</v>
      </c>
      <c r="V54" s="148" t="s">
        <v>580</v>
      </c>
      <c r="W54" s="149" t="s">
        <v>580</v>
      </c>
      <c r="X54" s="65" t="s">
        <v>580</v>
      </c>
      <c r="Y54" s="65" t="s">
        <v>580</v>
      </c>
      <c r="Z54" s="65" t="s">
        <v>580</v>
      </c>
      <c r="AA54" s="66" t="s">
        <v>580</v>
      </c>
      <c r="AB54" s="52" t="s">
        <v>580</v>
      </c>
      <c r="AC54" s="53" t="s">
        <v>580</v>
      </c>
      <c r="AD54" s="53" t="s">
        <v>580</v>
      </c>
      <c r="AE54" s="53" t="s">
        <v>580</v>
      </c>
      <c r="AF54" s="53" t="s">
        <v>580</v>
      </c>
      <c r="AG54" s="54" t="s">
        <v>580</v>
      </c>
      <c r="AH54" s="55" t="s">
        <v>580</v>
      </c>
      <c r="AI54" s="56" t="s">
        <v>580</v>
      </c>
      <c r="AJ54" s="56" t="s">
        <v>580</v>
      </c>
      <c r="AK54" s="56" t="s">
        <v>580</v>
      </c>
      <c r="AL54" s="56" t="s">
        <v>580</v>
      </c>
    </row>
    <row r="55" spans="2:38" ht="15.75" hidden="1">
      <c r="B55" s="406"/>
      <c r="C55" s="406"/>
      <c r="D55" s="407"/>
      <c r="E55" s="411"/>
      <c r="F55" s="412"/>
      <c r="G55" s="412"/>
      <c r="H55" s="412"/>
      <c r="I55" s="413"/>
      <c r="J55" s="73" t="s">
        <v>580</v>
      </c>
      <c r="K55" s="74" t="s">
        <v>580</v>
      </c>
      <c r="L55" s="74" t="s">
        <v>580</v>
      </c>
      <c r="M55" s="74" t="s">
        <v>580</v>
      </c>
      <c r="N55" s="74" t="s">
        <v>580</v>
      </c>
      <c r="O55" s="75" t="s">
        <v>580</v>
      </c>
      <c r="P55" s="73" t="s">
        <v>580</v>
      </c>
      <c r="Q55" s="74" t="s">
        <v>580</v>
      </c>
      <c r="R55" s="74" t="s">
        <v>580</v>
      </c>
      <c r="S55" s="74" t="s">
        <v>580</v>
      </c>
      <c r="T55" s="74" t="s">
        <v>580</v>
      </c>
      <c r="U55" s="75" t="s">
        <v>580</v>
      </c>
      <c r="V55" s="148" t="s">
        <v>580</v>
      </c>
      <c r="W55" s="149" t="s">
        <v>580</v>
      </c>
      <c r="X55" s="65" t="s">
        <v>580</v>
      </c>
      <c r="Y55" s="65" t="s">
        <v>580</v>
      </c>
      <c r="Z55" s="65" t="s">
        <v>580</v>
      </c>
      <c r="AA55" s="66" t="s">
        <v>580</v>
      </c>
      <c r="AB55" s="52" t="s">
        <v>580</v>
      </c>
      <c r="AC55" s="53" t="s">
        <v>580</v>
      </c>
      <c r="AD55" s="53" t="s">
        <v>580</v>
      </c>
      <c r="AE55" s="53" t="s">
        <v>580</v>
      </c>
      <c r="AF55" s="53" t="s">
        <v>580</v>
      </c>
      <c r="AG55" s="54" t="s">
        <v>580</v>
      </c>
      <c r="AH55" s="55" t="s">
        <v>580</v>
      </c>
      <c r="AI55" s="56" t="s">
        <v>580</v>
      </c>
      <c r="AJ55" s="56" t="s">
        <v>580</v>
      </c>
      <c r="AK55" s="56" t="s">
        <v>580</v>
      </c>
      <c r="AL55" s="56" t="s">
        <v>580</v>
      </c>
    </row>
    <row r="56" spans="2:38" ht="15.75" hidden="1">
      <c r="B56" s="406"/>
      <c r="C56" s="406"/>
      <c r="D56" s="407"/>
      <c r="E56" s="411"/>
      <c r="F56" s="412"/>
      <c r="G56" s="412"/>
      <c r="H56" s="412"/>
      <c r="I56" s="413"/>
      <c r="J56" s="73" t="s">
        <v>580</v>
      </c>
      <c r="K56" s="74" t="s">
        <v>580</v>
      </c>
      <c r="L56" s="74" t="s">
        <v>580</v>
      </c>
      <c r="M56" s="74" t="s">
        <v>580</v>
      </c>
      <c r="N56" s="74" t="s">
        <v>580</v>
      </c>
      <c r="O56" s="75" t="s">
        <v>580</v>
      </c>
      <c r="P56" s="73" t="s">
        <v>580</v>
      </c>
      <c r="Q56" s="74" t="s">
        <v>580</v>
      </c>
      <c r="R56" s="74" t="s">
        <v>580</v>
      </c>
      <c r="S56" s="74" t="s">
        <v>580</v>
      </c>
      <c r="T56" s="74" t="s">
        <v>580</v>
      </c>
      <c r="U56" s="75" t="s">
        <v>580</v>
      </c>
      <c r="V56" s="148" t="s">
        <v>580</v>
      </c>
      <c r="W56" s="149" t="s">
        <v>580</v>
      </c>
      <c r="X56" s="65" t="s">
        <v>580</v>
      </c>
      <c r="Y56" s="65" t="s">
        <v>580</v>
      </c>
      <c r="Z56" s="65" t="s">
        <v>580</v>
      </c>
      <c r="AA56" s="66" t="s">
        <v>580</v>
      </c>
      <c r="AB56" s="52" t="s">
        <v>580</v>
      </c>
      <c r="AC56" s="53" t="s">
        <v>580</v>
      </c>
      <c r="AD56" s="53" t="s">
        <v>580</v>
      </c>
      <c r="AE56" s="53" t="s">
        <v>580</v>
      </c>
      <c r="AF56" s="53" t="s">
        <v>580</v>
      </c>
      <c r="AG56" s="54" t="s">
        <v>580</v>
      </c>
      <c r="AH56" s="55" t="s">
        <v>580</v>
      </c>
      <c r="AI56" s="56" t="s">
        <v>580</v>
      </c>
      <c r="AJ56" s="56" t="s">
        <v>580</v>
      </c>
      <c r="AK56" s="56" t="s">
        <v>580</v>
      </c>
      <c r="AL56" s="56" t="s">
        <v>580</v>
      </c>
    </row>
    <row r="57" spans="2:38" ht="16.5" thickBot="1">
      <c r="B57" s="406"/>
      <c r="C57" s="406"/>
      <c r="D57" s="407"/>
      <c r="E57" s="414"/>
      <c r="F57" s="415"/>
      <c r="G57" s="415"/>
      <c r="H57" s="415"/>
      <c r="I57" s="416"/>
      <c r="J57" s="76" t="s">
        <v>580</v>
      </c>
      <c r="K57" s="77" t="s">
        <v>580</v>
      </c>
      <c r="L57" s="77" t="s">
        <v>580</v>
      </c>
      <c r="M57" s="77" t="s">
        <v>580</v>
      </c>
      <c r="N57" s="77" t="s">
        <v>580</v>
      </c>
      <c r="O57" s="78" t="s">
        <v>580</v>
      </c>
      <c r="P57" s="76" t="s">
        <v>580</v>
      </c>
      <c r="Q57" s="77" t="s">
        <v>580</v>
      </c>
      <c r="R57" s="77" t="s">
        <v>580</v>
      </c>
      <c r="S57" s="77" t="s">
        <v>580</v>
      </c>
      <c r="T57" s="77" t="s">
        <v>580</v>
      </c>
      <c r="U57" s="78" t="s">
        <v>580</v>
      </c>
      <c r="V57" s="151" t="s">
        <v>580</v>
      </c>
      <c r="W57" s="152" t="s">
        <v>580</v>
      </c>
      <c r="X57" s="68" t="s">
        <v>580</v>
      </c>
      <c r="Y57" s="68" t="s">
        <v>580</v>
      </c>
      <c r="Z57" s="68" t="s">
        <v>580</v>
      </c>
      <c r="AA57" s="69" t="s">
        <v>580</v>
      </c>
      <c r="AB57" s="57" t="s">
        <v>580</v>
      </c>
      <c r="AC57" s="58" t="s">
        <v>580</v>
      </c>
      <c r="AD57" s="58" t="s">
        <v>580</v>
      </c>
      <c r="AE57" s="58" t="s">
        <v>580</v>
      </c>
      <c r="AF57" s="58" t="s">
        <v>580</v>
      </c>
      <c r="AG57" s="59" t="s">
        <v>580</v>
      </c>
      <c r="AH57" s="55" t="s">
        <v>580</v>
      </c>
      <c r="AI57" s="56" t="s">
        <v>580</v>
      </c>
      <c r="AJ57" s="56" t="s">
        <v>580</v>
      </c>
      <c r="AK57" s="56" t="s">
        <v>580</v>
      </c>
      <c r="AL57" s="56" t="s">
        <v>580</v>
      </c>
    </row>
    <row r="58" spans="2:38" ht="15" customHeight="1">
      <c r="J58" s="408" t="s">
        <v>589</v>
      </c>
      <c r="K58" s="409"/>
      <c r="L58" s="409"/>
      <c r="M58" s="409"/>
      <c r="N58" s="409"/>
      <c r="O58" s="410"/>
      <c r="P58" s="408" t="s">
        <v>590</v>
      </c>
      <c r="Q58" s="409"/>
      <c r="R58" s="409"/>
      <c r="S58" s="409"/>
      <c r="T58" s="409"/>
      <c r="U58" s="410"/>
      <c r="V58" s="408" t="s">
        <v>591</v>
      </c>
      <c r="W58" s="409"/>
      <c r="X58" s="409"/>
      <c r="Y58" s="409"/>
      <c r="Z58" s="409"/>
      <c r="AA58" s="410"/>
      <c r="AB58" s="408" t="s">
        <v>592</v>
      </c>
      <c r="AC58" s="457"/>
      <c r="AD58" s="409"/>
      <c r="AE58" s="409"/>
      <c r="AF58" s="409"/>
      <c r="AG58" s="409"/>
      <c r="AH58" s="408" t="s">
        <v>593</v>
      </c>
      <c r="AI58" s="409"/>
      <c r="AJ58" s="409"/>
      <c r="AK58" s="409"/>
      <c r="AL58" s="410"/>
    </row>
    <row r="59" spans="2:38" ht="15" customHeight="1">
      <c r="J59" s="411"/>
      <c r="K59" s="412"/>
      <c r="L59" s="412"/>
      <c r="M59" s="412"/>
      <c r="N59" s="412"/>
      <c r="O59" s="413"/>
      <c r="P59" s="411"/>
      <c r="Q59" s="412"/>
      <c r="R59" s="412"/>
      <c r="S59" s="412"/>
      <c r="T59" s="412"/>
      <c r="U59" s="413"/>
      <c r="V59" s="411"/>
      <c r="W59" s="412"/>
      <c r="X59" s="412"/>
      <c r="Y59" s="412"/>
      <c r="Z59" s="412"/>
      <c r="AA59" s="413"/>
      <c r="AB59" s="411"/>
      <c r="AC59" s="412"/>
      <c r="AD59" s="412"/>
      <c r="AE59" s="412"/>
      <c r="AF59" s="412"/>
      <c r="AG59" s="412"/>
      <c r="AH59" s="427"/>
      <c r="AI59" s="412"/>
      <c r="AJ59" s="412"/>
      <c r="AK59" s="412"/>
      <c r="AL59" s="413"/>
    </row>
    <row r="60" spans="2:38" ht="15" customHeight="1">
      <c r="J60" s="411"/>
      <c r="K60" s="412"/>
      <c r="L60" s="412"/>
      <c r="M60" s="412"/>
      <c r="N60" s="412"/>
      <c r="O60" s="413"/>
      <c r="P60" s="411"/>
      <c r="Q60" s="412"/>
      <c r="R60" s="412"/>
      <c r="S60" s="412"/>
      <c r="T60" s="412"/>
      <c r="U60" s="413"/>
      <c r="V60" s="411"/>
      <c r="W60" s="412"/>
      <c r="X60" s="412"/>
      <c r="Y60" s="412"/>
      <c r="Z60" s="412"/>
      <c r="AA60" s="413"/>
      <c r="AB60" s="411"/>
      <c r="AC60" s="412"/>
      <c r="AD60" s="412"/>
      <c r="AE60" s="412"/>
      <c r="AF60" s="412"/>
      <c r="AG60" s="412"/>
      <c r="AH60" s="427"/>
      <c r="AI60" s="412"/>
      <c r="AJ60" s="412"/>
      <c r="AK60" s="412"/>
      <c r="AL60" s="413"/>
    </row>
    <row r="61" spans="2:38" ht="15" customHeight="1">
      <c r="J61" s="411"/>
      <c r="K61" s="412"/>
      <c r="L61" s="412"/>
      <c r="M61" s="412"/>
      <c r="N61" s="412"/>
      <c r="O61" s="413"/>
      <c r="P61" s="411"/>
      <c r="Q61" s="412"/>
      <c r="R61" s="412"/>
      <c r="S61" s="412"/>
      <c r="T61" s="412"/>
      <c r="U61" s="413"/>
      <c r="V61" s="411"/>
      <c r="W61" s="412"/>
      <c r="X61" s="412"/>
      <c r="Y61" s="412"/>
      <c r="Z61" s="412"/>
      <c r="AA61" s="413"/>
      <c r="AB61" s="411"/>
      <c r="AC61" s="412"/>
      <c r="AD61" s="412"/>
      <c r="AE61" s="412"/>
      <c r="AF61" s="412"/>
      <c r="AG61" s="412"/>
      <c r="AH61" s="411"/>
      <c r="AI61" s="412"/>
      <c r="AJ61" s="412"/>
      <c r="AK61" s="412"/>
      <c r="AL61" s="413"/>
    </row>
    <row r="62" spans="2:38" ht="15" customHeight="1">
      <c r="J62" s="411"/>
      <c r="K62" s="412"/>
      <c r="L62" s="412"/>
      <c r="M62" s="412"/>
      <c r="N62" s="412"/>
      <c r="O62" s="413"/>
      <c r="P62" s="411"/>
      <c r="Q62" s="412"/>
      <c r="R62" s="412"/>
      <c r="S62" s="412"/>
      <c r="T62" s="412"/>
      <c r="U62" s="413"/>
      <c r="V62" s="411"/>
      <c r="W62" s="412"/>
      <c r="X62" s="412"/>
      <c r="Y62" s="412"/>
      <c r="Z62" s="412"/>
      <c r="AA62" s="413"/>
      <c r="AB62" s="411"/>
      <c r="AC62" s="412"/>
      <c r="AD62" s="412"/>
      <c r="AE62" s="412"/>
      <c r="AF62" s="412"/>
      <c r="AG62" s="412"/>
      <c r="AH62" s="411"/>
      <c r="AI62" s="412"/>
      <c r="AJ62" s="412"/>
      <c r="AK62" s="412"/>
      <c r="AL62" s="413"/>
    </row>
    <row r="63" spans="2:38" ht="28.5" customHeight="1" thickBot="1">
      <c r="J63" s="414"/>
      <c r="K63" s="415"/>
      <c r="L63" s="415"/>
      <c r="M63" s="415"/>
      <c r="N63" s="415"/>
      <c r="O63" s="416"/>
      <c r="P63" s="414"/>
      <c r="Q63" s="415"/>
      <c r="R63" s="415"/>
      <c r="S63" s="415"/>
      <c r="T63" s="415"/>
      <c r="U63" s="416"/>
      <c r="V63" s="414"/>
      <c r="W63" s="415"/>
      <c r="X63" s="415"/>
      <c r="Y63" s="415"/>
      <c r="Z63" s="415"/>
      <c r="AA63" s="416"/>
      <c r="AB63" s="414"/>
      <c r="AC63" s="415"/>
      <c r="AD63" s="415"/>
      <c r="AE63" s="415"/>
      <c r="AF63" s="415"/>
      <c r="AG63" s="415"/>
      <c r="AH63" s="414"/>
      <c r="AI63" s="415"/>
      <c r="AJ63" s="415"/>
      <c r="AK63" s="415"/>
      <c r="AL63" s="416"/>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S74"/>
  <sheetViews>
    <sheetView tabSelected="1" topLeftCell="F5" zoomScaleNormal="100" workbookViewId="0">
      <selection activeCell="R55" sqref="R55:R59"/>
    </sheetView>
  </sheetViews>
  <sheetFormatPr baseColWidth="10" defaultColWidth="11.42578125" defaultRowHeight="14.25"/>
  <cols>
    <col min="1" max="1" width="8" style="200" customWidth="1"/>
    <col min="2" max="2" width="18.42578125" style="200" customWidth="1"/>
    <col min="3" max="3" width="15.42578125" style="84" customWidth="1"/>
    <col min="4" max="4" width="21.28515625" style="200" customWidth="1"/>
    <col min="5" max="5" width="24.7109375" style="181" customWidth="1"/>
    <col min="6" max="6" width="31" style="84" customWidth="1"/>
    <col min="7" max="7" width="17.42578125" style="84" customWidth="1"/>
    <col min="8" max="9" width="10.42578125" style="96" customWidth="1"/>
    <col min="10" max="10" width="10.28515625" style="201" customWidth="1"/>
    <col min="11" max="11" width="8.42578125" style="96" customWidth="1"/>
    <col min="12" max="12" width="9" style="96" customWidth="1"/>
    <col min="13" max="13" width="8.7109375" style="96" customWidth="1"/>
    <col min="14" max="14" width="14.85546875" style="84" customWidth="1"/>
    <col min="15" max="15" width="32.85546875" style="84" customWidth="1"/>
    <col min="16" max="18" width="12" style="84" customWidth="1"/>
    <col min="19" max="20" width="14.140625" style="84" customWidth="1"/>
    <col min="21" max="21" width="41.140625" style="84" customWidth="1"/>
    <col min="22" max="177" width="11.42578125" style="105"/>
    <col min="178" max="16384" width="11.42578125" style="84"/>
  </cols>
  <sheetData>
    <row r="1" spans="1:279" s="159" customFormat="1" ht="16.5" customHeight="1">
      <c r="A1" s="370"/>
      <c r="B1" s="371"/>
      <c r="C1" s="371"/>
      <c r="D1" s="496" t="s">
        <v>594</v>
      </c>
      <c r="E1" s="496"/>
      <c r="F1" s="496"/>
      <c r="G1" s="496"/>
      <c r="H1" s="496"/>
      <c r="I1" s="496"/>
      <c r="J1" s="496"/>
      <c r="K1" s="496"/>
      <c r="L1" s="496"/>
      <c r="M1" s="496"/>
      <c r="N1" s="496"/>
      <c r="O1" s="496"/>
      <c r="P1" s="496"/>
      <c r="Q1" s="497"/>
      <c r="R1" s="185"/>
      <c r="S1" s="363" t="s">
        <v>241</v>
      </c>
      <c r="T1" s="363"/>
      <c r="U1" s="363"/>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c r="IX1" s="158"/>
      <c r="IY1" s="158"/>
      <c r="IZ1" s="158"/>
      <c r="JA1" s="158"/>
      <c r="JB1" s="158"/>
      <c r="JC1" s="158"/>
      <c r="JD1" s="158"/>
      <c r="JE1" s="158"/>
      <c r="JF1" s="158"/>
      <c r="JG1" s="158"/>
      <c r="JH1" s="158"/>
      <c r="JI1" s="158"/>
      <c r="JJ1" s="158"/>
      <c r="JK1" s="158"/>
      <c r="JL1" s="158"/>
      <c r="JM1" s="158"/>
      <c r="JN1" s="158"/>
      <c r="JO1" s="158"/>
      <c r="JP1" s="158"/>
      <c r="JQ1" s="158"/>
      <c r="JR1" s="158"/>
      <c r="JS1" s="158"/>
    </row>
    <row r="2" spans="1:279" s="159" customFormat="1" ht="39.75" customHeight="1">
      <c r="A2" s="372"/>
      <c r="B2" s="373"/>
      <c r="C2" s="373"/>
      <c r="D2" s="498"/>
      <c r="E2" s="498"/>
      <c r="F2" s="498"/>
      <c r="G2" s="498"/>
      <c r="H2" s="498"/>
      <c r="I2" s="498"/>
      <c r="J2" s="498"/>
      <c r="K2" s="498"/>
      <c r="L2" s="498"/>
      <c r="M2" s="498"/>
      <c r="N2" s="498"/>
      <c r="O2" s="498"/>
      <c r="P2" s="498"/>
      <c r="Q2" s="499"/>
      <c r="R2" s="185"/>
      <c r="S2" s="363"/>
      <c r="T2" s="363"/>
      <c r="U2" s="363"/>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row>
    <row r="3" spans="1:279" s="159" customFormat="1" ht="3" customHeight="1">
      <c r="A3" s="160"/>
      <c r="B3" s="160"/>
      <c r="C3" s="161"/>
      <c r="D3" s="498"/>
      <c r="E3" s="498"/>
      <c r="F3" s="498"/>
      <c r="G3" s="498"/>
      <c r="H3" s="498"/>
      <c r="I3" s="498"/>
      <c r="J3" s="498"/>
      <c r="K3" s="498"/>
      <c r="L3" s="498"/>
      <c r="M3" s="498"/>
      <c r="N3" s="498"/>
      <c r="O3" s="498"/>
      <c r="P3" s="498"/>
      <c r="Q3" s="499"/>
      <c r="R3" s="185"/>
      <c r="S3" s="363"/>
      <c r="T3" s="363"/>
      <c r="U3" s="363"/>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row>
    <row r="4" spans="1:279" s="159" customFormat="1" ht="41.25" customHeight="1">
      <c r="A4" s="364" t="s">
        <v>242</v>
      </c>
      <c r="B4" s="365"/>
      <c r="C4" s="366"/>
      <c r="D4" s="374" t="s">
        <v>243</v>
      </c>
      <c r="E4" s="375"/>
      <c r="F4" s="375"/>
      <c r="G4" s="375"/>
      <c r="H4" s="375"/>
      <c r="I4" s="375"/>
      <c r="J4" s="375"/>
      <c r="K4" s="375"/>
      <c r="L4" s="375"/>
      <c r="M4" s="375"/>
      <c r="N4" s="376"/>
      <c r="O4" s="369"/>
      <c r="P4" s="369"/>
      <c r="Q4" s="369"/>
      <c r="R4" s="161"/>
      <c r="S4" s="105"/>
      <c r="T4" s="105"/>
      <c r="U4" s="105"/>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row>
    <row r="5" spans="1:279" s="159" customFormat="1" ht="52.5" customHeight="1">
      <c r="A5" s="364" t="s">
        <v>244</v>
      </c>
      <c r="B5" s="365"/>
      <c r="C5" s="366"/>
      <c r="D5" s="488" t="str">
        <f>'Mapa Final'!D5</f>
        <v>Administrar justicia dirigiendo la actuación procesal, hacia la emisión de una decisión de carácter definitivo mediante la aplicación de la normatividad vigente.</v>
      </c>
      <c r="E5" s="489"/>
      <c r="F5" s="489"/>
      <c r="G5" s="489"/>
      <c r="H5" s="489"/>
      <c r="I5" s="489"/>
      <c r="J5" s="489"/>
      <c r="K5" s="489"/>
      <c r="L5" s="489"/>
      <c r="M5" s="489"/>
      <c r="N5" s="490"/>
      <c r="O5" s="105"/>
      <c r="P5" s="105"/>
      <c r="Q5" s="105"/>
      <c r="R5" s="105"/>
      <c r="S5" s="105"/>
      <c r="T5" s="105"/>
      <c r="U5" s="105"/>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c r="IW5" s="158"/>
      <c r="IX5" s="158"/>
      <c r="IY5" s="158"/>
      <c r="IZ5" s="158"/>
      <c r="JA5" s="158"/>
      <c r="JB5" s="158"/>
      <c r="JC5" s="158"/>
      <c r="JD5" s="158"/>
      <c r="JE5" s="158"/>
      <c r="JF5" s="158"/>
      <c r="JG5" s="158"/>
      <c r="JH5" s="158"/>
      <c r="JI5" s="158"/>
      <c r="JJ5" s="158"/>
      <c r="JK5" s="158"/>
      <c r="JL5" s="158"/>
      <c r="JM5" s="158"/>
      <c r="JN5" s="158"/>
      <c r="JO5" s="158"/>
      <c r="JP5" s="158"/>
      <c r="JQ5" s="158"/>
      <c r="JR5" s="158"/>
      <c r="JS5" s="158"/>
    </row>
    <row r="6" spans="1:279" s="159" customFormat="1" ht="32.25" customHeight="1">
      <c r="A6" s="364" t="s">
        <v>245</v>
      </c>
      <c r="B6" s="365"/>
      <c r="C6" s="366"/>
      <c r="D6" s="488" t="s">
        <v>595</v>
      </c>
      <c r="E6" s="489"/>
      <c r="F6" s="489"/>
      <c r="G6" s="489"/>
      <c r="H6" s="489"/>
      <c r="I6" s="489"/>
      <c r="J6" s="489"/>
      <c r="K6" s="489"/>
      <c r="L6" s="489"/>
      <c r="M6" s="489"/>
      <c r="N6" s="490"/>
      <c r="O6" s="105"/>
      <c r="P6" s="105"/>
      <c r="Q6" s="105"/>
      <c r="R6" s="105"/>
      <c r="S6" s="105"/>
      <c r="T6" s="105"/>
      <c r="U6" s="105"/>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c r="JH6" s="158"/>
      <c r="JI6" s="158"/>
      <c r="JJ6" s="158"/>
      <c r="JK6" s="158"/>
      <c r="JL6" s="158"/>
      <c r="JM6" s="158"/>
      <c r="JN6" s="158"/>
      <c r="JO6" s="158"/>
      <c r="JP6" s="158"/>
      <c r="JQ6" s="158"/>
      <c r="JR6" s="158"/>
      <c r="JS6" s="158"/>
    </row>
    <row r="7" spans="1:279" s="188" customFormat="1" ht="38.25" customHeight="1" thickTop="1" thickBot="1">
      <c r="A7" s="491" t="s">
        <v>596</v>
      </c>
      <c r="B7" s="492"/>
      <c r="C7" s="492"/>
      <c r="D7" s="492"/>
      <c r="E7" s="492"/>
      <c r="F7" s="493"/>
      <c r="G7" s="186"/>
      <c r="H7" s="494" t="s">
        <v>597</v>
      </c>
      <c r="I7" s="494"/>
      <c r="J7" s="494"/>
      <c r="K7" s="494" t="s">
        <v>598</v>
      </c>
      <c r="L7" s="494"/>
      <c r="M7" s="494"/>
      <c r="N7" s="495" t="s">
        <v>541</v>
      </c>
      <c r="O7" s="500" t="s">
        <v>599</v>
      </c>
      <c r="P7" s="502" t="s">
        <v>600</v>
      </c>
      <c r="Q7" s="505"/>
      <c r="R7" s="503"/>
      <c r="S7" s="502" t="s">
        <v>601</v>
      </c>
      <c r="T7" s="503"/>
      <c r="U7" s="504" t="s">
        <v>602</v>
      </c>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87"/>
      <c r="FG7" s="187"/>
      <c r="FH7" s="187"/>
      <c r="FI7" s="187"/>
      <c r="FJ7" s="187"/>
      <c r="FK7" s="187"/>
      <c r="FL7" s="187"/>
      <c r="FM7" s="187"/>
      <c r="FN7" s="187"/>
      <c r="FO7" s="187"/>
      <c r="FP7" s="187"/>
      <c r="FQ7" s="187"/>
      <c r="FR7" s="187"/>
      <c r="FS7" s="187"/>
      <c r="FT7" s="187"/>
      <c r="FU7" s="187"/>
    </row>
    <row r="8" spans="1:279" s="194" customFormat="1" ht="81" customHeight="1" thickTop="1" thickBot="1">
      <c r="A8" s="189" t="s">
        <v>13</v>
      </c>
      <c r="B8" s="189" t="s">
        <v>253</v>
      </c>
      <c r="C8" s="202" t="s">
        <v>194</v>
      </c>
      <c r="D8" s="190" t="s">
        <v>603</v>
      </c>
      <c r="E8" s="189" t="s">
        <v>198</v>
      </c>
      <c r="F8" s="189" t="s">
        <v>200</v>
      </c>
      <c r="G8" s="189" t="s">
        <v>202</v>
      </c>
      <c r="H8" s="191" t="s">
        <v>604</v>
      </c>
      <c r="I8" s="191" t="s">
        <v>532</v>
      </c>
      <c r="J8" s="191" t="s">
        <v>605</v>
      </c>
      <c r="K8" s="191" t="s">
        <v>604</v>
      </c>
      <c r="L8" s="191" t="s">
        <v>606</v>
      </c>
      <c r="M8" s="191" t="s">
        <v>605</v>
      </c>
      <c r="N8" s="495"/>
      <c r="O8" s="501"/>
      <c r="P8" s="192" t="s">
        <v>607</v>
      </c>
      <c r="Q8" s="192" t="s">
        <v>608</v>
      </c>
      <c r="R8" s="192" t="s">
        <v>609</v>
      </c>
      <c r="S8" s="192" t="s">
        <v>610</v>
      </c>
      <c r="T8" s="192" t="s">
        <v>611</v>
      </c>
      <c r="U8" s="504"/>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row>
    <row r="9" spans="1:279" s="195" customFormat="1" ht="10.5" customHeight="1" thickTop="1" thickBot="1">
      <c r="A9" s="506"/>
      <c r="B9" s="507"/>
      <c r="C9" s="507"/>
      <c r="D9" s="507"/>
      <c r="E9" s="507"/>
      <c r="F9" s="507"/>
      <c r="G9" s="507"/>
      <c r="H9" s="507"/>
      <c r="I9" s="507"/>
      <c r="J9" s="507"/>
      <c r="K9" s="507"/>
      <c r="L9" s="507"/>
      <c r="M9" s="507"/>
      <c r="N9" s="507"/>
      <c r="U9" s="196"/>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c r="FN9" s="197"/>
      <c r="FO9" s="197"/>
      <c r="FP9" s="197"/>
      <c r="FQ9" s="197"/>
      <c r="FR9" s="197"/>
      <c r="FS9" s="197"/>
      <c r="FT9" s="197"/>
      <c r="FU9" s="197"/>
    </row>
    <row r="10" spans="1:279" s="199" customFormat="1" ht="13.5" customHeight="1">
      <c r="A10" s="479">
        <f>'Mapa Final'!A10</f>
        <v>1</v>
      </c>
      <c r="B10" s="482" t="str">
        <f>'Mapa Final'!B10</f>
        <v>Vencimiento de los términos para resolver de fondo los asuntos de competencia del Tribunal y Juzgado Contencioso Administrativo</v>
      </c>
      <c r="C10" s="482" t="str">
        <f>'Mapa Final'!C10</f>
        <v>Vulneración de los derechos fundamentales de los ciudadanos</v>
      </c>
      <c r="D10" s="482" t="str">
        <f>'Mapa Final'!D10</f>
        <v xml:space="preserve">Falta de seguimiento y control </v>
      </c>
      <c r="E10" s="485" t="str">
        <f>'Mapa Final'!E10</f>
        <v xml:space="preserve">Carga laboral </v>
      </c>
      <c r="F10" s="485" t="str">
        <f>'Mapa Final'!F10</f>
        <v xml:space="preserve">Resolver las peticiones, solicitudes, demandas por fuera del plazo legal establecido para cada uno de los trámites que corresponda o de forma tardía. </v>
      </c>
      <c r="G10" s="485" t="str">
        <f>'Mapa Final'!G10</f>
        <v>Usuarios, productos y prácticas organizacionales</v>
      </c>
      <c r="H10" s="476" t="str">
        <f>'Mapa Final'!I10</f>
        <v>Alta</v>
      </c>
      <c r="I10" s="470" t="str">
        <f>'Mapa Final'!L10</f>
        <v>Mayor</v>
      </c>
      <c r="J10" s="470" t="str">
        <f>'Mapa Final'!N10</f>
        <v xml:space="preserve">Alto </v>
      </c>
      <c r="K10" s="473" t="str">
        <f>'Mapa Final'!AA10</f>
        <v>Media</v>
      </c>
      <c r="L10" s="473" t="str">
        <f>'Mapa Final'!AE10</f>
        <v>Mayor</v>
      </c>
      <c r="M10" s="476" t="str">
        <f>'Mapa Final'!AG10</f>
        <v xml:space="preserve">Alto </v>
      </c>
      <c r="N10" s="473" t="str">
        <f>'Mapa Final'!AH10</f>
        <v>Evitar</v>
      </c>
      <c r="O10" s="458" t="s">
        <v>612</v>
      </c>
      <c r="P10" s="461" t="s">
        <v>613</v>
      </c>
      <c r="Q10" s="461" t="s">
        <v>614</v>
      </c>
      <c r="R10" s="461" t="s">
        <v>615</v>
      </c>
      <c r="S10" s="464">
        <v>45670</v>
      </c>
      <c r="T10" s="467">
        <v>45747</v>
      </c>
      <c r="U10" s="458" t="s">
        <v>616</v>
      </c>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row>
    <row r="11" spans="1:279" s="199" customFormat="1" ht="13.5" hidden="1" customHeight="1">
      <c r="A11" s="480"/>
      <c r="B11" s="483"/>
      <c r="C11" s="483"/>
      <c r="D11" s="483"/>
      <c r="E11" s="486"/>
      <c r="F11" s="486"/>
      <c r="G11" s="486"/>
      <c r="H11" s="477"/>
      <c r="I11" s="471"/>
      <c r="J11" s="471"/>
      <c r="K11" s="474"/>
      <c r="L11" s="474"/>
      <c r="M11" s="477"/>
      <c r="N11" s="474"/>
      <c r="O11" s="459"/>
      <c r="P11" s="462"/>
      <c r="Q11" s="462"/>
      <c r="R11" s="462"/>
      <c r="S11" s="465"/>
      <c r="T11" s="468"/>
      <c r="U11" s="459"/>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row>
    <row r="12" spans="1:279" s="199" customFormat="1" ht="13.5" customHeight="1">
      <c r="A12" s="480"/>
      <c r="B12" s="483"/>
      <c r="C12" s="483"/>
      <c r="D12" s="483"/>
      <c r="E12" s="486"/>
      <c r="F12" s="486"/>
      <c r="G12" s="486"/>
      <c r="H12" s="477"/>
      <c r="I12" s="471"/>
      <c r="J12" s="471"/>
      <c r="K12" s="474"/>
      <c r="L12" s="474"/>
      <c r="M12" s="477"/>
      <c r="N12" s="474"/>
      <c r="O12" s="459"/>
      <c r="P12" s="462"/>
      <c r="Q12" s="462"/>
      <c r="R12" s="462"/>
      <c r="S12" s="465"/>
      <c r="T12" s="468"/>
      <c r="U12" s="459"/>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row>
    <row r="13" spans="1:279" s="199" customFormat="1" ht="13.5" customHeight="1">
      <c r="A13" s="480"/>
      <c r="B13" s="483"/>
      <c r="C13" s="483"/>
      <c r="D13" s="483"/>
      <c r="E13" s="486"/>
      <c r="F13" s="486"/>
      <c r="G13" s="486"/>
      <c r="H13" s="477"/>
      <c r="I13" s="471"/>
      <c r="J13" s="471"/>
      <c r="K13" s="474"/>
      <c r="L13" s="474"/>
      <c r="M13" s="477"/>
      <c r="N13" s="474"/>
      <c r="O13" s="459"/>
      <c r="P13" s="462"/>
      <c r="Q13" s="462"/>
      <c r="R13" s="462"/>
      <c r="S13" s="465"/>
      <c r="T13" s="468"/>
      <c r="U13" s="459"/>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row>
    <row r="14" spans="1:279" s="199" customFormat="1" ht="106.5" customHeight="1" thickBot="1">
      <c r="A14" s="481"/>
      <c r="B14" s="484"/>
      <c r="C14" s="484"/>
      <c r="D14" s="484"/>
      <c r="E14" s="487"/>
      <c r="F14" s="487"/>
      <c r="G14" s="487"/>
      <c r="H14" s="478"/>
      <c r="I14" s="472"/>
      <c r="J14" s="472"/>
      <c r="K14" s="475"/>
      <c r="L14" s="475"/>
      <c r="M14" s="478"/>
      <c r="N14" s="475"/>
      <c r="O14" s="460"/>
      <c r="P14" s="463"/>
      <c r="Q14" s="463"/>
      <c r="R14" s="463"/>
      <c r="S14" s="466"/>
      <c r="T14" s="469"/>
      <c r="U14" s="460"/>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row>
    <row r="15" spans="1:279" s="199" customFormat="1" ht="15" customHeight="1">
      <c r="A15" s="479">
        <f>'Mapa Final'!A15</f>
        <v>2</v>
      </c>
      <c r="B15" s="482" t="str">
        <f>'Mapa Final'!B15</f>
        <v>No aplicación de normas vigentes</v>
      </c>
      <c r="C15" s="482" t="str">
        <f>'Mapa Final'!C15</f>
        <v>Afectación en la Prestación del Servicio de Justicia</v>
      </c>
      <c r="D15" s="482" t="str">
        <f>'Mapa Final'!D15</f>
        <v>Falta de capacitación y actualización sobre normatividad aplicable a los asuntos  que corresponden a  la jurisdicción</v>
      </c>
      <c r="E15" s="485" t="str">
        <f>'Mapa Final'!E15</f>
        <v xml:space="preserve">Pleno desconocimiento normativo  </v>
      </c>
      <c r="F15" s="485" t="str">
        <f>'Mapa Final'!F15</f>
        <v xml:space="preserve">Al resolver los casos puestos a consideración del Tribunal y el Juzgado, se apliquen normas derogadas y se adopten decisiones con fundamento en presupuestos legales que no existen. Esto, por desconocimiento o por desactualización </v>
      </c>
      <c r="G15" s="485" t="str">
        <f>'Mapa Final'!G15</f>
        <v>Ejecución y Administración de Procesos</v>
      </c>
      <c r="H15" s="476" t="str">
        <f>'Mapa Final'!I15</f>
        <v>Alta</v>
      </c>
      <c r="I15" s="470" t="str">
        <f>'Mapa Final'!L15</f>
        <v>Mayor</v>
      </c>
      <c r="J15" s="470" t="str">
        <f>'Mapa Final'!N15</f>
        <v xml:space="preserve">Alto </v>
      </c>
      <c r="K15" s="473" t="str">
        <f>'Mapa Final'!AA15</f>
        <v>Media</v>
      </c>
      <c r="L15" s="473" t="str">
        <f>'Mapa Final'!AE15</f>
        <v>Mayor</v>
      </c>
      <c r="M15" s="476" t="str">
        <f>'Mapa Final'!AG15</f>
        <v xml:space="preserve">Alto </v>
      </c>
      <c r="N15" s="473" t="str">
        <f>'Mapa Final'!AH15</f>
        <v>Evitar</v>
      </c>
      <c r="O15" s="458" t="s">
        <v>617</v>
      </c>
      <c r="P15" s="461" t="s">
        <v>614</v>
      </c>
      <c r="Q15" s="461" t="s">
        <v>614</v>
      </c>
      <c r="R15" s="461" t="s">
        <v>615</v>
      </c>
      <c r="S15" s="464">
        <v>45670</v>
      </c>
      <c r="T15" s="467">
        <v>45747</v>
      </c>
      <c r="U15" s="458" t="s">
        <v>618</v>
      </c>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row>
    <row r="16" spans="1:279" s="199" customFormat="1" ht="13.5" customHeight="1">
      <c r="A16" s="480"/>
      <c r="B16" s="483"/>
      <c r="C16" s="483"/>
      <c r="D16" s="483"/>
      <c r="E16" s="486"/>
      <c r="F16" s="486"/>
      <c r="G16" s="486"/>
      <c r="H16" s="477"/>
      <c r="I16" s="471"/>
      <c r="J16" s="471"/>
      <c r="K16" s="474"/>
      <c r="L16" s="474"/>
      <c r="M16" s="477"/>
      <c r="N16" s="474"/>
      <c r="O16" s="459"/>
      <c r="P16" s="462"/>
      <c r="Q16" s="462"/>
      <c r="R16" s="462"/>
      <c r="S16" s="465"/>
      <c r="T16" s="468"/>
      <c r="U16" s="459"/>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row>
    <row r="17" spans="1:177" s="199" customFormat="1" ht="13.5" customHeight="1">
      <c r="A17" s="480"/>
      <c r="B17" s="483"/>
      <c r="C17" s="483"/>
      <c r="D17" s="483"/>
      <c r="E17" s="486"/>
      <c r="F17" s="486"/>
      <c r="G17" s="486"/>
      <c r="H17" s="477"/>
      <c r="I17" s="471"/>
      <c r="J17" s="471"/>
      <c r="K17" s="474"/>
      <c r="L17" s="474"/>
      <c r="M17" s="477"/>
      <c r="N17" s="474"/>
      <c r="O17" s="459"/>
      <c r="P17" s="462"/>
      <c r="Q17" s="462"/>
      <c r="R17" s="462"/>
      <c r="S17" s="465"/>
      <c r="T17" s="468"/>
      <c r="U17" s="459"/>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row>
    <row r="18" spans="1:177" s="199" customFormat="1" ht="13.5" customHeight="1">
      <c r="A18" s="480"/>
      <c r="B18" s="483"/>
      <c r="C18" s="483"/>
      <c r="D18" s="483"/>
      <c r="E18" s="486"/>
      <c r="F18" s="486"/>
      <c r="G18" s="486"/>
      <c r="H18" s="477"/>
      <c r="I18" s="471"/>
      <c r="J18" s="471"/>
      <c r="K18" s="474"/>
      <c r="L18" s="474"/>
      <c r="M18" s="477"/>
      <c r="N18" s="474"/>
      <c r="O18" s="459"/>
      <c r="P18" s="462"/>
      <c r="Q18" s="462"/>
      <c r="R18" s="462"/>
      <c r="S18" s="465"/>
      <c r="T18" s="468"/>
      <c r="U18" s="459"/>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row>
    <row r="19" spans="1:177" s="199" customFormat="1" ht="66" customHeight="1" thickBot="1">
      <c r="A19" s="481"/>
      <c r="B19" s="484"/>
      <c r="C19" s="484"/>
      <c r="D19" s="484"/>
      <c r="E19" s="487"/>
      <c r="F19" s="487"/>
      <c r="G19" s="487"/>
      <c r="H19" s="478"/>
      <c r="I19" s="472"/>
      <c r="J19" s="472"/>
      <c r="K19" s="475"/>
      <c r="L19" s="475"/>
      <c r="M19" s="478"/>
      <c r="N19" s="475"/>
      <c r="O19" s="460"/>
      <c r="P19" s="463"/>
      <c r="Q19" s="463"/>
      <c r="R19" s="463"/>
      <c r="S19" s="466"/>
      <c r="T19" s="469"/>
      <c r="U19" s="460"/>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row>
    <row r="20" spans="1:177" ht="15" customHeight="1">
      <c r="A20" s="479">
        <f>'Mapa Final'!A20</f>
        <v>3</v>
      </c>
      <c r="B20" s="482" t="str">
        <f>'Mapa Final'!B20</f>
        <v>Omitir reportar trimestralmente y dentro del plazo establecido las estadísticas</v>
      </c>
      <c r="C20" s="482" t="str">
        <f>'Mapa Final'!C20</f>
        <v>Incumplimiento de las metas establecidas</v>
      </c>
      <c r="D20" s="482" t="str">
        <f>'Mapa Final'!D20</f>
        <v>Dificultad con el diligenciamiento del formulario a causa de la mala conectividad o mal funcionamiento de la plataforma</v>
      </c>
      <c r="E20" s="485" t="str">
        <f>'Mapa Final'!E20</f>
        <v>No contar con la información consolidada y debidamente organizada para ser reportada y de contar con ello, por negligencia del servidor judicial encargado no se cumpla con ello oporunamente // Por problemas en la plataforma no se pueda rendir el informe dentro del plazo establecido</v>
      </c>
      <c r="F20" s="485" t="str">
        <f>'Mapa Final'!F20</f>
        <v>Dejar de reportar las estadísticas trimestrales en la plataforma SIERJU o hacerlo por fuera del plazo , lo que da lugar a novedades y sanciones</v>
      </c>
      <c r="G20" s="485" t="str">
        <f>'Mapa Final'!G20</f>
        <v>Ejecución y Administración de Procesos</v>
      </c>
      <c r="H20" s="476" t="str">
        <f>'Mapa Final'!I20</f>
        <v>Baja</v>
      </c>
      <c r="I20" s="470" t="str">
        <f>'Mapa Final'!L20</f>
        <v>Moderado</v>
      </c>
      <c r="J20" s="470" t="str">
        <f>'Mapa Final'!N20</f>
        <v>Moderado</v>
      </c>
      <c r="K20" s="473" t="str">
        <f>'Mapa Final'!AA20</f>
        <v>Baja</v>
      </c>
      <c r="L20" s="473" t="str">
        <f>'Mapa Final'!AE20</f>
        <v>Moderado</v>
      </c>
      <c r="M20" s="476" t="str">
        <f>'Mapa Final'!AG20</f>
        <v>Moderado</v>
      </c>
      <c r="N20" s="473" t="str">
        <f>'Mapa Final'!AH20</f>
        <v>Reducir(mitigar)</v>
      </c>
      <c r="O20" s="458" t="s">
        <v>619</v>
      </c>
      <c r="P20" s="461" t="s">
        <v>614</v>
      </c>
      <c r="Q20" s="461" t="s">
        <v>614</v>
      </c>
      <c r="R20" s="461" t="s">
        <v>615</v>
      </c>
      <c r="S20" s="464">
        <v>45670</v>
      </c>
      <c r="T20" s="467">
        <v>45747</v>
      </c>
      <c r="U20" s="458" t="s">
        <v>620</v>
      </c>
      <c r="V20" s="198"/>
      <c r="W20" s="198"/>
    </row>
    <row r="21" spans="1:177">
      <c r="A21" s="480"/>
      <c r="B21" s="483"/>
      <c r="C21" s="483"/>
      <c r="D21" s="483"/>
      <c r="E21" s="486"/>
      <c r="F21" s="486"/>
      <c r="G21" s="486"/>
      <c r="H21" s="477"/>
      <c r="I21" s="471"/>
      <c r="J21" s="471"/>
      <c r="K21" s="474"/>
      <c r="L21" s="474"/>
      <c r="M21" s="477"/>
      <c r="N21" s="474"/>
      <c r="O21" s="459"/>
      <c r="P21" s="462"/>
      <c r="Q21" s="462"/>
      <c r="R21" s="462"/>
      <c r="S21" s="465"/>
      <c r="T21" s="468"/>
      <c r="U21" s="459"/>
      <c r="V21" s="198"/>
      <c r="W21" s="198"/>
    </row>
    <row r="22" spans="1:177">
      <c r="A22" s="480"/>
      <c r="B22" s="483"/>
      <c r="C22" s="483"/>
      <c r="D22" s="483"/>
      <c r="E22" s="486"/>
      <c r="F22" s="486"/>
      <c r="G22" s="486"/>
      <c r="H22" s="477"/>
      <c r="I22" s="471"/>
      <c r="J22" s="471"/>
      <c r="K22" s="474"/>
      <c r="L22" s="474"/>
      <c r="M22" s="477"/>
      <c r="N22" s="474"/>
      <c r="O22" s="459"/>
      <c r="P22" s="462"/>
      <c r="Q22" s="462"/>
      <c r="R22" s="462"/>
      <c r="S22" s="465"/>
      <c r="T22" s="468"/>
      <c r="U22" s="459"/>
      <c r="V22" s="198"/>
      <c r="W22" s="198"/>
    </row>
    <row r="23" spans="1:177">
      <c r="A23" s="480"/>
      <c r="B23" s="483"/>
      <c r="C23" s="483"/>
      <c r="D23" s="483"/>
      <c r="E23" s="486"/>
      <c r="F23" s="486"/>
      <c r="G23" s="486"/>
      <c r="H23" s="477"/>
      <c r="I23" s="471"/>
      <c r="J23" s="471"/>
      <c r="K23" s="474"/>
      <c r="L23" s="474"/>
      <c r="M23" s="477"/>
      <c r="N23" s="474"/>
      <c r="O23" s="459"/>
      <c r="P23" s="462"/>
      <c r="Q23" s="462"/>
      <c r="R23" s="462"/>
      <c r="S23" s="465"/>
      <c r="T23" s="468"/>
      <c r="U23" s="459"/>
      <c r="V23" s="198"/>
      <c r="W23" s="198"/>
    </row>
    <row r="24" spans="1:177" ht="92.25" customHeight="1" thickBot="1">
      <c r="A24" s="481"/>
      <c r="B24" s="484"/>
      <c r="C24" s="484"/>
      <c r="D24" s="484"/>
      <c r="E24" s="487"/>
      <c r="F24" s="487"/>
      <c r="G24" s="487"/>
      <c r="H24" s="478"/>
      <c r="I24" s="472"/>
      <c r="J24" s="472"/>
      <c r="K24" s="475"/>
      <c r="L24" s="475"/>
      <c r="M24" s="478"/>
      <c r="N24" s="475"/>
      <c r="O24" s="460"/>
      <c r="P24" s="463"/>
      <c r="Q24" s="463"/>
      <c r="R24" s="463"/>
      <c r="S24" s="466"/>
      <c r="T24" s="469"/>
      <c r="U24" s="460"/>
      <c r="V24" s="198"/>
      <c r="W24" s="198"/>
    </row>
    <row r="25" spans="1:177" ht="15" customHeight="1">
      <c r="A25" s="479">
        <f>'Mapa Final'!A25</f>
        <v>4</v>
      </c>
      <c r="B25" s="482" t="str">
        <f>'Mapa Final'!B25</f>
        <v>Indebida notificación</v>
      </c>
      <c r="C25" s="482" t="str">
        <f>'Mapa Final'!C25</f>
        <v>Afectación en la Prestación del Servicio de Justicia</v>
      </c>
      <c r="D25" s="482" t="str">
        <f>'Mapa Final'!D25</f>
        <v>Falta de información de las partes correspondiente a los procesos</v>
      </c>
      <c r="E25" s="485" t="str">
        <f>'Mapa Final'!E25</f>
        <v>No actualizar la información de los procesos que se encuentran en lista para notificación</v>
      </c>
      <c r="F25" s="485" t="str">
        <f>'Mapa Final'!F25</f>
        <v>No realizar las notificaciones o hacerlas de manera indebida cuando se requiera comunicar las decisiones judiciales</v>
      </c>
      <c r="G25" s="485" t="str">
        <f>'Mapa Final'!G25</f>
        <v>Usuarios, productos y prácticas organizacionales</v>
      </c>
      <c r="H25" s="476" t="str">
        <f>'Mapa Final'!I25</f>
        <v>Alta</v>
      </c>
      <c r="I25" s="470" t="str">
        <f>'Mapa Final'!L25</f>
        <v>Mayor</v>
      </c>
      <c r="J25" s="470" t="str">
        <f>'Mapa Final'!N25</f>
        <v xml:space="preserve">Alto </v>
      </c>
      <c r="K25" s="473" t="str">
        <f>'Mapa Final'!AA25</f>
        <v>Media</v>
      </c>
      <c r="L25" s="473" t="str">
        <f>'Mapa Final'!AE25</f>
        <v>Mayor</v>
      </c>
      <c r="M25" s="476" t="str">
        <f>'Mapa Final'!AG25</f>
        <v xml:space="preserve">Alto </v>
      </c>
      <c r="N25" s="473" t="str">
        <f>'Mapa Final'!AH25</f>
        <v>Reducir(mitigar)</v>
      </c>
      <c r="O25" s="458" t="s">
        <v>621</v>
      </c>
      <c r="P25" s="461" t="s">
        <v>614</v>
      </c>
      <c r="Q25" s="461" t="s">
        <v>614</v>
      </c>
      <c r="R25" s="461" t="s">
        <v>615</v>
      </c>
      <c r="S25" s="464">
        <v>45670</v>
      </c>
      <c r="T25" s="467">
        <v>45747</v>
      </c>
      <c r="U25" s="458" t="s">
        <v>622</v>
      </c>
    </row>
    <row r="26" spans="1:177">
      <c r="A26" s="480"/>
      <c r="B26" s="483"/>
      <c r="C26" s="483"/>
      <c r="D26" s="483"/>
      <c r="E26" s="486"/>
      <c r="F26" s="486"/>
      <c r="G26" s="486"/>
      <c r="H26" s="477"/>
      <c r="I26" s="471"/>
      <c r="J26" s="471"/>
      <c r="K26" s="474"/>
      <c r="L26" s="474"/>
      <c r="M26" s="477"/>
      <c r="N26" s="474"/>
      <c r="O26" s="459"/>
      <c r="P26" s="462"/>
      <c r="Q26" s="462"/>
      <c r="R26" s="462"/>
      <c r="S26" s="465"/>
      <c r="T26" s="468"/>
      <c r="U26" s="459"/>
    </row>
    <row r="27" spans="1:177">
      <c r="A27" s="480"/>
      <c r="B27" s="483"/>
      <c r="C27" s="483"/>
      <c r="D27" s="483"/>
      <c r="E27" s="486"/>
      <c r="F27" s="486"/>
      <c r="G27" s="486"/>
      <c r="H27" s="477"/>
      <c r="I27" s="471"/>
      <c r="J27" s="471"/>
      <c r="K27" s="474"/>
      <c r="L27" s="474"/>
      <c r="M27" s="477"/>
      <c r="N27" s="474"/>
      <c r="O27" s="459"/>
      <c r="P27" s="462"/>
      <c r="Q27" s="462"/>
      <c r="R27" s="462"/>
      <c r="S27" s="465"/>
      <c r="T27" s="468"/>
      <c r="U27" s="459"/>
    </row>
    <row r="28" spans="1:177">
      <c r="A28" s="480"/>
      <c r="B28" s="483"/>
      <c r="C28" s="483"/>
      <c r="D28" s="483"/>
      <c r="E28" s="486"/>
      <c r="F28" s="486"/>
      <c r="G28" s="486"/>
      <c r="H28" s="477"/>
      <c r="I28" s="471"/>
      <c r="J28" s="471"/>
      <c r="K28" s="474"/>
      <c r="L28" s="474"/>
      <c r="M28" s="477"/>
      <c r="N28" s="474"/>
      <c r="O28" s="459"/>
      <c r="P28" s="462"/>
      <c r="Q28" s="462"/>
      <c r="R28" s="462"/>
      <c r="S28" s="465"/>
      <c r="T28" s="468"/>
      <c r="U28" s="459"/>
    </row>
    <row r="29" spans="1:177" ht="115.5" customHeight="1" thickBot="1">
      <c r="A29" s="481"/>
      <c r="B29" s="484"/>
      <c r="C29" s="484"/>
      <c r="D29" s="484"/>
      <c r="E29" s="487"/>
      <c r="F29" s="487"/>
      <c r="G29" s="487"/>
      <c r="H29" s="478"/>
      <c r="I29" s="472"/>
      <c r="J29" s="472"/>
      <c r="K29" s="475"/>
      <c r="L29" s="475"/>
      <c r="M29" s="478"/>
      <c r="N29" s="475"/>
      <c r="O29" s="460"/>
      <c r="P29" s="463"/>
      <c r="Q29" s="463"/>
      <c r="R29" s="463"/>
      <c r="S29" s="466"/>
      <c r="T29" s="469"/>
      <c r="U29" s="460"/>
    </row>
    <row r="30" spans="1:177" ht="15" customHeight="1">
      <c r="A30" s="479">
        <f>'Mapa Final'!A30</f>
        <v>5</v>
      </c>
      <c r="B30" s="482" t="str">
        <f>'Mapa Final'!B30</f>
        <v>Falta de conocimiento del Sistema de Gestión de Calidad - SIGCMA</v>
      </c>
      <c r="C30" s="482" t="str">
        <f>'Mapa Final'!C30</f>
        <v>Incumplimiento de las metas establecidas</v>
      </c>
      <c r="D30" s="482" t="str">
        <f>'Mapa Final'!D30</f>
        <v>Falta de capacitación en el tema.                  Desinteres en el aprendizaje del sistema                                                        Resistencia a nuevas formas de trabajo</v>
      </c>
      <c r="E30" s="485" t="str">
        <f>'Mapa Final'!E30</f>
        <v xml:space="preserve">1. Desorden  - falta de organización en la estandarización del proceso contencioso administrativo                                2. Errores en los formatos de las providencias                                          3. Retraso en las diversas actividades del trabajo                        </v>
      </c>
      <c r="F30" s="485" t="str">
        <f>'Mapa Final'!F30</f>
        <v xml:space="preserve">Errores en la utilización de formatos y procedimientos estandarizados, induciendo en error tanto a los servidores judiciales como a los usuarios externos.  </v>
      </c>
      <c r="G30" s="485" t="str">
        <f>'Mapa Final'!G30</f>
        <v>Ejecución y Administración de Procesos</v>
      </c>
      <c r="H30" s="476" t="str">
        <f>'Mapa Final'!I30</f>
        <v>Media</v>
      </c>
      <c r="I30" s="470" t="str">
        <f>'Mapa Final'!L30</f>
        <v>Moderado</v>
      </c>
      <c r="J30" s="470" t="str">
        <f>'Mapa Final'!N30</f>
        <v>Moderado</v>
      </c>
      <c r="K30" s="473" t="str">
        <f>'Mapa Final'!AA30</f>
        <v>Baja</v>
      </c>
      <c r="L30" s="473" t="str">
        <f>'Mapa Final'!AE30</f>
        <v>Moderado</v>
      </c>
      <c r="M30" s="476" t="str">
        <f>'Mapa Final'!AG30</f>
        <v>Moderado</v>
      </c>
      <c r="N30" s="473" t="str">
        <f>'Mapa Final'!AH30</f>
        <v>Evitar</v>
      </c>
      <c r="O30" s="458" t="s">
        <v>623</v>
      </c>
      <c r="P30" s="461" t="s">
        <v>614</v>
      </c>
      <c r="Q30" s="461" t="s">
        <v>614</v>
      </c>
      <c r="R30" s="461" t="s">
        <v>615</v>
      </c>
      <c r="S30" s="464">
        <v>45670</v>
      </c>
      <c r="T30" s="467">
        <v>45747</v>
      </c>
      <c r="U30" s="458" t="s">
        <v>624</v>
      </c>
    </row>
    <row r="31" spans="1:177">
      <c r="A31" s="480"/>
      <c r="B31" s="483"/>
      <c r="C31" s="483"/>
      <c r="D31" s="483"/>
      <c r="E31" s="486"/>
      <c r="F31" s="486"/>
      <c r="G31" s="486"/>
      <c r="H31" s="477"/>
      <c r="I31" s="471"/>
      <c r="J31" s="471"/>
      <c r="K31" s="474"/>
      <c r="L31" s="474"/>
      <c r="M31" s="477"/>
      <c r="N31" s="474"/>
      <c r="O31" s="459"/>
      <c r="P31" s="462"/>
      <c r="Q31" s="462"/>
      <c r="R31" s="462"/>
      <c r="S31" s="465"/>
      <c r="T31" s="468"/>
      <c r="U31" s="459"/>
    </row>
    <row r="32" spans="1:177">
      <c r="A32" s="480"/>
      <c r="B32" s="483"/>
      <c r="C32" s="483"/>
      <c r="D32" s="483"/>
      <c r="E32" s="486"/>
      <c r="F32" s="486"/>
      <c r="G32" s="486"/>
      <c r="H32" s="477"/>
      <c r="I32" s="471"/>
      <c r="J32" s="471"/>
      <c r="K32" s="474"/>
      <c r="L32" s="474"/>
      <c r="M32" s="477"/>
      <c r="N32" s="474"/>
      <c r="O32" s="459"/>
      <c r="P32" s="462"/>
      <c r="Q32" s="462"/>
      <c r="R32" s="462"/>
      <c r="S32" s="465"/>
      <c r="T32" s="468"/>
      <c r="U32" s="459"/>
    </row>
    <row r="33" spans="1:21">
      <c r="A33" s="480"/>
      <c r="B33" s="483"/>
      <c r="C33" s="483"/>
      <c r="D33" s="483"/>
      <c r="E33" s="486"/>
      <c r="F33" s="486"/>
      <c r="G33" s="486"/>
      <c r="H33" s="477"/>
      <c r="I33" s="471"/>
      <c r="J33" s="471"/>
      <c r="K33" s="474"/>
      <c r="L33" s="474"/>
      <c r="M33" s="477"/>
      <c r="N33" s="474"/>
      <c r="O33" s="459"/>
      <c r="P33" s="462"/>
      <c r="Q33" s="462"/>
      <c r="R33" s="462"/>
      <c r="S33" s="465"/>
      <c r="T33" s="468"/>
      <c r="U33" s="459"/>
    </row>
    <row r="34" spans="1:21" ht="51.75" customHeight="1" thickBot="1">
      <c r="A34" s="481"/>
      <c r="B34" s="484"/>
      <c r="C34" s="484"/>
      <c r="D34" s="484"/>
      <c r="E34" s="487"/>
      <c r="F34" s="487"/>
      <c r="G34" s="487"/>
      <c r="H34" s="478"/>
      <c r="I34" s="472"/>
      <c r="J34" s="472"/>
      <c r="K34" s="475"/>
      <c r="L34" s="475"/>
      <c r="M34" s="478"/>
      <c r="N34" s="475"/>
      <c r="O34" s="460"/>
      <c r="P34" s="463"/>
      <c r="Q34" s="463"/>
      <c r="R34" s="463"/>
      <c r="S34" s="466"/>
      <c r="T34" s="469"/>
      <c r="U34" s="460"/>
    </row>
    <row r="35" spans="1:21" ht="15" customHeight="1">
      <c r="A35" s="479">
        <f>'Mapa Final'!A35</f>
        <v>6</v>
      </c>
      <c r="B35" s="482" t="str">
        <f>'Mapa Final'!B35</f>
        <v xml:space="preserve">Pérdida de expedientes digitales </v>
      </c>
      <c r="C35" s="482" t="str">
        <f>'Mapa Final'!C35</f>
        <v>Afectación en la Prestación del Servicio de Justicia</v>
      </c>
      <c r="D35" s="482" t="str">
        <f>'Mapa Final'!D35</f>
        <v>Falta de organización en el tema de virtualidad                                              Falta de manejo de las herramientas digitales                                                         Falta de gestión y contro de la documentación</v>
      </c>
      <c r="E35" s="485" t="str">
        <f>'Mapa Final'!E35</f>
        <v xml:space="preserve">Alta carga laboral // Falta de organizaciòn de la informaciòn digital </v>
      </c>
      <c r="F35" s="485" t="str">
        <f>'Mapa Final'!F35</f>
        <v xml:space="preserve">Pérdida de expedientes digitalizados                             Pérdida de memoriales  digitales           Pérdida de anexos y/o documentos remitidos por las partes   </v>
      </c>
      <c r="G35" s="485" t="str">
        <f>'Mapa Final'!G35</f>
        <v>Ejecución y Administración de Procesos</v>
      </c>
      <c r="H35" s="476" t="str">
        <f>'Mapa Final'!I35</f>
        <v>Alta</v>
      </c>
      <c r="I35" s="470" t="str">
        <f>'Mapa Final'!L35</f>
        <v>Catastrófico</v>
      </c>
      <c r="J35" s="470" t="str">
        <f>'Mapa Final'!N35</f>
        <v>Extremo</v>
      </c>
      <c r="K35" s="473" t="str">
        <f>'Mapa Final'!AA35</f>
        <v>Media</v>
      </c>
      <c r="L35" s="473" t="str">
        <f>'Mapa Final'!AE35</f>
        <v>Catastrófico</v>
      </c>
      <c r="M35" s="476" t="str">
        <f>'Mapa Final'!AG35</f>
        <v>Extremo</v>
      </c>
      <c r="N35" s="473" t="str">
        <f>'Mapa Final'!AH35</f>
        <v>Evitar</v>
      </c>
      <c r="O35" s="458" t="s">
        <v>625</v>
      </c>
      <c r="P35" s="461" t="s">
        <v>614</v>
      </c>
      <c r="Q35" s="461" t="s">
        <v>614</v>
      </c>
      <c r="R35" s="461" t="s">
        <v>615</v>
      </c>
      <c r="S35" s="464">
        <v>45670</v>
      </c>
      <c r="T35" s="467">
        <v>45747</v>
      </c>
      <c r="U35" s="458" t="s">
        <v>626</v>
      </c>
    </row>
    <row r="36" spans="1:21">
      <c r="A36" s="480"/>
      <c r="B36" s="483"/>
      <c r="C36" s="483"/>
      <c r="D36" s="483"/>
      <c r="E36" s="486"/>
      <c r="F36" s="486"/>
      <c r="G36" s="486"/>
      <c r="H36" s="477"/>
      <c r="I36" s="471"/>
      <c r="J36" s="471"/>
      <c r="K36" s="474"/>
      <c r="L36" s="474"/>
      <c r="M36" s="477"/>
      <c r="N36" s="474"/>
      <c r="O36" s="459"/>
      <c r="P36" s="462"/>
      <c r="Q36" s="462"/>
      <c r="R36" s="462"/>
      <c r="S36" s="465"/>
      <c r="T36" s="468"/>
      <c r="U36" s="459"/>
    </row>
    <row r="37" spans="1:21">
      <c r="A37" s="480"/>
      <c r="B37" s="483"/>
      <c r="C37" s="483"/>
      <c r="D37" s="483"/>
      <c r="E37" s="486"/>
      <c r="F37" s="486"/>
      <c r="G37" s="486"/>
      <c r="H37" s="477"/>
      <c r="I37" s="471"/>
      <c r="J37" s="471"/>
      <c r="K37" s="474"/>
      <c r="L37" s="474"/>
      <c r="M37" s="477"/>
      <c r="N37" s="474"/>
      <c r="O37" s="459"/>
      <c r="P37" s="462"/>
      <c r="Q37" s="462"/>
      <c r="R37" s="462"/>
      <c r="S37" s="465"/>
      <c r="T37" s="468"/>
      <c r="U37" s="459"/>
    </row>
    <row r="38" spans="1:21">
      <c r="A38" s="480"/>
      <c r="B38" s="483"/>
      <c r="C38" s="483"/>
      <c r="D38" s="483"/>
      <c r="E38" s="486"/>
      <c r="F38" s="486"/>
      <c r="G38" s="486"/>
      <c r="H38" s="477"/>
      <c r="I38" s="471"/>
      <c r="J38" s="471"/>
      <c r="K38" s="474"/>
      <c r="L38" s="474"/>
      <c r="M38" s="477"/>
      <c r="N38" s="474"/>
      <c r="O38" s="459"/>
      <c r="P38" s="462"/>
      <c r="Q38" s="462"/>
      <c r="R38" s="462"/>
      <c r="S38" s="465"/>
      <c r="T38" s="468"/>
      <c r="U38" s="459"/>
    </row>
    <row r="39" spans="1:21" ht="42" customHeight="1" thickBot="1">
      <c r="A39" s="481"/>
      <c r="B39" s="484"/>
      <c r="C39" s="484"/>
      <c r="D39" s="484"/>
      <c r="E39" s="487"/>
      <c r="F39" s="487"/>
      <c r="G39" s="487"/>
      <c r="H39" s="478"/>
      <c r="I39" s="472"/>
      <c r="J39" s="472"/>
      <c r="K39" s="475"/>
      <c r="L39" s="475"/>
      <c r="M39" s="478"/>
      <c r="N39" s="475"/>
      <c r="O39" s="460"/>
      <c r="P39" s="463"/>
      <c r="Q39" s="463"/>
      <c r="R39" s="463"/>
      <c r="S39" s="466"/>
      <c r="T39" s="469"/>
      <c r="U39" s="460"/>
    </row>
    <row r="40" spans="1:21" ht="15" customHeight="1">
      <c r="A40" s="479">
        <f>'Mapa Final'!A40</f>
        <v>7</v>
      </c>
      <c r="B40" s="482" t="str">
        <f>'Mapa Final'!B40</f>
        <v xml:space="preserve">Limitaciones en la conectividad </v>
      </c>
      <c r="C40" s="482" t="str">
        <f>'Mapa Final'!C40</f>
        <v>Afectación en la Prestación del Servicio de Justicia</v>
      </c>
      <c r="D40" s="482" t="str">
        <f>'Mapa Final'!D40</f>
        <v>No se puede prestar un servicio al usuario de manera eficiente                                                                                                                                                                         Problemas para realizar audiencias virtuales</v>
      </c>
      <c r="E40" s="485" t="str">
        <f>'Mapa Final'!E40</f>
        <v xml:space="preserve">Mala infraestructura                                          Fallas técnicas                                                         No acceso al servicio                                      Falta de cobertura              </v>
      </c>
      <c r="F40" s="485" t="str">
        <f>'Mapa Final'!F40</f>
        <v xml:space="preserve">No cumplir con las labores asignadas de manera oportuna y eficiente </v>
      </c>
      <c r="G40" s="485" t="str">
        <f>'Mapa Final'!G40</f>
        <v>Fallas Tecnológicas</v>
      </c>
      <c r="H40" s="476" t="str">
        <f>'Mapa Final'!I40</f>
        <v>Baja</v>
      </c>
      <c r="I40" s="470" t="str">
        <f>'Mapa Final'!L40</f>
        <v>Leve</v>
      </c>
      <c r="J40" s="470" t="str">
        <f>'Mapa Final'!N40</f>
        <v>Bajo</v>
      </c>
      <c r="K40" s="473" t="str">
        <f>'Mapa Final'!AA40</f>
        <v>Baja</v>
      </c>
      <c r="L40" s="473" t="str">
        <f>'Mapa Final'!AE40</f>
        <v>Leve</v>
      </c>
      <c r="M40" s="476" t="str">
        <f>'Mapa Final'!AG40</f>
        <v>Bajo</v>
      </c>
      <c r="N40" s="473" t="str">
        <f>'Mapa Final'!AH40</f>
        <v>Evitar</v>
      </c>
      <c r="O40" s="458" t="s">
        <v>627</v>
      </c>
      <c r="P40" s="461" t="s">
        <v>614</v>
      </c>
      <c r="Q40" s="461" t="s">
        <v>614</v>
      </c>
      <c r="R40" s="461" t="s">
        <v>615</v>
      </c>
      <c r="S40" s="464">
        <v>45670</v>
      </c>
      <c r="T40" s="467">
        <v>45747</v>
      </c>
      <c r="U40" s="458" t="s">
        <v>628</v>
      </c>
    </row>
    <row r="41" spans="1:21">
      <c r="A41" s="480"/>
      <c r="B41" s="483"/>
      <c r="C41" s="483"/>
      <c r="D41" s="483"/>
      <c r="E41" s="486"/>
      <c r="F41" s="486"/>
      <c r="G41" s="486"/>
      <c r="H41" s="477"/>
      <c r="I41" s="471"/>
      <c r="J41" s="471"/>
      <c r="K41" s="474"/>
      <c r="L41" s="474"/>
      <c r="M41" s="477"/>
      <c r="N41" s="474"/>
      <c r="O41" s="459"/>
      <c r="P41" s="462"/>
      <c r="Q41" s="462"/>
      <c r="R41" s="462"/>
      <c r="S41" s="465"/>
      <c r="T41" s="468"/>
      <c r="U41" s="459"/>
    </row>
    <row r="42" spans="1:21">
      <c r="A42" s="480"/>
      <c r="B42" s="483"/>
      <c r="C42" s="483"/>
      <c r="D42" s="483"/>
      <c r="E42" s="486"/>
      <c r="F42" s="486"/>
      <c r="G42" s="486"/>
      <c r="H42" s="477"/>
      <c r="I42" s="471"/>
      <c r="J42" s="471"/>
      <c r="K42" s="474"/>
      <c r="L42" s="474"/>
      <c r="M42" s="477"/>
      <c r="N42" s="474"/>
      <c r="O42" s="459"/>
      <c r="P42" s="462"/>
      <c r="Q42" s="462"/>
      <c r="R42" s="462"/>
      <c r="S42" s="465"/>
      <c r="T42" s="468"/>
      <c r="U42" s="459"/>
    </row>
    <row r="43" spans="1:21">
      <c r="A43" s="480"/>
      <c r="B43" s="483"/>
      <c r="C43" s="483"/>
      <c r="D43" s="483"/>
      <c r="E43" s="486"/>
      <c r="F43" s="486"/>
      <c r="G43" s="486"/>
      <c r="H43" s="477"/>
      <c r="I43" s="471"/>
      <c r="J43" s="471"/>
      <c r="K43" s="474"/>
      <c r="L43" s="474"/>
      <c r="M43" s="477"/>
      <c r="N43" s="474"/>
      <c r="O43" s="459"/>
      <c r="P43" s="462"/>
      <c r="Q43" s="462"/>
      <c r="R43" s="462"/>
      <c r="S43" s="465"/>
      <c r="T43" s="468"/>
      <c r="U43" s="459"/>
    </row>
    <row r="44" spans="1:21" ht="53.25" customHeight="1" thickBot="1">
      <c r="A44" s="481"/>
      <c r="B44" s="484"/>
      <c r="C44" s="484"/>
      <c r="D44" s="484"/>
      <c r="E44" s="487"/>
      <c r="F44" s="487"/>
      <c r="G44" s="487"/>
      <c r="H44" s="478"/>
      <c r="I44" s="472"/>
      <c r="J44" s="472"/>
      <c r="K44" s="475"/>
      <c r="L44" s="475"/>
      <c r="M44" s="478"/>
      <c r="N44" s="475"/>
      <c r="O44" s="460"/>
      <c r="P44" s="463"/>
      <c r="Q44" s="463"/>
      <c r="R44" s="463"/>
      <c r="S44" s="466"/>
      <c r="T44" s="469"/>
      <c r="U44" s="460"/>
    </row>
    <row r="45" spans="1:21" ht="15" customHeight="1">
      <c r="A45" s="479">
        <f>'Mapa Final'!A45</f>
        <v>8</v>
      </c>
      <c r="B45" s="482" t="str">
        <f>'Mapa Final'!B45</f>
        <v xml:space="preserve">Riesgo a la salud </v>
      </c>
      <c r="C45" s="482" t="str">
        <f>'Mapa Final'!C45</f>
        <v>Afectación en la Prestación del Servicio de Justicia</v>
      </c>
      <c r="D45" s="482" t="str">
        <f>'Mapa Final'!D45</f>
        <v>Aumento de síntomas en la salud física y emocional de los servidores públicos</v>
      </c>
      <c r="E45" s="485" t="str">
        <f>'Mapa Final'!E45</f>
        <v xml:space="preserve">Afectación de la salud del servidor judicial / No prestación del serivicio y suspensión en desarrollo de las actividades </v>
      </c>
      <c r="F45" s="485" t="str">
        <f>'Mapa Final'!F45</f>
        <v>Producto del estrés se presenten enfermedades que impidan continuar con el desarrollo de las acividades, lo que genera más carga laboral para los demás servidores</v>
      </c>
      <c r="G45" s="485" t="str">
        <f>'Mapa Final'!G45</f>
        <v>Usuarios, productos y prácticas organizacionales</v>
      </c>
      <c r="H45" s="476" t="str">
        <f>'Mapa Final'!I45</f>
        <v>Media</v>
      </c>
      <c r="I45" s="470" t="str">
        <f>'Mapa Final'!L45</f>
        <v>Moderado</v>
      </c>
      <c r="J45" s="470" t="str">
        <f>'Mapa Final'!N45</f>
        <v>Moderado</v>
      </c>
      <c r="K45" s="473" t="str">
        <f>'Mapa Final'!AA45</f>
        <v>Media</v>
      </c>
      <c r="L45" s="473" t="str">
        <f>'Mapa Final'!AE45</f>
        <v>Moderado</v>
      </c>
      <c r="M45" s="476" t="str">
        <f>'Mapa Final'!AG45</f>
        <v>Moderado</v>
      </c>
      <c r="N45" s="473" t="str">
        <f>'Mapa Final'!AH45</f>
        <v>Evitar</v>
      </c>
      <c r="O45" s="458" t="s">
        <v>629</v>
      </c>
      <c r="P45" s="461" t="s">
        <v>614</v>
      </c>
      <c r="Q45" s="461" t="s">
        <v>614</v>
      </c>
      <c r="R45" s="461" t="s">
        <v>615</v>
      </c>
      <c r="S45" s="464">
        <v>45670</v>
      </c>
      <c r="T45" s="467">
        <v>45747</v>
      </c>
      <c r="U45" s="458" t="s">
        <v>630</v>
      </c>
    </row>
    <row r="46" spans="1:21">
      <c r="A46" s="480"/>
      <c r="B46" s="483"/>
      <c r="C46" s="483"/>
      <c r="D46" s="483"/>
      <c r="E46" s="486"/>
      <c r="F46" s="486"/>
      <c r="G46" s="486"/>
      <c r="H46" s="477"/>
      <c r="I46" s="471"/>
      <c r="J46" s="471"/>
      <c r="K46" s="474"/>
      <c r="L46" s="474"/>
      <c r="M46" s="477"/>
      <c r="N46" s="474"/>
      <c r="O46" s="459"/>
      <c r="P46" s="462"/>
      <c r="Q46" s="462"/>
      <c r="R46" s="462"/>
      <c r="S46" s="465"/>
      <c r="T46" s="468"/>
      <c r="U46" s="459"/>
    </row>
    <row r="47" spans="1:21">
      <c r="A47" s="480"/>
      <c r="B47" s="483"/>
      <c r="C47" s="483"/>
      <c r="D47" s="483"/>
      <c r="E47" s="486"/>
      <c r="F47" s="486"/>
      <c r="G47" s="486"/>
      <c r="H47" s="477"/>
      <c r="I47" s="471"/>
      <c r="J47" s="471"/>
      <c r="K47" s="474"/>
      <c r="L47" s="474"/>
      <c r="M47" s="477"/>
      <c r="N47" s="474"/>
      <c r="O47" s="459"/>
      <c r="P47" s="462"/>
      <c r="Q47" s="462"/>
      <c r="R47" s="462"/>
      <c r="S47" s="465"/>
      <c r="T47" s="468"/>
      <c r="U47" s="459"/>
    </row>
    <row r="48" spans="1:21">
      <c r="A48" s="480"/>
      <c r="B48" s="483"/>
      <c r="C48" s="483"/>
      <c r="D48" s="483"/>
      <c r="E48" s="486"/>
      <c r="F48" s="486"/>
      <c r="G48" s="486"/>
      <c r="H48" s="477"/>
      <c r="I48" s="471"/>
      <c r="J48" s="471"/>
      <c r="K48" s="474"/>
      <c r="L48" s="474"/>
      <c r="M48" s="477"/>
      <c r="N48" s="474"/>
      <c r="O48" s="459"/>
      <c r="P48" s="462"/>
      <c r="Q48" s="462"/>
      <c r="R48" s="462"/>
      <c r="S48" s="465"/>
      <c r="T48" s="468"/>
      <c r="U48" s="459"/>
    </row>
    <row r="49" spans="1:21" ht="15.75" customHeight="1" thickBot="1">
      <c r="A49" s="481"/>
      <c r="B49" s="484"/>
      <c r="C49" s="484"/>
      <c r="D49" s="484"/>
      <c r="E49" s="487"/>
      <c r="F49" s="487"/>
      <c r="G49" s="487"/>
      <c r="H49" s="478"/>
      <c r="I49" s="472"/>
      <c r="J49" s="472"/>
      <c r="K49" s="475"/>
      <c r="L49" s="475"/>
      <c r="M49" s="478"/>
      <c r="N49" s="475"/>
      <c r="O49" s="460"/>
      <c r="P49" s="463"/>
      <c r="Q49" s="463"/>
      <c r="R49" s="463"/>
      <c r="S49" s="466"/>
      <c r="T49" s="469"/>
      <c r="U49" s="460"/>
    </row>
    <row r="50" spans="1:21" ht="15.75" customHeight="1">
      <c r="A50" s="479">
        <f>'Mapa Final'!A50</f>
        <v>9</v>
      </c>
      <c r="B50" s="482" t="str">
        <f>'Mapa Final'!B50</f>
        <v>Falla en la comunicación interna</v>
      </c>
      <c r="C50" s="482" t="str">
        <f>'Mapa Final'!C50</f>
        <v>Afectación en la Prestación del Servicio de Justicia</v>
      </c>
      <c r="D50" s="482" t="str">
        <f>'Mapa Final'!D50</f>
        <v>1. Una mala relación laboral o la falta de comunicación asertiva, puede generar mal ambiente laboral y afectar la productividad</v>
      </c>
      <c r="E50" s="485" t="str">
        <f>'Mapa Final'!E50</f>
        <v>Falta de comunicación</v>
      </c>
      <c r="F50" s="485" t="str">
        <f>'Mapa Final'!F50</f>
        <v>Posibilidad de afectación en la productividad de los empleados y mal ambiente laboral</v>
      </c>
      <c r="G50" s="485" t="str">
        <f>'Mapa Final'!G50</f>
        <v>Relaciones Laborales</v>
      </c>
      <c r="H50" s="476" t="str">
        <f>'Mapa Final'!I50</f>
        <v>Baja</v>
      </c>
      <c r="I50" s="470" t="str">
        <f>'Mapa Final'!L50</f>
        <v>Moderado</v>
      </c>
      <c r="J50" s="470" t="str">
        <f>'Mapa Final'!N50</f>
        <v>Moderado</v>
      </c>
      <c r="K50" s="473" t="str">
        <f>'Mapa Final'!AA50</f>
        <v>Baja</v>
      </c>
      <c r="L50" s="473" t="str">
        <f>'Mapa Final'!AE50</f>
        <v>Moderado</v>
      </c>
      <c r="M50" s="476" t="str">
        <f>'Mapa Final'!AG50</f>
        <v>Moderado</v>
      </c>
      <c r="N50" s="473" t="str">
        <f>'Mapa Final'!AH50</f>
        <v>Reducir(mitigar)</v>
      </c>
      <c r="O50" s="458" t="s">
        <v>631</v>
      </c>
      <c r="P50" s="461" t="s">
        <v>614</v>
      </c>
      <c r="Q50" s="461" t="s">
        <v>614</v>
      </c>
      <c r="R50" s="461" t="s">
        <v>615</v>
      </c>
      <c r="S50" s="464">
        <v>45670</v>
      </c>
      <c r="T50" s="467">
        <v>45747</v>
      </c>
      <c r="U50" s="458" t="s">
        <v>632</v>
      </c>
    </row>
    <row r="51" spans="1:21" ht="15.75" customHeight="1">
      <c r="A51" s="480"/>
      <c r="B51" s="483"/>
      <c r="C51" s="483"/>
      <c r="D51" s="483"/>
      <c r="E51" s="486"/>
      <c r="F51" s="486"/>
      <c r="G51" s="486"/>
      <c r="H51" s="477"/>
      <c r="I51" s="471"/>
      <c r="J51" s="471"/>
      <c r="K51" s="474"/>
      <c r="L51" s="474"/>
      <c r="M51" s="477"/>
      <c r="N51" s="474"/>
      <c r="O51" s="459"/>
      <c r="P51" s="462"/>
      <c r="Q51" s="462"/>
      <c r="R51" s="462"/>
      <c r="S51" s="465"/>
      <c r="T51" s="468"/>
      <c r="U51" s="459"/>
    </row>
    <row r="52" spans="1:21" ht="15.75" customHeight="1">
      <c r="A52" s="480"/>
      <c r="B52" s="483"/>
      <c r="C52" s="483"/>
      <c r="D52" s="483"/>
      <c r="E52" s="486"/>
      <c r="F52" s="486"/>
      <c r="G52" s="486"/>
      <c r="H52" s="477"/>
      <c r="I52" s="471"/>
      <c r="J52" s="471"/>
      <c r="K52" s="474"/>
      <c r="L52" s="474"/>
      <c r="M52" s="477"/>
      <c r="N52" s="474"/>
      <c r="O52" s="459"/>
      <c r="P52" s="462"/>
      <c r="Q52" s="462"/>
      <c r="R52" s="462"/>
      <c r="S52" s="465"/>
      <c r="T52" s="468"/>
      <c r="U52" s="459"/>
    </row>
    <row r="53" spans="1:21" ht="15.75" customHeight="1">
      <c r="A53" s="480"/>
      <c r="B53" s="483"/>
      <c r="C53" s="483"/>
      <c r="D53" s="483"/>
      <c r="E53" s="486"/>
      <c r="F53" s="486"/>
      <c r="G53" s="486"/>
      <c r="H53" s="477"/>
      <c r="I53" s="471"/>
      <c r="J53" s="471"/>
      <c r="K53" s="474"/>
      <c r="L53" s="474"/>
      <c r="M53" s="477"/>
      <c r="N53" s="474"/>
      <c r="O53" s="459"/>
      <c r="P53" s="462"/>
      <c r="Q53" s="462"/>
      <c r="R53" s="462"/>
      <c r="S53" s="465"/>
      <c r="T53" s="468"/>
      <c r="U53" s="459"/>
    </row>
    <row r="54" spans="1:21" ht="23.25" customHeight="1" thickBot="1">
      <c r="A54" s="481"/>
      <c r="B54" s="484"/>
      <c r="C54" s="484"/>
      <c r="D54" s="484"/>
      <c r="E54" s="487"/>
      <c r="F54" s="487"/>
      <c r="G54" s="487"/>
      <c r="H54" s="478"/>
      <c r="I54" s="472"/>
      <c r="J54" s="472"/>
      <c r="K54" s="475"/>
      <c r="L54" s="475"/>
      <c r="M54" s="478"/>
      <c r="N54" s="475"/>
      <c r="O54" s="460"/>
      <c r="P54" s="463"/>
      <c r="Q54" s="463"/>
      <c r="R54" s="463"/>
      <c r="S54" s="466"/>
      <c r="T54" s="469"/>
      <c r="U54" s="460"/>
    </row>
    <row r="55" spans="1:21">
      <c r="A55" s="479">
        <v>11</v>
      </c>
      <c r="B55" s="482" t="str">
        <f>'Mapa Final'!B55</f>
        <v>No cargar las actuaciones en la plataforma correspondiente</v>
      </c>
      <c r="C55" s="482" t="str">
        <f>'Mapa Final'!C55</f>
        <v>Incumplimiento de las metas establecidas</v>
      </c>
      <c r="D55" s="482" t="str">
        <f>'Mapa Final'!D55</f>
        <v xml:space="preserve">No poder enviar procesos a la Corte Constitucional o al Consejo de Estado a través de la plataforma Tyba </v>
      </c>
      <c r="E55" s="485" t="str">
        <f>'Mapa Final'!E55</f>
        <v>Olvido, Confusión de diligenciar los documentos en la plataforma correcta</v>
      </c>
      <c r="F55" s="485" t="str">
        <f>'Mapa Final'!F55</f>
        <v xml:space="preserve">Se olvide relacionar la información correspondiente </v>
      </c>
      <c r="G55" s="485" t="str">
        <f>'Mapa Final'!G55</f>
        <v>Ejecución y Administración de Procesos</v>
      </c>
      <c r="H55" s="476" t="str">
        <f>'Mapa Final'!I55</f>
        <v>Baja</v>
      </c>
      <c r="I55" s="470" t="str">
        <f>'Mapa Final'!L55</f>
        <v>Leve</v>
      </c>
      <c r="J55" s="470" t="str">
        <f>'Mapa Final'!N55</f>
        <v>Bajo</v>
      </c>
      <c r="K55" s="473" t="str">
        <f>'Mapa Final'!AA55</f>
        <v>Baja</v>
      </c>
      <c r="L55" s="473" t="str">
        <f>'Mapa Final'!AE55</f>
        <v>Leve</v>
      </c>
      <c r="M55" s="476" t="str">
        <f>'Mapa Final'!AG55</f>
        <v>Bajo</v>
      </c>
      <c r="N55" s="473" t="str">
        <f>'Mapa Final'!AH55</f>
        <v>Reducir(mitigar)</v>
      </c>
      <c r="O55" s="458" t="s">
        <v>633</v>
      </c>
      <c r="P55" s="461" t="s">
        <v>614</v>
      </c>
      <c r="Q55" s="461" t="s">
        <v>614</v>
      </c>
      <c r="R55" s="461" t="s">
        <v>634</v>
      </c>
      <c r="S55" s="464">
        <v>45670</v>
      </c>
      <c r="T55" s="467">
        <v>45747</v>
      </c>
      <c r="U55" s="458" t="s">
        <v>635</v>
      </c>
    </row>
    <row r="56" spans="1:21">
      <c r="A56" s="480"/>
      <c r="B56" s="483"/>
      <c r="C56" s="483"/>
      <c r="D56" s="483"/>
      <c r="E56" s="486"/>
      <c r="F56" s="486"/>
      <c r="G56" s="486"/>
      <c r="H56" s="477"/>
      <c r="I56" s="471"/>
      <c r="J56" s="471"/>
      <c r="K56" s="474"/>
      <c r="L56" s="474"/>
      <c r="M56" s="477"/>
      <c r="N56" s="474"/>
      <c r="O56" s="459"/>
      <c r="P56" s="462"/>
      <c r="Q56" s="462"/>
      <c r="R56" s="462"/>
      <c r="S56" s="465"/>
      <c r="T56" s="468"/>
      <c r="U56" s="459"/>
    </row>
    <row r="57" spans="1:21">
      <c r="A57" s="480"/>
      <c r="B57" s="483"/>
      <c r="C57" s="483"/>
      <c r="D57" s="483"/>
      <c r="E57" s="486"/>
      <c r="F57" s="486"/>
      <c r="G57" s="486"/>
      <c r="H57" s="477"/>
      <c r="I57" s="471"/>
      <c r="J57" s="471"/>
      <c r="K57" s="474"/>
      <c r="L57" s="474"/>
      <c r="M57" s="477"/>
      <c r="N57" s="474"/>
      <c r="O57" s="459"/>
      <c r="P57" s="462"/>
      <c r="Q57" s="462"/>
      <c r="R57" s="462"/>
      <c r="S57" s="465"/>
      <c r="T57" s="468"/>
      <c r="U57" s="459"/>
    </row>
    <row r="58" spans="1:21">
      <c r="A58" s="480"/>
      <c r="B58" s="483"/>
      <c r="C58" s="483"/>
      <c r="D58" s="483"/>
      <c r="E58" s="486"/>
      <c r="F58" s="486"/>
      <c r="G58" s="486"/>
      <c r="H58" s="477"/>
      <c r="I58" s="471"/>
      <c r="J58" s="471"/>
      <c r="K58" s="474"/>
      <c r="L58" s="474"/>
      <c r="M58" s="477"/>
      <c r="N58" s="474"/>
      <c r="O58" s="459"/>
      <c r="P58" s="462"/>
      <c r="Q58" s="462"/>
      <c r="R58" s="462"/>
      <c r="S58" s="465"/>
      <c r="T58" s="468"/>
      <c r="U58" s="459"/>
    </row>
    <row r="59" spans="1:21" ht="54" customHeight="1" thickBot="1">
      <c r="A59" s="481"/>
      <c r="B59" s="484"/>
      <c r="C59" s="484"/>
      <c r="D59" s="484"/>
      <c r="E59" s="487"/>
      <c r="F59" s="487"/>
      <c r="G59" s="487"/>
      <c r="H59" s="478"/>
      <c r="I59" s="472"/>
      <c r="J59" s="472"/>
      <c r="K59" s="475"/>
      <c r="L59" s="475"/>
      <c r="M59" s="478"/>
      <c r="N59" s="475"/>
      <c r="O59" s="460"/>
      <c r="P59" s="463"/>
      <c r="Q59" s="463"/>
      <c r="R59" s="463"/>
      <c r="S59" s="466"/>
      <c r="T59" s="469"/>
      <c r="U59" s="460"/>
    </row>
    <row r="60" spans="1:21" ht="15" customHeight="1">
      <c r="A60" s="479">
        <v>12</v>
      </c>
      <c r="B60" s="482" t="str">
        <f>'Mapa Final'!B60</f>
        <v>Desarrollo de enfermedades de tipo profesional asociadas al estrés laboral</v>
      </c>
      <c r="C60" s="482" t="str">
        <f>'Mapa Final'!C60</f>
        <v>Incumplimiento de las metas establecidas</v>
      </c>
      <c r="D60" s="482" t="str">
        <f>'Mapa Final'!D60</f>
        <v xml:space="preserve">Carga laboral </v>
      </c>
      <c r="E60" s="485" t="str">
        <f>'Mapa Final'!E60</f>
        <v xml:space="preserve">Convivencia laboral //Volumen de trabajo // complejidad de los procesos // retraso en el trabajo por temas de conectividad // Falla en las plataformas  </v>
      </c>
      <c r="F60" s="485" t="str">
        <f>'Mapa Final'!F60</f>
        <v>Desarrollo de enfermedades profesionales por la preocupación que genera la actividad laboral</v>
      </c>
      <c r="G60" s="485" t="str">
        <f>'Mapa Final'!G60</f>
        <v>Usuarios, productos y prácticas organizacionales</v>
      </c>
      <c r="H60" s="476" t="str">
        <f>'Mapa Final'!I60</f>
        <v>Media</v>
      </c>
      <c r="I60" s="470" t="str">
        <f>'Mapa Final'!L60</f>
        <v>Mayor</v>
      </c>
      <c r="J60" s="470" t="str">
        <f>'Mapa Final'!N60</f>
        <v xml:space="preserve">Alto </v>
      </c>
      <c r="K60" s="473" t="str">
        <f>'Mapa Final'!AA60</f>
        <v>Baja</v>
      </c>
      <c r="L60" s="473" t="str">
        <f>'Mapa Final'!AE60</f>
        <v>Leve</v>
      </c>
      <c r="M60" s="476" t="str">
        <f>'Mapa Final'!AG60</f>
        <v>Bajo</v>
      </c>
      <c r="N60" s="473" t="str">
        <f>'Mapa Final'!AH60</f>
        <v>Reducir(mitigar)</v>
      </c>
      <c r="O60" s="458" t="s">
        <v>636</v>
      </c>
      <c r="P60" s="461" t="s">
        <v>614</v>
      </c>
      <c r="Q60" s="461" t="s">
        <v>614</v>
      </c>
      <c r="R60" s="461" t="s">
        <v>615</v>
      </c>
      <c r="S60" s="464">
        <v>45670</v>
      </c>
      <c r="T60" s="467">
        <v>45747</v>
      </c>
      <c r="U60" s="458" t="s">
        <v>637</v>
      </c>
    </row>
    <row r="61" spans="1:21">
      <c r="A61" s="480"/>
      <c r="B61" s="483"/>
      <c r="C61" s="483"/>
      <c r="D61" s="483"/>
      <c r="E61" s="486"/>
      <c r="F61" s="486"/>
      <c r="G61" s="486"/>
      <c r="H61" s="477"/>
      <c r="I61" s="471"/>
      <c r="J61" s="471"/>
      <c r="K61" s="474"/>
      <c r="L61" s="474"/>
      <c r="M61" s="477"/>
      <c r="N61" s="474"/>
      <c r="O61" s="459"/>
      <c r="P61" s="462"/>
      <c r="Q61" s="462"/>
      <c r="R61" s="462"/>
      <c r="S61" s="465"/>
      <c r="T61" s="468"/>
      <c r="U61" s="459"/>
    </row>
    <row r="62" spans="1:21">
      <c r="A62" s="480"/>
      <c r="B62" s="483"/>
      <c r="C62" s="483"/>
      <c r="D62" s="483"/>
      <c r="E62" s="486"/>
      <c r="F62" s="486"/>
      <c r="G62" s="486"/>
      <c r="H62" s="477"/>
      <c r="I62" s="471"/>
      <c r="J62" s="471"/>
      <c r="K62" s="474"/>
      <c r="L62" s="474"/>
      <c r="M62" s="477"/>
      <c r="N62" s="474"/>
      <c r="O62" s="459"/>
      <c r="P62" s="462"/>
      <c r="Q62" s="462"/>
      <c r="R62" s="462"/>
      <c r="S62" s="465"/>
      <c r="T62" s="468"/>
      <c r="U62" s="459"/>
    </row>
    <row r="63" spans="1:21">
      <c r="A63" s="480"/>
      <c r="B63" s="483"/>
      <c r="C63" s="483"/>
      <c r="D63" s="483"/>
      <c r="E63" s="486"/>
      <c r="F63" s="486"/>
      <c r="G63" s="486"/>
      <c r="H63" s="477"/>
      <c r="I63" s="471"/>
      <c r="J63" s="471"/>
      <c r="K63" s="474"/>
      <c r="L63" s="474"/>
      <c r="M63" s="477"/>
      <c r="N63" s="474"/>
      <c r="O63" s="459"/>
      <c r="P63" s="462"/>
      <c r="Q63" s="462"/>
      <c r="R63" s="462"/>
      <c r="S63" s="465"/>
      <c r="T63" s="468"/>
      <c r="U63" s="459"/>
    </row>
    <row r="64" spans="1:21" ht="15" customHeight="1" thickBot="1">
      <c r="A64" s="481"/>
      <c r="B64" s="484"/>
      <c r="C64" s="484"/>
      <c r="D64" s="484"/>
      <c r="E64" s="487"/>
      <c r="F64" s="487"/>
      <c r="G64" s="487"/>
      <c r="H64" s="478"/>
      <c r="I64" s="472"/>
      <c r="J64" s="472"/>
      <c r="K64" s="475"/>
      <c r="L64" s="475"/>
      <c r="M64" s="478"/>
      <c r="N64" s="475"/>
      <c r="O64" s="459"/>
      <c r="P64" s="462"/>
      <c r="Q64" s="462"/>
      <c r="R64" s="462"/>
      <c r="S64" s="466"/>
      <c r="T64" s="469"/>
      <c r="U64" s="459"/>
    </row>
    <row r="65" spans="1:21" ht="18" customHeight="1">
      <c r="A65" s="479">
        <v>13</v>
      </c>
      <c r="B65" s="482" t="str">
        <f>'Mapa Final'!B65</f>
        <v>Radicación de memoriales a través de canales no habilitados para recepción de memoriales</v>
      </c>
      <c r="C65" s="482" t="str">
        <f>'Mapa Final'!C65</f>
        <v>Afectación en la Prestación del Servicio de Justicia</v>
      </c>
      <c r="D65" s="482" t="str">
        <f>'Mapa Final'!D65</f>
        <v>No adaptación de un siginificativo número de usuarios a la virtualidad</v>
      </c>
      <c r="E65" s="485" t="str">
        <f>'Mapa Final'!E65</f>
        <v>Desconocimiento por parte de los usuarios de los canales habilitados para la recepción de documentos // Falta de comunicación de los canales de acceso a la Jurisdicción</v>
      </c>
      <c r="F65" s="485" t="str">
        <f>'Mapa Final'!F65</f>
        <v>Recepción indebida de memoriales remitidos por los usuarios</v>
      </c>
      <c r="G65" s="485" t="str">
        <f>'Mapa Final'!G65</f>
        <v>Usuarios, productos y prácticas organizacionales</v>
      </c>
      <c r="H65" s="476" t="str">
        <f>'Mapa Final'!I65</f>
        <v>Alta</v>
      </c>
      <c r="I65" s="470" t="str">
        <f>'Mapa Final'!L65</f>
        <v>Mayor</v>
      </c>
      <c r="J65" s="470" t="str">
        <f>'Mapa Final'!N65</f>
        <v xml:space="preserve">Alto </v>
      </c>
      <c r="K65" s="473" t="str">
        <f>'Mapa Final'!AA65</f>
        <v>Media</v>
      </c>
      <c r="L65" s="473" t="str">
        <f>'Mapa Final'!AE65</f>
        <v>Leve</v>
      </c>
      <c r="M65" s="476" t="str">
        <f>'Mapa Final'!AG65</f>
        <v>Moderado</v>
      </c>
      <c r="N65" s="508" t="str">
        <f>'Mapa Final'!AH65</f>
        <v>Reducir(mitigar)</v>
      </c>
      <c r="O65" s="511" t="s">
        <v>638</v>
      </c>
      <c r="P65" s="461" t="s">
        <v>614</v>
      </c>
      <c r="Q65" s="461" t="s">
        <v>614</v>
      </c>
      <c r="R65" s="461" t="s">
        <v>615</v>
      </c>
      <c r="S65" s="464">
        <v>45670</v>
      </c>
      <c r="T65" s="467">
        <v>45747</v>
      </c>
      <c r="U65" s="517" t="s">
        <v>639</v>
      </c>
    </row>
    <row r="66" spans="1:21" ht="18" customHeight="1">
      <c r="A66" s="480"/>
      <c r="B66" s="483"/>
      <c r="C66" s="483"/>
      <c r="D66" s="483"/>
      <c r="E66" s="486"/>
      <c r="F66" s="486"/>
      <c r="G66" s="486"/>
      <c r="H66" s="477"/>
      <c r="I66" s="471"/>
      <c r="J66" s="471"/>
      <c r="K66" s="474"/>
      <c r="L66" s="474"/>
      <c r="M66" s="477"/>
      <c r="N66" s="509"/>
      <c r="O66" s="512"/>
      <c r="P66" s="462"/>
      <c r="Q66" s="462"/>
      <c r="R66" s="462"/>
      <c r="S66" s="465"/>
      <c r="T66" s="468"/>
      <c r="U66" s="518"/>
    </row>
    <row r="67" spans="1:21" ht="18" customHeight="1">
      <c r="A67" s="480"/>
      <c r="B67" s="483"/>
      <c r="C67" s="483"/>
      <c r="D67" s="483"/>
      <c r="E67" s="486"/>
      <c r="F67" s="486"/>
      <c r="G67" s="486"/>
      <c r="H67" s="477"/>
      <c r="I67" s="471"/>
      <c r="J67" s="471"/>
      <c r="K67" s="474"/>
      <c r="L67" s="474"/>
      <c r="M67" s="477"/>
      <c r="N67" s="509"/>
      <c r="O67" s="512"/>
      <c r="P67" s="462"/>
      <c r="Q67" s="462"/>
      <c r="R67" s="462"/>
      <c r="S67" s="465"/>
      <c r="T67" s="468"/>
      <c r="U67" s="518"/>
    </row>
    <row r="68" spans="1:21" ht="18" customHeight="1">
      <c r="A68" s="480"/>
      <c r="B68" s="483"/>
      <c r="C68" s="483"/>
      <c r="D68" s="483"/>
      <c r="E68" s="486"/>
      <c r="F68" s="486"/>
      <c r="G68" s="486"/>
      <c r="H68" s="477"/>
      <c r="I68" s="471"/>
      <c r="J68" s="471"/>
      <c r="K68" s="474"/>
      <c r="L68" s="474"/>
      <c r="M68" s="477"/>
      <c r="N68" s="509"/>
      <c r="O68" s="512"/>
      <c r="P68" s="462"/>
      <c r="Q68" s="462"/>
      <c r="R68" s="462"/>
      <c r="S68" s="465"/>
      <c r="T68" s="468"/>
      <c r="U68" s="518"/>
    </row>
    <row r="69" spans="1:21" ht="18" customHeight="1" thickBot="1">
      <c r="A69" s="481"/>
      <c r="B69" s="484"/>
      <c r="C69" s="484"/>
      <c r="D69" s="484"/>
      <c r="E69" s="487"/>
      <c r="F69" s="487"/>
      <c r="G69" s="487"/>
      <c r="H69" s="478"/>
      <c r="I69" s="472"/>
      <c r="J69" s="472"/>
      <c r="K69" s="475"/>
      <c r="L69" s="475"/>
      <c r="M69" s="478"/>
      <c r="N69" s="510"/>
      <c r="O69" s="513"/>
      <c r="P69" s="462"/>
      <c r="Q69" s="462"/>
      <c r="R69" s="462"/>
      <c r="S69" s="466"/>
      <c r="T69" s="469"/>
      <c r="U69" s="519"/>
    </row>
    <row r="70" spans="1:21" ht="17.25" customHeight="1">
      <c r="A70" s="479">
        <v>14</v>
      </c>
      <c r="B70" s="482" t="str">
        <f>'Mapa Final'!B70</f>
        <v>Intermitencia del correo en la recepción de mensajes</v>
      </c>
      <c r="C70" s="482" t="str">
        <f>'Mapa Final'!C70</f>
        <v>Incumplimiento de las metas establecidas</v>
      </c>
      <c r="D70" s="482" t="str">
        <f>'Mapa Final'!D70</f>
        <v>Incumplimiento de una respuesta oportuna</v>
      </c>
      <c r="E70" s="485" t="str">
        <f>'Mapa Final'!E70</f>
        <v>No tramitar las acciones a tiempo</v>
      </c>
      <c r="F70" s="485" t="str">
        <f>'Mapa Final'!F70</f>
        <v>Problemas en la recepción de correos que impide darle trámite a las acciones</v>
      </c>
      <c r="G70" s="485" t="str">
        <f>'Mapa Final'!G70</f>
        <v>Usuarios, productos y prácticas organizacionales</v>
      </c>
      <c r="H70" s="476" t="str">
        <f>'Mapa Final'!I70</f>
        <v>Baja</v>
      </c>
      <c r="I70" s="470" t="str">
        <f>'Mapa Final'!L70</f>
        <v>Moderado</v>
      </c>
      <c r="J70" s="470" t="str">
        <f>'Mapa Final'!N70</f>
        <v>Moderado</v>
      </c>
      <c r="K70" s="473" t="str">
        <f>'Mapa Final'!AA70</f>
        <v>Baja</v>
      </c>
      <c r="L70" s="473" t="str">
        <f>'Mapa Final'!AE70</f>
        <v>Leve</v>
      </c>
      <c r="M70" s="476" t="str">
        <f>'Mapa Final'!AG70</f>
        <v>Bajo</v>
      </c>
      <c r="N70" s="508" t="str">
        <f>'Mapa Final'!AH70</f>
        <v>Reducir(mitigar)</v>
      </c>
      <c r="O70" s="514" t="s">
        <v>640</v>
      </c>
      <c r="P70" s="521" t="s">
        <v>614</v>
      </c>
      <c r="Q70" s="461" t="s">
        <v>614</v>
      </c>
      <c r="R70" s="461" t="s">
        <v>615</v>
      </c>
      <c r="S70" s="464">
        <v>45670</v>
      </c>
      <c r="T70" s="467">
        <v>45747</v>
      </c>
      <c r="U70" s="517" t="s">
        <v>641</v>
      </c>
    </row>
    <row r="71" spans="1:21" ht="17.25" customHeight="1">
      <c r="A71" s="480"/>
      <c r="B71" s="483"/>
      <c r="C71" s="483"/>
      <c r="D71" s="483"/>
      <c r="E71" s="486"/>
      <c r="F71" s="486"/>
      <c r="G71" s="486"/>
      <c r="H71" s="477"/>
      <c r="I71" s="471"/>
      <c r="J71" s="471"/>
      <c r="K71" s="474"/>
      <c r="L71" s="474"/>
      <c r="M71" s="477"/>
      <c r="N71" s="509"/>
      <c r="O71" s="515"/>
      <c r="P71" s="522"/>
      <c r="Q71" s="462"/>
      <c r="R71" s="462"/>
      <c r="S71" s="465"/>
      <c r="T71" s="468"/>
      <c r="U71" s="518"/>
    </row>
    <row r="72" spans="1:21" ht="17.25" customHeight="1">
      <c r="A72" s="480"/>
      <c r="B72" s="483"/>
      <c r="C72" s="483"/>
      <c r="D72" s="483"/>
      <c r="E72" s="486"/>
      <c r="F72" s="486"/>
      <c r="G72" s="486"/>
      <c r="H72" s="477"/>
      <c r="I72" s="471"/>
      <c r="J72" s="471"/>
      <c r="K72" s="474"/>
      <c r="L72" s="474"/>
      <c r="M72" s="477"/>
      <c r="N72" s="509"/>
      <c r="O72" s="515"/>
      <c r="P72" s="522"/>
      <c r="Q72" s="462"/>
      <c r="R72" s="462"/>
      <c r="S72" s="465"/>
      <c r="T72" s="468"/>
      <c r="U72" s="518"/>
    </row>
    <row r="73" spans="1:21" ht="17.25" customHeight="1">
      <c r="A73" s="480"/>
      <c r="B73" s="483"/>
      <c r="C73" s="483"/>
      <c r="D73" s="483"/>
      <c r="E73" s="486"/>
      <c r="F73" s="486"/>
      <c r="G73" s="486"/>
      <c r="H73" s="477"/>
      <c r="I73" s="471"/>
      <c r="J73" s="471"/>
      <c r="K73" s="474"/>
      <c r="L73" s="474"/>
      <c r="M73" s="477"/>
      <c r="N73" s="509"/>
      <c r="O73" s="515"/>
      <c r="P73" s="522"/>
      <c r="Q73" s="462"/>
      <c r="R73" s="462"/>
      <c r="S73" s="465"/>
      <c r="T73" s="468"/>
      <c r="U73" s="518"/>
    </row>
    <row r="74" spans="1:21" ht="17.25" customHeight="1" thickBot="1">
      <c r="A74" s="481"/>
      <c r="B74" s="484"/>
      <c r="C74" s="484"/>
      <c r="D74" s="484"/>
      <c r="E74" s="487"/>
      <c r="F74" s="487"/>
      <c r="G74" s="487"/>
      <c r="H74" s="478"/>
      <c r="I74" s="472"/>
      <c r="J74" s="472"/>
      <c r="K74" s="475"/>
      <c r="L74" s="475"/>
      <c r="M74" s="478"/>
      <c r="N74" s="510"/>
      <c r="O74" s="516"/>
      <c r="P74" s="523"/>
      <c r="Q74" s="463"/>
      <c r="R74" s="463"/>
      <c r="S74" s="466"/>
      <c r="T74" s="469"/>
      <c r="U74" s="520"/>
    </row>
  </sheetData>
  <mergeCells count="292">
    <mergeCell ref="U65:U69"/>
    <mergeCell ref="U70:U74"/>
    <mergeCell ref="P65:P69"/>
    <mergeCell ref="P70:P74"/>
    <mergeCell ref="Q65:Q69"/>
    <mergeCell ref="Q70:Q74"/>
    <mergeCell ref="R65:R69"/>
    <mergeCell ref="R70:R74"/>
    <mergeCell ref="S65:S69"/>
    <mergeCell ref="S70:S74"/>
    <mergeCell ref="T65:T69"/>
    <mergeCell ref="T70:T74"/>
    <mergeCell ref="K65:K69"/>
    <mergeCell ref="K70:K74"/>
    <mergeCell ref="L65:L69"/>
    <mergeCell ref="L70:L74"/>
    <mergeCell ref="M65:M69"/>
    <mergeCell ref="M70:M74"/>
    <mergeCell ref="N65:N69"/>
    <mergeCell ref="N70:N74"/>
    <mergeCell ref="O65:O69"/>
    <mergeCell ref="O70:O74"/>
    <mergeCell ref="A65:A69"/>
    <mergeCell ref="A70:A74"/>
    <mergeCell ref="H65:H69"/>
    <mergeCell ref="H70:H74"/>
    <mergeCell ref="I65:I69"/>
    <mergeCell ref="I70:I74"/>
    <mergeCell ref="J65:J69"/>
    <mergeCell ref="J70:J74"/>
    <mergeCell ref="B65:B69"/>
    <mergeCell ref="C65:C69"/>
    <mergeCell ref="D65:D69"/>
    <mergeCell ref="E65:E69"/>
    <mergeCell ref="F65:F69"/>
    <mergeCell ref="G65:G69"/>
    <mergeCell ref="B70:B74"/>
    <mergeCell ref="C70:C74"/>
    <mergeCell ref="D70:D74"/>
    <mergeCell ref="E70:E74"/>
    <mergeCell ref="F70:F74"/>
    <mergeCell ref="G70:G74"/>
    <mergeCell ref="R20:R24"/>
    <mergeCell ref="R25:R29"/>
    <mergeCell ref="R30:R34"/>
    <mergeCell ref="R35:R39"/>
    <mergeCell ref="R40:R44"/>
    <mergeCell ref="R45:R49"/>
    <mergeCell ref="R55:R59"/>
    <mergeCell ref="B10:B14"/>
    <mergeCell ref="B15:B19"/>
    <mergeCell ref="B20:B24"/>
    <mergeCell ref="B25:B29"/>
    <mergeCell ref="B30:B34"/>
    <mergeCell ref="B35:B39"/>
    <mergeCell ref="B40:B44"/>
    <mergeCell ref="B45:B49"/>
    <mergeCell ref="P55:P59"/>
    <mergeCell ref="Q55:Q59"/>
    <mergeCell ref="P40:P44"/>
    <mergeCell ref="Q40:Q44"/>
    <mergeCell ref="E40:E44"/>
    <mergeCell ref="F40:F44"/>
    <mergeCell ref="G40:G44"/>
    <mergeCell ref="H40:H44"/>
    <mergeCell ref="I40:I44"/>
    <mergeCell ref="D50:D54"/>
    <mergeCell ref="E50:E54"/>
    <mergeCell ref="F50:F54"/>
    <mergeCell ref="G50:G54"/>
    <mergeCell ref="H50:H54"/>
    <mergeCell ref="S55:S59"/>
    <mergeCell ref="T55:T59"/>
    <mergeCell ref="U55:U59"/>
    <mergeCell ref="J55:J59"/>
    <mergeCell ref="K55:K59"/>
    <mergeCell ref="L55:L59"/>
    <mergeCell ref="M55:M59"/>
    <mergeCell ref="N55:N59"/>
    <mergeCell ref="O55:O59"/>
    <mergeCell ref="R50:R54"/>
    <mergeCell ref="S50:S54"/>
    <mergeCell ref="T50:T54"/>
    <mergeCell ref="U50:U54"/>
    <mergeCell ref="I50:I54"/>
    <mergeCell ref="J50:J54"/>
    <mergeCell ref="K50:K54"/>
    <mergeCell ref="L50:L54"/>
    <mergeCell ref="M50:M54"/>
    <mergeCell ref="N50:N54"/>
    <mergeCell ref="Q45:Q49"/>
    <mergeCell ref="S45:S49"/>
    <mergeCell ref="A40:A44"/>
    <mergeCell ref="C40:C44"/>
    <mergeCell ref="D40:D44"/>
    <mergeCell ref="A55:A59"/>
    <mergeCell ref="C55:C59"/>
    <mergeCell ref="D55:D59"/>
    <mergeCell ref="E55:E59"/>
    <mergeCell ref="F55:F59"/>
    <mergeCell ref="G55:G59"/>
    <mergeCell ref="H55:H59"/>
    <mergeCell ref="I55:I59"/>
    <mergeCell ref="M45:M49"/>
    <mergeCell ref="G45:G49"/>
    <mergeCell ref="H45:H49"/>
    <mergeCell ref="I45:I49"/>
    <mergeCell ref="J45:J49"/>
    <mergeCell ref="K45:K49"/>
    <mergeCell ref="L45:L49"/>
    <mergeCell ref="B55:B59"/>
    <mergeCell ref="A50:A54"/>
    <mergeCell ref="B50:B54"/>
    <mergeCell ref="C50:C54"/>
    <mergeCell ref="A35:A39"/>
    <mergeCell ref="C35:C39"/>
    <mergeCell ref="D35:D39"/>
    <mergeCell ref="E35:E39"/>
    <mergeCell ref="F35:F39"/>
    <mergeCell ref="S40:S44"/>
    <mergeCell ref="T40:T44"/>
    <mergeCell ref="U40:U44"/>
    <mergeCell ref="A45:A49"/>
    <mergeCell ref="C45:C49"/>
    <mergeCell ref="D45:D49"/>
    <mergeCell ref="E45:E49"/>
    <mergeCell ref="F45:F49"/>
    <mergeCell ref="J40:J44"/>
    <mergeCell ref="K40:K44"/>
    <mergeCell ref="L40:L44"/>
    <mergeCell ref="M40:M44"/>
    <mergeCell ref="N40:N44"/>
    <mergeCell ref="O40:O44"/>
    <mergeCell ref="T45:T49"/>
    <mergeCell ref="U45:U49"/>
    <mergeCell ref="N45:N49"/>
    <mergeCell ref="O45:O49"/>
    <mergeCell ref="P45:P49"/>
    <mergeCell ref="T35:T39"/>
    <mergeCell ref="U35:U39"/>
    <mergeCell ref="N35:N39"/>
    <mergeCell ref="O35:O39"/>
    <mergeCell ref="P35:P39"/>
    <mergeCell ref="Q35:Q39"/>
    <mergeCell ref="S35:S39"/>
    <mergeCell ref="M30:M34"/>
    <mergeCell ref="G30:G34"/>
    <mergeCell ref="H30:H34"/>
    <mergeCell ref="I30:I34"/>
    <mergeCell ref="J30:J34"/>
    <mergeCell ref="K30:K34"/>
    <mergeCell ref="L30:L34"/>
    <mergeCell ref="M35:M39"/>
    <mergeCell ref="G35:G39"/>
    <mergeCell ref="H35:H39"/>
    <mergeCell ref="I35:I39"/>
    <mergeCell ref="J35:J39"/>
    <mergeCell ref="K35:K39"/>
    <mergeCell ref="L35:L39"/>
    <mergeCell ref="S25:S29"/>
    <mergeCell ref="T25:T29"/>
    <mergeCell ref="U25:U29"/>
    <mergeCell ref="A30:A34"/>
    <mergeCell ref="C30:C34"/>
    <mergeCell ref="D30:D34"/>
    <mergeCell ref="E30:E34"/>
    <mergeCell ref="F30:F34"/>
    <mergeCell ref="J25:J29"/>
    <mergeCell ref="K25:K29"/>
    <mergeCell ref="L25:L29"/>
    <mergeCell ref="M25:M29"/>
    <mergeCell ref="N25:N29"/>
    <mergeCell ref="O25:O29"/>
    <mergeCell ref="T30:T34"/>
    <mergeCell ref="U30:U34"/>
    <mergeCell ref="N30:N34"/>
    <mergeCell ref="O30:O34"/>
    <mergeCell ref="P30:P34"/>
    <mergeCell ref="Q30:Q34"/>
    <mergeCell ref="S30:S34"/>
    <mergeCell ref="T20:T24"/>
    <mergeCell ref="U20:U24"/>
    <mergeCell ref="A25:A29"/>
    <mergeCell ref="C25:C29"/>
    <mergeCell ref="D25:D29"/>
    <mergeCell ref="E25:E29"/>
    <mergeCell ref="F25:F29"/>
    <mergeCell ref="G25:G29"/>
    <mergeCell ref="H25:H29"/>
    <mergeCell ref="I25:I29"/>
    <mergeCell ref="M20:M24"/>
    <mergeCell ref="N20:N24"/>
    <mergeCell ref="O20:O24"/>
    <mergeCell ref="P20:P24"/>
    <mergeCell ref="Q20:Q24"/>
    <mergeCell ref="S20:S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S15:S19"/>
    <mergeCell ref="T15:T19"/>
    <mergeCell ref="U15:U19"/>
    <mergeCell ref="N15:N19"/>
    <mergeCell ref="O15:O19"/>
    <mergeCell ref="R10:R14"/>
    <mergeCell ref="R15:R19"/>
    <mergeCell ref="A9:N9"/>
    <mergeCell ref="A10:A14"/>
    <mergeCell ref="C10:C14"/>
    <mergeCell ref="D10:D14"/>
    <mergeCell ref="E10:E14"/>
    <mergeCell ref="F10:F14"/>
    <mergeCell ref="T10:T14"/>
    <mergeCell ref="U10:U14"/>
    <mergeCell ref="A15:A19"/>
    <mergeCell ref="C15:C19"/>
    <mergeCell ref="D15:D19"/>
    <mergeCell ref="E15:E19"/>
    <mergeCell ref="F15:F19"/>
    <mergeCell ref="G15:G19"/>
    <mergeCell ref="H15:H19"/>
    <mergeCell ref="I15:I19"/>
    <mergeCell ref="M10:M14"/>
    <mergeCell ref="N10:N14"/>
    <mergeCell ref="O10:O14"/>
    <mergeCell ref="P10:P14"/>
    <mergeCell ref="Q10:Q14"/>
    <mergeCell ref="S10:S14"/>
    <mergeCell ref="G10:G14"/>
    <mergeCell ref="H10:H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 ref="A60:A64"/>
    <mergeCell ref="B60:B64"/>
    <mergeCell ref="C60:C64"/>
    <mergeCell ref="D60:D64"/>
    <mergeCell ref="E60:E64"/>
    <mergeCell ref="F60:F64"/>
    <mergeCell ref="G60:G64"/>
    <mergeCell ref="H60:H64"/>
    <mergeCell ref="I60:I64"/>
    <mergeCell ref="O50:O54"/>
    <mergeCell ref="P50:P54"/>
    <mergeCell ref="Q50:Q54"/>
    <mergeCell ref="S60:S64"/>
    <mergeCell ref="T60:T64"/>
    <mergeCell ref="U60:U64"/>
    <mergeCell ref="J60:J64"/>
    <mergeCell ref="K60:K64"/>
    <mergeCell ref="L60:L64"/>
    <mergeCell ref="M60:M64"/>
    <mergeCell ref="N60:N64"/>
    <mergeCell ref="O60:O64"/>
    <mergeCell ref="P60:P64"/>
    <mergeCell ref="Q60:Q64"/>
    <mergeCell ref="R60:R64"/>
  </mergeCells>
  <conditionalFormatting sqref="A7:B7 H7 H75:J1048576">
    <cfRule type="containsText" dxfId="371" priority="1415" operator="containsText" text="3- Bajo">
      <formula>NOT(ISERROR(SEARCH("3- Bajo",A7)))</formula>
    </cfRule>
    <cfRule type="containsText" dxfId="370" priority="1416" operator="containsText" text="4- Bajo">
      <formula>NOT(ISERROR(SEARCH("4- Bajo",A7)))</formula>
    </cfRule>
    <cfRule type="containsText" dxfId="369" priority="1417" operator="containsText" text="1- Bajo">
      <formula>NOT(ISERROR(SEARCH("1- Bajo",A7)))</formula>
    </cfRule>
  </conditionalFormatting>
  <conditionalFormatting sqref="A10:B10 A15:B15 A20:B20 A25:B25 A30:B30 A35:B35 A40:B40 A45:B45 A55:B55 A60:B60 A65:B65 A70:B70">
    <cfRule type="containsText" dxfId="368" priority="79" operator="containsText" text="1- Bajo">
      <formula>NOT(ISERROR(SEARCH("1- Bajo",A10)))</formula>
    </cfRule>
    <cfRule type="containsText" dxfId="367" priority="74" operator="containsText" text="3- Moderado">
      <formula>NOT(ISERROR(SEARCH("3- Moderado",A10)))</formula>
    </cfRule>
    <cfRule type="containsText" dxfId="366" priority="75" operator="containsText" text="6- Moderado">
      <formula>NOT(ISERROR(SEARCH("6- Moderado",A10)))</formula>
    </cfRule>
    <cfRule type="containsText" dxfId="365" priority="76" operator="containsText" text="4- Moderado">
      <formula>NOT(ISERROR(SEARCH("4- Moderado",A10)))</formula>
    </cfRule>
    <cfRule type="containsText" dxfId="364" priority="77" operator="containsText" text="3- Bajo">
      <formula>NOT(ISERROR(SEARCH("3- Bajo",A10)))</formula>
    </cfRule>
    <cfRule type="containsText" dxfId="363" priority="78" operator="containsText" text="4- Bajo">
      <formula>NOT(ISERROR(SEARCH("4- Bajo",A10)))</formula>
    </cfRule>
  </conditionalFormatting>
  <conditionalFormatting sqref="A50:B50">
    <cfRule type="containsText" dxfId="362" priority="57" operator="containsText" text="6- Moderado">
      <formula>NOT(ISERROR(SEARCH("6- Moderado",A50)))</formula>
    </cfRule>
    <cfRule type="containsText" dxfId="361" priority="58" operator="containsText" text="4- Moderado">
      <formula>NOT(ISERROR(SEARCH("4- Moderado",A50)))</formula>
    </cfRule>
    <cfRule type="containsText" dxfId="360" priority="59" operator="containsText" text="3- Bajo">
      <formula>NOT(ISERROR(SEARCH("3- Bajo",A50)))</formula>
    </cfRule>
    <cfRule type="containsText" dxfId="359" priority="60" operator="containsText" text="4- Bajo">
      <formula>NOT(ISERROR(SEARCH("4- Bajo",A50)))</formula>
    </cfRule>
    <cfRule type="containsText" dxfId="358" priority="61" operator="containsText" text="1- Bajo">
      <formula>NOT(ISERROR(SEARCH("1- Bajo",A50)))</formula>
    </cfRule>
    <cfRule type="containsText" dxfId="357" priority="56" operator="containsText" text="3- Moderado">
      <formula>NOT(ISERROR(SEARCH("3- Moderado",A50)))</formula>
    </cfRule>
  </conditionalFormatting>
  <conditionalFormatting sqref="C10:I10 C15:I15 C20:I20 C25:I25 C30:I30 C35:I35 C40:I40 C45:I45 C50:I50 C55:I55 C60:I60 C65:I65 C70:I70">
    <cfRule type="containsText" dxfId="356" priority="1375" operator="containsText" text="1- Bajo">
      <formula>NOT(ISERROR(SEARCH("1- Bajo",C10)))</formula>
    </cfRule>
    <cfRule type="containsText" dxfId="355" priority="1374" operator="containsText" text="4- Bajo">
      <formula>NOT(ISERROR(SEARCH("4- Bajo",C10)))</formula>
    </cfRule>
    <cfRule type="containsText" dxfId="354" priority="1373" operator="containsText" text="3- Bajo">
      <formula>NOT(ISERROR(SEARCH("3- Bajo",C10)))</formula>
    </cfRule>
    <cfRule type="containsText" dxfId="353" priority="1372" operator="containsText" text="4- Moderado">
      <formula>NOT(ISERROR(SEARCH("4- Moderado",C10)))</formula>
    </cfRule>
    <cfRule type="containsText" dxfId="352" priority="1371" operator="containsText" text="6- Moderado">
      <formula>NOT(ISERROR(SEARCH("6- Moderado",C10)))</formula>
    </cfRule>
    <cfRule type="containsText" dxfId="351" priority="1370" operator="containsText" text="3- Moderado">
      <formula>NOT(ISERROR(SEARCH("3- Moderado",C10)))</formula>
    </cfRule>
  </conditionalFormatting>
  <conditionalFormatting sqref="D8:J8">
    <cfRule type="containsText" dxfId="350" priority="1409" operator="containsText" text="4- Bajo">
      <formula>NOT(ISERROR(SEARCH("4- Bajo",D8)))</formula>
    </cfRule>
    <cfRule type="containsText" dxfId="349" priority="1411" operator="containsText" text="1- Bajo">
      <formula>NOT(ISERROR(SEARCH("1- Bajo",D8)))</formula>
    </cfRule>
    <cfRule type="containsText" dxfId="348" priority="1405" operator="containsText" text="3- Moderado">
      <formula>NOT(ISERROR(SEARCH("3- Moderado",D8)))</formula>
    </cfRule>
    <cfRule type="containsText" dxfId="347" priority="1406" operator="containsText" text="6- Moderado">
      <formula>NOT(ISERROR(SEARCH("6- Moderado",D8)))</formula>
    </cfRule>
    <cfRule type="containsText" dxfId="346" priority="1407" operator="containsText" text="4- Moderado">
      <formula>NOT(ISERROR(SEARCH("4- Moderado",D8)))</formula>
    </cfRule>
    <cfRule type="containsText" dxfId="345" priority="1408" operator="containsText" text="3- Bajo">
      <formula>NOT(ISERROR(SEARCH("3- Bajo",D8)))</formula>
    </cfRule>
  </conditionalFormatting>
  <conditionalFormatting sqref="H10:H74">
    <cfRule type="containsText" dxfId="344" priority="1323" operator="containsText" text="Muy Alta">
      <formula>NOT(ISERROR(SEARCH("Muy Alta",H10)))</formula>
    </cfRule>
    <cfRule type="containsText" dxfId="343" priority="1324" operator="containsText" text="Alta">
      <formula>NOT(ISERROR(SEARCH("Alta",H10)))</formula>
    </cfRule>
    <cfRule type="containsText" dxfId="342" priority="1325" operator="containsText" text="Muy Alta">
      <formula>NOT(ISERROR(SEARCH("Muy Alta",H10)))</formula>
    </cfRule>
    <cfRule type="containsText" dxfId="341" priority="1330" operator="containsText" text="Muy Baja">
      <formula>NOT(ISERROR(SEARCH("Muy Baja",H10)))</formula>
    </cfRule>
    <cfRule type="containsText" dxfId="340" priority="1331" operator="containsText" text="Baja">
      <formula>NOT(ISERROR(SEARCH("Baja",H10)))</formula>
    </cfRule>
    <cfRule type="containsText" dxfId="339" priority="1332" operator="containsText" text="Media">
      <formula>NOT(ISERROR(SEARCH("Media",H10)))</formula>
    </cfRule>
    <cfRule type="containsText" dxfId="338" priority="1333" operator="containsText" text="Alta">
      <formula>NOT(ISERROR(SEARCH("Alta",H10)))</formula>
    </cfRule>
    <cfRule type="containsText" dxfId="337" priority="1335" operator="containsText" text="Muy Alta">
      <formula>NOT(ISERROR(SEARCH("Muy Alta",H10)))</formula>
    </cfRule>
  </conditionalFormatting>
  <conditionalFormatting sqref="H75:J1048576 A7:B7 H7">
    <cfRule type="containsText" dxfId="336" priority="1414" operator="containsText" text="4- Moderado">
      <formula>NOT(ISERROR(SEARCH("4- Moderado",A7)))</formula>
    </cfRule>
    <cfRule type="containsText" dxfId="335" priority="1413" operator="containsText" text="6- Moderado">
      <formula>NOT(ISERROR(SEARCH("6- Moderado",A7)))</formula>
    </cfRule>
    <cfRule type="containsText" dxfId="334" priority="1412" operator="containsText" text="3- Moderado">
      <formula>NOT(ISERROR(SEARCH("3- Moderado",A7)))</formula>
    </cfRule>
  </conditionalFormatting>
  <conditionalFormatting sqref="I10:I74">
    <cfRule type="containsText" dxfId="333" priority="1327" operator="containsText" text="Mayor">
      <formula>NOT(ISERROR(SEARCH("Mayor",I10)))</formula>
    </cfRule>
    <cfRule type="containsText" dxfId="332" priority="1326" operator="containsText" text="Catastrófico">
      <formula>NOT(ISERROR(SEARCH("Catastrófico",I10)))</formula>
    </cfRule>
    <cfRule type="containsText" dxfId="331" priority="1328" operator="containsText" text="Menor">
      <formula>NOT(ISERROR(SEARCH("Menor",I10)))</formula>
    </cfRule>
    <cfRule type="containsText" dxfId="330" priority="1329" operator="containsText" text="Leve">
      <formula>NOT(ISERROR(SEARCH("Leve",I10)))</formula>
    </cfRule>
    <cfRule type="containsText" dxfId="329" priority="1334" operator="containsText" text="Moderado">
      <formula>NOT(ISERROR(SEARCH("Moderado",I10)))</formula>
    </cfRule>
  </conditionalFormatting>
  <conditionalFormatting sqref="J8 J75:J1048576">
    <cfRule type="containsText" dxfId="328" priority="1399" operator="containsText" text="12- Alto">
      <formula>NOT(ISERROR(SEARCH("12- Alto",J8)))</formula>
    </cfRule>
    <cfRule type="containsText" dxfId="327" priority="1398" operator="containsText" text="5- Extremo">
      <formula>NOT(ISERROR(SEARCH("5- Extremo",J8)))</formula>
    </cfRule>
    <cfRule type="containsText" dxfId="326" priority="1397" operator="containsText" text="10- Extremo">
      <formula>NOT(ISERROR(SEARCH("10- Extremo",J8)))</formula>
    </cfRule>
    <cfRule type="containsText" dxfId="325" priority="1396" operator="containsText" text="15- Extremo">
      <formula>NOT(ISERROR(SEARCH("15- Extremo",J8)))</formula>
    </cfRule>
    <cfRule type="containsText" dxfId="324" priority="1402" operator="containsText" text="8- Alto">
      <formula>NOT(ISERROR(SEARCH("8- Alto",J8)))</formula>
    </cfRule>
    <cfRule type="containsText" dxfId="323" priority="1395" operator="containsText" text="20- Extremo">
      <formula>NOT(ISERROR(SEARCH("20- Extremo",J8)))</formula>
    </cfRule>
    <cfRule type="containsText" dxfId="322" priority="1410" operator="containsText" text="2- Bajo">
      <formula>NOT(ISERROR(SEARCH("2- Bajo",J8)))</formula>
    </cfRule>
    <cfRule type="containsText" dxfId="321" priority="1404" operator="containsText" text="4- Alto">
      <formula>NOT(ISERROR(SEARCH("4- Alto",J8)))</formula>
    </cfRule>
    <cfRule type="containsText" dxfId="320" priority="1403" operator="containsText" text="5- Alto">
      <formula>NOT(ISERROR(SEARCH("5- Alto",J8)))</formula>
    </cfRule>
    <cfRule type="containsText" dxfId="319" priority="1394" operator="containsText" text="25- Extremo">
      <formula>NOT(ISERROR(SEARCH("25- Extremo",J8)))</formula>
    </cfRule>
    <cfRule type="containsText" dxfId="318" priority="1401" operator="containsText" text="9- Alto">
      <formula>NOT(ISERROR(SEARCH("9- Alto",J8)))</formula>
    </cfRule>
    <cfRule type="containsText" dxfId="317" priority="1400" operator="containsText" text="10- Alto">
      <formula>NOT(ISERROR(SEARCH("10- Alto",J8)))</formula>
    </cfRule>
  </conditionalFormatting>
  <conditionalFormatting sqref="J10:J74 L10:M74">
    <cfRule type="containsText" dxfId="316" priority="1320" operator="containsText" text="Moderado">
      <formula>NOT(ISERROR(SEARCH("Moderado",J10)))</formula>
    </cfRule>
  </conditionalFormatting>
  <conditionalFormatting sqref="J10:J74">
    <cfRule type="containsText" dxfId="315" priority="1418" operator="containsText" text="Bajo">
      <formula>NOT(ISERROR(SEARCH("Bajo",J10)))</formula>
    </cfRule>
    <cfRule type="containsText" dxfId="314" priority="1420" operator="containsText" text="Alto">
      <formula>NOT(ISERROR(SEARCH("Alto",J10)))</formula>
    </cfRule>
    <cfRule type="containsText" dxfId="313" priority="1421" operator="containsText" text="Extremo">
      <formula>NOT(ISERROR(SEARCH("Extremo",J10)))</formula>
    </cfRule>
    <cfRule type="colorScale" priority="1422">
      <colorScale>
        <cfvo type="min"/>
        <cfvo type="max"/>
        <color rgb="FFFF7128"/>
        <color rgb="FFFFEF9C"/>
      </colorScale>
    </cfRule>
    <cfRule type="containsText" dxfId="312" priority="1306" operator="containsText" text="Extremo">
      <formula>NOT(ISERROR(SEARCH("Extremo",J10)))</formula>
    </cfRule>
    <cfRule type="containsText" dxfId="311" priority="1305" operator="containsText" text="Bajo">
      <formula>NOT(ISERROR(SEARCH("Bajo",J10)))</formula>
    </cfRule>
    <cfRule type="containsText" dxfId="310" priority="1419" operator="containsText" text="Moderado">
      <formula>NOT(ISERROR(SEARCH("Moderado",J10)))</formula>
    </cfRule>
  </conditionalFormatting>
  <conditionalFormatting sqref="K10:K74">
    <cfRule type="containsText" dxfId="309" priority="1301" operator="containsText" text="Muy Alta">
      <formula>NOT(ISERROR(SEARCH("Muy Alta",K10)))</formula>
    </cfRule>
    <cfRule type="containsText" dxfId="308" priority="1321" operator="containsText" text="Media">
      <formula>NOT(ISERROR(SEARCH("Media",K10)))</formula>
    </cfRule>
    <cfRule type="containsText" dxfId="307" priority="1304" operator="containsText" text="Muy Baja">
      <formula>NOT(ISERROR(SEARCH("Muy Baja",K10)))</formula>
    </cfRule>
    <cfRule type="containsText" dxfId="306" priority="1303" operator="containsText" text="Baja">
      <formula>NOT(ISERROR(SEARCH("Baja",K10)))</formula>
    </cfRule>
    <cfRule type="containsText" dxfId="305" priority="1302" operator="containsText" text="Alta">
      <formula>NOT(ISERROR(SEARCH("Alta",K10)))</formula>
    </cfRule>
  </conditionalFormatting>
  <conditionalFormatting sqref="K10:L10 K15:L15 K20:L20 K25:L25 K30:L30 K35:L35 K40:L40 K45:L45 K50:L50 K55:L55 K60:L60 K65:L65 K70:L70">
    <cfRule type="containsText" dxfId="304" priority="1388" operator="containsText" text="3- Moderado">
      <formula>NOT(ISERROR(SEARCH("3- Moderado",K10)))</formula>
    </cfRule>
    <cfRule type="containsText" dxfId="303" priority="1393" operator="containsText" text="1- Bajo">
      <formula>NOT(ISERROR(SEARCH("1- Bajo",K10)))</formula>
    </cfRule>
    <cfRule type="containsText" dxfId="302" priority="1391" operator="containsText" text="3- Bajo">
      <formula>NOT(ISERROR(SEARCH("3- Bajo",K10)))</formula>
    </cfRule>
    <cfRule type="containsText" dxfId="301" priority="1392" operator="containsText" text="4- Bajo">
      <formula>NOT(ISERROR(SEARCH("4- Bajo",K10)))</formula>
    </cfRule>
    <cfRule type="containsText" dxfId="300" priority="1390" operator="containsText" text="4- Moderado">
      <formula>NOT(ISERROR(SEARCH("4- Moderado",K10)))</formula>
    </cfRule>
    <cfRule type="containsText" dxfId="299" priority="1389" operator="containsText" text="6- Moderado">
      <formula>NOT(ISERROR(SEARCH("6- Moderado",K10)))</formula>
    </cfRule>
  </conditionalFormatting>
  <conditionalFormatting sqref="K8:M8">
    <cfRule type="containsText" dxfId="298" priority="1357" operator="containsText" text="1- Bajo">
      <formula>NOT(ISERROR(SEARCH("1- Bajo",K8)))</formula>
    </cfRule>
    <cfRule type="containsText" dxfId="297" priority="1355" operator="containsText" text="3- Bajo">
      <formula>NOT(ISERROR(SEARCH("3- Bajo",K8)))</formula>
    </cfRule>
    <cfRule type="containsText" dxfId="296" priority="1354" operator="containsText" text="4- Moderado">
      <formula>NOT(ISERROR(SEARCH("4- Moderado",K8)))</formula>
    </cfRule>
    <cfRule type="containsText" dxfId="295" priority="1353" operator="containsText" text="6- Moderado">
      <formula>NOT(ISERROR(SEARCH("6- Moderado",K8)))</formula>
    </cfRule>
    <cfRule type="containsText" dxfId="294" priority="1352" operator="containsText" text="3- Moderado">
      <formula>NOT(ISERROR(SEARCH("3- Moderado",K8)))</formula>
    </cfRule>
    <cfRule type="containsText" dxfId="293" priority="1356" operator="containsText" text="4- Bajo">
      <formula>NOT(ISERROR(SEARCH("4- Bajo",K8)))</formula>
    </cfRule>
  </conditionalFormatting>
  <conditionalFormatting sqref="L10:L74">
    <cfRule type="containsText" dxfId="292" priority="1298" operator="containsText" text="Mayor">
      <formula>NOT(ISERROR(SEARCH("Mayor",L10)))</formula>
    </cfRule>
    <cfRule type="containsText" dxfId="291" priority="1299" operator="containsText" text="Menor">
      <formula>NOT(ISERROR(SEARCH("Menor",L10)))</formula>
    </cfRule>
    <cfRule type="containsText" dxfId="290" priority="1300" operator="containsText" text="Leve">
      <formula>NOT(ISERROR(SEARCH("Leve",L10)))</formula>
    </cfRule>
    <cfRule type="containsText" dxfId="289" priority="1297" operator="containsText" text="Catastrófico">
      <formula>NOT(ISERROR(SEARCH("Catastrófico",L10)))</formula>
    </cfRule>
  </conditionalFormatting>
  <conditionalFormatting sqref="M10:M74">
    <cfRule type="containsText" dxfId="288" priority="1429" operator="containsText" text="Bajo">
      <formula>NOT(ISERROR(SEARCH("Bajo",M10)))</formula>
    </cfRule>
    <cfRule type="containsText" dxfId="287" priority="1430" operator="containsText" text="Moderado">
      <formula>NOT(ISERROR(SEARCH("Moderado",M10)))</formula>
    </cfRule>
    <cfRule type="containsText" dxfId="286" priority="1431" operator="containsText" text="Alto">
      <formula>NOT(ISERROR(SEARCH("Alto",M10)))</formula>
    </cfRule>
    <cfRule type="containsText" dxfId="285" priority="1432" operator="containsText" text="Extremo">
      <formula>NOT(ISERROR(SEARCH("Extremo",M10)))</formula>
    </cfRule>
    <cfRule type="colorScale" priority="1433">
      <colorScale>
        <cfvo type="min"/>
        <cfvo type="max"/>
        <color rgb="FFFF7128"/>
        <color rgb="FFFFEF9C"/>
      </colorScale>
    </cfRule>
  </conditionalFormatting>
  <conditionalFormatting sqref="N10 N15 N20 N25 N30 N35 N40 N45 N50 N55 N60 N65 N70">
    <cfRule type="containsText" dxfId="284" priority="1340" operator="containsText" text="4- Bajo">
      <formula>NOT(ISERROR(SEARCH("4- Bajo",N10)))</formula>
    </cfRule>
    <cfRule type="containsText" dxfId="283" priority="1341" operator="containsText" text="1- Bajo">
      <formula>NOT(ISERROR(SEARCH("1- Bajo",N10)))</formula>
    </cfRule>
    <cfRule type="containsText" dxfId="282" priority="1336" operator="containsText" text="3- Moderado">
      <formula>NOT(ISERROR(SEARCH("3- Moderado",N10)))</formula>
    </cfRule>
    <cfRule type="containsText" dxfId="281" priority="1339" operator="containsText" text="3- Bajo">
      <formula>NOT(ISERROR(SEARCH("3- Bajo",N10)))</formula>
    </cfRule>
    <cfRule type="containsText" dxfId="280" priority="1338" operator="containsText" text="4- Moderado">
      <formula>NOT(ISERROR(SEARCH("4- Moderado",N10)))</formula>
    </cfRule>
    <cfRule type="containsText" dxfId="279" priority="1337" operator="containsText" text="6- Moderado">
      <formula>NOT(ISERROR(SEARCH("6- Moderado",N10)))</formula>
    </cfRule>
  </conditionalFormatting>
  <dataValidations count="7">
    <dataValidation allowBlank="1" showInputMessage="1" showErrorMessage="1" prompt="Seleccionar el tipo de riesgo teniendo en cuenta que  factor organizaconal afecta. Ver explicacion en hoja " sqref="E8" xr:uid="{00000000-0002-0000-0C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1000000}"/>
    <dataValidation allowBlank="1" showInputMessage="1" showErrorMessage="1" prompt="Que tan factible es que materialize el riesgo?" sqref="H8" xr:uid="{00000000-0002-0000-0C00-000002000000}"/>
    <dataValidation allowBlank="1" showInputMessage="1" showErrorMessage="1" prompt="El grado de afectación puede ser " sqref="I8" xr:uid="{00000000-0002-0000-0C00-000003000000}"/>
    <dataValidation allowBlank="1" showInputMessage="1" showErrorMessage="1" prompt="Describir las actividades que se van a desarrollar para el proyecto" sqref="O7" xr:uid="{00000000-0002-0000-0C00-000004000000}"/>
    <dataValidation allowBlank="1" showInputMessage="1" showErrorMessage="1" prompt="Seleccionar si el responsable es el responsable de las acciones es el nivel central" sqref="P7:P8" xr:uid="{00000000-0002-0000-0C00-000005000000}"/>
    <dataValidation allowBlank="1" showInputMessage="1" showErrorMessage="1" prompt="seleccionar si el responsable de ejecutar las acciones es el nivel central" sqref="Q8:R8" xr:uid="{00000000-0002-0000-0C00-000006000000}"/>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A0BCD-2B53-46E7-9F29-0F1F82060AC5}">
  <sheetPr>
    <tabColor rgb="FFFF0000"/>
  </sheetPr>
  <dimension ref="A1:JS74"/>
  <sheetViews>
    <sheetView zoomScaleNormal="100" workbookViewId="0">
      <selection activeCell="U10" sqref="U10:U14"/>
    </sheetView>
  </sheetViews>
  <sheetFormatPr baseColWidth="10" defaultColWidth="11.42578125" defaultRowHeight="14.25"/>
  <cols>
    <col min="1" max="1" width="8" style="200" customWidth="1"/>
    <col min="2" max="2" width="18.42578125" style="200" customWidth="1"/>
    <col min="3" max="3" width="15.42578125" style="84" customWidth="1"/>
    <col min="4" max="4" width="21.28515625" style="200" customWidth="1"/>
    <col min="5" max="5" width="24.7109375" style="181" customWidth="1"/>
    <col min="6" max="6" width="31" style="84" customWidth="1"/>
    <col min="7" max="7" width="17.42578125" style="84" customWidth="1"/>
    <col min="8" max="9" width="10.42578125" style="96" customWidth="1"/>
    <col min="10" max="10" width="10.28515625" style="201" customWidth="1"/>
    <col min="11" max="11" width="8.42578125" style="96" customWidth="1"/>
    <col min="12" max="12" width="9" style="96" customWidth="1"/>
    <col min="13" max="13" width="8.7109375" style="96" customWidth="1"/>
    <col min="14" max="14" width="14.85546875" style="84" customWidth="1"/>
    <col min="15" max="15" width="32.85546875" style="84" customWidth="1"/>
    <col min="16" max="18" width="12" style="84" customWidth="1"/>
    <col min="19" max="20" width="14.140625" style="84" customWidth="1"/>
    <col min="21" max="21" width="41.140625" style="84" customWidth="1"/>
    <col min="22" max="177" width="11.42578125" style="105"/>
    <col min="178" max="16384" width="11.42578125" style="84"/>
  </cols>
  <sheetData>
    <row r="1" spans="1:279" s="159" customFormat="1" ht="16.5" customHeight="1">
      <c r="A1" s="370"/>
      <c r="B1" s="371"/>
      <c r="C1" s="371"/>
      <c r="D1" s="496" t="s">
        <v>642</v>
      </c>
      <c r="E1" s="496"/>
      <c r="F1" s="496"/>
      <c r="G1" s="496"/>
      <c r="H1" s="496"/>
      <c r="I1" s="496"/>
      <c r="J1" s="496"/>
      <c r="K1" s="496"/>
      <c r="L1" s="496"/>
      <c r="M1" s="496"/>
      <c r="N1" s="496"/>
      <c r="O1" s="496"/>
      <c r="P1" s="496"/>
      <c r="Q1" s="497"/>
      <c r="R1" s="185"/>
      <c r="S1" s="363" t="s">
        <v>241</v>
      </c>
      <c r="T1" s="363"/>
      <c r="U1" s="363"/>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c r="IX1" s="158"/>
      <c r="IY1" s="158"/>
      <c r="IZ1" s="158"/>
      <c r="JA1" s="158"/>
      <c r="JB1" s="158"/>
      <c r="JC1" s="158"/>
      <c r="JD1" s="158"/>
      <c r="JE1" s="158"/>
      <c r="JF1" s="158"/>
      <c r="JG1" s="158"/>
      <c r="JH1" s="158"/>
      <c r="JI1" s="158"/>
      <c r="JJ1" s="158"/>
      <c r="JK1" s="158"/>
      <c r="JL1" s="158"/>
      <c r="JM1" s="158"/>
      <c r="JN1" s="158"/>
      <c r="JO1" s="158"/>
      <c r="JP1" s="158"/>
      <c r="JQ1" s="158"/>
      <c r="JR1" s="158"/>
      <c r="JS1" s="158"/>
    </row>
    <row r="2" spans="1:279" s="159" customFormat="1" ht="39.75" customHeight="1">
      <c r="A2" s="372"/>
      <c r="B2" s="373"/>
      <c r="C2" s="373"/>
      <c r="D2" s="498"/>
      <c r="E2" s="498"/>
      <c r="F2" s="498"/>
      <c r="G2" s="498"/>
      <c r="H2" s="498"/>
      <c r="I2" s="498"/>
      <c r="J2" s="498"/>
      <c r="K2" s="498"/>
      <c r="L2" s="498"/>
      <c r="M2" s="498"/>
      <c r="N2" s="498"/>
      <c r="O2" s="498"/>
      <c r="P2" s="498"/>
      <c r="Q2" s="499"/>
      <c r="R2" s="185"/>
      <c r="S2" s="363"/>
      <c r="T2" s="363"/>
      <c r="U2" s="363"/>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row>
    <row r="3" spans="1:279" s="159" customFormat="1" ht="3" customHeight="1">
      <c r="A3" s="160"/>
      <c r="B3" s="160"/>
      <c r="C3" s="161"/>
      <c r="D3" s="498"/>
      <c r="E3" s="498"/>
      <c r="F3" s="498"/>
      <c r="G3" s="498"/>
      <c r="H3" s="498"/>
      <c r="I3" s="498"/>
      <c r="J3" s="498"/>
      <c r="K3" s="498"/>
      <c r="L3" s="498"/>
      <c r="M3" s="498"/>
      <c r="N3" s="498"/>
      <c r="O3" s="498"/>
      <c r="P3" s="498"/>
      <c r="Q3" s="499"/>
      <c r="R3" s="185"/>
      <c r="S3" s="363"/>
      <c r="T3" s="363"/>
      <c r="U3" s="363"/>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row>
    <row r="4" spans="1:279" s="159" customFormat="1" ht="41.25" customHeight="1">
      <c r="A4" s="364" t="s">
        <v>242</v>
      </c>
      <c r="B4" s="365"/>
      <c r="C4" s="366"/>
      <c r="D4" s="374" t="s">
        <v>243</v>
      </c>
      <c r="E4" s="375"/>
      <c r="F4" s="375"/>
      <c r="G4" s="375"/>
      <c r="H4" s="375"/>
      <c r="I4" s="375"/>
      <c r="J4" s="375"/>
      <c r="K4" s="375"/>
      <c r="L4" s="375"/>
      <c r="M4" s="375"/>
      <c r="N4" s="376"/>
      <c r="O4" s="369"/>
      <c r="P4" s="369"/>
      <c r="Q4" s="369"/>
      <c r="R4" s="161"/>
      <c r="S4" s="105"/>
      <c r="T4" s="105"/>
      <c r="U4" s="105"/>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row>
    <row r="5" spans="1:279" s="159" customFormat="1" ht="52.5" customHeight="1">
      <c r="A5" s="364" t="s">
        <v>244</v>
      </c>
      <c r="B5" s="365"/>
      <c r="C5" s="366"/>
      <c r="D5" s="488" t="str">
        <f>'Mapa Final'!D5</f>
        <v>Administrar justicia dirigiendo la actuación procesal, hacia la emisión de una decisión de carácter definitivo mediante la aplicación de la normatividad vigente.</v>
      </c>
      <c r="E5" s="489"/>
      <c r="F5" s="489"/>
      <c r="G5" s="489"/>
      <c r="H5" s="489"/>
      <c r="I5" s="489"/>
      <c r="J5" s="489"/>
      <c r="K5" s="489"/>
      <c r="L5" s="489"/>
      <c r="M5" s="489"/>
      <c r="N5" s="490"/>
      <c r="O5" s="105"/>
      <c r="P5" s="105"/>
      <c r="Q5" s="105"/>
      <c r="R5" s="105"/>
      <c r="S5" s="105"/>
      <c r="T5" s="105"/>
      <c r="U5" s="105"/>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c r="IW5" s="158"/>
      <c r="IX5" s="158"/>
      <c r="IY5" s="158"/>
      <c r="IZ5" s="158"/>
      <c r="JA5" s="158"/>
      <c r="JB5" s="158"/>
      <c r="JC5" s="158"/>
      <c r="JD5" s="158"/>
      <c r="JE5" s="158"/>
      <c r="JF5" s="158"/>
      <c r="JG5" s="158"/>
      <c r="JH5" s="158"/>
      <c r="JI5" s="158"/>
      <c r="JJ5" s="158"/>
      <c r="JK5" s="158"/>
      <c r="JL5" s="158"/>
      <c r="JM5" s="158"/>
      <c r="JN5" s="158"/>
      <c r="JO5" s="158"/>
      <c r="JP5" s="158"/>
      <c r="JQ5" s="158"/>
      <c r="JR5" s="158"/>
      <c r="JS5" s="158"/>
    </row>
    <row r="6" spans="1:279" s="159" customFormat="1" ht="32.25" customHeight="1" thickBot="1">
      <c r="A6" s="364" t="s">
        <v>245</v>
      </c>
      <c r="B6" s="365"/>
      <c r="C6" s="366"/>
      <c r="D6" s="488" t="s">
        <v>595</v>
      </c>
      <c r="E6" s="489"/>
      <c r="F6" s="489"/>
      <c r="G6" s="489"/>
      <c r="H6" s="489"/>
      <c r="I6" s="489"/>
      <c r="J6" s="489"/>
      <c r="K6" s="489"/>
      <c r="L6" s="489"/>
      <c r="M6" s="489"/>
      <c r="N6" s="490"/>
      <c r="O6" s="105"/>
      <c r="P6" s="105"/>
      <c r="Q6" s="105"/>
      <c r="R6" s="105"/>
      <c r="S6" s="105"/>
      <c r="T6" s="105"/>
      <c r="U6" s="105"/>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c r="JH6" s="158"/>
      <c r="JI6" s="158"/>
      <c r="JJ6" s="158"/>
      <c r="JK6" s="158"/>
      <c r="JL6" s="158"/>
      <c r="JM6" s="158"/>
      <c r="JN6" s="158"/>
      <c r="JO6" s="158"/>
      <c r="JP6" s="158"/>
      <c r="JQ6" s="158"/>
      <c r="JR6" s="158"/>
      <c r="JS6" s="158"/>
    </row>
    <row r="7" spans="1:279" s="188" customFormat="1" ht="38.25" customHeight="1" thickTop="1" thickBot="1">
      <c r="A7" s="491" t="s">
        <v>596</v>
      </c>
      <c r="B7" s="492"/>
      <c r="C7" s="492"/>
      <c r="D7" s="492"/>
      <c r="E7" s="492"/>
      <c r="F7" s="493"/>
      <c r="G7" s="186"/>
      <c r="H7" s="494" t="s">
        <v>597</v>
      </c>
      <c r="I7" s="494"/>
      <c r="J7" s="494"/>
      <c r="K7" s="494" t="s">
        <v>598</v>
      </c>
      <c r="L7" s="494"/>
      <c r="M7" s="494"/>
      <c r="N7" s="495" t="s">
        <v>541</v>
      </c>
      <c r="O7" s="500" t="s">
        <v>599</v>
      </c>
      <c r="P7" s="502" t="s">
        <v>600</v>
      </c>
      <c r="Q7" s="505"/>
      <c r="R7" s="503"/>
      <c r="S7" s="502" t="s">
        <v>601</v>
      </c>
      <c r="T7" s="503"/>
      <c r="U7" s="504" t="s">
        <v>643</v>
      </c>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87"/>
      <c r="FG7" s="187"/>
      <c r="FH7" s="187"/>
      <c r="FI7" s="187"/>
      <c r="FJ7" s="187"/>
      <c r="FK7" s="187"/>
      <c r="FL7" s="187"/>
      <c r="FM7" s="187"/>
      <c r="FN7" s="187"/>
      <c r="FO7" s="187"/>
      <c r="FP7" s="187"/>
      <c r="FQ7" s="187"/>
      <c r="FR7" s="187"/>
      <c r="FS7" s="187"/>
      <c r="FT7" s="187"/>
      <c r="FU7" s="187"/>
    </row>
    <row r="8" spans="1:279" s="194" customFormat="1" ht="81" customHeight="1" thickTop="1" thickBot="1">
      <c r="A8" s="189" t="s">
        <v>13</v>
      </c>
      <c r="B8" s="189" t="s">
        <v>253</v>
      </c>
      <c r="C8" s="202" t="s">
        <v>194</v>
      </c>
      <c r="D8" s="190" t="s">
        <v>603</v>
      </c>
      <c r="E8" s="189" t="s">
        <v>198</v>
      </c>
      <c r="F8" s="189" t="s">
        <v>200</v>
      </c>
      <c r="G8" s="189" t="s">
        <v>202</v>
      </c>
      <c r="H8" s="191" t="s">
        <v>604</v>
      </c>
      <c r="I8" s="191" t="s">
        <v>532</v>
      </c>
      <c r="J8" s="191" t="s">
        <v>605</v>
      </c>
      <c r="K8" s="191" t="s">
        <v>604</v>
      </c>
      <c r="L8" s="191" t="s">
        <v>606</v>
      </c>
      <c r="M8" s="191" t="s">
        <v>605</v>
      </c>
      <c r="N8" s="495"/>
      <c r="O8" s="501"/>
      <c r="P8" s="192" t="s">
        <v>607</v>
      </c>
      <c r="Q8" s="192" t="s">
        <v>608</v>
      </c>
      <c r="R8" s="192" t="s">
        <v>609</v>
      </c>
      <c r="S8" s="192" t="s">
        <v>610</v>
      </c>
      <c r="T8" s="192" t="s">
        <v>611</v>
      </c>
      <c r="U8" s="504"/>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row>
    <row r="9" spans="1:279" s="195" customFormat="1" ht="10.5" customHeight="1" thickTop="1" thickBot="1">
      <c r="A9" s="506"/>
      <c r="B9" s="507"/>
      <c r="C9" s="507"/>
      <c r="D9" s="507"/>
      <c r="E9" s="507"/>
      <c r="F9" s="507"/>
      <c r="G9" s="507"/>
      <c r="H9" s="507"/>
      <c r="I9" s="507"/>
      <c r="J9" s="507"/>
      <c r="K9" s="507"/>
      <c r="L9" s="507"/>
      <c r="M9" s="507"/>
      <c r="N9" s="507"/>
      <c r="U9" s="196"/>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c r="FN9" s="197"/>
      <c r="FO9" s="197"/>
      <c r="FP9" s="197"/>
      <c r="FQ9" s="197"/>
      <c r="FR9" s="197"/>
      <c r="FS9" s="197"/>
      <c r="FT9" s="197"/>
      <c r="FU9" s="197"/>
    </row>
    <row r="10" spans="1:279" s="199" customFormat="1" ht="13.5" customHeight="1">
      <c r="A10" s="479">
        <f>'Mapa Final'!A10</f>
        <v>1</v>
      </c>
      <c r="B10" s="482" t="str">
        <f>'Mapa Final'!B10</f>
        <v>Vencimiento de los términos para resolver de fondo los asuntos de competencia del Tribunal y Juzgado Contencioso Administrativo</v>
      </c>
      <c r="C10" s="482" t="str">
        <f>'Mapa Final'!C10</f>
        <v>Vulneración de los derechos fundamentales de los ciudadanos</v>
      </c>
      <c r="D10" s="482" t="str">
        <f>'Mapa Final'!D10</f>
        <v xml:space="preserve">Falta de seguimiento y control </v>
      </c>
      <c r="E10" s="485" t="str">
        <f>'Mapa Final'!E10</f>
        <v xml:space="preserve">Carga laboral </v>
      </c>
      <c r="F10" s="485" t="str">
        <f>'Mapa Final'!F10</f>
        <v xml:space="preserve">Resolver las peticiones, solicitudes, demandas por fuera del plazo legal establecido para cada uno de los trámites que corresponda o de forma tardía. </v>
      </c>
      <c r="G10" s="485" t="str">
        <f>'Mapa Final'!G10</f>
        <v>Usuarios, productos y prácticas organizacionales</v>
      </c>
      <c r="H10" s="476" t="str">
        <f>'Mapa Final'!I10</f>
        <v>Alta</v>
      </c>
      <c r="I10" s="470" t="str">
        <f>'Mapa Final'!L10</f>
        <v>Mayor</v>
      </c>
      <c r="J10" s="470" t="str">
        <f>'Mapa Final'!N10</f>
        <v xml:space="preserve">Alto </v>
      </c>
      <c r="K10" s="473" t="str">
        <f>'Mapa Final'!AA10</f>
        <v>Media</v>
      </c>
      <c r="L10" s="473" t="str">
        <f>'Mapa Final'!AE10</f>
        <v>Mayor</v>
      </c>
      <c r="M10" s="476" t="str">
        <f>'Mapa Final'!AG10</f>
        <v xml:space="preserve">Alto </v>
      </c>
      <c r="N10" s="473" t="str">
        <f>'Mapa Final'!AH10</f>
        <v>Evitar</v>
      </c>
      <c r="O10" s="458" t="s">
        <v>612</v>
      </c>
      <c r="P10" s="461" t="s">
        <v>613</v>
      </c>
      <c r="Q10" s="461" t="s">
        <v>614</v>
      </c>
      <c r="R10" s="461" t="s">
        <v>615</v>
      </c>
      <c r="S10" s="464"/>
      <c r="T10" s="467"/>
      <c r="U10" s="45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row>
    <row r="11" spans="1:279" s="199" customFormat="1" ht="13.5" hidden="1" customHeight="1">
      <c r="A11" s="480"/>
      <c r="B11" s="483"/>
      <c r="C11" s="483"/>
      <c r="D11" s="483"/>
      <c r="E11" s="486"/>
      <c r="F11" s="486"/>
      <c r="G11" s="486"/>
      <c r="H11" s="477"/>
      <c r="I11" s="471"/>
      <c r="J11" s="471"/>
      <c r="K11" s="474"/>
      <c r="L11" s="474"/>
      <c r="M11" s="477"/>
      <c r="N11" s="474"/>
      <c r="O11" s="459"/>
      <c r="P11" s="462"/>
      <c r="Q11" s="462"/>
      <c r="R11" s="462"/>
      <c r="S11" s="465"/>
      <c r="T11" s="468"/>
      <c r="U11" s="459"/>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row>
    <row r="12" spans="1:279" s="199" customFormat="1" ht="13.5" customHeight="1">
      <c r="A12" s="480"/>
      <c r="B12" s="483"/>
      <c r="C12" s="483"/>
      <c r="D12" s="483"/>
      <c r="E12" s="486"/>
      <c r="F12" s="486"/>
      <c r="G12" s="486"/>
      <c r="H12" s="477"/>
      <c r="I12" s="471"/>
      <c r="J12" s="471"/>
      <c r="K12" s="474"/>
      <c r="L12" s="474"/>
      <c r="M12" s="477"/>
      <c r="N12" s="474"/>
      <c r="O12" s="459"/>
      <c r="P12" s="462"/>
      <c r="Q12" s="462"/>
      <c r="R12" s="462"/>
      <c r="S12" s="465"/>
      <c r="T12" s="468"/>
      <c r="U12" s="459"/>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row>
    <row r="13" spans="1:279" s="199" customFormat="1" ht="13.5" customHeight="1">
      <c r="A13" s="480"/>
      <c r="B13" s="483"/>
      <c r="C13" s="483"/>
      <c r="D13" s="483"/>
      <c r="E13" s="486"/>
      <c r="F13" s="486"/>
      <c r="G13" s="486"/>
      <c r="H13" s="477"/>
      <c r="I13" s="471"/>
      <c r="J13" s="471"/>
      <c r="K13" s="474"/>
      <c r="L13" s="474"/>
      <c r="M13" s="477"/>
      <c r="N13" s="474"/>
      <c r="O13" s="459"/>
      <c r="P13" s="462"/>
      <c r="Q13" s="462"/>
      <c r="R13" s="462"/>
      <c r="S13" s="465"/>
      <c r="T13" s="468"/>
      <c r="U13" s="459"/>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row>
    <row r="14" spans="1:279" s="199" customFormat="1" ht="106.5" customHeight="1" thickBot="1">
      <c r="A14" s="481"/>
      <c r="B14" s="484"/>
      <c r="C14" s="484"/>
      <c r="D14" s="484"/>
      <c r="E14" s="487"/>
      <c r="F14" s="487"/>
      <c r="G14" s="487"/>
      <c r="H14" s="478"/>
      <c r="I14" s="472"/>
      <c r="J14" s="472"/>
      <c r="K14" s="475"/>
      <c r="L14" s="475"/>
      <c r="M14" s="478"/>
      <c r="N14" s="475"/>
      <c r="O14" s="460"/>
      <c r="P14" s="463"/>
      <c r="Q14" s="463"/>
      <c r="R14" s="463"/>
      <c r="S14" s="466"/>
      <c r="T14" s="469"/>
      <c r="U14" s="460"/>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row>
    <row r="15" spans="1:279" s="199" customFormat="1" ht="15" customHeight="1">
      <c r="A15" s="479">
        <f>'Mapa Final'!A15</f>
        <v>2</v>
      </c>
      <c r="B15" s="482" t="str">
        <f>'Mapa Final'!B15</f>
        <v>No aplicación de normas vigentes</v>
      </c>
      <c r="C15" s="482" t="str">
        <f>'Mapa Final'!C15</f>
        <v>Afectación en la Prestación del Servicio de Justicia</v>
      </c>
      <c r="D15" s="482" t="str">
        <f>'Mapa Final'!D15</f>
        <v>Falta de capacitación y actualización sobre normatividad aplicable a los asuntos  que corresponden a  la jurisdicción</v>
      </c>
      <c r="E15" s="485" t="str">
        <f>'Mapa Final'!E15</f>
        <v xml:space="preserve">Pleno desconocimiento normativo  </v>
      </c>
      <c r="F15" s="485" t="str">
        <f>'Mapa Final'!F15</f>
        <v xml:space="preserve">Al resolver los casos puestos a consideración del Tribunal y el Juzgado, se apliquen normas derogadas y se adopten decisiones con fundamento en presupuestos legales que no existen. Esto, por desconocimiento o por desactualización </v>
      </c>
      <c r="G15" s="485" t="str">
        <f>'Mapa Final'!G15</f>
        <v>Ejecución y Administración de Procesos</v>
      </c>
      <c r="H15" s="476" t="str">
        <f>'Mapa Final'!I15</f>
        <v>Alta</v>
      </c>
      <c r="I15" s="470" t="str">
        <f>'Mapa Final'!L15</f>
        <v>Mayor</v>
      </c>
      <c r="J15" s="470" t="str">
        <f>'Mapa Final'!N15</f>
        <v xml:space="preserve">Alto </v>
      </c>
      <c r="K15" s="473" t="str">
        <f>'Mapa Final'!AA15</f>
        <v>Media</v>
      </c>
      <c r="L15" s="473" t="str">
        <f>'Mapa Final'!AE15</f>
        <v>Mayor</v>
      </c>
      <c r="M15" s="476" t="str">
        <f>'Mapa Final'!AG15</f>
        <v xml:space="preserve">Alto </v>
      </c>
      <c r="N15" s="473" t="str">
        <f>'Mapa Final'!AH15</f>
        <v>Evitar</v>
      </c>
      <c r="O15" s="458" t="s">
        <v>617</v>
      </c>
      <c r="P15" s="461" t="s">
        <v>614</v>
      </c>
      <c r="Q15" s="461" t="s">
        <v>614</v>
      </c>
      <c r="R15" s="461" t="s">
        <v>615</v>
      </c>
      <c r="S15" s="464"/>
      <c r="T15" s="467"/>
      <c r="U15" s="45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row>
    <row r="16" spans="1:279" s="199" customFormat="1" ht="13.5" customHeight="1">
      <c r="A16" s="480"/>
      <c r="B16" s="483"/>
      <c r="C16" s="483"/>
      <c r="D16" s="483"/>
      <c r="E16" s="486"/>
      <c r="F16" s="486"/>
      <c r="G16" s="486"/>
      <c r="H16" s="477"/>
      <c r="I16" s="471"/>
      <c r="J16" s="471"/>
      <c r="K16" s="474"/>
      <c r="L16" s="474"/>
      <c r="M16" s="477"/>
      <c r="N16" s="474"/>
      <c r="O16" s="459"/>
      <c r="P16" s="462"/>
      <c r="Q16" s="462"/>
      <c r="R16" s="462"/>
      <c r="S16" s="465"/>
      <c r="T16" s="468"/>
      <c r="U16" s="459"/>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row>
    <row r="17" spans="1:177" s="199" customFormat="1" ht="13.5" customHeight="1">
      <c r="A17" s="480"/>
      <c r="B17" s="483"/>
      <c r="C17" s="483"/>
      <c r="D17" s="483"/>
      <c r="E17" s="486"/>
      <c r="F17" s="486"/>
      <c r="G17" s="486"/>
      <c r="H17" s="477"/>
      <c r="I17" s="471"/>
      <c r="J17" s="471"/>
      <c r="K17" s="474"/>
      <c r="L17" s="474"/>
      <c r="M17" s="477"/>
      <c r="N17" s="474"/>
      <c r="O17" s="459"/>
      <c r="P17" s="462"/>
      <c r="Q17" s="462"/>
      <c r="R17" s="462"/>
      <c r="S17" s="465"/>
      <c r="T17" s="468"/>
      <c r="U17" s="459"/>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row>
    <row r="18" spans="1:177" s="199" customFormat="1" ht="13.5" customHeight="1">
      <c r="A18" s="480"/>
      <c r="B18" s="483"/>
      <c r="C18" s="483"/>
      <c r="D18" s="483"/>
      <c r="E18" s="486"/>
      <c r="F18" s="486"/>
      <c r="G18" s="486"/>
      <c r="H18" s="477"/>
      <c r="I18" s="471"/>
      <c r="J18" s="471"/>
      <c r="K18" s="474"/>
      <c r="L18" s="474"/>
      <c r="M18" s="477"/>
      <c r="N18" s="474"/>
      <c r="O18" s="459"/>
      <c r="P18" s="462"/>
      <c r="Q18" s="462"/>
      <c r="R18" s="462"/>
      <c r="S18" s="465"/>
      <c r="T18" s="468"/>
      <c r="U18" s="459"/>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row>
    <row r="19" spans="1:177" s="199" customFormat="1" ht="66" customHeight="1" thickBot="1">
      <c r="A19" s="481"/>
      <c r="B19" s="484"/>
      <c r="C19" s="484"/>
      <c r="D19" s="484"/>
      <c r="E19" s="487"/>
      <c r="F19" s="487"/>
      <c r="G19" s="487"/>
      <c r="H19" s="478"/>
      <c r="I19" s="472"/>
      <c r="J19" s="472"/>
      <c r="K19" s="475"/>
      <c r="L19" s="475"/>
      <c r="M19" s="478"/>
      <c r="N19" s="475"/>
      <c r="O19" s="460"/>
      <c r="P19" s="463"/>
      <c r="Q19" s="463"/>
      <c r="R19" s="463"/>
      <c r="S19" s="466"/>
      <c r="T19" s="469"/>
      <c r="U19" s="460"/>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row>
    <row r="20" spans="1:177" ht="15" customHeight="1">
      <c r="A20" s="479">
        <f>'Mapa Final'!A20</f>
        <v>3</v>
      </c>
      <c r="B20" s="482" t="str">
        <f>'Mapa Final'!B20</f>
        <v>Omitir reportar trimestralmente y dentro del plazo establecido las estadísticas</v>
      </c>
      <c r="C20" s="482" t="str">
        <f>'Mapa Final'!C20</f>
        <v>Incumplimiento de las metas establecidas</v>
      </c>
      <c r="D20" s="482" t="str">
        <f>'Mapa Final'!D20</f>
        <v>Dificultad con el diligenciamiento del formulario a causa de la mala conectividad o mal funcionamiento de la plataforma</v>
      </c>
      <c r="E20" s="485" t="str">
        <f>'Mapa Final'!E20</f>
        <v>No contar con la información consolidada y debidamente organizada para ser reportada y de contar con ello, por negligencia del servidor judicial encargado no se cumpla con ello oporunamente // Por problemas en la plataforma no se pueda rendir el informe dentro del plazo establecido</v>
      </c>
      <c r="F20" s="485" t="str">
        <f>'Mapa Final'!F20</f>
        <v>Dejar de reportar las estadísticas trimestrales en la plataforma SIERJU o hacerlo por fuera del plazo , lo que da lugar a novedades y sanciones</v>
      </c>
      <c r="G20" s="485" t="str">
        <f>'Mapa Final'!G20</f>
        <v>Ejecución y Administración de Procesos</v>
      </c>
      <c r="H20" s="476" t="str">
        <f>'Mapa Final'!I20</f>
        <v>Baja</v>
      </c>
      <c r="I20" s="470" t="str">
        <f>'Mapa Final'!L20</f>
        <v>Moderado</v>
      </c>
      <c r="J20" s="470" t="str">
        <f>'Mapa Final'!N20</f>
        <v>Moderado</v>
      </c>
      <c r="K20" s="473" t="str">
        <f>'Mapa Final'!AA20</f>
        <v>Baja</v>
      </c>
      <c r="L20" s="473" t="str">
        <f>'Mapa Final'!AE20</f>
        <v>Moderado</v>
      </c>
      <c r="M20" s="476" t="str">
        <f>'Mapa Final'!AG20</f>
        <v>Moderado</v>
      </c>
      <c r="N20" s="473" t="str">
        <f>'Mapa Final'!AH20</f>
        <v>Reducir(mitigar)</v>
      </c>
      <c r="O20" s="458" t="s">
        <v>644</v>
      </c>
      <c r="P20" s="461" t="s">
        <v>614</v>
      </c>
      <c r="Q20" s="461" t="s">
        <v>614</v>
      </c>
      <c r="R20" s="461" t="s">
        <v>615</v>
      </c>
      <c r="S20" s="464"/>
      <c r="T20" s="467"/>
      <c r="U20" s="458"/>
      <c r="V20" s="198"/>
      <c r="W20" s="198"/>
    </row>
    <row r="21" spans="1:177">
      <c r="A21" s="480"/>
      <c r="B21" s="483"/>
      <c r="C21" s="483"/>
      <c r="D21" s="483"/>
      <c r="E21" s="486"/>
      <c r="F21" s="486"/>
      <c r="G21" s="486"/>
      <c r="H21" s="477"/>
      <c r="I21" s="471"/>
      <c r="J21" s="471"/>
      <c r="K21" s="474"/>
      <c r="L21" s="474"/>
      <c r="M21" s="477"/>
      <c r="N21" s="474"/>
      <c r="O21" s="459"/>
      <c r="P21" s="462"/>
      <c r="Q21" s="462"/>
      <c r="R21" s="462"/>
      <c r="S21" s="465"/>
      <c r="T21" s="468"/>
      <c r="U21" s="459"/>
      <c r="V21" s="198"/>
      <c r="W21" s="198"/>
    </row>
    <row r="22" spans="1:177">
      <c r="A22" s="480"/>
      <c r="B22" s="483"/>
      <c r="C22" s="483"/>
      <c r="D22" s="483"/>
      <c r="E22" s="486"/>
      <c r="F22" s="486"/>
      <c r="G22" s="486"/>
      <c r="H22" s="477"/>
      <c r="I22" s="471"/>
      <c r="J22" s="471"/>
      <c r="K22" s="474"/>
      <c r="L22" s="474"/>
      <c r="M22" s="477"/>
      <c r="N22" s="474"/>
      <c r="O22" s="459"/>
      <c r="P22" s="462"/>
      <c r="Q22" s="462"/>
      <c r="R22" s="462"/>
      <c r="S22" s="465"/>
      <c r="T22" s="468"/>
      <c r="U22" s="459"/>
      <c r="V22" s="198"/>
      <c r="W22" s="198"/>
    </row>
    <row r="23" spans="1:177">
      <c r="A23" s="480"/>
      <c r="B23" s="483"/>
      <c r="C23" s="483"/>
      <c r="D23" s="483"/>
      <c r="E23" s="486"/>
      <c r="F23" s="486"/>
      <c r="G23" s="486"/>
      <c r="H23" s="477"/>
      <c r="I23" s="471"/>
      <c r="J23" s="471"/>
      <c r="K23" s="474"/>
      <c r="L23" s="474"/>
      <c r="M23" s="477"/>
      <c r="N23" s="474"/>
      <c r="O23" s="459"/>
      <c r="P23" s="462"/>
      <c r="Q23" s="462"/>
      <c r="R23" s="462"/>
      <c r="S23" s="465"/>
      <c r="T23" s="468"/>
      <c r="U23" s="459"/>
      <c r="V23" s="198"/>
      <c r="W23" s="198"/>
    </row>
    <row r="24" spans="1:177" ht="92.25" customHeight="1" thickBot="1">
      <c r="A24" s="481"/>
      <c r="B24" s="484"/>
      <c r="C24" s="484"/>
      <c r="D24" s="484"/>
      <c r="E24" s="487"/>
      <c r="F24" s="487"/>
      <c r="G24" s="487"/>
      <c r="H24" s="478"/>
      <c r="I24" s="472"/>
      <c r="J24" s="472"/>
      <c r="K24" s="475"/>
      <c r="L24" s="475"/>
      <c r="M24" s="478"/>
      <c r="N24" s="475"/>
      <c r="O24" s="460"/>
      <c r="P24" s="463"/>
      <c r="Q24" s="463"/>
      <c r="R24" s="463"/>
      <c r="S24" s="466"/>
      <c r="T24" s="469"/>
      <c r="U24" s="460"/>
      <c r="V24" s="198"/>
      <c r="W24" s="198"/>
    </row>
    <row r="25" spans="1:177" ht="15" customHeight="1">
      <c r="A25" s="479">
        <f>'Mapa Final'!A25</f>
        <v>4</v>
      </c>
      <c r="B25" s="482" t="str">
        <f>'Mapa Final'!B25</f>
        <v>Indebida notificación</v>
      </c>
      <c r="C25" s="482" t="str">
        <f>'Mapa Final'!C25</f>
        <v>Afectación en la Prestación del Servicio de Justicia</v>
      </c>
      <c r="D25" s="482" t="str">
        <f>'Mapa Final'!D25</f>
        <v>Falta de información de las partes correspondiente a los procesos</v>
      </c>
      <c r="E25" s="485" t="str">
        <f>'Mapa Final'!E25</f>
        <v>No actualizar la información de los procesos que se encuentran en lista para notificación</v>
      </c>
      <c r="F25" s="485" t="str">
        <f>'Mapa Final'!F25</f>
        <v>No realizar las notificaciones o hacerlas de manera indebida cuando se requiera comunicar las decisiones judiciales</v>
      </c>
      <c r="G25" s="485" t="str">
        <f>'Mapa Final'!G25</f>
        <v>Usuarios, productos y prácticas organizacionales</v>
      </c>
      <c r="H25" s="476" t="str">
        <f>'Mapa Final'!I25</f>
        <v>Alta</v>
      </c>
      <c r="I25" s="470" t="str">
        <f>'Mapa Final'!L25</f>
        <v>Mayor</v>
      </c>
      <c r="J25" s="470" t="str">
        <f>'Mapa Final'!N25</f>
        <v xml:space="preserve">Alto </v>
      </c>
      <c r="K25" s="473" t="str">
        <f>'Mapa Final'!AA25</f>
        <v>Media</v>
      </c>
      <c r="L25" s="473" t="str">
        <f>'Mapa Final'!AE25</f>
        <v>Mayor</v>
      </c>
      <c r="M25" s="476" t="str">
        <f>'Mapa Final'!AG25</f>
        <v xml:space="preserve">Alto </v>
      </c>
      <c r="N25" s="473" t="str">
        <f>'Mapa Final'!AH25</f>
        <v>Reducir(mitigar)</v>
      </c>
      <c r="O25" s="458" t="s">
        <v>621</v>
      </c>
      <c r="P25" s="461" t="s">
        <v>614</v>
      </c>
      <c r="Q25" s="461" t="s">
        <v>614</v>
      </c>
      <c r="R25" s="461" t="s">
        <v>615</v>
      </c>
      <c r="S25" s="464"/>
      <c r="T25" s="467"/>
      <c r="U25" s="458"/>
    </row>
    <row r="26" spans="1:177">
      <c r="A26" s="480"/>
      <c r="B26" s="483"/>
      <c r="C26" s="483"/>
      <c r="D26" s="483"/>
      <c r="E26" s="486"/>
      <c r="F26" s="486"/>
      <c r="G26" s="486"/>
      <c r="H26" s="477"/>
      <c r="I26" s="471"/>
      <c r="J26" s="471"/>
      <c r="K26" s="474"/>
      <c r="L26" s="474"/>
      <c r="M26" s="477"/>
      <c r="N26" s="474"/>
      <c r="O26" s="459"/>
      <c r="P26" s="462"/>
      <c r="Q26" s="462"/>
      <c r="R26" s="462"/>
      <c r="S26" s="465"/>
      <c r="T26" s="468"/>
      <c r="U26" s="459"/>
    </row>
    <row r="27" spans="1:177">
      <c r="A27" s="480"/>
      <c r="B27" s="483"/>
      <c r="C27" s="483"/>
      <c r="D27" s="483"/>
      <c r="E27" s="486"/>
      <c r="F27" s="486"/>
      <c r="G27" s="486"/>
      <c r="H27" s="477"/>
      <c r="I27" s="471"/>
      <c r="J27" s="471"/>
      <c r="K27" s="474"/>
      <c r="L27" s="474"/>
      <c r="M27" s="477"/>
      <c r="N27" s="474"/>
      <c r="O27" s="459"/>
      <c r="P27" s="462"/>
      <c r="Q27" s="462"/>
      <c r="R27" s="462"/>
      <c r="S27" s="465"/>
      <c r="T27" s="468"/>
      <c r="U27" s="459"/>
    </row>
    <row r="28" spans="1:177">
      <c r="A28" s="480"/>
      <c r="B28" s="483"/>
      <c r="C28" s="483"/>
      <c r="D28" s="483"/>
      <c r="E28" s="486"/>
      <c r="F28" s="486"/>
      <c r="G28" s="486"/>
      <c r="H28" s="477"/>
      <c r="I28" s="471"/>
      <c r="J28" s="471"/>
      <c r="K28" s="474"/>
      <c r="L28" s="474"/>
      <c r="M28" s="477"/>
      <c r="N28" s="474"/>
      <c r="O28" s="459"/>
      <c r="P28" s="462"/>
      <c r="Q28" s="462"/>
      <c r="R28" s="462"/>
      <c r="S28" s="465"/>
      <c r="T28" s="468"/>
      <c r="U28" s="459"/>
    </row>
    <row r="29" spans="1:177" ht="115.5" customHeight="1" thickBot="1">
      <c r="A29" s="481"/>
      <c r="B29" s="484"/>
      <c r="C29" s="484"/>
      <c r="D29" s="484"/>
      <c r="E29" s="487"/>
      <c r="F29" s="487"/>
      <c r="G29" s="487"/>
      <c r="H29" s="478"/>
      <c r="I29" s="472"/>
      <c r="J29" s="472"/>
      <c r="K29" s="475"/>
      <c r="L29" s="475"/>
      <c r="M29" s="478"/>
      <c r="N29" s="475"/>
      <c r="O29" s="460"/>
      <c r="P29" s="463"/>
      <c r="Q29" s="463"/>
      <c r="R29" s="463"/>
      <c r="S29" s="466"/>
      <c r="T29" s="469"/>
      <c r="U29" s="460"/>
    </row>
    <row r="30" spans="1:177" ht="15" customHeight="1">
      <c r="A30" s="479">
        <f>'Mapa Final'!A30</f>
        <v>5</v>
      </c>
      <c r="B30" s="482" t="str">
        <f>'Mapa Final'!B30</f>
        <v>Falta de conocimiento del Sistema de Gestión de Calidad - SIGCMA</v>
      </c>
      <c r="C30" s="482" t="str">
        <f>'Mapa Final'!C30</f>
        <v>Incumplimiento de las metas establecidas</v>
      </c>
      <c r="D30" s="482" t="str">
        <f>'Mapa Final'!D30</f>
        <v>Falta de capacitación en el tema.                  Desinteres en el aprendizaje del sistema                                                        Resistencia a nuevas formas de trabajo</v>
      </c>
      <c r="E30" s="485" t="str">
        <f>'Mapa Final'!E30</f>
        <v xml:space="preserve">1. Desorden  - falta de organización en la estandarización del proceso contencioso administrativo                                2. Errores en los formatos de las providencias                                          3. Retraso en las diversas actividades del trabajo                        </v>
      </c>
      <c r="F30" s="485" t="str">
        <f>'Mapa Final'!F30</f>
        <v xml:space="preserve">Errores en la utilización de formatos y procedimientos estandarizados, induciendo en error tanto a los servidores judiciales como a los usuarios externos.  </v>
      </c>
      <c r="G30" s="485" t="str">
        <f>'Mapa Final'!G30</f>
        <v>Ejecución y Administración de Procesos</v>
      </c>
      <c r="H30" s="476" t="str">
        <f>'Mapa Final'!I30</f>
        <v>Media</v>
      </c>
      <c r="I30" s="470" t="str">
        <f>'Mapa Final'!L30</f>
        <v>Moderado</v>
      </c>
      <c r="J30" s="470" t="str">
        <f>'Mapa Final'!N30</f>
        <v>Moderado</v>
      </c>
      <c r="K30" s="473" t="str">
        <f>'Mapa Final'!AA30</f>
        <v>Baja</v>
      </c>
      <c r="L30" s="473" t="str">
        <f>'Mapa Final'!AE30</f>
        <v>Moderado</v>
      </c>
      <c r="M30" s="476" t="str">
        <f>'Mapa Final'!AG30</f>
        <v>Moderado</v>
      </c>
      <c r="N30" s="473" t="str">
        <f>'Mapa Final'!AH30</f>
        <v>Evitar</v>
      </c>
      <c r="O30" s="458" t="s">
        <v>623</v>
      </c>
      <c r="P30" s="461" t="s">
        <v>614</v>
      </c>
      <c r="Q30" s="461" t="s">
        <v>614</v>
      </c>
      <c r="R30" s="461" t="s">
        <v>615</v>
      </c>
      <c r="S30" s="464"/>
      <c r="T30" s="467"/>
      <c r="U30" s="458"/>
    </row>
    <row r="31" spans="1:177">
      <c r="A31" s="480"/>
      <c r="B31" s="483"/>
      <c r="C31" s="483"/>
      <c r="D31" s="483"/>
      <c r="E31" s="486"/>
      <c r="F31" s="486"/>
      <c r="G31" s="486"/>
      <c r="H31" s="477"/>
      <c r="I31" s="471"/>
      <c r="J31" s="471"/>
      <c r="K31" s="474"/>
      <c r="L31" s="474"/>
      <c r="M31" s="477"/>
      <c r="N31" s="474"/>
      <c r="O31" s="459"/>
      <c r="P31" s="462"/>
      <c r="Q31" s="462"/>
      <c r="R31" s="462"/>
      <c r="S31" s="465"/>
      <c r="T31" s="468"/>
      <c r="U31" s="459"/>
    </row>
    <row r="32" spans="1:177">
      <c r="A32" s="480"/>
      <c r="B32" s="483"/>
      <c r="C32" s="483"/>
      <c r="D32" s="483"/>
      <c r="E32" s="486"/>
      <c r="F32" s="486"/>
      <c r="G32" s="486"/>
      <c r="H32" s="477"/>
      <c r="I32" s="471"/>
      <c r="J32" s="471"/>
      <c r="K32" s="474"/>
      <c r="L32" s="474"/>
      <c r="M32" s="477"/>
      <c r="N32" s="474"/>
      <c r="O32" s="459"/>
      <c r="P32" s="462"/>
      <c r="Q32" s="462"/>
      <c r="R32" s="462"/>
      <c r="S32" s="465"/>
      <c r="T32" s="468"/>
      <c r="U32" s="459"/>
    </row>
    <row r="33" spans="1:21">
      <c r="A33" s="480"/>
      <c r="B33" s="483"/>
      <c r="C33" s="483"/>
      <c r="D33" s="483"/>
      <c r="E33" s="486"/>
      <c r="F33" s="486"/>
      <c r="G33" s="486"/>
      <c r="H33" s="477"/>
      <c r="I33" s="471"/>
      <c r="J33" s="471"/>
      <c r="K33" s="474"/>
      <c r="L33" s="474"/>
      <c r="M33" s="477"/>
      <c r="N33" s="474"/>
      <c r="O33" s="459"/>
      <c r="P33" s="462"/>
      <c r="Q33" s="462"/>
      <c r="R33" s="462"/>
      <c r="S33" s="465"/>
      <c r="T33" s="468"/>
      <c r="U33" s="459"/>
    </row>
    <row r="34" spans="1:21" ht="51.75" customHeight="1" thickBot="1">
      <c r="A34" s="481"/>
      <c r="B34" s="484"/>
      <c r="C34" s="484"/>
      <c r="D34" s="484"/>
      <c r="E34" s="487"/>
      <c r="F34" s="487"/>
      <c r="G34" s="487"/>
      <c r="H34" s="478"/>
      <c r="I34" s="472"/>
      <c r="J34" s="472"/>
      <c r="K34" s="475"/>
      <c r="L34" s="475"/>
      <c r="M34" s="478"/>
      <c r="N34" s="475"/>
      <c r="O34" s="460"/>
      <c r="P34" s="463"/>
      <c r="Q34" s="463"/>
      <c r="R34" s="463"/>
      <c r="S34" s="466"/>
      <c r="T34" s="469"/>
      <c r="U34" s="460"/>
    </row>
    <row r="35" spans="1:21" ht="15" customHeight="1">
      <c r="A35" s="479">
        <f>'Mapa Final'!A35</f>
        <v>6</v>
      </c>
      <c r="B35" s="482" t="str">
        <f>'Mapa Final'!B35</f>
        <v xml:space="preserve">Pérdida de expedientes digitales </v>
      </c>
      <c r="C35" s="482" t="str">
        <f>'Mapa Final'!C35</f>
        <v>Afectación en la Prestación del Servicio de Justicia</v>
      </c>
      <c r="D35" s="482" t="str">
        <f>'Mapa Final'!D35</f>
        <v>Falta de organización en el tema de virtualidad                                              Falta de manejo de las herramientas digitales                                                         Falta de gestión y contro de la documentación</v>
      </c>
      <c r="E35" s="485" t="str">
        <f>'Mapa Final'!E35</f>
        <v xml:space="preserve">Alta carga laboral // Falta de organizaciòn de la informaciòn digital </v>
      </c>
      <c r="F35" s="485" t="str">
        <f>'Mapa Final'!F35</f>
        <v xml:space="preserve">Pérdida de expedientes digitalizados                             Pérdida de memoriales  digitales           Pérdida de anexos y/o documentos remitidos por las partes   </v>
      </c>
      <c r="G35" s="485" t="str">
        <f>'Mapa Final'!G35</f>
        <v>Ejecución y Administración de Procesos</v>
      </c>
      <c r="H35" s="476" t="str">
        <f>'Mapa Final'!I35</f>
        <v>Alta</v>
      </c>
      <c r="I35" s="470" t="str">
        <f>'Mapa Final'!L35</f>
        <v>Catastrófico</v>
      </c>
      <c r="J35" s="470" t="str">
        <f>'Mapa Final'!N35</f>
        <v>Extremo</v>
      </c>
      <c r="K35" s="473" t="str">
        <f>'Mapa Final'!AA35</f>
        <v>Media</v>
      </c>
      <c r="L35" s="473" t="str">
        <f>'Mapa Final'!AE35</f>
        <v>Catastrófico</v>
      </c>
      <c r="M35" s="476" t="str">
        <f>'Mapa Final'!AG35</f>
        <v>Extremo</v>
      </c>
      <c r="N35" s="473" t="str">
        <f>'Mapa Final'!AH35</f>
        <v>Evitar</v>
      </c>
      <c r="O35" s="458" t="s">
        <v>625</v>
      </c>
      <c r="P35" s="461" t="s">
        <v>614</v>
      </c>
      <c r="Q35" s="461" t="s">
        <v>614</v>
      </c>
      <c r="R35" s="461" t="s">
        <v>615</v>
      </c>
      <c r="S35" s="464"/>
      <c r="T35" s="467"/>
      <c r="U35" s="458"/>
    </row>
    <row r="36" spans="1:21">
      <c r="A36" s="480"/>
      <c r="B36" s="483"/>
      <c r="C36" s="483"/>
      <c r="D36" s="483"/>
      <c r="E36" s="486"/>
      <c r="F36" s="486"/>
      <c r="G36" s="486"/>
      <c r="H36" s="477"/>
      <c r="I36" s="471"/>
      <c r="J36" s="471"/>
      <c r="K36" s="474"/>
      <c r="L36" s="474"/>
      <c r="M36" s="477"/>
      <c r="N36" s="474"/>
      <c r="O36" s="459"/>
      <c r="P36" s="462"/>
      <c r="Q36" s="462"/>
      <c r="R36" s="462"/>
      <c r="S36" s="465"/>
      <c r="T36" s="468"/>
      <c r="U36" s="459"/>
    </row>
    <row r="37" spans="1:21">
      <c r="A37" s="480"/>
      <c r="B37" s="483"/>
      <c r="C37" s="483"/>
      <c r="D37" s="483"/>
      <c r="E37" s="486"/>
      <c r="F37" s="486"/>
      <c r="G37" s="486"/>
      <c r="H37" s="477"/>
      <c r="I37" s="471"/>
      <c r="J37" s="471"/>
      <c r="K37" s="474"/>
      <c r="L37" s="474"/>
      <c r="M37" s="477"/>
      <c r="N37" s="474"/>
      <c r="O37" s="459"/>
      <c r="P37" s="462"/>
      <c r="Q37" s="462"/>
      <c r="R37" s="462"/>
      <c r="S37" s="465"/>
      <c r="T37" s="468"/>
      <c r="U37" s="459"/>
    </row>
    <row r="38" spans="1:21">
      <c r="A38" s="480"/>
      <c r="B38" s="483"/>
      <c r="C38" s="483"/>
      <c r="D38" s="483"/>
      <c r="E38" s="486"/>
      <c r="F38" s="486"/>
      <c r="G38" s="486"/>
      <c r="H38" s="477"/>
      <c r="I38" s="471"/>
      <c r="J38" s="471"/>
      <c r="K38" s="474"/>
      <c r="L38" s="474"/>
      <c r="M38" s="477"/>
      <c r="N38" s="474"/>
      <c r="O38" s="459"/>
      <c r="P38" s="462"/>
      <c r="Q38" s="462"/>
      <c r="R38" s="462"/>
      <c r="S38" s="465"/>
      <c r="T38" s="468"/>
      <c r="U38" s="459"/>
    </row>
    <row r="39" spans="1:21" ht="42" customHeight="1" thickBot="1">
      <c r="A39" s="481"/>
      <c r="B39" s="484"/>
      <c r="C39" s="484"/>
      <c r="D39" s="484"/>
      <c r="E39" s="487"/>
      <c r="F39" s="487"/>
      <c r="G39" s="487"/>
      <c r="H39" s="478"/>
      <c r="I39" s="472"/>
      <c r="J39" s="472"/>
      <c r="K39" s="475"/>
      <c r="L39" s="475"/>
      <c r="M39" s="478"/>
      <c r="N39" s="475"/>
      <c r="O39" s="460"/>
      <c r="P39" s="463"/>
      <c r="Q39" s="463"/>
      <c r="R39" s="463"/>
      <c r="S39" s="466"/>
      <c r="T39" s="469"/>
      <c r="U39" s="460"/>
    </row>
    <row r="40" spans="1:21" ht="15" customHeight="1">
      <c r="A40" s="479">
        <f>'Mapa Final'!A40</f>
        <v>7</v>
      </c>
      <c r="B40" s="482" t="str">
        <f>'Mapa Final'!B40</f>
        <v xml:space="preserve">Limitaciones en la conectividad </v>
      </c>
      <c r="C40" s="482" t="str">
        <f>'Mapa Final'!C40</f>
        <v>Afectación en la Prestación del Servicio de Justicia</v>
      </c>
      <c r="D40" s="482" t="str">
        <f>'Mapa Final'!D40</f>
        <v>No se puede prestar un servicio al usuario de manera eficiente                                                                                                                                                                         Problemas para realizar audiencias virtuales</v>
      </c>
      <c r="E40" s="485" t="str">
        <f>'Mapa Final'!E40</f>
        <v xml:space="preserve">Mala infraestructura                                          Fallas técnicas                                                         No acceso al servicio                                      Falta de cobertura              </v>
      </c>
      <c r="F40" s="485" t="str">
        <f>'Mapa Final'!F40</f>
        <v xml:space="preserve">No cumplir con las labores asignadas de manera oportuna y eficiente </v>
      </c>
      <c r="G40" s="485" t="str">
        <f>'Mapa Final'!G40</f>
        <v>Fallas Tecnológicas</v>
      </c>
      <c r="H40" s="476" t="str">
        <f>'Mapa Final'!I40</f>
        <v>Baja</v>
      </c>
      <c r="I40" s="470" t="str">
        <f>'Mapa Final'!L40</f>
        <v>Leve</v>
      </c>
      <c r="J40" s="470" t="str">
        <f>'Mapa Final'!N40</f>
        <v>Bajo</v>
      </c>
      <c r="K40" s="473" t="str">
        <f>'Mapa Final'!AA40</f>
        <v>Baja</v>
      </c>
      <c r="L40" s="473" t="str">
        <f>'Mapa Final'!AE40</f>
        <v>Leve</v>
      </c>
      <c r="M40" s="476" t="str">
        <f>'Mapa Final'!AG40</f>
        <v>Bajo</v>
      </c>
      <c r="N40" s="473" t="str">
        <f>'Mapa Final'!AH40</f>
        <v>Evitar</v>
      </c>
      <c r="O40" s="458" t="s">
        <v>645</v>
      </c>
      <c r="P40" s="461" t="s">
        <v>614</v>
      </c>
      <c r="Q40" s="461" t="s">
        <v>614</v>
      </c>
      <c r="R40" s="461" t="s">
        <v>615</v>
      </c>
      <c r="S40" s="464"/>
      <c r="T40" s="467"/>
      <c r="U40" s="458"/>
    </row>
    <row r="41" spans="1:21">
      <c r="A41" s="480"/>
      <c r="B41" s="483"/>
      <c r="C41" s="483"/>
      <c r="D41" s="483"/>
      <c r="E41" s="486"/>
      <c r="F41" s="486"/>
      <c r="G41" s="486"/>
      <c r="H41" s="477"/>
      <c r="I41" s="471"/>
      <c r="J41" s="471"/>
      <c r="K41" s="474"/>
      <c r="L41" s="474"/>
      <c r="M41" s="477"/>
      <c r="N41" s="474"/>
      <c r="O41" s="459"/>
      <c r="P41" s="462"/>
      <c r="Q41" s="462"/>
      <c r="R41" s="462"/>
      <c r="S41" s="465"/>
      <c r="T41" s="468"/>
      <c r="U41" s="459"/>
    </row>
    <row r="42" spans="1:21">
      <c r="A42" s="480"/>
      <c r="B42" s="483"/>
      <c r="C42" s="483"/>
      <c r="D42" s="483"/>
      <c r="E42" s="486"/>
      <c r="F42" s="486"/>
      <c r="G42" s="486"/>
      <c r="H42" s="477"/>
      <c r="I42" s="471"/>
      <c r="J42" s="471"/>
      <c r="K42" s="474"/>
      <c r="L42" s="474"/>
      <c r="M42" s="477"/>
      <c r="N42" s="474"/>
      <c r="O42" s="459"/>
      <c r="P42" s="462"/>
      <c r="Q42" s="462"/>
      <c r="R42" s="462"/>
      <c r="S42" s="465"/>
      <c r="T42" s="468"/>
      <c r="U42" s="459"/>
    </row>
    <row r="43" spans="1:21">
      <c r="A43" s="480"/>
      <c r="B43" s="483"/>
      <c r="C43" s="483"/>
      <c r="D43" s="483"/>
      <c r="E43" s="486"/>
      <c r="F43" s="486"/>
      <c r="G43" s="486"/>
      <c r="H43" s="477"/>
      <c r="I43" s="471"/>
      <c r="J43" s="471"/>
      <c r="K43" s="474"/>
      <c r="L43" s="474"/>
      <c r="M43" s="477"/>
      <c r="N43" s="474"/>
      <c r="O43" s="459"/>
      <c r="P43" s="462"/>
      <c r="Q43" s="462"/>
      <c r="R43" s="462"/>
      <c r="S43" s="465"/>
      <c r="T43" s="468"/>
      <c r="U43" s="459"/>
    </row>
    <row r="44" spans="1:21" ht="53.25" customHeight="1" thickBot="1">
      <c r="A44" s="481"/>
      <c r="B44" s="484"/>
      <c r="C44" s="484"/>
      <c r="D44" s="484"/>
      <c r="E44" s="487"/>
      <c r="F44" s="487"/>
      <c r="G44" s="487"/>
      <c r="H44" s="478"/>
      <c r="I44" s="472"/>
      <c r="J44" s="472"/>
      <c r="K44" s="475"/>
      <c r="L44" s="475"/>
      <c r="M44" s="478"/>
      <c r="N44" s="475"/>
      <c r="O44" s="460"/>
      <c r="P44" s="463"/>
      <c r="Q44" s="463"/>
      <c r="R44" s="463"/>
      <c r="S44" s="466"/>
      <c r="T44" s="469"/>
      <c r="U44" s="460"/>
    </row>
    <row r="45" spans="1:21" ht="15" customHeight="1">
      <c r="A45" s="479">
        <f>'Mapa Final'!A45</f>
        <v>8</v>
      </c>
      <c r="B45" s="482" t="str">
        <f>'Mapa Final'!B45</f>
        <v xml:space="preserve">Riesgo a la salud </v>
      </c>
      <c r="C45" s="482" t="str">
        <f>'Mapa Final'!C45</f>
        <v>Afectación en la Prestación del Servicio de Justicia</v>
      </c>
      <c r="D45" s="482" t="str">
        <f>'Mapa Final'!D45</f>
        <v>Aumento de síntomas en la salud física y emocional de los servidores públicos</v>
      </c>
      <c r="E45" s="485" t="str">
        <f>'Mapa Final'!E45</f>
        <v xml:space="preserve">Afectación de la salud del servidor judicial / No prestación del serivicio y suspensión en desarrollo de las actividades </v>
      </c>
      <c r="F45" s="485" t="str">
        <f>'Mapa Final'!F45</f>
        <v>Producto del estrés se presenten enfermedades que impidan continuar con el desarrollo de las acividades, lo que genera más carga laboral para los demás servidores</v>
      </c>
      <c r="G45" s="485" t="str">
        <f>'Mapa Final'!G45</f>
        <v>Usuarios, productos y prácticas organizacionales</v>
      </c>
      <c r="H45" s="476" t="str">
        <f>'Mapa Final'!I45</f>
        <v>Media</v>
      </c>
      <c r="I45" s="470" t="str">
        <f>'Mapa Final'!L45</f>
        <v>Moderado</v>
      </c>
      <c r="J45" s="470" t="str">
        <f>'Mapa Final'!N45</f>
        <v>Moderado</v>
      </c>
      <c r="K45" s="473" t="str">
        <f>'Mapa Final'!AA45</f>
        <v>Media</v>
      </c>
      <c r="L45" s="473" t="str">
        <f>'Mapa Final'!AE45</f>
        <v>Moderado</v>
      </c>
      <c r="M45" s="476" t="str">
        <f>'Mapa Final'!AG45</f>
        <v>Moderado</v>
      </c>
      <c r="N45" s="473" t="str">
        <f>'Mapa Final'!AH45</f>
        <v>Evitar</v>
      </c>
      <c r="O45" s="458" t="s">
        <v>629</v>
      </c>
      <c r="P45" s="461" t="s">
        <v>614</v>
      </c>
      <c r="Q45" s="461" t="s">
        <v>614</v>
      </c>
      <c r="R45" s="461" t="s">
        <v>615</v>
      </c>
      <c r="S45" s="464"/>
      <c r="T45" s="467"/>
      <c r="U45" s="458"/>
    </row>
    <row r="46" spans="1:21">
      <c r="A46" s="480"/>
      <c r="B46" s="483"/>
      <c r="C46" s="483"/>
      <c r="D46" s="483"/>
      <c r="E46" s="486"/>
      <c r="F46" s="486"/>
      <c r="G46" s="486"/>
      <c r="H46" s="477"/>
      <c r="I46" s="471"/>
      <c r="J46" s="471"/>
      <c r="K46" s="474"/>
      <c r="L46" s="474"/>
      <c r="M46" s="477"/>
      <c r="N46" s="474"/>
      <c r="O46" s="459"/>
      <c r="P46" s="462"/>
      <c r="Q46" s="462"/>
      <c r="R46" s="462"/>
      <c r="S46" s="465"/>
      <c r="T46" s="468"/>
      <c r="U46" s="459"/>
    </row>
    <row r="47" spans="1:21">
      <c r="A47" s="480"/>
      <c r="B47" s="483"/>
      <c r="C47" s="483"/>
      <c r="D47" s="483"/>
      <c r="E47" s="486"/>
      <c r="F47" s="486"/>
      <c r="G47" s="486"/>
      <c r="H47" s="477"/>
      <c r="I47" s="471"/>
      <c r="J47" s="471"/>
      <c r="K47" s="474"/>
      <c r="L47" s="474"/>
      <c r="M47" s="477"/>
      <c r="N47" s="474"/>
      <c r="O47" s="459"/>
      <c r="P47" s="462"/>
      <c r="Q47" s="462"/>
      <c r="R47" s="462"/>
      <c r="S47" s="465"/>
      <c r="T47" s="468"/>
      <c r="U47" s="459"/>
    </row>
    <row r="48" spans="1:21">
      <c r="A48" s="480"/>
      <c r="B48" s="483"/>
      <c r="C48" s="483"/>
      <c r="D48" s="483"/>
      <c r="E48" s="486"/>
      <c r="F48" s="486"/>
      <c r="G48" s="486"/>
      <c r="H48" s="477"/>
      <c r="I48" s="471"/>
      <c r="J48" s="471"/>
      <c r="K48" s="474"/>
      <c r="L48" s="474"/>
      <c r="M48" s="477"/>
      <c r="N48" s="474"/>
      <c r="O48" s="459"/>
      <c r="P48" s="462"/>
      <c r="Q48" s="462"/>
      <c r="R48" s="462"/>
      <c r="S48" s="465"/>
      <c r="T48" s="468"/>
      <c r="U48" s="459"/>
    </row>
    <row r="49" spans="1:21" ht="15.75" customHeight="1" thickBot="1">
      <c r="A49" s="481"/>
      <c r="B49" s="484"/>
      <c r="C49" s="484"/>
      <c r="D49" s="484"/>
      <c r="E49" s="487"/>
      <c r="F49" s="487"/>
      <c r="G49" s="487"/>
      <c r="H49" s="478"/>
      <c r="I49" s="472"/>
      <c r="J49" s="472"/>
      <c r="K49" s="475"/>
      <c r="L49" s="475"/>
      <c r="M49" s="478"/>
      <c r="N49" s="475"/>
      <c r="O49" s="460"/>
      <c r="P49" s="463"/>
      <c r="Q49" s="463"/>
      <c r="R49" s="463"/>
      <c r="S49" s="466"/>
      <c r="T49" s="469"/>
      <c r="U49" s="460"/>
    </row>
    <row r="50" spans="1:21" ht="15.75" customHeight="1">
      <c r="A50" s="479">
        <f>'Mapa Final'!A50</f>
        <v>9</v>
      </c>
      <c r="B50" s="482" t="str">
        <f>'Mapa Final'!B50</f>
        <v>Falla en la comunicación interna</v>
      </c>
      <c r="C50" s="482" t="str">
        <f>'Mapa Final'!C50</f>
        <v>Afectación en la Prestación del Servicio de Justicia</v>
      </c>
      <c r="D50" s="482" t="str">
        <f>'Mapa Final'!D50</f>
        <v>1. Una mala relación laboral o la falta de comunicación asertiva, puede generar mal ambiente laboral y afectar la productividad</v>
      </c>
      <c r="E50" s="485" t="str">
        <f>'Mapa Final'!E50</f>
        <v>Falta de comunicación</v>
      </c>
      <c r="F50" s="485" t="str">
        <f>'Mapa Final'!F50</f>
        <v>Posibilidad de afectación en la productividad de los empleados y mal ambiente laboral</v>
      </c>
      <c r="G50" s="485" t="str">
        <f>'Mapa Final'!G50</f>
        <v>Relaciones Laborales</v>
      </c>
      <c r="H50" s="476" t="str">
        <f>'Mapa Final'!I50</f>
        <v>Baja</v>
      </c>
      <c r="I50" s="470" t="str">
        <f>'Mapa Final'!L50</f>
        <v>Moderado</v>
      </c>
      <c r="J50" s="470" t="str">
        <f>'Mapa Final'!N50</f>
        <v>Moderado</v>
      </c>
      <c r="K50" s="473" t="str">
        <f>'Mapa Final'!AA50</f>
        <v>Baja</v>
      </c>
      <c r="L50" s="473" t="str">
        <f>'Mapa Final'!AE50</f>
        <v>Moderado</v>
      </c>
      <c r="M50" s="476" t="str">
        <f>'Mapa Final'!AG50</f>
        <v>Moderado</v>
      </c>
      <c r="N50" s="473" t="str">
        <f>'Mapa Final'!AH50</f>
        <v>Reducir(mitigar)</v>
      </c>
      <c r="O50" s="458" t="s">
        <v>631</v>
      </c>
      <c r="P50" s="461" t="s">
        <v>614</v>
      </c>
      <c r="Q50" s="461" t="s">
        <v>614</v>
      </c>
      <c r="R50" s="461" t="s">
        <v>615</v>
      </c>
      <c r="S50" s="464"/>
      <c r="T50" s="467"/>
      <c r="U50" s="458"/>
    </row>
    <row r="51" spans="1:21" ht="15.75" customHeight="1">
      <c r="A51" s="480"/>
      <c r="B51" s="483"/>
      <c r="C51" s="483"/>
      <c r="D51" s="483"/>
      <c r="E51" s="486"/>
      <c r="F51" s="486"/>
      <c r="G51" s="486"/>
      <c r="H51" s="477"/>
      <c r="I51" s="471"/>
      <c r="J51" s="471"/>
      <c r="K51" s="474"/>
      <c r="L51" s="474"/>
      <c r="M51" s="477"/>
      <c r="N51" s="474"/>
      <c r="O51" s="459"/>
      <c r="P51" s="462"/>
      <c r="Q51" s="462"/>
      <c r="R51" s="462"/>
      <c r="S51" s="465"/>
      <c r="T51" s="468"/>
      <c r="U51" s="459"/>
    </row>
    <row r="52" spans="1:21" ht="15.75" customHeight="1">
      <c r="A52" s="480"/>
      <c r="B52" s="483"/>
      <c r="C52" s="483"/>
      <c r="D52" s="483"/>
      <c r="E52" s="486"/>
      <c r="F52" s="486"/>
      <c r="G52" s="486"/>
      <c r="H52" s="477"/>
      <c r="I52" s="471"/>
      <c r="J52" s="471"/>
      <c r="K52" s="474"/>
      <c r="L52" s="474"/>
      <c r="M52" s="477"/>
      <c r="N52" s="474"/>
      <c r="O52" s="459"/>
      <c r="P52" s="462"/>
      <c r="Q52" s="462"/>
      <c r="R52" s="462"/>
      <c r="S52" s="465"/>
      <c r="T52" s="468"/>
      <c r="U52" s="459"/>
    </row>
    <row r="53" spans="1:21" ht="15.75" customHeight="1">
      <c r="A53" s="480"/>
      <c r="B53" s="483"/>
      <c r="C53" s="483"/>
      <c r="D53" s="483"/>
      <c r="E53" s="486"/>
      <c r="F53" s="486"/>
      <c r="G53" s="486"/>
      <c r="H53" s="477"/>
      <c r="I53" s="471"/>
      <c r="J53" s="471"/>
      <c r="K53" s="474"/>
      <c r="L53" s="474"/>
      <c r="M53" s="477"/>
      <c r="N53" s="474"/>
      <c r="O53" s="459"/>
      <c r="P53" s="462"/>
      <c r="Q53" s="462"/>
      <c r="R53" s="462"/>
      <c r="S53" s="465"/>
      <c r="T53" s="468"/>
      <c r="U53" s="459"/>
    </row>
    <row r="54" spans="1:21" ht="23.25" customHeight="1" thickBot="1">
      <c r="A54" s="481"/>
      <c r="B54" s="484"/>
      <c r="C54" s="484"/>
      <c r="D54" s="484"/>
      <c r="E54" s="487"/>
      <c r="F54" s="487"/>
      <c r="G54" s="487"/>
      <c r="H54" s="478"/>
      <c r="I54" s="472"/>
      <c r="J54" s="472"/>
      <c r="K54" s="475"/>
      <c r="L54" s="475"/>
      <c r="M54" s="478"/>
      <c r="N54" s="475"/>
      <c r="O54" s="460"/>
      <c r="P54" s="463"/>
      <c r="Q54" s="463"/>
      <c r="R54" s="463"/>
      <c r="S54" s="466"/>
      <c r="T54" s="469"/>
      <c r="U54" s="460"/>
    </row>
    <row r="55" spans="1:21">
      <c r="A55" s="479">
        <v>11</v>
      </c>
      <c r="B55" s="482" t="str">
        <f>'Mapa Final'!B55</f>
        <v>No cargar las actuaciones en la plataforma correspondiente</v>
      </c>
      <c r="C55" s="482" t="str">
        <f>'Mapa Final'!C55</f>
        <v>Incumplimiento de las metas establecidas</v>
      </c>
      <c r="D55" s="482" t="str">
        <f>'Mapa Final'!D55</f>
        <v xml:space="preserve">No poder enviar procesos a la Corte Constitucional o al Consejo de Estado a través de la plataforma Tyba </v>
      </c>
      <c r="E55" s="485" t="str">
        <f>'Mapa Final'!E55</f>
        <v>Olvido, Confusión de diligenciar los documentos en la plataforma correcta</v>
      </c>
      <c r="F55" s="485" t="str">
        <f>'Mapa Final'!F55</f>
        <v xml:space="preserve">Se olvide relacionar la información correspondiente </v>
      </c>
      <c r="G55" s="485" t="str">
        <f>'Mapa Final'!G55</f>
        <v>Ejecución y Administración de Procesos</v>
      </c>
      <c r="H55" s="476" t="str">
        <f>'Mapa Final'!I55</f>
        <v>Baja</v>
      </c>
      <c r="I55" s="470" t="str">
        <f>'Mapa Final'!L55</f>
        <v>Leve</v>
      </c>
      <c r="J55" s="470" t="str">
        <f>'Mapa Final'!N55</f>
        <v>Bajo</v>
      </c>
      <c r="K55" s="473" t="str">
        <f>'Mapa Final'!AA55</f>
        <v>Baja</v>
      </c>
      <c r="L55" s="473" t="str">
        <f>'Mapa Final'!AE55</f>
        <v>Leve</v>
      </c>
      <c r="M55" s="476" t="str">
        <f>'Mapa Final'!AG55</f>
        <v>Bajo</v>
      </c>
      <c r="N55" s="473" t="str">
        <f>'Mapa Final'!AH55</f>
        <v>Reducir(mitigar)</v>
      </c>
      <c r="O55" s="458" t="s">
        <v>633</v>
      </c>
      <c r="P55" s="461" t="s">
        <v>614</v>
      </c>
      <c r="Q55" s="461" t="s">
        <v>614</v>
      </c>
      <c r="R55" s="461" t="s">
        <v>634</v>
      </c>
      <c r="S55" s="464"/>
      <c r="T55" s="467"/>
      <c r="U55" s="458"/>
    </row>
    <row r="56" spans="1:21">
      <c r="A56" s="480"/>
      <c r="B56" s="483"/>
      <c r="C56" s="483"/>
      <c r="D56" s="483"/>
      <c r="E56" s="486"/>
      <c r="F56" s="486"/>
      <c r="G56" s="486"/>
      <c r="H56" s="477"/>
      <c r="I56" s="471"/>
      <c r="J56" s="471"/>
      <c r="K56" s="474"/>
      <c r="L56" s="474"/>
      <c r="M56" s="477"/>
      <c r="N56" s="474"/>
      <c r="O56" s="459"/>
      <c r="P56" s="462"/>
      <c r="Q56" s="462"/>
      <c r="R56" s="462"/>
      <c r="S56" s="465"/>
      <c r="T56" s="468"/>
      <c r="U56" s="459"/>
    </row>
    <row r="57" spans="1:21">
      <c r="A57" s="480"/>
      <c r="B57" s="483"/>
      <c r="C57" s="483"/>
      <c r="D57" s="483"/>
      <c r="E57" s="486"/>
      <c r="F57" s="486"/>
      <c r="G57" s="486"/>
      <c r="H57" s="477"/>
      <c r="I57" s="471"/>
      <c r="J57" s="471"/>
      <c r="K57" s="474"/>
      <c r="L57" s="474"/>
      <c r="M57" s="477"/>
      <c r="N57" s="474"/>
      <c r="O57" s="459"/>
      <c r="P57" s="462"/>
      <c r="Q57" s="462"/>
      <c r="R57" s="462"/>
      <c r="S57" s="465"/>
      <c r="T57" s="468"/>
      <c r="U57" s="459"/>
    </row>
    <row r="58" spans="1:21">
      <c r="A58" s="480"/>
      <c r="B58" s="483"/>
      <c r="C58" s="483"/>
      <c r="D58" s="483"/>
      <c r="E58" s="486"/>
      <c r="F58" s="486"/>
      <c r="G58" s="486"/>
      <c r="H58" s="477"/>
      <c r="I58" s="471"/>
      <c r="J58" s="471"/>
      <c r="K58" s="474"/>
      <c r="L58" s="474"/>
      <c r="M58" s="477"/>
      <c r="N58" s="474"/>
      <c r="O58" s="459"/>
      <c r="P58" s="462"/>
      <c r="Q58" s="462"/>
      <c r="R58" s="462"/>
      <c r="S58" s="465"/>
      <c r="T58" s="468"/>
      <c r="U58" s="459"/>
    </row>
    <row r="59" spans="1:21" ht="54" customHeight="1" thickBot="1">
      <c r="A59" s="481"/>
      <c r="B59" s="484"/>
      <c r="C59" s="484"/>
      <c r="D59" s="484"/>
      <c r="E59" s="487"/>
      <c r="F59" s="487"/>
      <c r="G59" s="487"/>
      <c r="H59" s="478"/>
      <c r="I59" s="472"/>
      <c r="J59" s="472"/>
      <c r="K59" s="475"/>
      <c r="L59" s="475"/>
      <c r="M59" s="478"/>
      <c r="N59" s="475"/>
      <c r="O59" s="460"/>
      <c r="P59" s="463"/>
      <c r="Q59" s="463"/>
      <c r="R59" s="463"/>
      <c r="S59" s="466"/>
      <c r="T59" s="469"/>
      <c r="U59" s="460"/>
    </row>
    <row r="60" spans="1:21" ht="15" customHeight="1">
      <c r="A60" s="479">
        <v>12</v>
      </c>
      <c r="B60" s="482" t="str">
        <f>'Mapa Final'!B60</f>
        <v>Desarrollo de enfermedades de tipo profesional asociadas al estrés laboral</v>
      </c>
      <c r="C60" s="482" t="str">
        <f>'Mapa Final'!C60</f>
        <v>Incumplimiento de las metas establecidas</v>
      </c>
      <c r="D60" s="482" t="str">
        <f>'Mapa Final'!D60</f>
        <v xml:space="preserve">Carga laboral </v>
      </c>
      <c r="E60" s="485" t="str">
        <f>'Mapa Final'!E60</f>
        <v xml:space="preserve">Convivencia laboral //Volumen de trabajo // complejidad de los procesos // retraso en el trabajo por temas de conectividad // Falla en las plataformas  </v>
      </c>
      <c r="F60" s="485" t="str">
        <f>'Mapa Final'!F60</f>
        <v>Desarrollo de enfermedades profesionales por la preocupación que genera la actividad laboral</v>
      </c>
      <c r="G60" s="485" t="str">
        <f>'Mapa Final'!G60</f>
        <v>Usuarios, productos y prácticas organizacionales</v>
      </c>
      <c r="H60" s="476" t="str">
        <f>'Mapa Final'!I60</f>
        <v>Media</v>
      </c>
      <c r="I60" s="470" t="str">
        <f>'Mapa Final'!L60</f>
        <v>Mayor</v>
      </c>
      <c r="J60" s="470" t="str">
        <f>'Mapa Final'!N60</f>
        <v xml:space="preserve">Alto </v>
      </c>
      <c r="K60" s="473" t="str">
        <f>'Mapa Final'!AA60</f>
        <v>Baja</v>
      </c>
      <c r="L60" s="473" t="str">
        <f>'Mapa Final'!AE60</f>
        <v>Leve</v>
      </c>
      <c r="M60" s="476" t="str">
        <f>'Mapa Final'!AG60</f>
        <v>Bajo</v>
      </c>
      <c r="N60" s="473" t="str">
        <f>'Mapa Final'!AH60</f>
        <v>Reducir(mitigar)</v>
      </c>
      <c r="O60" s="458" t="s">
        <v>636</v>
      </c>
      <c r="P60" s="461" t="s">
        <v>614</v>
      </c>
      <c r="Q60" s="461" t="s">
        <v>614</v>
      </c>
      <c r="R60" s="461" t="s">
        <v>615</v>
      </c>
      <c r="S60" s="464"/>
      <c r="T60" s="467"/>
      <c r="U60" s="458"/>
    </row>
    <row r="61" spans="1:21">
      <c r="A61" s="480"/>
      <c r="B61" s="483"/>
      <c r="C61" s="483"/>
      <c r="D61" s="483"/>
      <c r="E61" s="486"/>
      <c r="F61" s="486"/>
      <c r="G61" s="486"/>
      <c r="H61" s="477"/>
      <c r="I61" s="471"/>
      <c r="J61" s="471"/>
      <c r="K61" s="474"/>
      <c r="L61" s="474"/>
      <c r="M61" s="477"/>
      <c r="N61" s="474"/>
      <c r="O61" s="459"/>
      <c r="P61" s="462"/>
      <c r="Q61" s="462"/>
      <c r="R61" s="462"/>
      <c r="S61" s="465"/>
      <c r="T61" s="468"/>
      <c r="U61" s="459"/>
    </row>
    <row r="62" spans="1:21">
      <c r="A62" s="480"/>
      <c r="B62" s="483"/>
      <c r="C62" s="483"/>
      <c r="D62" s="483"/>
      <c r="E62" s="486"/>
      <c r="F62" s="486"/>
      <c r="G62" s="486"/>
      <c r="H62" s="477"/>
      <c r="I62" s="471"/>
      <c r="J62" s="471"/>
      <c r="K62" s="474"/>
      <c r="L62" s="474"/>
      <c r="M62" s="477"/>
      <c r="N62" s="474"/>
      <c r="O62" s="459"/>
      <c r="P62" s="462"/>
      <c r="Q62" s="462"/>
      <c r="R62" s="462"/>
      <c r="S62" s="465"/>
      <c r="T62" s="468"/>
      <c r="U62" s="459"/>
    </row>
    <row r="63" spans="1:21">
      <c r="A63" s="480"/>
      <c r="B63" s="483"/>
      <c r="C63" s="483"/>
      <c r="D63" s="483"/>
      <c r="E63" s="486"/>
      <c r="F63" s="486"/>
      <c r="G63" s="486"/>
      <c r="H63" s="477"/>
      <c r="I63" s="471"/>
      <c r="J63" s="471"/>
      <c r="K63" s="474"/>
      <c r="L63" s="474"/>
      <c r="M63" s="477"/>
      <c r="N63" s="474"/>
      <c r="O63" s="459"/>
      <c r="P63" s="462"/>
      <c r="Q63" s="462"/>
      <c r="R63" s="462"/>
      <c r="S63" s="465"/>
      <c r="T63" s="468"/>
      <c r="U63" s="459"/>
    </row>
    <row r="64" spans="1:21" ht="15" customHeight="1" thickBot="1">
      <c r="A64" s="481"/>
      <c r="B64" s="484"/>
      <c r="C64" s="484"/>
      <c r="D64" s="484"/>
      <c r="E64" s="487"/>
      <c r="F64" s="487"/>
      <c r="G64" s="487"/>
      <c r="H64" s="478"/>
      <c r="I64" s="472"/>
      <c r="J64" s="472"/>
      <c r="K64" s="475"/>
      <c r="L64" s="475"/>
      <c r="M64" s="478"/>
      <c r="N64" s="475"/>
      <c r="O64" s="459"/>
      <c r="P64" s="462"/>
      <c r="Q64" s="462"/>
      <c r="R64" s="462"/>
      <c r="S64" s="466"/>
      <c r="T64" s="469"/>
      <c r="U64" s="459"/>
    </row>
    <row r="65" spans="1:21" ht="18" customHeight="1">
      <c r="A65" s="479">
        <v>13</v>
      </c>
      <c r="B65" s="482" t="str">
        <f>'Mapa Final'!B65</f>
        <v>Radicación de memoriales a través de canales no habilitados para recepción de memoriales</v>
      </c>
      <c r="C65" s="482" t="str">
        <f>'Mapa Final'!C65</f>
        <v>Afectación en la Prestación del Servicio de Justicia</v>
      </c>
      <c r="D65" s="482" t="str">
        <f>'Mapa Final'!D65</f>
        <v>No adaptación de un siginificativo número de usuarios a la virtualidad</v>
      </c>
      <c r="E65" s="485" t="str">
        <f>'Mapa Final'!E65</f>
        <v>Desconocimiento por parte de los usuarios de los canales habilitados para la recepción de documentos // Falta de comunicación de los canales de acceso a la Jurisdicción</v>
      </c>
      <c r="F65" s="485" t="str">
        <f>'Mapa Final'!F65</f>
        <v>Recepción indebida de memoriales remitidos por los usuarios</v>
      </c>
      <c r="G65" s="485" t="str">
        <f>'Mapa Final'!G65</f>
        <v>Usuarios, productos y prácticas organizacionales</v>
      </c>
      <c r="H65" s="476" t="str">
        <f>'Mapa Final'!I65</f>
        <v>Alta</v>
      </c>
      <c r="I65" s="470" t="str">
        <f>'Mapa Final'!L65</f>
        <v>Mayor</v>
      </c>
      <c r="J65" s="470" t="str">
        <f>'Mapa Final'!N65</f>
        <v xml:space="preserve">Alto </v>
      </c>
      <c r="K65" s="473" t="str">
        <f>'Mapa Final'!AA65</f>
        <v>Media</v>
      </c>
      <c r="L65" s="473" t="str">
        <f>'Mapa Final'!AE65</f>
        <v>Leve</v>
      </c>
      <c r="M65" s="476" t="str">
        <f>'Mapa Final'!AG65</f>
        <v>Moderado</v>
      </c>
      <c r="N65" s="508" t="str">
        <f>'Mapa Final'!AH65</f>
        <v>Reducir(mitigar)</v>
      </c>
      <c r="O65" s="511" t="s">
        <v>638</v>
      </c>
      <c r="P65" s="461" t="s">
        <v>614</v>
      </c>
      <c r="Q65" s="461" t="s">
        <v>614</v>
      </c>
      <c r="R65" s="461" t="s">
        <v>615</v>
      </c>
      <c r="S65" s="464"/>
      <c r="T65" s="467"/>
      <c r="U65" s="517"/>
    </row>
    <row r="66" spans="1:21" ht="18" customHeight="1">
      <c r="A66" s="480"/>
      <c r="B66" s="483"/>
      <c r="C66" s="483"/>
      <c r="D66" s="483"/>
      <c r="E66" s="486"/>
      <c r="F66" s="486"/>
      <c r="G66" s="486"/>
      <c r="H66" s="477"/>
      <c r="I66" s="471"/>
      <c r="J66" s="471"/>
      <c r="K66" s="474"/>
      <c r="L66" s="474"/>
      <c r="M66" s="477"/>
      <c r="N66" s="509"/>
      <c r="O66" s="512"/>
      <c r="P66" s="462"/>
      <c r="Q66" s="462"/>
      <c r="R66" s="462"/>
      <c r="S66" s="465"/>
      <c r="T66" s="468"/>
      <c r="U66" s="518"/>
    </row>
    <row r="67" spans="1:21" ht="18" customHeight="1">
      <c r="A67" s="480"/>
      <c r="B67" s="483"/>
      <c r="C67" s="483"/>
      <c r="D67" s="483"/>
      <c r="E67" s="486"/>
      <c r="F67" s="486"/>
      <c r="G67" s="486"/>
      <c r="H67" s="477"/>
      <c r="I67" s="471"/>
      <c r="J67" s="471"/>
      <c r="K67" s="474"/>
      <c r="L67" s="474"/>
      <c r="M67" s="477"/>
      <c r="N67" s="509"/>
      <c r="O67" s="512"/>
      <c r="P67" s="462"/>
      <c r="Q67" s="462"/>
      <c r="R67" s="462"/>
      <c r="S67" s="465"/>
      <c r="T67" s="468"/>
      <c r="U67" s="518"/>
    </row>
    <row r="68" spans="1:21" ht="18" customHeight="1">
      <c r="A68" s="480"/>
      <c r="B68" s="483"/>
      <c r="C68" s="483"/>
      <c r="D68" s="483"/>
      <c r="E68" s="486"/>
      <c r="F68" s="486"/>
      <c r="G68" s="486"/>
      <c r="H68" s="477"/>
      <c r="I68" s="471"/>
      <c r="J68" s="471"/>
      <c r="K68" s="474"/>
      <c r="L68" s="474"/>
      <c r="M68" s="477"/>
      <c r="N68" s="509"/>
      <c r="O68" s="512"/>
      <c r="P68" s="462"/>
      <c r="Q68" s="462"/>
      <c r="R68" s="462"/>
      <c r="S68" s="465"/>
      <c r="T68" s="468"/>
      <c r="U68" s="518"/>
    </row>
    <row r="69" spans="1:21" ht="18" customHeight="1" thickBot="1">
      <c r="A69" s="481"/>
      <c r="B69" s="484"/>
      <c r="C69" s="484"/>
      <c r="D69" s="484"/>
      <c r="E69" s="487"/>
      <c r="F69" s="487"/>
      <c r="G69" s="487"/>
      <c r="H69" s="478"/>
      <c r="I69" s="472"/>
      <c r="J69" s="472"/>
      <c r="K69" s="475"/>
      <c r="L69" s="475"/>
      <c r="M69" s="478"/>
      <c r="N69" s="510"/>
      <c r="O69" s="513"/>
      <c r="P69" s="462"/>
      <c r="Q69" s="462"/>
      <c r="R69" s="462"/>
      <c r="S69" s="466"/>
      <c r="T69" s="469"/>
      <c r="U69" s="519"/>
    </row>
    <row r="70" spans="1:21" ht="17.25" customHeight="1">
      <c r="A70" s="479">
        <v>14</v>
      </c>
      <c r="B70" s="482" t="str">
        <f>'Mapa Final'!B70</f>
        <v>Intermitencia del correo en la recepción de mensajes</v>
      </c>
      <c r="C70" s="482" t="str">
        <f>'Mapa Final'!C70</f>
        <v>Incumplimiento de las metas establecidas</v>
      </c>
      <c r="D70" s="482" t="str">
        <f>'Mapa Final'!D70</f>
        <v>Incumplimiento de una respuesta oportuna</v>
      </c>
      <c r="E70" s="485" t="str">
        <f>'Mapa Final'!E70</f>
        <v>No tramitar las acciones a tiempo</v>
      </c>
      <c r="F70" s="485" t="str">
        <f>'Mapa Final'!F70</f>
        <v>Problemas en la recepción de correos que impide darle trámite a las acciones</v>
      </c>
      <c r="G70" s="485" t="str">
        <f>'Mapa Final'!G70</f>
        <v>Usuarios, productos y prácticas organizacionales</v>
      </c>
      <c r="H70" s="476" t="str">
        <f>'Mapa Final'!I70</f>
        <v>Baja</v>
      </c>
      <c r="I70" s="470" t="str">
        <f>'Mapa Final'!L70</f>
        <v>Moderado</v>
      </c>
      <c r="J70" s="470" t="str">
        <f>'Mapa Final'!N70</f>
        <v>Moderado</v>
      </c>
      <c r="K70" s="473" t="str">
        <f>'Mapa Final'!AA70</f>
        <v>Baja</v>
      </c>
      <c r="L70" s="473" t="str">
        <f>'Mapa Final'!AE70</f>
        <v>Leve</v>
      </c>
      <c r="M70" s="476" t="str">
        <f>'Mapa Final'!AG70</f>
        <v>Bajo</v>
      </c>
      <c r="N70" s="508" t="str">
        <f>'Mapa Final'!AH70</f>
        <v>Reducir(mitigar)</v>
      </c>
      <c r="O70" s="514" t="s">
        <v>640</v>
      </c>
      <c r="P70" s="521" t="s">
        <v>614</v>
      </c>
      <c r="Q70" s="461" t="s">
        <v>614</v>
      </c>
      <c r="R70" s="461" t="s">
        <v>615</v>
      </c>
      <c r="S70" s="464"/>
      <c r="T70" s="467"/>
      <c r="U70" s="517"/>
    </row>
    <row r="71" spans="1:21" ht="17.25" customHeight="1">
      <c r="A71" s="480"/>
      <c r="B71" s="483"/>
      <c r="C71" s="483"/>
      <c r="D71" s="483"/>
      <c r="E71" s="486"/>
      <c r="F71" s="486"/>
      <c r="G71" s="486"/>
      <c r="H71" s="477"/>
      <c r="I71" s="471"/>
      <c r="J71" s="471"/>
      <c r="K71" s="474"/>
      <c r="L71" s="474"/>
      <c r="M71" s="477"/>
      <c r="N71" s="509"/>
      <c r="O71" s="515"/>
      <c r="P71" s="522"/>
      <c r="Q71" s="462"/>
      <c r="R71" s="462"/>
      <c r="S71" s="465"/>
      <c r="T71" s="468"/>
      <c r="U71" s="518"/>
    </row>
    <row r="72" spans="1:21" ht="17.25" customHeight="1">
      <c r="A72" s="480"/>
      <c r="B72" s="483"/>
      <c r="C72" s="483"/>
      <c r="D72" s="483"/>
      <c r="E72" s="486"/>
      <c r="F72" s="486"/>
      <c r="G72" s="486"/>
      <c r="H72" s="477"/>
      <c r="I72" s="471"/>
      <c r="J72" s="471"/>
      <c r="K72" s="474"/>
      <c r="L72" s="474"/>
      <c r="M72" s="477"/>
      <c r="N72" s="509"/>
      <c r="O72" s="515"/>
      <c r="P72" s="522"/>
      <c r="Q72" s="462"/>
      <c r="R72" s="462"/>
      <c r="S72" s="465"/>
      <c r="T72" s="468"/>
      <c r="U72" s="518"/>
    </row>
    <row r="73" spans="1:21" ht="17.25" customHeight="1">
      <c r="A73" s="480"/>
      <c r="B73" s="483"/>
      <c r="C73" s="483"/>
      <c r="D73" s="483"/>
      <c r="E73" s="486"/>
      <c r="F73" s="486"/>
      <c r="G73" s="486"/>
      <c r="H73" s="477"/>
      <c r="I73" s="471"/>
      <c r="J73" s="471"/>
      <c r="K73" s="474"/>
      <c r="L73" s="474"/>
      <c r="M73" s="477"/>
      <c r="N73" s="509"/>
      <c r="O73" s="515"/>
      <c r="P73" s="522"/>
      <c r="Q73" s="462"/>
      <c r="R73" s="462"/>
      <c r="S73" s="465"/>
      <c r="T73" s="468"/>
      <c r="U73" s="518"/>
    </row>
    <row r="74" spans="1:21" ht="17.25" customHeight="1" thickBot="1">
      <c r="A74" s="481"/>
      <c r="B74" s="484"/>
      <c r="C74" s="484"/>
      <c r="D74" s="484"/>
      <c r="E74" s="487"/>
      <c r="F74" s="487"/>
      <c r="G74" s="487"/>
      <c r="H74" s="478"/>
      <c r="I74" s="472"/>
      <c r="J74" s="472"/>
      <c r="K74" s="475"/>
      <c r="L74" s="475"/>
      <c r="M74" s="478"/>
      <c r="N74" s="510"/>
      <c r="O74" s="516"/>
      <c r="P74" s="523"/>
      <c r="Q74" s="463"/>
      <c r="R74" s="463"/>
      <c r="S74" s="466"/>
      <c r="T74" s="469"/>
      <c r="U74" s="520"/>
    </row>
  </sheetData>
  <mergeCells count="292">
    <mergeCell ref="R70:R74"/>
    <mergeCell ref="S70:S74"/>
    <mergeCell ref="T70:T74"/>
    <mergeCell ref="U70:U74"/>
    <mergeCell ref="J70:J74"/>
    <mergeCell ref="K70:K74"/>
    <mergeCell ref="L70:L74"/>
    <mergeCell ref="M70:M74"/>
    <mergeCell ref="N70:N74"/>
    <mergeCell ref="O70:O74"/>
    <mergeCell ref="U65:U69"/>
    <mergeCell ref="A70:A74"/>
    <mergeCell ref="B70:B74"/>
    <mergeCell ref="C70:C74"/>
    <mergeCell ref="D70:D74"/>
    <mergeCell ref="E70:E74"/>
    <mergeCell ref="F70:F74"/>
    <mergeCell ref="G70:G74"/>
    <mergeCell ref="H70:H74"/>
    <mergeCell ref="I70:I74"/>
    <mergeCell ref="O65:O69"/>
    <mergeCell ref="P65:P69"/>
    <mergeCell ref="Q65:Q69"/>
    <mergeCell ref="R65:R69"/>
    <mergeCell ref="S65:S69"/>
    <mergeCell ref="T65:T69"/>
    <mergeCell ref="I65:I69"/>
    <mergeCell ref="J65:J69"/>
    <mergeCell ref="K65:K69"/>
    <mergeCell ref="L65:L69"/>
    <mergeCell ref="M65:M69"/>
    <mergeCell ref="N65:N69"/>
    <mergeCell ref="P70:P74"/>
    <mergeCell ref="Q70:Q74"/>
    <mergeCell ref="O60:O64"/>
    <mergeCell ref="P60:P64"/>
    <mergeCell ref="Q60:Q64"/>
    <mergeCell ref="R60:R64"/>
    <mergeCell ref="S60:S64"/>
    <mergeCell ref="H60:H64"/>
    <mergeCell ref="I60:I64"/>
    <mergeCell ref="J60:J64"/>
    <mergeCell ref="K60:K64"/>
    <mergeCell ref="L60:L64"/>
    <mergeCell ref="M60:M64"/>
    <mergeCell ref="A65:A69"/>
    <mergeCell ref="B65:B69"/>
    <mergeCell ref="C65:C69"/>
    <mergeCell ref="D65:D69"/>
    <mergeCell ref="E65:E69"/>
    <mergeCell ref="F65:F69"/>
    <mergeCell ref="G65:G69"/>
    <mergeCell ref="H65:H69"/>
    <mergeCell ref="N60:N64"/>
    <mergeCell ref="U55:U59"/>
    <mergeCell ref="A60:A64"/>
    <mergeCell ref="B60:B64"/>
    <mergeCell ref="C60:C64"/>
    <mergeCell ref="D60:D64"/>
    <mergeCell ref="E60:E64"/>
    <mergeCell ref="F60:F64"/>
    <mergeCell ref="G60:G64"/>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T60:T64"/>
    <mergeCell ref="U60:U64"/>
    <mergeCell ref="C55:C59"/>
    <mergeCell ref="D55:D59"/>
    <mergeCell ref="E55:E59"/>
    <mergeCell ref="F55:F59"/>
    <mergeCell ref="P50:P54"/>
    <mergeCell ref="Q50:Q54"/>
    <mergeCell ref="R50:R54"/>
    <mergeCell ref="S50:S54"/>
    <mergeCell ref="T50:T54"/>
    <mergeCell ref="S55:S59"/>
    <mergeCell ref="T55:T59"/>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C35:C39"/>
    <mergeCell ref="D35:D39"/>
    <mergeCell ref="E35:E39"/>
    <mergeCell ref="F35:F39"/>
    <mergeCell ref="P30:P34"/>
    <mergeCell ref="Q30:Q34"/>
    <mergeCell ref="A30:A34"/>
    <mergeCell ref="B30:B34"/>
    <mergeCell ref="C30:C34"/>
    <mergeCell ref="D30:D34"/>
    <mergeCell ref="E30:E34"/>
    <mergeCell ref="F30:F34"/>
    <mergeCell ref="G30:G34"/>
    <mergeCell ref="H30:H34"/>
    <mergeCell ref="I30:I34"/>
    <mergeCell ref="R30:R34"/>
    <mergeCell ref="S30:S34"/>
    <mergeCell ref="T30:T34"/>
    <mergeCell ref="U30:U34"/>
    <mergeCell ref="J30:J34"/>
    <mergeCell ref="K30:K34"/>
    <mergeCell ref="L30:L34"/>
    <mergeCell ref="M30:M34"/>
    <mergeCell ref="N30:N34"/>
    <mergeCell ref="O30:O34"/>
    <mergeCell ref="Q25:Q29"/>
    <mergeCell ref="R25:R29"/>
    <mergeCell ref="S25:S29"/>
    <mergeCell ref="T25:T29"/>
    <mergeCell ref="I25:I29"/>
    <mergeCell ref="J25:J29"/>
    <mergeCell ref="K25:K29"/>
    <mergeCell ref="L25:L29"/>
    <mergeCell ref="M25:M29"/>
    <mergeCell ref="N25:N29"/>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U25:U29"/>
    <mergeCell ref="O25:O29"/>
    <mergeCell ref="P25:P29"/>
    <mergeCell ref="Q15:Q19"/>
    <mergeCell ref="R15:R19"/>
    <mergeCell ref="G15:G19"/>
    <mergeCell ref="H15:H19"/>
    <mergeCell ref="I15:I19"/>
    <mergeCell ref="J15:J19"/>
    <mergeCell ref="K15:K19"/>
    <mergeCell ref="L15:L19"/>
    <mergeCell ref="T20:T24"/>
    <mergeCell ref="A20:A24"/>
    <mergeCell ref="B20:B24"/>
    <mergeCell ref="C20:C24"/>
    <mergeCell ref="D20:D24"/>
    <mergeCell ref="E20:E24"/>
    <mergeCell ref="F20:F24"/>
    <mergeCell ref="G20:G24"/>
    <mergeCell ref="M15:M19"/>
    <mergeCell ref="N15:N19"/>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S15:S19"/>
    <mergeCell ref="T15:T19"/>
    <mergeCell ref="U15:U19"/>
    <mergeCell ref="O15:O19"/>
    <mergeCell ref="P15:P19"/>
    <mergeCell ref="A9:N9"/>
    <mergeCell ref="A10:A14"/>
    <mergeCell ref="B10:B14"/>
    <mergeCell ref="C10:C14"/>
    <mergeCell ref="D10:D14"/>
    <mergeCell ref="E10:E14"/>
    <mergeCell ref="R10:R14"/>
    <mergeCell ref="S10:S14"/>
    <mergeCell ref="T10:T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A7:B7 H7 H75:J1048576">
    <cfRule type="containsText" dxfId="278" priority="83" operator="containsText" text="3- Bajo">
      <formula>NOT(ISERROR(SEARCH("3- Bajo",A7)))</formula>
    </cfRule>
    <cfRule type="containsText" dxfId="277" priority="84" operator="containsText" text="4- Bajo">
      <formula>NOT(ISERROR(SEARCH("4- Bajo",A7)))</formula>
    </cfRule>
    <cfRule type="containsText" dxfId="276" priority="85" operator="containsText" text="1- Bajo">
      <formula>NOT(ISERROR(SEARCH("1- Bajo",A7)))</formula>
    </cfRule>
  </conditionalFormatting>
  <conditionalFormatting sqref="A10:B10 A15:B15 A20:B20 A25:B25 A30:B30 A35:B35 A40:B40 A45:B45 A55:B55 A60:B60 A65:B65 A70:B70">
    <cfRule type="containsText" dxfId="275" priority="12" operator="containsText" text="1- Bajo">
      <formula>NOT(ISERROR(SEARCH("1- Bajo",A10)))</formula>
    </cfRule>
    <cfRule type="containsText" dxfId="274" priority="7" operator="containsText" text="3- Moderado">
      <formula>NOT(ISERROR(SEARCH("3- Moderado",A10)))</formula>
    </cfRule>
    <cfRule type="containsText" dxfId="273" priority="8" operator="containsText" text="6- Moderado">
      <formula>NOT(ISERROR(SEARCH("6- Moderado",A10)))</formula>
    </cfRule>
    <cfRule type="containsText" dxfId="272" priority="9" operator="containsText" text="4- Moderado">
      <formula>NOT(ISERROR(SEARCH("4- Moderado",A10)))</formula>
    </cfRule>
    <cfRule type="containsText" dxfId="271" priority="10" operator="containsText" text="3- Bajo">
      <formula>NOT(ISERROR(SEARCH("3- Bajo",A10)))</formula>
    </cfRule>
    <cfRule type="containsText" dxfId="270" priority="11" operator="containsText" text="4- Bajo">
      <formula>NOT(ISERROR(SEARCH("4- Bajo",A10)))</formula>
    </cfRule>
  </conditionalFormatting>
  <conditionalFormatting sqref="A50:B50">
    <cfRule type="containsText" dxfId="269" priority="2" operator="containsText" text="6- Moderado">
      <formula>NOT(ISERROR(SEARCH("6- Moderado",A50)))</formula>
    </cfRule>
    <cfRule type="containsText" dxfId="268" priority="3" operator="containsText" text="4- Moderado">
      <formula>NOT(ISERROR(SEARCH("4- Moderado",A50)))</formula>
    </cfRule>
    <cfRule type="containsText" dxfId="267" priority="4" operator="containsText" text="3- Bajo">
      <formula>NOT(ISERROR(SEARCH("3- Bajo",A50)))</formula>
    </cfRule>
    <cfRule type="containsText" dxfId="266" priority="5" operator="containsText" text="4- Bajo">
      <formula>NOT(ISERROR(SEARCH("4- Bajo",A50)))</formula>
    </cfRule>
    <cfRule type="containsText" dxfId="265" priority="6" operator="containsText" text="1- Bajo">
      <formula>NOT(ISERROR(SEARCH("1- Bajo",A50)))</formula>
    </cfRule>
    <cfRule type="containsText" dxfId="264" priority="1" operator="containsText" text="3- Moderado">
      <formula>NOT(ISERROR(SEARCH("3- Moderado",A50)))</formula>
    </cfRule>
  </conditionalFormatting>
  <conditionalFormatting sqref="C10:I10 C15:I15 C20:I20 C25:I25 C30:I30 C35:I35 C40:I40 C45:I45 C50:I50 C55:I55 C60:I60 C65:I65 C70:I70">
    <cfRule type="containsText" dxfId="263" priority="55" operator="containsText" text="1- Bajo">
      <formula>NOT(ISERROR(SEARCH("1- Bajo",C10)))</formula>
    </cfRule>
    <cfRule type="containsText" dxfId="262" priority="54" operator="containsText" text="4- Bajo">
      <formula>NOT(ISERROR(SEARCH("4- Bajo",C10)))</formula>
    </cfRule>
    <cfRule type="containsText" dxfId="261" priority="53" operator="containsText" text="3- Bajo">
      <formula>NOT(ISERROR(SEARCH("3- Bajo",C10)))</formula>
    </cfRule>
    <cfRule type="containsText" dxfId="260" priority="52" operator="containsText" text="4- Moderado">
      <formula>NOT(ISERROR(SEARCH("4- Moderado",C10)))</formula>
    </cfRule>
    <cfRule type="containsText" dxfId="259" priority="51" operator="containsText" text="6- Moderado">
      <formula>NOT(ISERROR(SEARCH("6- Moderado",C10)))</formula>
    </cfRule>
    <cfRule type="containsText" dxfId="258" priority="50" operator="containsText" text="3- Moderado">
      <formula>NOT(ISERROR(SEARCH("3- Moderado",C10)))</formula>
    </cfRule>
  </conditionalFormatting>
  <conditionalFormatting sqref="D8:J8">
    <cfRule type="containsText" dxfId="257" priority="77" operator="containsText" text="4- Bajo">
      <formula>NOT(ISERROR(SEARCH("4- Bajo",D8)))</formula>
    </cfRule>
    <cfRule type="containsText" dxfId="256" priority="79" operator="containsText" text="1- Bajo">
      <formula>NOT(ISERROR(SEARCH("1- Bajo",D8)))</formula>
    </cfRule>
    <cfRule type="containsText" dxfId="255" priority="73" operator="containsText" text="3- Moderado">
      <formula>NOT(ISERROR(SEARCH("3- Moderado",D8)))</formula>
    </cfRule>
    <cfRule type="containsText" dxfId="254" priority="74" operator="containsText" text="6- Moderado">
      <formula>NOT(ISERROR(SEARCH("6- Moderado",D8)))</formula>
    </cfRule>
    <cfRule type="containsText" dxfId="253" priority="75" operator="containsText" text="4- Moderado">
      <formula>NOT(ISERROR(SEARCH("4- Moderado",D8)))</formula>
    </cfRule>
    <cfRule type="containsText" dxfId="252" priority="76" operator="containsText" text="3- Bajo">
      <formula>NOT(ISERROR(SEARCH("3- Bajo",D8)))</formula>
    </cfRule>
  </conditionalFormatting>
  <conditionalFormatting sqref="H10:H74">
    <cfRule type="containsText" dxfId="251" priority="25" operator="containsText" text="Muy Alta">
      <formula>NOT(ISERROR(SEARCH("Muy Alta",H10)))</formula>
    </cfRule>
    <cfRule type="containsText" dxfId="250" priority="26" operator="containsText" text="Alta">
      <formula>NOT(ISERROR(SEARCH("Alta",H10)))</formula>
    </cfRule>
    <cfRule type="containsText" dxfId="249" priority="27" operator="containsText" text="Muy Alta">
      <formula>NOT(ISERROR(SEARCH("Muy Alta",H10)))</formula>
    </cfRule>
    <cfRule type="containsText" dxfId="248" priority="32" operator="containsText" text="Muy Baja">
      <formula>NOT(ISERROR(SEARCH("Muy Baja",H10)))</formula>
    </cfRule>
    <cfRule type="containsText" dxfId="247" priority="33" operator="containsText" text="Baja">
      <formula>NOT(ISERROR(SEARCH("Baja",H10)))</formula>
    </cfRule>
    <cfRule type="containsText" dxfId="246" priority="34" operator="containsText" text="Media">
      <formula>NOT(ISERROR(SEARCH("Media",H10)))</formula>
    </cfRule>
    <cfRule type="containsText" dxfId="245" priority="35" operator="containsText" text="Alta">
      <formula>NOT(ISERROR(SEARCH("Alta",H10)))</formula>
    </cfRule>
    <cfRule type="containsText" dxfId="244" priority="37" operator="containsText" text="Muy Alta">
      <formula>NOT(ISERROR(SEARCH("Muy Alta",H10)))</formula>
    </cfRule>
  </conditionalFormatting>
  <conditionalFormatting sqref="H75:J1048576 A7:B7 H7">
    <cfRule type="containsText" dxfId="243" priority="82" operator="containsText" text="4- Moderado">
      <formula>NOT(ISERROR(SEARCH("4- Moderado",A7)))</formula>
    </cfRule>
    <cfRule type="containsText" dxfId="242" priority="81" operator="containsText" text="6- Moderado">
      <formula>NOT(ISERROR(SEARCH("6- Moderado",A7)))</formula>
    </cfRule>
    <cfRule type="containsText" dxfId="241" priority="80" operator="containsText" text="3- Moderado">
      <formula>NOT(ISERROR(SEARCH("3- Moderado",A7)))</formula>
    </cfRule>
  </conditionalFormatting>
  <conditionalFormatting sqref="I10:I74">
    <cfRule type="containsText" dxfId="240" priority="29" operator="containsText" text="Mayor">
      <formula>NOT(ISERROR(SEARCH("Mayor",I10)))</formula>
    </cfRule>
    <cfRule type="containsText" dxfId="239" priority="28" operator="containsText" text="Catastrófico">
      <formula>NOT(ISERROR(SEARCH("Catastrófico",I10)))</formula>
    </cfRule>
    <cfRule type="containsText" dxfId="238" priority="30" operator="containsText" text="Menor">
      <formula>NOT(ISERROR(SEARCH("Menor",I10)))</formula>
    </cfRule>
    <cfRule type="containsText" dxfId="237" priority="31" operator="containsText" text="Leve">
      <formula>NOT(ISERROR(SEARCH("Leve",I10)))</formula>
    </cfRule>
    <cfRule type="containsText" dxfId="236" priority="36" operator="containsText" text="Moderado">
      <formula>NOT(ISERROR(SEARCH("Moderado",I10)))</formula>
    </cfRule>
  </conditionalFormatting>
  <conditionalFormatting sqref="J8 J75:J1048576">
    <cfRule type="containsText" dxfId="235" priority="67" operator="containsText" text="12- Alto">
      <formula>NOT(ISERROR(SEARCH("12- Alto",J8)))</formula>
    </cfRule>
    <cfRule type="containsText" dxfId="234" priority="66" operator="containsText" text="5- Extremo">
      <formula>NOT(ISERROR(SEARCH("5- Extremo",J8)))</formula>
    </cfRule>
    <cfRule type="containsText" dxfId="233" priority="65" operator="containsText" text="10- Extremo">
      <formula>NOT(ISERROR(SEARCH("10- Extremo",J8)))</formula>
    </cfRule>
    <cfRule type="containsText" dxfId="232" priority="64" operator="containsText" text="15- Extremo">
      <formula>NOT(ISERROR(SEARCH("15- Extremo",J8)))</formula>
    </cfRule>
    <cfRule type="containsText" dxfId="231" priority="70" operator="containsText" text="8- Alto">
      <formula>NOT(ISERROR(SEARCH("8- Alto",J8)))</formula>
    </cfRule>
    <cfRule type="containsText" dxfId="230" priority="63" operator="containsText" text="20- Extremo">
      <formula>NOT(ISERROR(SEARCH("20- Extremo",J8)))</formula>
    </cfRule>
    <cfRule type="containsText" dxfId="229" priority="78" operator="containsText" text="2- Bajo">
      <formula>NOT(ISERROR(SEARCH("2- Bajo",J8)))</formula>
    </cfRule>
    <cfRule type="containsText" dxfId="228" priority="72" operator="containsText" text="4- Alto">
      <formula>NOT(ISERROR(SEARCH("4- Alto",J8)))</formula>
    </cfRule>
    <cfRule type="containsText" dxfId="227" priority="71" operator="containsText" text="5- Alto">
      <formula>NOT(ISERROR(SEARCH("5- Alto",J8)))</formula>
    </cfRule>
    <cfRule type="containsText" dxfId="226" priority="62" operator="containsText" text="25- Extremo">
      <formula>NOT(ISERROR(SEARCH("25- Extremo",J8)))</formula>
    </cfRule>
    <cfRule type="containsText" dxfId="225" priority="69" operator="containsText" text="9- Alto">
      <formula>NOT(ISERROR(SEARCH("9- Alto",J8)))</formula>
    </cfRule>
    <cfRule type="containsText" dxfId="224" priority="68" operator="containsText" text="10- Alto">
      <formula>NOT(ISERROR(SEARCH("10- Alto",J8)))</formula>
    </cfRule>
  </conditionalFormatting>
  <conditionalFormatting sqref="J10:J74 L10:M74">
    <cfRule type="containsText" dxfId="223" priority="23" operator="containsText" text="Moderado">
      <formula>NOT(ISERROR(SEARCH("Moderado",J10)))</formula>
    </cfRule>
  </conditionalFormatting>
  <conditionalFormatting sqref="J10:J74">
    <cfRule type="containsText" dxfId="222" priority="86" operator="containsText" text="Bajo">
      <formula>NOT(ISERROR(SEARCH("Bajo",J10)))</formula>
    </cfRule>
    <cfRule type="containsText" dxfId="221" priority="88" operator="containsText" text="Alto">
      <formula>NOT(ISERROR(SEARCH("Alto",J10)))</formula>
    </cfRule>
    <cfRule type="containsText" dxfId="220" priority="89" operator="containsText" text="Extremo">
      <formula>NOT(ISERROR(SEARCH("Extremo",J10)))</formula>
    </cfRule>
    <cfRule type="colorScale" priority="90">
      <colorScale>
        <cfvo type="min"/>
        <cfvo type="max"/>
        <color rgb="FFFF7128"/>
        <color rgb="FFFFEF9C"/>
      </colorScale>
    </cfRule>
    <cfRule type="containsText" dxfId="219" priority="22" operator="containsText" text="Extremo">
      <formula>NOT(ISERROR(SEARCH("Extremo",J10)))</formula>
    </cfRule>
    <cfRule type="containsText" dxfId="218" priority="21" operator="containsText" text="Bajo">
      <formula>NOT(ISERROR(SEARCH("Bajo",J10)))</formula>
    </cfRule>
    <cfRule type="containsText" dxfId="217" priority="87" operator="containsText" text="Moderado">
      <formula>NOT(ISERROR(SEARCH("Moderado",J10)))</formula>
    </cfRule>
  </conditionalFormatting>
  <conditionalFormatting sqref="K10:K74">
    <cfRule type="containsText" dxfId="216" priority="17" operator="containsText" text="Muy Alta">
      <formula>NOT(ISERROR(SEARCH("Muy Alta",K10)))</formula>
    </cfRule>
    <cfRule type="containsText" dxfId="215" priority="24" operator="containsText" text="Media">
      <formula>NOT(ISERROR(SEARCH("Media",K10)))</formula>
    </cfRule>
    <cfRule type="containsText" dxfId="214" priority="20" operator="containsText" text="Muy Baja">
      <formula>NOT(ISERROR(SEARCH("Muy Baja",K10)))</formula>
    </cfRule>
    <cfRule type="containsText" dxfId="213" priority="19" operator="containsText" text="Baja">
      <formula>NOT(ISERROR(SEARCH("Baja",K10)))</formula>
    </cfRule>
    <cfRule type="containsText" dxfId="212" priority="18" operator="containsText" text="Alta">
      <formula>NOT(ISERROR(SEARCH("Alta",K10)))</formula>
    </cfRule>
  </conditionalFormatting>
  <conditionalFormatting sqref="K10:L10 K15:L15 K20:L20 K25:L25 K30:L30 K35:L35 K40:L40 K45:L45 K50:L50 K55:L55 K60:L60 K65:L65 K70:L70">
    <cfRule type="containsText" dxfId="211" priority="56" operator="containsText" text="3- Moderado">
      <formula>NOT(ISERROR(SEARCH("3- Moderado",K10)))</formula>
    </cfRule>
    <cfRule type="containsText" dxfId="210" priority="61" operator="containsText" text="1- Bajo">
      <formula>NOT(ISERROR(SEARCH("1- Bajo",K10)))</formula>
    </cfRule>
    <cfRule type="containsText" dxfId="209" priority="59" operator="containsText" text="3- Bajo">
      <formula>NOT(ISERROR(SEARCH("3- Bajo",K10)))</formula>
    </cfRule>
    <cfRule type="containsText" dxfId="208" priority="60" operator="containsText" text="4- Bajo">
      <formula>NOT(ISERROR(SEARCH("4- Bajo",K10)))</formula>
    </cfRule>
    <cfRule type="containsText" dxfId="207" priority="58" operator="containsText" text="4- Moderado">
      <formula>NOT(ISERROR(SEARCH("4- Moderado",K10)))</formula>
    </cfRule>
    <cfRule type="containsText" dxfId="206" priority="57" operator="containsText" text="6- Moderado">
      <formula>NOT(ISERROR(SEARCH("6- Moderado",K10)))</formula>
    </cfRule>
  </conditionalFormatting>
  <conditionalFormatting sqref="K8:M8">
    <cfRule type="containsText" dxfId="205" priority="49" operator="containsText" text="1- Bajo">
      <formula>NOT(ISERROR(SEARCH("1- Bajo",K8)))</formula>
    </cfRule>
    <cfRule type="containsText" dxfId="204" priority="47" operator="containsText" text="3- Bajo">
      <formula>NOT(ISERROR(SEARCH("3- Bajo",K8)))</formula>
    </cfRule>
    <cfRule type="containsText" dxfId="203" priority="46" operator="containsText" text="4- Moderado">
      <formula>NOT(ISERROR(SEARCH("4- Moderado",K8)))</formula>
    </cfRule>
    <cfRule type="containsText" dxfId="202" priority="45" operator="containsText" text="6- Moderado">
      <formula>NOT(ISERROR(SEARCH("6- Moderado",K8)))</formula>
    </cfRule>
    <cfRule type="containsText" dxfId="201" priority="44" operator="containsText" text="3- Moderado">
      <formula>NOT(ISERROR(SEARCH("3- Moderado",K8)))</formula>
    </cfRule>
    <cfRule type="containsText" dxfId="200" priority="48" operator="containsText" text="4- Bajo">
      <formula>NOT(ISERROR(SEARCH("4- Bajo",K8)))</formula>
    </cfRule>
  </conditionalFormatting>
  <conditionalFormatting sqref="L10:L74">
    <cfRule type="containsText" dxfId="199" priority="14" operator="containsText" text="Mayor">
      <formula>NOT(ISERROR(SEARCH("Mayor",L10)))</formula>
    </cfRule>
    <cfRule type="containsText" dxfId="198" priority="15" operator="containsText" text="Menor">
      <formula>NOT(ISERROR(SEARCH("Menor",L10)))</formula>
    </cfRule>
    <cfRule type="containsText" dxfId="197" priority="16" operator="containsText" text="Leve">
      <formula>NOT(ISERROR(SEARCH("Leve",L10)))</formula>
    </cfRule>
    <cfRule type="containsText" dxfId="196" priority="13" operator="containsText" text="Catastrófico">
      <formula>NOT(ISERROR(SEARCH("Catastrófico",L10)))</formula>
    </cfRule>
  </conditionalFormatting>
  <conditionalFormatting sqref="M10:M74">
    <cfRule type="containsText" dxfId="195" priority="91" operator="containsText" text="Bajo">
      <formula>NOT(ISERROR(SEARCH("Bajo",M10)))</formula>
    </cfRule>
    <cfRule type="containsText" dxfId="194" priority="92" operator="containsText" text="Moderado">
      <formula>NOT(ISERROR(SEARCH("Moderado",M10)))</formula>
    </cfRule>
    <cfRule type="containsText" dxfId="193" priority="93" operator="containsText" text="Alto">
      <formula>NOT(ISERROR(SEARCH("Alto",M10)))</formula>
    </cfRule>
    <cfRule type="containsText" dxfId="192" priority="94" operator="containsText" text="Extremo">
      <formula>NOT(ISERROR(SEARCH("Extremo",M10)))</formula>
    </cfRule>
    <cfRule type="colorScale" priority="95">
      <colorScale>
        <cfvo type="min"/>
        <cfvo type="max"/>
        <color rgb="FFFF7128"/>
        <color rgb="FFFFEF9C"/>
      </colorScale>
    </cfRule>
  </conditionalFormatting>
  <conditionalFormatting sqref="N10 N15 N20 N25 N30 N35 N40 N45 N50 N55 N60 N65 N70">
    <cfRule type="containsText" dxfId="191" priority="42" operator="containsText" text="4- Bajo">
      <formula>NOT(ISERROR(SEARCH("4- Bajo",N10)))</formula>
    </cfRule>
    <cfRule type="containsText" dxfId="190" priority="43" operator="containsText" text="1- Bajo">
      <formula>NOT(ISERROR(SEARCH("1- Bajo",N10)))</formula>
    </cfRule>
    <cfRule type="containsText" dxfId="189" priority="38" operator="containsText" text="3- Moderado">
      <formula>NOT(ISERROR(SEARCH("3- Moderado",N10)))</formula>
    </cfRule>
    <cfRule type="containsText" dxfId="188" priority="41" operator="containsText" text="3- Bajo">
      <formula>NOT(ISERROR(SEARCH("3- Bajo",N10)))</formula>
    </cfRule>
    <cfRule type="containsText" dxfId="187" priority="40" operator="containsText" text="4- Moderado">
      <formula>NOT(ISERROR(SEARCH("4- Moderado",N10)))</formula>
    </cfRule>
    <cfRule type="containsText" dxfId="186" priority="39" operator="containsText" text="6- Moderado">
      <formula>NOT(ISERROR(SEARCH("6- Moderado",N10)))</formula>
    </cfRule>
  </conditionalFormatting>
  <dataValidations count="7">
    <dataValidation allowBlank="1" showInputMessage="1" showErrorMessage="1" prompt="Seleccionar el tipo de riesgo teniendo en cuenta que  factor organizaconal afecta. Ver explicacion en hoja " sqref="E8" xr:uid="{D65A19A4-1DB8-4BBD-A334-9F8C717A4DC2}"/>
    <dataValidation allowBlank="1" showInputMessage="1" showErrorMessage="1" prompt="Registrar qué factor  que ocasina el riesgo: un facot identtficado el contexto._x000a_O  personas, recursos, estilo de direccion , factores externos, , codiciones ambientales" sqref="F8:G8" xr:uid="{25D28DEE-47BD-4662-BE42-3C21274D5D3F}"/>
    <dataValidation allowBlank="1" showInputMessage="1" showErrorMessage="1" prompt="Que tan factible es que materialize el riesgo?" sqref="H8" xr:uid="{1645A190-7A13-4E52-86C7-6C0BEAFBEC32}"/>
    <dataValidation allowBlank="1" showInputMessage="1" showErrorMessage="1" prompt="El grado de afectación puede ser " sqref="I8" xr:uid="{727053A3-9EA3-475E-8261-A2BE8DB0C2DB}"/>
    <dataValidation allowBlank="1" showInputMessage="1" showErrorMessage="1" prompt="Describir las actividades que se van a desarrollar para el proyecto" sqref="O7" xr:uid="{02BC2A56-8AE2-4CF7-8860-03CAC0AD6AD0}"/>
    <dataValidation allowBlank="1" showInputMessage="1" showErrorMessage="1" prompt="Seleccionar si el responsable es el responsable de las acciones es el nivel central" sqref="P7:P8" xr:uid="{BA5EA1C1-BEF9-4B59-8875-571862A386E4}"/>
    <dataValidation allowBlank="1" showInputMessage="1" showErrorMessage="1" prompt="seleccionar si el responsable de ejecutar las acciones es el nivel central" sqref="Q8:R8" xr:uid="{56AEA936-02E5-4840-8921-6E54C35A7CBB}"/>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6C92C-9B59-4E6F-A950-0888F249C373}">
  <sheetPr>
    <tabColor rgb="FFFF0000"/>
  </sheetPr>
  <dimension ref="A1:JS74"/>
  <sheetViews>
    <sheetView topLeftCell="F3" zoomScaleNormal="100" workbookViewId="0">
      <selection activeCell="S10" sqref="S10:U74"/>
    </sheetView>
  </sheetViews>
  <sheetFormatPr baseColWidth="10" defaultColWidth="11.42578125" defaultRowHeight="14.25"/>
  <cols>
    <col min="1" max="1" width="8" style="200" customWidth="1"/>
    <col min="2" max="2" width="18.42578125" style="200" customWidth="1"/>
    <col min="3" max="3" width="15.42578125" style="84" customWidth="1"/>
    <col min="4" max="4" width="21.28515625" style="200" customWidth="1"/>
    <col min="5" max="5" width="24.7109375" style="181" customWidth="1"/>
    <col min="6" max="6" width="31" style="84" customWidth="1"/>
    <col min="7" max="7" width="17.42578125" style="84" customWidth="1"/>
    <col min="8" max="9" width="10.42578125" style="96" customWidth="1"/>
    <col min="10" max="10" width="10.28515625" style="201" customWidth="1"/>
    <col min="11" max="11" width="8.42578125" style="96" customWidth="1"/>
    <col min="12" max="12" width="9" style="96" customWidth="1"/>
    <col min="13" max="13" width="8.7109375" style="96" customWidth="1"/>
    <col min="14" max="14" width="14.85546875" style="84" customWidth="1"/>
    <col min="15" max="15" width="32.85546875" style="84" customWidth="1"/>
    <col min="16" max="18" width="12" style="84" customWidth="1"/>
    <col min="19" max="20" width="14.140625" style="84" customWidth="1"/>
    <col min="21" max="21" width="41.140625" style="84" customWidth="1"/>
    <col min="22" max="177" width="11.42578125" style="105"/>
    <col min="178" max="16384" width="11.42578125" style="84"/>
  </cols>
  <sheetData>
    <row r="1" spans="1:279" s="159" customFormat="1" ht="16.5" customHeight="1">
      <c r="A1" s="370"/>
      <c r="B1" s="371"/>
      <c r="C1" s="371"/>
      <c r="D1" s="496" t="s">
        <v>646</v>
      </c>
      <c r="E1" s="496"/>
      <c r="F1" s="496"/>
      <c r="G1" s="496"/>
      <c r="H1" s="496"/>
      <c r="I1" s="496"/>
      <c r="J1" s="496"/>
      <c r="K1" s="496"/>
      <c r="L1" s="496"/>
      <c r="M1" s="496"/>
      <c r="N1" s="496"/>
      <c r="O1" s="496"/>
      <c r="P1" s="496"/>
      <c r="Q1" s="497"/>
      <c r="R1" s="185"/>
      <c r="S1" s="363" t="s">
        <v>241</v>
      </c>
      <c r="T1" s="363"/>
      <c r="U1" s="363"/>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c r="IX1" s="158"/>
      <c r="IY1" s="158"/>
      <c r="IZ1" s="158"/>
      <c r="JA1" s="158"/>
      <c r="JB1" s="158"/>
      <c r="JC1" s="158"/>
      <c r="JD1" s="158"/>
      <c r="JE1" s="158"/>
      <c r="JF1" s="158"/>
      <c r="JG1" s="158"/>
      <c r="JH1" s="158"/>
      <c r="JI1" s="158"/>
      <c r="JJ1" s="158"/>
      <c r="JK1" s="158"/>
      <c r="JL1" s="158"/>
      <c r="JM1" s="158"/>
      <c r="JN1" s="158"/>
      <c r="JO1" s="158"/>
      <c r="JP1" s="158"/>
      <c r="JQ1" s="158"/>
      <c r="JR1" s="158"/>
      <c r="JS1" s="158"/>
    </row>
    <row r="2" spans="1:279" s="159" customFormat="1" ht="39.75" customHeight="1">
      <c r="A2" s="372"/>
      <c r="B2" s="373"/>
      <c r="C2" s="373"/>
      <c r="D2" s="498"/>
      <c r="E2" s="498"/>
      <c r="F2" s="498"/>
      <c r="G2" s="498"/>
      <c r="H2" s="498"/>
      <c r="I2" s="498"/>
      <c r="J2" s="498"/>
      <c r="K2" s="498"/>
      <c r="L2" s="498"/>
      <c r="M2" s="498"/>
      <c r="N2" s="498"/>
      <c r="O2" s="498"/>
      <c r="P2" s="498"/>
      <c r="Q2" s="499"/>
      <c r="R2" s="185"/>
      <c r="S2" s="363"/>
      <c r="T2" s="363"/>
      <c r="U2" s="363"/>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row>
    <row r="3" spans="1:279" s="159" customFormat="1" ht="3" customHeight="1">
      <c r="A3" s="160"/>
      <c r="B3" s="160"/>
      <c r="C3" s="161"/>
      <c r="D3" s="498"/>
      <c r="E3" s="498"/>
      <c r="F3" s="498"/>
      <c r="G3" s="498"/>
      <c r="H3" s="498"/>
      <c r="I3" s="498"/>
      <c r="J3" s="498"/>
      <c r="K3" s="498"/>
      <c r="L3" s="498"/>
      <c r="M3" s="498"/>
      <c r="N3" s="498"/>
      <c r="O3" s="498"/>
      <c r="P3" s="498"/>
      <c r="Q3" s="499"/>
      <c r="R3" s="185"/>
      <c r="S3" s="363"/>
      <c r="T3" s="363"/>
      <c r="U3" s="363"/>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row>
    <row r="4" spans="1:279" s="159" customFormat="1" ht="41.25" customHeight="1">
      <c r="A4" s="364" t="s">
        <v>242</v>
      </c>
      <c r="B4" s="365"/>
      <c r="C4" s="366"/>
      <c r="D4" s="374" t="s">
        <v>243</v>
      </c>
      <c r="E4" s="375"/>
      <c r="F4" s="375"/>
      <c r="G4" s="375"/>
      <c r="H4" s="375"/>
      <c r="I4" s="375"/>
      <c r="J4" s="375"/>
      <c r="K4" s="375"/>
      <c r="L4" s="375"/>
      <c r="M4" s="375"/>
      <c r="N4" s="376"/>
      <c r="O4" s="369"/>
      <c r="P4" s="369"/>
      <c r="Q4" s="369"/>
      <c r="R4" s="161"/>
      <c r="S4" s="105"/>
      <c r="T4" s="105"/>
      <c r="U4" s="105"/>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row>
    <row r="5" spans="1:279" s="159" customFormat="1" ht="52.5" customHeight="1">
      <c r="A5" s="364" t="s">
        <v>244</v>
      </c>
      <c r="B5" s="365"/>
      <c r="C5" s="366"/>
      <c r="D5" s="488" t="str">
        <f>'Mapa Final'!D5</f>
        <v>Administrar justicia dirigiendo la actuación procesal, hacia la emisión de una decisión de carácter definitivo mediante la aplicación de la normatividad vigente.</v>
      </c>
      <c r="E5" s="489"/>
      <c r="F5" s="489"/>
      <c r="G5" s="489"/>
      <c r="H5" s="489"/>
      <c r="I5" s="489"/>
      <c r="J5" s="489"/>
      <c r="K5" s="489"/>
      <c r="L5" s="489"/>
      <c r="M5" s="489"/>
      <c r="N5" s="490"/>
      <c r="O5" s="105"/>
      <c r="P5" s="105"/>
      <c r="Q5" s="105"/>
      <c r="R5" s="105"/>
      <c r="S5" s="105"/>
      <c r="T5" s="105"/>
      <c r="U5" s="105"/>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c r="IW5" s="158"/>
      <c r="IX5" s="158"/>
      <c r="IY5" s="158"/>
      <c r="IZ5" s="158"/>
      <c r="JA5" s="158"/>
      <c r="JB5" s="158"/>
      <c r="JC5" s="158"/>
      <c r="JD5" s="158"/>
      <c r="JE5" s="158"/>
      <c r="JF5" s="158"/>
      <c r="JG5" s="158"/>
      <c r="JH5" s="158"/>
      <c r="JI5" s="158"/>
      <c r="JJ5" s="158"/>
      <c r="JK5" s="158"/>
      <c r="JL5" s="158"/>
      <c r="JM5" s="158"/>
      <c r="JN5" s="158"/>
      <c r="JO5" s="158"/>
      <c r="JP5" s="158"/>
      <c r="JQ5" s="158"/>
      <c r="JR5" s="158"/>
      <c r="JS5" s="158"/>
    </row>
    <row r="6" spans="1:279" s="159" customFormat="1" ht="32.25" customHeight="1" thickBot="1">
      <c r="A6" s="364" t="s">
        <v>245</v>
      </c>
      <c r="B6" s="365"/>
      <c r="C6" s="366"/>
      <c r="D6" s="488" t="s">
        <v>595</v>
      </c>
      <c r="E6" s="489"/>
      <c r="F6" s="489"/>
      <c r="G6" s="489"/>
      <c r="H6" s="489"/>
      <c r="I6" s="489"/>
      <c r="J6" s="489"/>
      <c r="K6" s="489"/>
      <c r="L6" s="489"/>
      <c r="M6" s="489"/>
      <c r="N6" s="490"/>
      <c r="O6" s="105"/>
      <c r="P6" s="105"/>
      <c r="Q6" s="105"/>
      <c r="R6" s="105"/>
      <c r="S6" s="105"/>
      <c r="T6" s="105"/>
      <c r="U6" s="105"/>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c r="JH6" s="158"/>
      <c r="JI6" s="158"/>
      <c r="JJ6" s="158"/>
      <c r="JK6" s="158"/>
      <c r="JL6" s="158"/>
      <c r="JM6" s="158"/>
      <c r="JN6" s="158"/>
      <c r="JO6" s="158"/>
      <c r="JP6" s="158"/>
      <c r="JQ6" s="158"/>
      <c r="JR6" s="158"/>
      <c r="JS6" s="158"/>
    </row>
    <row r="7" spans="1:279" s="188" customFormat="1" ht="38.25" customHeight="1" thickTop="1" thickBot="1">
      <c r="A7" s="491" t="s">
        <v>596</v>
      </c>
      <c r="B7" s="492"/>
      <c r="C7" s="492"/>
      <c r="D7" s="492"/>
      <c r="E7" s="492"/>
      <c r="F7" s="493"/>
      <c r="G7" s="186"/>
      <c r="H7" s="494" t="s">
        <v>597</v>
      </c>
      <c r="I7" s="494"/>
      <c r="J7" s="494"/>
      <c r="K7" s="494" t="s">
        <v>598</v>
      </c>
      <c r="L7" s="494"/>
      <c r="M7" s="494"/>
      <c r="N7" s="495" t="s">
        <v>541</v>
      </c>
      <c r="O7" s="500" t="s">
        <v>599</v>
      </c>
      <c r="P7" s="502" t="s">
        <v>600</v>
      </c>
      <c r="Q7" s="505"/>
      <c r="R7" s="503"/>
      <c r="S7" s="502" t="s">
        <v>601</v>
      </c>
      <c r="T7" s="503"/>
      <c r="U7" s="504" t="s">
        <v>647</v>
      </c>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87"/>
      <c r="FG7" s="187"/>
      <c r="FH7" s="187"/>
      <c r="FI7" s="187"/>
      <c r="FJ7" s="187"/>
      <c r="FK7" s="187"/>
      <c r="FL7" s="187"/>
      <c r="FM7" s="187"/>
      <c r="FN7" s="187"/>
      <c r="FO7" s="187"/>
      <c r="FP7" s="187"/>
      <c r="FQ7" s="187"/>
      <c r="FR7" s="187"/>
      <c r="FS7" s="187"/>
      <c r="FT7" s="187"/>
      <c r="FU7" s="187"/>
    </row>
    <row r="8" spans="1:279" s="194" customFormat="1" ht="81" customHeight="1" thickTop="1" thickBot="1">
      <c r="A8" s="189" t="s">
        <v>13</v>
      </c>
      <c r="B8" s="189" t="s">
        <v>253</v>
      </c>
      <c r="C8" s="202" t="s">
        <v>194</v>
      </c>
      <c r="D8" s="190" t="s">
        <v>603</v>
      </c>
      <c r="E8" s="189" t="s">
        <v>198</v>
      </c>
      <c r="F8" s="189" t="s">
        <v>200</v>
      </c>
      <c r="G8" s="189" t="s">
        <v>202</v>
      </c>
      <c r="H8" s="191" t="s">
        <v>604</v>
      </c>
      <c r="I8" s="191" t="s">
        <v>532</v>
      </c>
      <c r="J8" s="191" t="s">
        <v>605</v>
      </c>
      <c r="K8" s="191" t="s">
        <v>604</v>
      </c>
      <c r="L8" s="191" t="s">
        <v>606</v>
      </c>
      <c r="M8" s="191" t="s">
        <v>605</v>
      </c>
      <c r="N8" s="495"/>
      <c r="O8" s="501"/>
      <c r="P8" s="192" t="s">
        <v>607</v>
      </c>
      <c r="Q8" s="192" t="s">
        <v>608</v>
      </c>
      <c r="R8" s="192" t="s">
        <v>609</v>
      </c>
      <c r="S8" s="192" t="s">
        <v>610</v>
      </c>
      <c r="T8" s="192" t="s">
        <v>611</v>
      </c>
      <c r="U8" s="504"/>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row>
    <row r="9" spans="1:279" s="195" customFormat="1" ht="10.5" customHeight="1" thickTop="1" thickBot="1">
      <c r="A9" s="506"/>
      <c r="B9" s="507"/>
      <c r="C9" s="507"/>
      <c r="D9" s="507"/>
      <c r="E9" s="507"/>
      <c r="F9" s="507"/>
      <c r="G9" s="507"/>
      <c r="H9" s="507"/>
      <c r="I9" s="507"/>
      <c r="J9" s="507"/>
      <c r="K9" s="507"/>
      <c r="L9" s="507"/>
      <c r="M9" s="507"/>
      <c r="N9" s="507"/>
      <c r="U9" s="196"/>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c r="FN9" s="197"/>
      <c r="FO9" s="197"/>
      <c r="FP9" s="197"/>
      <c r="FQ9" s="197"/>
      <c r="FR9" s="197"/>
      <c r="FS9" s="197"/>
      <c r="FT9" s="197"/>
      <c r="FU9" s="197"/>
    </row>
    <row r="10" spans="1:279" s="199" customFormat="1" ht="13.5" customHeight="1">
      <c r="A10" s="479">
        <f>'Mapa Final'!A10</f>
        <v>1</v>
      </c>
      <c r="B10" s="482" t="str">
        <f>'Mapa Final'!B10</f>
        <v>Vencimiento de los términos para resolver de fondo los asuntos de competencia del Tribunal y Juzgado Contencioso Administrativo</v>
      </c>
      <c r="C10" s="482" t="str">
        <f>'Mapa Final'!C10</f>
        <v>Vulneración de los derechos fundamentales de los ciudadanos</v>
      </c>
      <c r="D10" s="482" t="str">
        <f>'Mapa Final'!D10</f>
        <v xml:space="preserve">Falta de seguimiento y control </v>
      </c>
      <c r="E10" s="485" t="str">
        <f>'Mapa Final'!E10</f>
        <v xml:space="preserve">Carga laboral </v>
      </c>
      <c r="F10" s="485" t="str">
        <f>'Mapa Final'!F10</f>
        <v xml:space="preserve">Resolver las peticiones, solicitudes, demandas por fuera del plazo legal establecido para cada uno de los trámites que corresponda o de forma tardía. </v>
      </c>
      <c r="G10" s="485" t="str">
        <f>'Mapa Final'!G10</f>
        <v>Usuarios, productos y prácticas organizacionales</v>
      </c>
      <c r="H10" s="476" t="str">
        <f>'Mapa Final'!I10</f>
        <v>Alta</v>
      </c>
      <c r="I10" s="470" t="str">
        <f>'Mapa Final'!L10</f>
        <v>Mayor</v>
      </c>
      <c r="J10" s="470" t="str">
        <f>'Mapa Final'!N10</f>
        <v xml:space="preserve">Alto </v>
      </c>
      <c r="K10" s="473" t="str">
        <f>'Mapa Final'!AA10</f>
        <v>Media</v>
      </c>
      <c r="L10" s="473" t="str">
        <f>'Mapa Final'!AE10</f>
        <v>Mayor</v>
      </c>
      <c r="M10" s="476" t="str">
        <f>'Mapa Final'!AG10</f>
        <v xml:space="preserve">Alto </v>
      </c>
      <c r="N10" s="473" t="str">
        <f>'Mapa Final'!AH10</f>
        <v>Evitar</v>
      </c>
      <c r="O10" s="458" t="s">
        <v>612</v>
      </c>
      <c r="P10" s="461" t="s">
        <v>613</v>
      </c>
      <c r="Q10" s="461" t="s">
        <v>614</v>
      </c>
      <c r="R10" s="461" t="s">
        <v>615</v>
      </c>
      <c r="S10" s="464"/>
      <c r="T10" s="467"/>
      <c r="U10" s="45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row>
    <row r="11" spans="1:279" s="199" customFormat="1" ht="13.5" hidden="1" customHeight="1">
      <c r="A11" s="480"/>
      <c r="B11" s="483"/>
      <c r="C11" s="483"/>
      <c r="D11" s="483"/>
      <c r="E11" s="486"/>
      <c r="F11" s="486"/>
      <c r="G11" s="486"/>
      <c r="H11" s="477"/>
      <c r="I11" s="471"/>
      <c r="J11" s="471"/>
      <c r="K11" s="474"/>
      <c r="L11" s="474"/>
      <c r="M11" s="477"/>
      <c r="N11" s="474"/>
      <c r="O11" s="459"/>
      <c r="P11" s="462"/>
      <c r="Q11" s="462"/>
      <c r="R11" s="462"/>
      <c r="S11" s="465"/>
      <c r="T11" s="468"/>
      <c r="U11" s="459"/>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row>
    <row r="12" spans="1:279" s="199" customFormat="1" ht="13.5" customHeight="1">
      <c r="A12" s="480"/>
      <c r="B12" s="483"/>
      <c r="C12" s="483"/>
      <c r="D12" s="483"/>
      <c r="E12" s="486"/>
      <c r="F12" s="486"/>
      <c r="G12" s="486"/>
      <c r="H12" s="477"/>
      <c r="I12" s="471"/>
      <c r="J12" s="471"/>
      <c r="K12" s="474"/>
      <c r="L12" s="474"/>
      <c r="M12" s="477"/>
      <c r="N12" s="474"/>
      <c r="O12" s="459"/>
      <c r="P12" s="462"/>
      <c r="Q12" s="462"/>
      <c r="R12" s="462"/>
      <c r="S12" s="465"/>
      <c r="T12" s="468"/>
      <c r="U12" s="459"/>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row>
    <row r="13" spans="1:279" s="199" customFormat="1" ht="13.5" customHeight="1">
      <c r="A13" s="480"/>
      <c r="B13" s="483"/>
      <c r="C13" s="483"/>
      <c r="D13" s="483"/>
      <c r="E13" s="486"/>
      <c r="F13" s="486"/>
      <c r="G13" s="486"/>
      <c r="H13" s="477"/>
      <c r="I13" s="471"/>
      <c r="J13" s="471"/>
      <c r="K13" s="474"/>
      <c r="L13" s="474"/>
      <c r="M13" s="477"/>
      <c r="N13" s="474"/>
      <c r="O13" s="459"/>
      <c r="P13" s="462"/>
      <c r="Q13" s="462"/>
      <c r="R13" s="462"/>
      <c r="S13" s="465"/>
      <c r="T13" s="468"/>
      <c r="U13" s="459"/>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row>
    <row r="14" spans="1:279" s="199" customFormat="1" ht="106.5" customHeight="1" thickBot="1">
      <c r="A14" s="481"/>
      <c r="B14" s="484"/>
      <c r="C14" s="484"/>
      <c r="D14" s="484"/>
      <c r="E14" s="487"/>
      <c r="F14" s="487"/>
      <c r="G14" s="487"/>
      <c r="H14" s="478"/>
      <c r="I14" s="472"/>
      <c r="J14" s="472"/>
      <c r="K14" s="475"/>
      <c r="L14" s="475"/>
      <c r="M14" s="478"/>
      <c r="N14" s="475"/>
      <c r="O14" s="460"/>
      <c r="P14" s="463"/>
      <c r="Q14" s="463"/>
      <c r="R14" s="463"/>
      <c r="S14" s="466"/>
      <c r="T14" s="469"/>
      <c r="U14" s="460"/>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row>
    <row r="15" spans="1:279" s="199" customFormat="1" ht="15" customHeight="1">
      <c r="A15" s="479">
        <f>'Mapa Final'!A15</f>
        <v>2</v>
      </c>
      <c r="B15" s="482" t="str">
        <f>'Mapa Final'!B15</f>
        <v>No aplicación de normas vigentes</v>
      </c>
      <c r="C15" s="482" t="str">
        <f>'Mapa Final'!C15</f>
        <v>Afectación en la Prestación del Servicio de Justicia</v>
      </c>
      <c r="D15" s="482" t="str">
        <f>'Mapa Final'!D15</f>
        <v>Falta de capacitación y actualización sobre normatividad aplicable a los asuntos  que corresponden a  la jurisdicción</v>
      </c>
      <c r="E15" s="485" t="str">
        <f>'Mapa Final'!E15</f>
        <v xml:space="preserve">Pleno desconocimiento normativo  </v>
      </c>
      <c r="F15" s="485" t="str">
        <f>'Mapa Final'!F15</f>
        <v xml:space="preserve">Al resolver los casos puestos a consideración del Tribunal y el Juzgado, se apliquen normas derogadas y se adopten decisiones con fundamento en presupuestos legales que no existen. Esto, por desconocimiento o por desactualización </v>
      </c>
      <c r="G15" s="485" t="str">
        <f>'Mapa Final'!G15</f>
        <v>Ejecución y Administración de Procesos</v>
      </c>
      <c r="H15" s="476" t="str">
        <f>'Mapa Final'!I15</f>
        <v>Alta</v>
      </c>
      <c r="I15" s="470" t="str">
        <f>'Mapa Final'!L15</f>
        <v>Mayor</v>
      </c>
      <c r="J15" s="470" t="str">
        <f>'Mapa Final'!N15</f>
        <v xml:space="preserve">Alto </v>
      </c>
      <c r="K15" s="473" t="str">
        <f>'Mapa Final'!AA15</f>
        <v>Media</v>
      </c>
      <c r="L15" s="473" t="str">
        <f>'Mapa Final'!AE15</f>
        <v>Mayor</v>
      </c>
      <c r="M15" s="476" t="str">
        <f>'Mapa Final'!AG15</f>
        <v xml:space="preserve">Alto </v>
      </c>
      <c r="N15" s="473" t="str">
        <f>'Mapa Final'!AH15</f>
        <v>Evitar</v>
      </c>
      <c r="O15" s="458" t="s">
        <v>617</v>
      </c>
      <c r="P15" s="461" t="s">
        <v>614</v>
      </c>
      <c r="Q15" s="461" t="s">
        <v>614</v>
      </c>
      <c r="R15" s="461" t="s">
        <v>615</v>
      </c>
      <c r="S15" s="464"/>
      <c r="T15" s="467"/>
      <c r="U15" s="45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row>
    <row r="16" spans="1:279" s="199" customFormat="1" ht="13.5" customHeight="1">
      <c r="A16" s="480"/>
      <c r="B16" s="483"/>
      <c r="C16" s="483"/>
      <c r="D16" s="483"/>
      <c r="E16" s="486"/>
      <c r="F16" s="486"/>
      <c r="G16" s="486"/>
      <c r="H16" s="477"/>
      <c r="I16" s="471"/>
      <c r="J16" s="471"/>
      <c r="K16" s="474"/>
      <c r="L16" s="474"/>
      <c r="M16" s="477"/>
      <c r="N16" s="474"/>
      <c r="O16" s="459"/>
      <c r="P16" s="462"/>
      <c r="Q16" s="462"/>
      <c r="R16" s="462"/>
      <c r="S16" s="465"/>
      <c r="T16" s="468"/>
      <c r="U16" s="459"/>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row>
    <row r="17" spans="1:177" s="199" customFormat="1" ht="13.5" customHeight="1">
      <c r="A17" s="480"/>
      <c r="B17" s="483"/>
      <c r="C17" s="483"/>
      <c r="D17" s="483"/>
      <c r="E17" s="486"/>
      <c r="F17" s="486"/>
      <c r="G17" s="486"/>
      <c r="H17" s="477"/>
      <c r="I17" s="471"/>
      <c r="J17" s="471"/>
      <c r="K17" s="474"/>
      <c r="L17" s="474"/>
      <c r="M17" s="477"/>
      <c r="N17" s="474"/>
      <c r="O17" s="459"/>
      <c r="P17" s="462"/>
      <c r="Q17" s="462"/>
      <c r="R17" s="462"/>
      <c r="S17" s="465"/>
      <c r="T17" s="468"/>
      <c r="U17" s="459"/>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row>
    <row r="18" spans="1:177" s="199" customFormat="1" ht="13.5" customHeight="1">
      <c r="A18" s="480"/>
      <c r="B18" s="483"/>
      <c r="C18" s="483"/>
      <c r="D18" s="483"/>
      <c r="E18" s="486"/>
      <c r="F18" s="486"/>
      <c r="G18" s="486"/>
      <c r="H18" s="477"/>
      <c r="I18" s="471"/>
      <c r="J18" s="471"/>
      <c r="K18" s="474"/>
      <c r="L18" s="474"/>
      <c r="M18" s="477"/>
      <c r="N18" s="474"/>
      <c r="O18" s="459"/>
      <c r="P18" s="462"/>
      <c r="Q18" s="462"/>
      <c r="R18" s="462"/>
      <c r="S18" s="465"/>
      <c r="T18" s="468"/>
      <c r="U18" s="459"/>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row>
    <row r="19" spans="1:177" s="199" customFormat="1" ht="66" customHeight="1" thickBot="1">
      <c r="A19" s="481"/>
      <c r="B19" s="484"/>
      <c r="C19" s="484"/>
      <c r="D19" s="484"/>
      <c r="E19" s="487"/>
      <c r="F19" s="487"/>
      <c r="G19" s="487"/>
      <c r="H19" s="478"/>
      <c r="I19" s="472"/>
      <c r="J19" s="472"/>
      <c r="K19" s="475"/>
      <c r="L19" s="475"/>
      <c r="M19" s="478"/>
      <c r="N19" s="475"/>
      <c r="O19" s="460"/>
      <c r="P19" s="463"/>
      <c r="Q19" s="463"/>
      <c r="R19" s="463"/>
      <c r="S19" s="466"/>
      <c r="T19" s="469"/>
      <c r="U19" s="460"/>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row>
    <row r="20" spans="1:177" ht="15" customHeight="1">
      <c r="A20" s="479">
        <f>'Mapa Final'!A20</f>
        <v>3</v>
      </c>
      <c r="B20" s="482" t="str">
        <f>'Mapa Final'!B20</f>
        <v>Omitir reportar trimestralmente y dentro del plazo establecido las estadísticas</v>
      </c>
      <c r="C20" s="482" t="str">
        <f>'Mapa Final'!C20</f>
        <v>Incumplimiento de las metas establecidas</v>
      </c>
      <c r="D20" s="482" t="str">
        <f>'Mapa Final'!D20</f>
        <v>Dificultad con el diligenciamiento del formulario a causa de la mala conectividad o mal funcionamiento de la plataforma</v>
      </c>
      <c r="E20" s="485" t="str">
        <f>'Mapa Final'!E20</f>
        <v>No contar con la información consolidada y debidamente organizada para ser reportada y de contar con ello, por negligencia del servidor judicial encargado no se cumpla con ello oporunamente // Por problemas en la plataforma no se pueda rendir el informe dentro del plazo establecido</v>
      </c>
      <c r="F20" s="485" t="str">
        <f>'Mapa Final'!F20</f>
        <v>Dejar de reportar las estadísticas trimestrales en la plataforma SIERJU o hacerlo por fuera del plazo , lo que da lugar a novedades y sanciones</v>
      </c>
      <c r="G20" s="485" t="str">
        <f>'Mapa Final'!G20</f>
        <v>Ejecución y Administración de Procesos</v>
      </c>
      <c r="H20" s="476" t="str">
        <f>'Mapa Final'!I20</f>
        <v>Baja</v>
      </c>
      <c r="I20" s="470" t="str">
        <f>'Mapa Final'!L20</f>
        <v>Moderado</v>
      </c>
      <c r="J20" s="470" t="str">
        <f>'Mapa Final'!N20</f>
        <v>Moderado</v>
      </c>
      <c r="K20" s="473" t="str">
        <f>'Mapa Final'!AA20</f>
        <v>Baja</v>
      </c>
      <c r="L20" s="473" t="str">
        <f>'Mapa Final'!AE20</f>
        <v>Moderado</v>
      </c>
      <c r="M20" s="476" t="str">
        <f>'Mapa Final'!AG20</f>
        <v>Moderado</v>
      </c>
      <c r="N20" s="473" t="str">
        <f>'Mapa Final'!AH20</f>
        <v>Reducir(mitigar)</v>
      </c>
      <c r="O20" s="458" t="s">
        <v>644</v>
      </c>
      <c r="P20" s="461" t="s">
        <v>614</v>
      </c>
      <c r="Q20" s="461" t="s">
        <v>614</v>
      </c>
      <c r="R20" s="461" t="s">
        <v>615</v>
      </c>
      <c r="S20" s="464"/>
      <c r="T20" s="467"/>
      <c r="U20" s="458"/>
      <c r="V20" s="198"/>
      <c r="W20" s="198"/>
    </row>
    <row r="21" spans="1:177">
      <c r="A21" s="480"/>
      <c r="B21" s="483"/>
      <c r="C21" s="483"/>
      <c r="D21" s="483"/>
      <c r="E21" s="486"/>
      <c r="F21" s="486"/>
      <c r="G21" s="486"/>
      <c r="H21" s="477"/>
      <c r="I21" s="471"/>
      <c r="J21" s="471"/>
      <c r="K21" s="474"/>
      <c r="L21" s="474"/>
      <c r="M21" s="477"/>
      <c r="N21" s="474"/>
      <c r="O21" s="459"/>
      <c r="P21" s="462"/>
      <c r="Q21" s="462"/>
      <c r="R21" s="462"/>
      <c r="S21" s="465"/>
      <c r="T21" s="468"/>
      <c r="U21" s="459"/>
      <c r="V21" s="198"/>
      <c r="W21" s="198"/>
    </row>
    <row r="22" spans="1:177">
      <c r="A22" s="480"/>
      <c r="B22" s="483"/>
      <c r="C22" s="483"/>
      <c r="D22" s="483"/>
      <c r="E22" s="486"/>
      <c r="F22" s="486"/>
      <c r="G22" s="486"/>
      <c r="H22" s="477"/>
      <c r="I22" s="471"/>
      <c r="J22" s="471"/>
      <c r="K22" s="474"/>
      <c r="L22" s="474"/>
      <c r="M22" s="477"/>
      <c r="N22" s="474"/>
      <c r="O22" s="459"/>
      <c r="P22" s="462"/>
      <c r="Q22" s="462"/>
      <c r="R22" s="462"/>
      <c r="S22" s="465"/>
      <c r="T22" s="468"/>
      <c r="U22" s="459"/>
      <c r="V22" s="198"/>
      <c r="W22" s="198"/>
    </row>
    <row r="23" spans="1:177">
      <c r="A23" s="480"/>
      <c r="B23" s="483"/>
      <c r="C23" s="483"/>
      <c r="D23" s="483"/>
      <c r="E23" s="486"/>
      <c r="F23" s="486"/>
      <c r="G23" s="486"/>
      <c r="H23" s="477"/>
      <c r="I23" s="471"/>
      <c r="J23" s="471"/>
      <c r="K23" s="474"/>
      <c r="L23" s="474"/>
      <c r="M23" s="477"/>
      <c r="N23" s="474"/>
      <c r="O23" s="459"/>
      <c r="P23" s="462"/>
      <c r="Q23" s="462"/>
      <c r="R23" s="462"/>
      <c r="S23" s="465"/>
      <c r="T23" s="468"/>
      <c r="U23" s="459"/>
      <c r="V23" s="198"/>
      <c r="W23" s="198"/>
    </row>
    <row r="24" spans="1:177" ht="92.25" customHeight="1" thickBot="1">
      <c r="A24" s="481"/>
      <c r="B24" s="484"/>
      <c r="C24" s="484"/>
      <c r="D24" s="484"/>
      <c r="E24" s="487"/>
      <c r="F24" s="487"/>
      <c r="G24" s="487"/>
      <c r="H24" s="478"/>
      <c r="I24" s="472"/>
      <c r="J24" s="472"/>
      <c r="K24" s="475"/>
      <c r="L24" s="475"/>
      <c r="M24" s="478"/>
      <c r="N24" s="475"/>
      <c r="O24" s="460"/>
      <c r="P24" s="463"/>
      <c r="Q24" s="463"/>
      <c r="R24" s="463"/>
      <c r="S24" s="466"/>
      <c r="T24" s="469"/>
      <c r="U24" s="460"/>
      <c r="V24" s="198"/>
      <c r="W24" s="198"/>
    </row>
    <row r="25" spans="1:177" ht="15" customHeight="1">
      <c r="A25" s="479">
        <f>'Mapa Final'!A25</f>
        <v>4</v>
      </c>
      <c r="B25" s="482" t="str">
        <f>'Mapa Final'!B25</f>
        <v>Indebida notificación</v>
      </c>
      <c r="C25" s="482" t="str">
        <f>'Mapa Final'!C25</f>
        <v>Afectación en la Prestación del Servicio de Justicia</v>
      </c>
      <c r="D25" s="482" t="str">
        <f>'Mapa Final'!D25</f>
        <v>Falta de información de las partes correspondiente a los procesos</v>
      </c>
      <c r="E25" s="485" t="str">
        <f>'Mapa Final'!E25</f>
        <v>No actualizar la información de los procesos que se encuentran en lista para notificación</v>
      </c>
      <c r="F25" s="485" t="str">
        <f>'Mapa Final'!F25</f>
        <v>No realizar las notificaciones o hacerlas de manera indebida cuando se requiera comunicar las decisiones judiciales</v>
      </c>
      <c r="G25" s="485" t="str">
        <f>'Mapa Final'!G25</f>
        <v>Usuarios, productos y prácticas organizacionales</v>
      </c>
      <c r="H25" s="476" t="str">
        <f>'Mapa Final'!I25</f>
        <v>Alta</v>
      </c>
      <c r="I25" s="470" t="str">
        <f>'Mapa Final'!L25</f>
        <v>Mayor</v>
      </c>
      <c r="J25" s="470" t="str">
        <f>'Mapa Final'!N25</f>
        <v xml:space="preserve">Alto </v>
      </c>
      <c r="K25" s="473" t="str">
        <f>'Mapa Final'!AA25</f>
        <v>Media</v>
      </c>
      <c r="L25" s="473" t="str">
        <f>'Mapa Final'!AE25</f>
        <v>Mayor</v>
      </c>
      <c r="M25" s="476" t="str">
        <f>'Mapa Final'!AG25</f>
        <v xml:space="preserve">Alto </v>
      </c>
      <c r="N25" s="473" t="str">
        <f>'Mapa Final'!AH25</f>
        <v>Reducir(mitigar)</v>
      </c>
      <c r="O25" s="458" t="s">
        <v>621</v>
      </c>
      <c r="P25" s="461" t="s">
        <v>614</v>
      </c>
      <c r="Q25" s="461" t="s">
        <v>614</v>
      </c>
      <c r="R25" s="461" t="s">
        <v>615</v>
      </c>
      <c r="S25" s="464"/>
      <c r="T25" s="467"/>
      <c r="U25" s="458"/>
    </row>
    <row r="26" spans="1:177">
      <c r="A26" s="480"/>
      <c r="B26" s="483"/>
      <c r="C26" s="483"/>
      <c r="D26" s="483"/>
      <c r="E26" s="486"/>
      <c r="F26" s="486"/>
      <c r="G26" s="486"/>
      <c r="H26" s="477"/>
      <c r="I26" s="471"/>
      <c r="J26" s="471"/>
      <c r="K26" s="474"/>
      <c r="L26" s="474"/>
      <c r="M26" s="477"/>
      <c r="N26" s="474"/>
      <c r="O26" s="459"/>
      <c r="P26" s="462"/>
      <c r="Q26" s="462"/>
      <c r="R26" s="462"/>
      <c r="S26" s="465"/>
      <c r="T26" s="468"/>
      <c r="U26" s="459"/>
    </row>
    <row r="27" spans="1:177">
      <c r="A27" s="480"/>
      <c r="B27" s="483"/>
      <c r="C27" s="483"/>
      <c r="D27" s="483"/>
      <c r="E27" s="486"/>
      <c r="F27" s="486"/>
      <c r="G27" s="486"/>
      <c r="H27" s="477"/>
      <c r="I27" s="471"/>
      <c r="J27" s="471"/>
      <c r="K27" s="474"/>
      <c r="L27" s="474"/>
      <c r="M27" s="477"/>
      <c r="N27" s="474"/>
      <c r="O27" s="459"/>
      <c r="P27" s="462"/>
      <c r="Q27" s="462"/>
      <c r="R27" s="462"/>
      <c r="S27" s="465"/>
      <c r="T27" s="468"/>
      <c r="U27" s="459"/>
    </row>
    <row r="28" spans="1:177">
      <c r="A28" s="480"/>
      <c r="B28" s="483"/>
      <c r="C28" s="483"/>
      <c r="D28" s="483"/>
      <c r="E28" s="486"/>
      <c r="F28" s="486"/>
      <c r="G28" s="486"/>
      <c r="H28" s="477"/>
      <c r="I28" s="471"/>
      <c r="J28" s="471"/>
      <c r="K28" s="474"/>
      <c r="L28" s="474"/>
      <c r="M28" s="477"/>
      <c r="N28" s="474"/>
      <c r="O28" s="459"/>
      <c r="P28" s="462"/>
      <c r="Q28" s="462"/>
      <c r="R28" s="462"/>
      <c r="S28" s="465"/>
      <c r="T28" s="468"/>
      <c r="U28" s="459"/>
    </row>
    <row r="29" spans="1:177" ht="115.5" customHeight="1" thickBot="1">
      <c r="A29" s="481"/>
      <c r="B29" s="484"/>
      <c r="C29" s="484"/>
      <c r="D29" s="484"/>
      <c r="E29" s="487"/>
      <c r="F29" s="487"/>
      <c r="G29" s="487"/>
      <c r="H29" s="478"/>
      <c r="I29" s="472"/>
      <c r="J29" s="472"/>
      <c r="K29" s="475"/>
      <c r="L29" s="475"/>
      <c r="M29" s="478"/>
      <c r="N29" s="475"/>
      <c r="O29" s="460"/>
      <c r="P29" s="463"/>
      <c r="Q29" s="463"/>
      <c r="R29" s="463"/>
      <c r="S29" s="466"/>
      <c r="T29" s="469"/>
      <c r="U29" s="460"/>
    </row>
    <row r="30" spans="1:177" ht="15" customHeight="1">
      <c r="A30" s="479">
        <f>'Mapa Final'!A30</f>
        <v>5</v>
      </c>
      <c r="B30" s="482" t="str">
        <f>'Mapa Final'!B30</f>
        <v>Falta de conocimiento del Sistema de Gestión de Calidad - SIGCMA</v>
      </c>
      <c r="C30" s="482" t="str">
        <f>'Mapa Final'!C30</f>
        <v>Incumplimiento de las metas establecidas</v>
      </c>
      <c r="D30" s="482" t="str">
        <f>'Mapa Final'!D30</f>
        <v>Falta de capacitación en el tema.                  Desinteres en el aprendizaje del sistema                                                        Resistencia a nuevas formas de trabajo</v>
      </c>
      <c r="E30" s="485" t="str">
        <f>'Mapa Final'!E30</f>
        <v xml:space="preserve">1. Desorden  - falta de organización en la estandarización del proceso contencioso administrativo                                2. Errores en los formatos de las providencias                                          3. Retraso en las diversas actividades del trabajo                        </v>
      </c>
      <c r="F30" s="485" t="str">
        <f>'Mapa Final'!F30</f>
        <v xml:space="preserve">Errores en la utilización de formatos y procedimientos estandarizados, induciendo en error tanto a los servidores judiciales como a los usuarios externos.  </v>
      </c>
      <c r="G30" s="485" t="str">
        <f>'Mapa Final'!G30</f>
        <v>Ejecución y Administración de Procesos</v>
      </c>
      <c r="H30" s="476" t="str">
        <f>'Mapa Final'!I30</f>
        <v>Media</v>
      </c>
      <c r="I30" s="470" t="str">
        <f>'Mapa Final'!L30</f>
        <v>Moderado</v>
      </c>
      <c r="J30" s="470" t="str">
        <f>'Mapa Final'!N30</f>
        <v>Moderado</v>
      </c>
      <c r="K30" s="473" t="str">
        <f>'Mapa Final'!AA30</f>
        <v>Baja</v>
      </c>
      <c r="L30" s="473" t="str">
        <f>'Mapa Final'!AE30</f>
        <v>Moderado</v>
      </c>
      <c r="M30" s="476" t="str">
        <f>'Mapa Final'!AG30</f>
        <v>Moderado</v>
      </c>
      <c r="N30" s="473" t="str">
        <f>'Mapa Final'!AH30</f>
        <v>Evitar</v>
      </c>
      <c r="O30" s="458" t="s">
        <v>623</v>
      </c>
      <c r="P30" s="461" t="s">
        <v>614</v>
      </c>
      <c r="Q30" s="461" t="s">
        <v>614</v>
      </c>
      <c r="R30" s="461" t="s">
        <v>615</v>
      </c>
      <c r="S30" s="464"/>
      <c r="T30" s="467"/>
      <c r="U30" s="458"/>
    </row>
    <row r="31" spans="1:177">
      <c r="A31" s="480"/>
      <c r="B31" s="483"/>
      <c r="C31" s="483"/>
      <c r="D31" s="483"/>
      <c r="E31" s="486"/>
      <c r="F31" s="486"/>
      <c r="G31" s="486"/>
      <c r="H31" s="477"/>
      <c r="I31" s="471"/>
      <c r="J31" s="471"/>
      <c r="K31" s="474"/>
      <c r="L31" s="474"/>
      <c r="M31" s="477"/>
      <c r="N31" s="474"/>
      <c r="O31" s="459"/>
      <c r="P31" s="462"/>
      <c r="Q31" s="462"/>
      <c r="R31" s="462"/>
      <c r="S31" s="465"/>
      <c r="T31" s="468"/>
      <c r="U31" s="459"/>
    </row>
    <row r="32" spans="1:177">
      <c r="A32" s="480"/>
      <c r="B32" s="483"/>
      <c r="C32" s="483"/>
      <c r="D32" s="483"/>
      <c r="E32" s="486"/>
      <c r="F32" s="486"/>
      <c r="G32" s="486"/>
      <c r="H32" s="477"/>
      <c r="I32" s="471"/>
      <c r="J32" s="471"/>
      <c r="K32" s="474"/>
      <c r="L32" s="474"/>
      <c r="M32" s="477"/>
      <c r="N32" s="474"/>
      <c r="O32" s="459"/>
      <c r="P32" s="462"/>
      <c r="Q32" s="462"/>
      <c r="R32" s="462"/>
      <c r="S32" s="465"/>
      <c r="T32" s="468"/>
      <c r="U32" s="459"/>
    </row>
    <row r="33" spans="1:21">
      <c r="A33" s="480"/>
      <c r="B33" s="483"/>
      <c r="C33" s="483"/>
      <c r="D33" s="483"/>
      <c r="E33" s="486"/>
      <c r="F33" s="486"/>
      <c r="G33" s="486"/>
      <c r="H33" s="477"/>
      <c r="I33" s="471"/>
      <c r="J33" s="471"/>
      <c r="K33" s="474"/>
      <c r="L33" s="474"/>
      <c r="M33" s="477"/>
      <c r="N33" s="474"/>
      <c r="O33" s="459"/>
      <c r="P33" s="462"/>
      <c r="Q33" s="462"/>
      <c r="R33" s="462"/>
      <c r="S33" s="465"/>
      <c r="T33" s="468"/>
      <c r="U33" s="459"/>
    </row>
    <row r="34" spans="1:21" ht="51.75" customHeight="1" thickBot="1">
      <c r="A34" s="481"/>
      <c r="B34" s="484"/>
      <c r="C34" s="484"/>
      <c r="D34" s="484"/>
      <c r="E34" s="487"/>
      <c r="F34" s="487"/>
      <c r="G34" s="487"/>
      <c r="H34" s="478"/>
      <c r="I34" s="472"/>
      <c r="J34" s="472"/>
      <c r="K34" s="475"/>
      <c r="L34" s="475"/>
      <c r="M34" s="478"/>
      <c r="N34" s="475"/>
      <c r="O34" s="460"/>
      <c r="P34" s="463"/>
      <c r="Q34" s="463"/>
      <c r="R34" s="463"/>
      <c r="S34" s="466"/>
      <c r="T34" s="469"/>
      <c r="U34" s="460"/>
    </row>
    <row r="35" spans="1:21" ht="15" customHeight="1">
      <c r="A35" s="479">
        <f>'Mapa Final'!A35</f>
        <v>6</v>
      </c>
      <c r="B35" s="482" t="str">
        <f>'Mapa Final'!B35</f>
        <v xml:space="preserve">Pérdida de expedientes digitales </v>
      </c>
      <c r="C35" s="482" t="str">
        <f>'Mapa Final'!C35</f>
        <v>Afectación en la Prestación del Servicio de Justicia</v>
      </c>
      <c r="D35" s="482" t="str">
        <f>'Mapa Final'!D35</f>
        <v>Falta de organización en el tema de virtualidad                                              Falta de manejo de las herramientas digitales                                                         Falta de gestión y contro de la documentación</v>
      </c>
      <c r="E35" s="485" t="str">
        <f>'Mapa Final'!E35</f>
        <v xml:space="preserve">Alta carga laboral // Falta de organizaciòn de la informaciòn digital </v>
      </c>
      <c r="F35" s="485" t="str">
        <f>'Mapa Final'!F35</f>
        <v xml:space="preserve">Pérdida de expedientes digitalizados                             Pérdida de memoriales  digitales           Pérdida de anexos y/o documentos remitidos por las partes   </v>
      </c>
      <c r="G35" s="485" t="str">
        <f>'Mapa Final'!G35</f>
        <v>Ejecución y Administración de Procesos</v>
      </c>
      <c r="H35" s="476" t="str">
        <f>'Mapa Final'!I35</f>
        <v>Alta</v>
      </c>
      <c r="I35" s="470" t="str">
        <f>'Mapa Final'!L35</f>
        <v>Catastrófico</v>
      </c>
      <c r="J35" s="470" t="str">
        <f>'Mapa Final'!N35</f>
        <v>Extremo</v>
      </c>
      <c r="K35" s="473" t="str">
        <f>'Mapa Final'!AA35</f>
        <v>Media</v>
      </c>
      <c r="L35" s="473" t="str">
        <f>'Mapa Final'!AE35</f>
        <v>Catastrófico</v>
      </c>
      <c r="M35" s="476" t="str">
        <f>'Mapa Final'!AG35</f>
        <v>Extremo</v>
      </c>
      <c r="N35" s="473" t="str">
        <f>'Mapa Final'!AH35</f>
        <v>Evitar</v>
      </c>
      <c r="O35" s="458" t="s">
        <v>625</v>
      </c>
      <c r="P35" s="461" t="s">
        <v>614</v>
      </c>
      <c r="Q35" s="461" t="s">
        <v>614</v>
      </c>
      <c r="R35" s="461" t="s">
        <v>615</v>
      </c>
      <c r="S35" s="464"/>
      <c r="T35" s="467"/>
      <c r="U35" s="458"/>
    </row>
    <row r="36" spans="1:21">
      <c r="A36" s="480"/>
      <c r="B36" s="483"/>
      <c r="C36" s="483"/>
      <c r="D36" s="483"/>
      <c r="E36" s="486"/>
      <c r="F36" s="486"/>
      <c r="G36" s="486"/>
      <c r="H36" s="477"/>
      <c r="I36" s="471"/>
      <c r="J36" s="471"/>
      <c r="K36" s="474"/>
      <c r="L36" s="474"/>
      <c r="M36" s="477"/>
      <c r="N36" s="474"/>
      <c r="O36" s="459"/>
      <c r="P36" s="462"/>
      <c r="Q36" s="462"/>
      <c r="R36" s="462"/>
      <c r="S36" s="465"/>
      <c r="T36" s="468"/>
      <c r="U36" s="459"/>
    </row>
    <row r="37" spans="1:21">
      <c r="A37" s="480"/>
      <c r="B37" s="483"/>
      <c r="C37" s="483"/>
      <c r="D37" s="483"/>
      <c r="E37" s="486"/>
      <c r="F37" s="486"/>
      <c r="G37" s="486"/>
      <c r="H37" s="477"/>
      <c r="I37" s="471"/>
      <c r="J37" s="471"/>
      <c r="K37" s="474"/>
      <c r="L37" s="474"/>
      <c r="M37" s="477"/>
      <c r="N37" s="474"/>
      <c r="O37" s="459"/>
      <c r="P37" s="462"/>
      <c r="Q37" s="462"/>
      <c r="R37" s="462"/>
      <c r="S37" s="465"/>
      <c r="T37" s="468"/>
      <c r="U37" s="459"/>
    </row>
    <row r="38" spans="1:21">
      <c r="A38" s="480"/>
      <c r="B38" s="483"/>
      <c r="C38" s="483"/>
      <c r="D38" s="483"/>
      <c r="E38" s="486"/>
      <c r="F38" s="486"/>
      <c r="G38" s="486"/>
      <c r="H38" s="477"/>
      <c r="I38" s="471"/>
      <c r="J38" s="471"/>
      <c r="K38" s="474"/>
      <c r="L38" s="474"/>
      <c r="M38" s="477"/>
      <c r="N38" s="474"/>
      <c r="O38" s="459"/>
      <c r="P38" s="462"/>
      <c r="Q38" s="462"/>
      <c r="R38" s="462"/>
      <c r="S38" s="465"/>
      <c r="T38" s="468"/>
      <c r="U38" s="459"/>
    </row>
    <row r="39" spans="1:21" ht="42" customHeight="1" thickBot="1">
      <c r="A39" s="481"/>
      <c r="B39" s="484"/>
      <c r="C39" s="484"/>
      <c r="D39" s="484"/>
      <c r="E39" s="487"/>
      <c r="F39" s="487"/>
      <c r="G39" s="487"/>
      <c r="H39" s="478"/>
      <c r="I39" s="472"/>
      <c r="J39" s="472"/>
      <c r="K39" s="475"/>
      <c r="L39" s="475"/>
      <c r="M39" s="478"/>
      <c r="N39" s="475"/>
      <c r="O39" s="460"/>
      <c r="P39" s="463"/>
      <c r="Q39" s="463"/>
      <c r="R39" s="463"/>
      <c r="S39" s="466"/>
      <c r="T39" s="469"/>
      <c r="U39" s="460"/>
    </row>
    <row r="40" spans="1:21" ht="15" customHeight="1">
      <c r="A40" s="479">
        <f>'Mapa Final'!A40</f>
        <v>7</v>
      </c>
      <c r="B40" s="482" t="str">
        <f>'Mapa Final'!B40</f>
        <v xml:space="preserve">Limitaciones en la conectividad </v>
      </c>
      <c r="C40" s="482" t="str">
        <f>'Mapa Final'!C40</f>
        <v>Afectación en la Prestación del Servicio de Justicia</v>
      </c>
      <c r="D40" s="482" t="str">
        <f>'Mapa Final'!D40</f>
        <v>No se puede prestar un servicio al usuario de manera eficiente                                                                                                                                                                         Problemas para realizar audiencias virtuales</v>
      </c>
      <c r="E40" s="485" t="str">
        <f>'Mapa Final'!E40</f>
        <v xml:space="preserve">Mala infraestructura                                          Fallas técnicas                                                         No acceso al servicio                                      Falta de cobertura              </v>
      </c>
      <c r="F40" s="485" t="str">
        <f>'Mapa Final'!F40</f>
        <v xml:space="preserve">No cumplir con las labores asignadas de manera oportuna y eficiente </v>
      </c>
      <c r="G40" s="485" t="str">
        <f>'Mapa Final'!G40</f>
        <v>Fallas Tecnológicas</v>
      </c>
      <c r="H40" s="476" t="str">
        <f>'Mapa Final'!I40</f>
        <v>Baja</v>
      </c>
      <c r="I40" s="470" t="str">
        <f>'Mapa Final'!L40</f>
        <v>Leve</v>
      </c>
      <c r="J40" s="470" t="str">
        <f>'Mapa Final'!N40</f>
        <v>Bajo</v>
      </c>
      <c r="K40" s="473" t="str">
        <f>'Mapa Final'!AA40</f>
        <v>Baja</v>
      </c>
      <c r="L40" s="473" t="str">
        <f>'Mapa Final'!AE40</f>
        <v>Leve</v>
      </c>
      <c r="M40" s="476" t="str">
        <f>'Mapa Final'!AG40</f>
        <v>Bajo</v>
      </c>
      <c r="N40" s="473" t="str">
        <f>'Mapa Final'!AH40</f>
        <v>Evitar</v>
      </c>
      <c r="O40" s="458" t="s">
        <v>645</v>
      </c>
      <c r="P40" s="461" t="s">
        <v>614</v>
      </c>
      <c r="Q40" s="461" t="s">
        <v>614</v>
      </c>
      <c r="R40" s="461" t="s">
        <v>615</v>
      </c>
      <c r="S40" s="464"/>
      <c r="T40" s="467"/>
      <c r="U40" s="458"/>
    </row>
    <row r="41" spans="1:21">
      <c r="A41" s="480"/>
      <c r="B41" s="483"/>
      <c r="C41" s="483"/>
      <c r="D41" s="483"/>
      <c r="E41" s="486"/>
      <c r="F41" s="486"/>
      <c r="G41" s="486"/>
      <c r="H41" s="477"/>
      <c r="I41" s="471"/>
      <c r="J41" s="471"/>
      <c r="K41" s="474"/>
      <c r="L41" s="474"/>
      <c r="M41" s="477"/>
      <c r="N41" s="474"/>
      <c r="O41" s="459"/>
      <c r="P41" s="462"/>
      <c r="Q41" s="462"/>
      <c r="R41" s="462"/>
      <c r="S41" s="465"/>
      <c r="T41" s="468"/>
      <c r="U41" s="459"/>
    </row>
    <row r="42" spans="1:21">
      <c r="A42" s="480"/>
      <c r="B42" s="483"/>
      <c r="C42" s="483"/>
      <c r="D42" s="483"/>
      <c r="E42" s="486"/>
      <c r="F42" s="486"/>
      <c r="G42" s="486"/>
      <c r="H42" s="477"/>
      <c r="I42" s="471"/>
      <c r="J42" s="471"/>
      <c r="K42" s="474"/>
      <c r="L42" s="474"/>
      <c r="M42" s="477"/>
      <c r="N42" s="474"/>
      <c r="O42" s="459"/>
      <c r="P42" s="462"/>
      <c r="Q42" s="462"/>
      <c r="R42" s="462"/>
      <c r="S42" s="465"/>
      <c r="T42" s="468"/>
      <c r="U42" s="459"/>
    </row>
    <row r="43" spans="1:21">
      <c r="A43" s="480"/>
      <c r="B43" s="483"/>
      <c r="C43" s="483"/>
      <c r="D43" s="483"/>
      <c r="E43" s="486"/>
      <c r="F43" s="486"/>
      <c r="G43" s="486"/>
      <c r="H43" s="477"/>
      <c r="I43" s="471"/>
      <c r="J43" s="471"/>
      <c r="K43" s="474"/>
      <c r="L43" s="474"/>
      <c r="M43" s="477"/>
      <c r="N43" s="474"/>
      <c r="O43" s="459"/>
      <c r="P43" s="462"/>
      <c r="Q43" s="462"/>
      <c r="R43" s="462"/>
      <c r="S43" s="465"/>
      <c r="T43" s="468"/>
      <c r="U43" s="459"/>
    </row>
    <row r="44" spans="1:21" ht="53.25" customHeight="1" thickBot="1">
      <c r="A44" s="481"/>
      <c r="B44" s="484"/>
      <c r="C44" s="484"/>
      <c r="D44" s="484"/>
      <c r="E44" s="487"/>
      <c r="F44" s="487"/>
      <c r="G44" s="487"/>
      <c r="H44" s="478"/>
      <c r="I44" s="472"/>
      <c r="J44" s="472"/>
      <c r="K44" s="475"/>
      <c r="L44" s="475"/>
      <c r="M44" s="478"/>
      <c r="N44" s="475"/>
      <c r="O44" s="460"/>
      <c r="P44" s="463"/>
      <c r="Q44" s="463"/>
      <c r="R44" s="463"/>
      <c r="S44" s="466"/>
      <c r="T44" s="469"/>
      <c r="U44" s="460"/>
    </row>
    <row r="45" spans="1:21" ht="15" customHeight="1">
      <c r="A45" s="479">
        <f>'Mapa Final'!A45</f>
        <v>8</v>
      </c>
      <c r="B45" s="482" t="str">
        <f>'Mapa Final'!B45</f>
        <v xml:space="preserve">Riesgo a la salud </v>
      </c>
      <c r="C45" s="482" t="str">
        <f>'Mapa Final'!C45</f>
        <v>Afectación en la Prestación del Servicio de Justicia</v>
      </c>
      <c r="D45" s="482" t="str">
        <f>'Mapa Final'!D45</f>
        <v>Aumento de síntomas en la salud física y emocional de los servidores públicos</v>
      </c>
      <c r="E45" s="485" t="str">
        <f>'Mapa Final'!E45</f>
        <v xml:space="preserve">Afectación de la salud del servidor judicial / No prestación del serivicio y suspensión en desarrollo de las actividades </v>
      </c>
      <c r="F45" s="485" t="str">
        <f>'Mapa Final'!F45</f>
        <v>Producto del estrés se presenten enfermedades que impidan continuar con el desarrollo de las acividades, lo que genera más carga laboral para los demás servidores</v>
      </c>
      <c r="G45" s="485" t="str">
        <f>'Mapa Final'!G45</f>
        <v>Usuarios, productos y prácticas organizacionales</v>
      </c>
      <c r="H45" s="476" t="str">
        <f>'Mapa Final'!I45</f>
        <v>Media</v>
      </c>
      <c r="I45" s="470" t="str">
        <f>'Mapa Final'!L45</f>
        <v>Moderado</v>
      </c>
      <c r="J45" s="470" t="str">
        <f>'Mapa Final'!N45</f>
        <v>Moderado</v>
      </c>
      <c r="K45" s="473" t="str">
        <f>'Mapa Final'!AA45</f>
        <v>Media</v>
      </c>
      <c r="L45" s="473" t="str">
        <f>'Mapa Final'!AE45</f>
        <v>Moderado</v>
      </c>
      <c r="M45" s="476" t="str">
        <f>'Mapa Final'!AG45</f>
        <v>Moderado</v>
      </c>
      <c r="N45" s="473" t="str">
        <f>'Mapa Final'!AH45</f>
        <v>Evitar</v>
      </c>
      <c r="O45" s="458" t="s">
        <v>629</v>
      </c>
      <c r="P45" s="461" t="s">
        <v>614</v>
      </c>
      <c r="Q45" s="461" t="s">
        <v>614</v>
      </c>
      <c r="R45" s="461" t="s">
        <v>615</v>
      </c>
      <c r="S45" s="464"/>
      <c r="T45" s="467"/>
      <c r="U45" s="458"/>
    </row>
    <row r="46" spans="1:21">
      <c r="A46" s="480"/>
      <c r="B46" s="483"/>
      <c r="C46" s="483"/>
      <c r="D46" s="483"/>
      <c r="E46" s="486"/>
      <c r="F46" s="486"/>
      <c r="G46" s="486"/>
      <c r="H46" s="477"/>
      <c r="I46" s="471"/>
      <c r="J46" s="471"/>
      <c r="K46" s="474"/>
      <c r="L46" s="474"/>
      <c r="M46" s="477"/>
      <c r="N46" s="474"/>
      <c r="O46" s="459"/>
      <c r="P46" s="462"/>
      <c r="Q46" s="462"/>
      <c r="R46" s="462"/>
      <c r="S46" s="465"/>
      <c r="T46" s="468"/>
      <c r="U46" s="459"/>
    </row>
    <row r="47" spans="1:21">
      <c r="A47" s="480"/>
      <c r="B47" s="483"/>
      <c r="C47" s="483"/>
      <c r="D47" s="483"/>
      <c r="E47" s="486"/>
      <c r="F47" s="486"/>
      <c r="G47" s="486"/>
      <c r="H47" s="477"/>
      <c r="I47" s="471"/>
      <c r="J47" s="471"/>
      <c r="K47" s="474"/>
      <c r="L47" s="474"/>
      <c r="M47" s="477"/>
      <c r="N47" s="474"/>
      <c r="O47" s="459"/>
      <c r="P47" s="462"/>
      <c r="Q47" s="462"/>
      <c r="R47" s="462"/>
      <c r="S47" s="465"/>
      <c r="T47" s="468"/>
      <c r="U47" s="459"/>
    </row>
    <row r="48" spans="1:21">
      <c r="A48" s="480"/>
      <c r="B48" s="483"/>
      <c r="C48" s="483"/>
      <c r="D48" s="483"/>
      <c r="E48" s="486"/>
      <c r="F48" s="486"/>
      <c r="G48" s="486"/>
      <c r="H48" s="477"/>
      <c r="I48" s="471"/>
      <c r="J48" s="471"/>
      <c r="K48" s="474"/>
      <c r="L48" s="474"/>
      <c r="M48" s="477"/>
      <c r="N48" s="474"/>
      <c r="O48" s="459"/>
      <c r="P48" s="462"/>
      <c r="Q48" s="462"/>
      <c r="R48" s="462"/>
      <c r="S48" s="465"/>
      <c r="T48" s="468"/>
      <c r="U48" s="459"/>
    </row>
    <row r="49" spans="1:21" ht="15.75" customHeight="1" thickBot="1">
      <c r="A49" s="481"/>
      <c r="B49" s="484"/>
      <c r="C49" s="484"/>
      <c r="D49" s="484"/>
      <c r="E49" s="487"/>
      <c r="F49" s="487"/>
      <c r="G49" s="487"/>
      <c r="H49" s="478"/>
      <c r="I49" s="472"/>
      <c r="J49" s="472"/>
      <c r="K49" s="475"/>
      <c r="L49" s="475"/>
      <c r="M49" s="478"/>
      <c r="N49" s="475"/>
      <c r="O49" s="460"/>
      <c r="P49" s="463"/>
      <c r="Q49" s="463"/>
      <c r="R49" s="463"/>
      <c r="S49" s="466"/>
      <c r="T49" s="469"/>
      <c r="U49" s="460"/>
    </row>
    <row r="50" spans="1:21" ht="15.75" customHeight="1">
      <c r="A50" s="479">
        <f>'Mapa Final'!A50</f>
        <v>9</v>
      </c>
      <c r="B50" s="482" t="str">
        <f>'Mapa Final'!B50</f>
        <v>Falla en la comunicación interna</v>
      </c>
      <c r="C50" s="482" t="str">
        <f>'Mapa Final'!C50</f>
        <v>Afectación en la Prestación del Servicio de Justicia</v>
      </c>
      <c r="D50" s="482" t="str">
        <f>'Mapa Final'!D50</f>
        <v>1. Una mala relación laboral o la falta de comunicación asertiva, puede generar mal ambiente laboral y afectar la productividad</v>
      </c>
      <c r="E50" s="485" t="str">
        <f>'Mapa Final'!E50</f>
        <v>Falta de comunicación</v>
      </c>
      <c r="F50" s="485" t="str">
        <f>'Mapa Final'!F50</f>
        <v>Posibilidad de afectación en la productividad de los empleados y mal ambiente laboral</v>
      </c>
      <c r="G50" s="485" t="str">
        <f>'Mapa Final'!G50</f>
        <v>Relaciones Laborales</v>
      </c>
      <c r="H50" s="476" t="str">
        <f>'Mapa Final'!I50</f>
        <v>Baja</v>
      </c>
      <c r="I50" s="470" t="str">
        <f>'Mapa Final'!L50</f>
        <v>Moderado</v>
      </c>
      <c r="J50" s="470" t="str">
        <f>'Mapa Final'!N50</f>
        <v>Moderado</v>
      </c>
      <c r="K50" s="473" t="str">
        <f>'Mapa Final'!AA50</f>
        <v>Baja</v>
      </c>
      <c r="L50" s="473" t="str">
        <f>'Mapa Final'!AE50</f>
        <v>Moderado</v>
      </c>
      <c r="M50" s="476" t="str">
        <f>'Mapa Final'!AG50</f>
        <v>Moderado</v>
      </c>
      <c r="N50" s="473" t="str">
        <f>'Mapa Final'!AH50</f>
        <v>Reducir(mitigar)</v>
      </c>
      <c r="O50" s="458" t="s">
        <v>631</v>
      </c>
      <c r="P50" s="461" t="s">
        <v>614</v>
      </c>
      <c r="Q50" s="461" t="s">
        <v>614</v>
      </c>
      <c r="R50" s="461" t="s">
        <v>615</v>
      </c>
      <c r="S50" s="464"/>
      <c r="T50" s="467"/>
      <c r="U50" s="458"/>
    </row>
    <row r="51" spans="1:21" ht="15.75" customHeight="1">
      <c r="A51" s="480"/>
      <c r="B51" s="483"/>
      <c r="C51" s="483"/>
      <c r="D51" s="483"/>
      <c r="E51" s="486"/>
      <c r="F51" s="486"/>
      <c r="G51" s="486"/>
      <c r="H51" s="477"/>
      <c r="I51" s="471"/>
      <c r="J51" s="471"/>
      <c r="K51" s="474"/>
      <c r="L51" s="474"/>
      <c r="M51" s="477"/>
      <c r="N51" s="474"/>
      <c r="O51" s="459"/>
      <c r="P51" s="462"/>
      <c r="Q51" s="462"/>
      <c r="R51" s="462"/>
      <c r="S51" s="465"/>
      <c r="T51" s="468"/>
      <c r="U51" s="459"/>
    </row>
    <row r="52" spans="1:21" ht="15.75" customHeight="1">
      <c r="A52" s="480"/>
      <c r="B52" s="483"/>
      <c r="C52" s="483"/>
      <c r="D52" s="483"/>
      <c r="E52" s="486"/>
      <c r="F52" s="486"/>
      <c r="G52" s="486"/>
      <c r="H52" s="477"/>
      <c r="I52" s="471"/>
      <c r="J52" s="471"/>
      <c r="K52" s="474"/>
      <c r="L52" s="474"/>
      <c r="M52" s="477"/>
      <c r="N52" s="474"/>
      <c r="O52" s="459"/>
      <c r="P52" s="462"/>
      <c r="Q52" s="462"/>
      <c r="R52" s="462"/>
      <c r="S52" s="465"/>
      <c r="T52" s="468"/>
      <c r="U52" s="459"/>
    </row>
    <row r="53" spans="1:21" ht="15.75" customHeight="1">
      <c r="A53" s="480"/>
      <c r="B53" s="483"/>
      <c r="C53" s="483"/>
      <c r="D53" s="483"/>
      <c r="E53" s="486"/>
      <c r="F53" s="486"/>
      <c r="G53" s="486"/>
      <c r="H53" s="477"/>
      <c r="I53" s="471"/>
      <c r="J53" s="471"/>
      <c r="K53" s="474"/>
      <c r="L53" s="474"/>
      <c r="M53" s="477"/>
      <c r="N53" s="474"/>
      <c r="O53" s="459"/>
      <c r="P53" s="462"/>
      <c r="Q53" s="462"/>
      <c r="R53" s="462"/>
      <c r="S53" s="465"/>
      <c r="T53" s="468"/>
      <c r="U53" s="459"/>
    </row>
    <row r="54" spans="1:21" ht="23.25" customHeight="1" thickBot="1">
      <c r="A54" s="481"/>
      <c r="B54" s="484"/>
      <c r="C54" s="484"/>
      <c r="D54" s="484"/>
      <c r="E54" s="487"/>
      <c r="F54" s="487"/>
      <c r="G54" s="487"/>
      <c r="H54" s="478"/>
      <c r="I54" s="472"/>
      <c r="J54" s="472"/>
      <c r="K54" s="475"/>
      <c r="L54" s="475"/>
      <c r="M54" s="478"/>
      <c r="N54" s="475"/>
      <c r="O54" s="460"/>
      <c r="P54" s="463"/>
      <c r="Q54" s="463"/>
      <c r="R54" s="463"/>
      <c r="S54" s="466"/>
      <c r="T54" s="469"/>
      <c r="U54" s="460"/>
    </row>
    <row r="55" spans="1:21">
      <c r="A55" s="479">
        <v>11</v>
      </c>
      <c r="B55" s="482" t="str">
        <f>'Mapa Final'!B55</f>
        <v>No cargar las actuaciones en la plataforma correspondiente</v>
      </c>
      <c r="C55" s="482" t="str">
        <f>'Mapa Final'!C55</f>
        <v>Incumplimiento de las metas establecidas</v>
      </c>
      <c r="D55" s="482" t="str">
        <f>'Mapa Final'!D55</f>
        <v xml:space="preserve">No poder enviar procesos a la Corte Constitucional o al Consejo de Estado a través de la plataforma Tyba </v>
      </c>
      <c r="E55" s="485" t="str">
        <f>'Mapa Final'!E55</f>
        <v>Olvido, Confusión de diligenciar los documentos en la plataforma correcta</v>
      </c>
      <c r="F55" s="485" t="str">
        <f>'Mapa Final'!F55</f>
        <v xml:space="preserve">Se olvide relacionar la información correspondiente </v>
      </c>
      <c r="G55" s="485" t="str">
        <f>'Mapa Final'!G55</f>
        <v>Ejecución y Administración de Procesos</v>
      </c>
      <c r="H55" s="476" t="str">
        <f>'Mapa Final'!I55</f>
        <v>Baja</v>
      </c>
      <c r="I55" s="470" t="str">
        <f>'Mapa Final'!L55</f>
        <v>Leve</v>
      </c>
      <c r="J55" s="470" t="str">
        <f>'Mapa Final'!N55</f>
        <v>Bajo</v>
      </c>
      <c r="K55" s="473" t="str">
        <f>'Mapa Final'!AA55</f>
        <v>Baja</v>
      </c>
      <c r="L55" s="473" t="str">
        <f>'Mapa Final'!AE55</f>
        <v>Leve</v>
      </c>
      <c r="M55" s="476" t="str">
        <f>'Mapa Final'!AG55</f>
        <v>Bajo</v>
      </c>
      <c r="N55" s="473" t="str">
        <f>'Mapa Final'!AH55</f>
        <v>Reducir(mitigar)</v>
      </c>
      <c r="O55" s="458" t="s">
        <v>633</v>
      </c>
      <c r="P55" s="461" t="s">
        <v>614</v>
      </c>
      <c r="Q55" s="461" t="s">
        <v>614</v>
      </c>
      <c r="R55" s="461" t="s">
        <v>634</v>
      </c>
      <c r="S55" s="464"/>
      <c r="T55" s="467"/>
      <c r="U55" s="458"/>
    </row>
    <row r="56" spans="1:21">
      <c r="A56" s="480"/>
      <c r="B56" s="483"/>
      <c r="C56" s="483"/>
      <c r="D56" s="483"/>
      <c r="E56" s="486"/>
      <c r="F56" s="486"/>
      <c r="G56" s="486"/>
      <c r="H56" s="477"/>
      <c r="I56" s="471"/>
      <c r="J56" s="471"/>
      <c r="K56" s="474"/>
      <c r="L56" s="474"/>
      <c r="M56" s="477"/>
      <c r="N56" s="474"/>
      <c r="O56" s="459"/>
      <c r="P56" s="462"/>
      <c r="Q56" s="462"/>
      <c r="R56" s="462"/>
      <c r="S56" s="465"/>
      <c r="T56" s="468"/>
      <c r="U56" s="459"/>
    </row>
    <row r="57" spans="1:21">
      <c r="A57" s="480"/>
      <c r="B57" s="483"/>
      <c r="C57" s="483"/>
      <c r="D57" s="483"/>
      <c r="E57" s="486"/>
      <c r="F57" s="486"/>
      <c r="G57" s="486"/>
      <c r="H57" s="477"/>
      <c r="I57" s="471"/>
      <c r="J57" s="471"/>
      <c r="K57" s="474"/>
      <c r="L57" s="474"/>
      <c r="M57" s="477"/>
      <c r="N57" s="474"/>
      <c r="O57" s="459"/>
      <c r="P57" s="462"/>
      <c r="Q57" s="462"/>
      <c r="R57" s="462"/>
      <c r="S57" s="465"/>
      <c r="T57" s="468"/>
      <c r="U57" s="459"/>
    </row>
    <row r="58" spans="1:21">
      <c r="A58" s="480"/>
      <c r="B58" s="483"/>
      <c r="C58" s="483"/>
      <c r="D58" s="483"/>
      <c r="E58" s="486"/>
      <c r="F58" s="486"/>
      <c r="G58" s="486"/>
      <c r="H58" s="477"/>
      <c r="I58" s="471"/>
      <c r="J58" s="471"/>
      <c r="K58" s="474"/>
      <c r="L58" s="474"/>
      <c r="M58" s="477"/>
      <c r="N58" s="474"/>
      <c r="O58" s="459"/>
      <c r="P58" s="462"/>
      <c r="Q58" s="462"/>
      <c r="R58" s="462"/>
      <c r="S58" s="465"/>
      <c r="T58" s="468"/>
      <c r="U58" s="459"/>
    </row>
    <row r="59" spans="1:21" ht="54" customHeight="1" thickBot="1">
      <c r="A59" s="481"/>
      <c r="B59" s="484"/>
      <c r="C59" s="484"/>
      <c r="D59" s="484"/>
      <c r="E59" s="487"/>
      <c r="F59" s="487"/>
      <c r="G59" s="487"/>
      <c r="H59" s="478"/>
      <c r="I59" s="472"/>
      <c r="J59" s="472"/>
      <c r="K59" s="475"/>
      <c r="L59" s="475"/>
      <c r="M59" s="478"/>
      <c r="N59" s="475"/>
      <c r="O59" s="460"/>
      <c r="P59" s="463"/>
      <c r="Q59" s="463"/>
      <c r="R59" s="463"/>
      <c r="S59" s="466"/>
      <c r="T59" s="469"/>
      <c r="U59" s="460"/>
    </row>
    <row r="60" spans="1:21" ht="15" customHeight="1">
      <c r="A60" s="479">
        <v>12</v>
      </c>
      <c r="B60" s="482" t="str">
        <f>'Mapa Final'!B60</f>
        <v>Desarrollo de enfermedades de tipo profesional asociadas al estrés laboral</v>
      </c>
      <c r="C60" s="482" t="str">
        <f>'Mapa Final'!C60</f>
        <v>Incumplimiento de las metas establecidas</v>
      </c>
      <c r="D60" s="482" t="str">
        <f>'Mapa Final'!D60</f>
        <v xml:space="preserve">Carga laboral </v>
      </c>
      <c r="E60" s="485" t="str">
        <f>'Mapa Final'!E60</f>
        <v xml:space="preserve">Convivencia laboral //Volumen de trabajo // complejidad de los procesos // retraso en el trabajo por temas de conectividad // Falla en las plataformas  </v>
      </c>
      <c r="F60" s="485" t="str">
        <f>'Mapa Final'!F60</f>
        <v>Desarrollo de enfermedades profesionales por la preocupación que genera la actividad laboral</v>
      </c>
      <c r="G60" s="485" t="str">
        <f>'Mapa Final'!G60</f>
        <v>Usuarios, productos y prácticas organizacionales</v>
      </c>
      <c r="H60" s="476" t="str">
        <f>'Mapa Final'!I60</f>
        <v>Media</v>
      </c>
      <c r="I60" s="470" t="str">
        <f>'Mapa Final'!L60</f>
        <v>Mayor</v>
      </c>
      <c r="J60" s="470" t="str">
        <f>'Mapa Final'!N60</f>
        <v xml:space="preserve">Alto </v>
      </c>
      <c r="K60" s="473" t="str">
        <f>'Mapa Final'!AA60</f>
        <v>Baja</v>
      </c>
      <c r="L60" s="473" t="str">
        <f>'Mapa Final'!AE60</f>
        <v>Leve</v>
      </c>
      <c r="M60" s="476" t="str">
        <f>'Mapa Final'!AG60</f>
        <v>Bajo</v>
      </c>
      <c r="N60" s="473" t="str">
        <f>'Mapa Final'!AH60</f>
        <v>Reducir(mitigar)</v>
      </c>
      <c r="O60" s="458" t="s">
        <v>636</v>
      </c>
      <c r="P60" s="461" t="s">
        <v>614</v>
      </c>
      <c r="Q60" s="461" t="s">
        <v>614</v>
      </c>
      <c r="R60" s="461" t="s">
        <v>615</v>
      </c>
      <c r="S60" s="464"/>
      <c r="T60" s="467"/>
      <c r="U60" s="458"/>
    </row>
    <row r="61" spans="1:21">
      <c r="A61" s="480"/>
      <c r="B61" s="483"/>
      <c r="C61" s="483"/>
      <c r="D61" s="483"/>
      <c r="E61" s="486"/>
      <c r="F61" s="486"/>
      <c r="G61" s="486"/>
      <c r="H61" s="477"/>
      <c r="I61" s="471"/>
      <c r="J61" s="471"/>
      <c r="K61" s="474"/>
      <c r="L61" s="474"/>
      <c r="M61" s="477"/>
      <c r="N61" s="474"/>
      <c r="O61" s="459"/>
      <c r="P61" s="462"/>
      <c r="Q61" s="462"/>
      <c r="R61" s="462"/>
      <c r="S61" s="465"/>
      <c r="T61" s="468"/>
      <c r="U61" s="459"/>
    </row>
    <row r="62" spans="1:21">
      <c r="A62" s="480"/>
      <c r="B62" s="483"/>
      <c r="C62" s="483"/>
      <c r="D62" s="483"/>
      <c r="E62" s="486"/>
      <c r="F62" s="486"/>
      <c r="G62" s="486"/>
      <c r="H62" s="477"/>
      <c r="I62" s="471"/>
      <c r="J62" s="471"/>
      <c r="K62" s="474"/>
      <c r="L62" s="474"/>
      <c r="M62" s="477"/>
      <c r="N62" s="474"/>
      <c r="O62" s="459"/>
      <c r="P62" s="462"/>
      <c r="Q62" s="462"/>
      <c r="R62" s="462"/>
      <c r="S62" s="465"/>
      <c r="T62" s="468"/>
      <c r="U62" s="459"/>
    </row>
    <row r="63" spans="1:21">
      <c r="A63" s="480"/>
      <c r="B63" s="483"/>
      <c r="C63" s="483"/>
      <c r="D63" s="483"/>
      <c r="E63" s="486"/>
      <c r="F63" s="486"/>
      <c r="G63" s="486"/>
      <c r="H63" s="477"/>
      <c r="I63" s="471"/>
      <c r="J63" s="471"/>
      <c r="K63" s="474"/>
      <c r="L63" s="474"/>
      <c r="M63" s="477"/>
      <c r="N63" s="474"/>
      <c r="O63" s="459"/>
      <c r="P63" s="462"/>
      <c r="Q63" s="462"/>
      <c r="R63" s="462"/>
      <c r="S63" s="465"/>
      <c r="T63" s="468"/>
      <c r="U63" s="459"/>
    </row>
    <row r="64" spans="1:21" ht="15" customHeight="1" thickBot="1">
      <c r="A64" s="481"/>
      <c r="B64" s="484"/>
      <c r="C64" s="484"/>
      <c r="D64" s="484"/>
      <c r="E64" s="487"/>
      <c r="F64" s="487"/>
      <c r="G64" s="487"/>
      <c r="H64" s="478"/>
      <c r="I64" s="472"/>
      <c r="J64" s="472"/>
      <c r="K64" s="475"/>
      <c r="L64" s="475"/>
      <c r="M64" s="478"/>
      <c r="N64" s="475"/>
      <c r="O64" s="459"/>
      <c r="P64" s="462"/>
      <c r="Q64" s="462"/>
      <c r="R64" s="462"/>
      <c r="S64" s="466"/>
      <c r="T64" s="469"/>
      <c r="U64" s="459"/>
    </row>
    <row r="65" spans="1:21" ht="18" customHeight="1">
      <c r="A65" s="479">
        <v>13</v>
      </c>
      <c r="B65" s="482" t="str">
        <f>'Mapa Final'!B65</f>
        <v>Radicación de memoriales a través de canales no habilitados para recepción de memoriales</v>
      </c>
      <c r="C65" s="482" t="str">
        <f>'Mapa Final'!C65</f>
        <v>Afectación en la Prestación del Servicio de Justicia</v>
      </c>
      <c r="D65" s="482" t="str">
        <f>'Mapa Final'!D65</f>
        <v>No adaptación de un siginificativo número de usuarios a la virtualidad</v>
      </c>
      <c r="E65" s="485" t="str">
        <f>'Mapa Final'!E65</f>
        <v>Desconocimiento por parte de los usuarios de los canales habilitados para la recepción de documentos // Falta de comunicación de los canales de acceso a la Jurisdicción</v>
      </c>
      <c r="F65" s="485" t="str">
        <f>'Mapa Final'!F65</f>
        <v>Recepción indebida de memoriales remitidos por los usuarios</v>
      </c>
      <c r="G65" s="485" t="str">
        <f>'Mapa Final'!G65</f>
        <v>Usuarios, productos y prácticas organizacionales</v>
      </c>
      <c r="H65" s="476" t="str">
        <f>'Mapa Final'!I65</f>
        <v>Alta</v>
      </c>
      <c r="I65" s="470" t="str">
        <f>'Mapa Final'!L65</f>
        <v>Mayor</v>
      </c>
      <c r="J65" s="470" t="str">
        <f>'Mapa Final'!N65</f>
        <v xml:space="preserve">Alto </v>
      </c>
      <c r="K65" s="473" t="str">
        <f>'Mapa Final'!AA65</f>
        <v>Media</v>
      </c>
      <c r="L65" s="473" t="str">
        <f>'Mapa Final'!AE65</f>
        <v>Leve</v>
      </c>
      <c r="M65" s="476" t="str">
        <f>'Mapa Final'!AG65</f>
        <v>Moderado</v>
      </c>
      <c r="N65" s="508" t="str">
        <f>'Mapa Final'!AH65</f>
        <v>Reducir(mitigar)</v>
      </c>
      <c r="O65" s="511" t="s">
        <v>638</v>
      </c>
      <c r="P65" s="461" t="s">
        <v>614</v>
      </c>
      <c r="Q65" s="461" t="s">
        <v>614</v>
      </c>
      <c r="R65" s="461" t="s">
        <v>615</v>
      </c>
      <c r="S65" s="464"/>
      <c r="T65" s="467"/>
      <c r="U65" s="517"/>
    </row>
    <row r="66" spans="1:21" ht="18" customHeight="1">
      <c r="A66" s="480"/>
      <c r="B66" s="483"/>
      <c r="C66" s="483"/>
      <c r="D66" s="483"/>
      <c r="E66" s="486"/>
      <c r="F66" s="486"/>
      <c r="G66" s="486"/>
      <c r="H66" s="477"/>
      <c r="I66" s="471"/>
      <c r="J66" s="471"/>
      <c r="K66" s="474"/>
      <c r="L66" s="474"/>
      <c r="M66" s="477"/>
      <c r="N66" s="509"/>
      <c r="O66" s="512"/>
      <c r="P66" s="462"/>
      <c r="Q66" s="462"/>
      <c r="R66" s="462"/>
      <c r="S66" s="465"/>
      <c r="T66" s="468"/>
      <c r="U66" s="518"/>
    </row>
    <row r="67" spans="1:21" ht="18" customHeight="1">
      <c r="A67" s="480"/>
      <c r="B67" s="483"/>
      <c r="C67" s="483"/>
      <c r="D67" s="483"/>
      <c r="E67" s="486"/>
      <c r="F67" s="486"/>
      <c r="G67" s="486"/>
      <c r="H67" s="477"/>
      <c r="I67" s="471"/>
      <c r="J67" s="471"/>
      <c r="K67" s="474"/>
      <c r="L67" s="474"/>
      <c r="M67" s="477"/>
      <c r="N67" s="509"/>
      <c r="O67" s="512"/>
      <c r="P67" s="462"/>
      <c r="Q67" s="462"/>
      <c r="R67" s="462"/>
      <c r="S67" s="465"/>
      <c r="T67" s="468"/>
      <c r="U67" s="518"/>
    </row>
    <row r="68" spans="1:21" ht="18" customHeight="1">
      <c r="A68" s="480"/>
      <c r="B68" s="483"/>
      <c r="C68" s="483"/>
      <c r="D68" s="483"/>
      <c r="E68" s="486"/>
      <c r="F68" s="486"/>
      <c r="G68" s="486"/>
      <c r="H68" s="477"/>
      <c r="I68" s="471"/>
      <c r="J68" s="471"/>
      <c r="K68" s="474"/>
      <c r="L68" s="474"/>
      <c r="M68" s="477"/>
      <c r="N68" s="509"/>
      <c r="O68" s="512"/>
      <c r="P68" s="462"/>
      <c r="Q68" s="462"/>
      <c r="R68" s="462"/>
      <c r="S68" s="465"/>
      <c r="T68" s="468"/>
      <c r="U68" s="518"/>
    </row>
    <row r="69" spans="1:21" ht="18" customHeight="1" thickBot="1">
      <c r="A69" s="481"/>
      <c r="B69" s="484"/>
      <c r="C69" s="484"/>
      <c r="D69" s="484"/>
      <c r="E69" s="487"/>
      <c r="F69" s="487"/>
      <c r="G69" s="487"/>
      <c r="H69" s="478"/>
      <c r="I69" s="472"/>
      <c r="J69" s="472"/>
      <c r="K69" s="475"/>
      <c r="L69" s="475"/>
      <c r="M69" s="478"/>
      <c r="N69" s="510"/>
      <c r="O69" s="513"/>
      <c r="P69" s="462"/>
      <c r="Q69" s="462"/>
      <c r="R69" s="462"/>
      <c r="S69" s="466"/>
      <c r="T69" s="469"/>
      <c r="U69" s="519"/>
    </row>
    <row r="70" spans="1:21" ht="17.25" customHeight="1">
      <c r="A70" s="479">
        <v>14</v>
      </c>
      <c r="B70" s="482" t="str">
        <f>'Mapa Final'!B70</f>
        <v>Intermitencia del correo en la recepción de mensajes</v>
      </c>
      <c r="C70" s="482" t="str">
        <f>'Mapa Final'!C70</f>
        <v>Incumplimiento de las metas establecidas</v>
      </c>
      <c r="D70" s="482" t="str">
        <f>'Mapa Final'!D70</f>
        <v>Incumplimiento de una respuesta oportuna</v>
      </c>
      <c r="E70" s="485" t="str">
        <f>'Mapa Final'!E70</f>
        <v>No tramitar las acciones a tiempo</v>
      </c>
      <c r="F70" s="485" t="str">
        <f>'Mapa Final'!F70</f>
        <v>Problemas en la recepción de correos que impide darle trámite a las acciones</v>
      </c>
      <c r="G70" s="485" t="str">
        <f>'Mapa Final'!G70</f>
        <v>Usuarios, productos y prácticas organizacionales</v>
      </c>
      <c r="H70" s="476" t="str">
        <f>'Mapa Final'!I70</f>
        <v>Baja</v>
      </c>
      <c r="I70" s="470" t="str">
        <f>'Mapa Final'!L70</f>
        <v>Moderado</v>
      </c>
      <c r="J70" s="470" t="str">
        <f>'Mapa Final'!N70</f>
        <v>Moderado</v>
      </c>
      <c r="K70" s="473" t="str">
        <f>'Mapa Final'!AA70</f>
        <v>Baja</v>
      </c>
      <c r="L70" s="473" t="str">
        <f>'Mapa Final'!AE70</f>
        <v>Leve</v>
      </c>
      <c r="M70" s="476" t="str">
        <f>'Mapa Final'!AG70</f>
        <v>Bajo</v>
      </c>
      <c r="N70" s="508" t="str">
        <f>'Mapa Final'!AH70</f>
        <v>Reducir(mitigar)</v>
      </c>
      <c r="O70" s="514" t="s">
        <v>640</v>
      </c>
      <c r="P70" s="521" t="s">
        <v>614</v>
      </c>
      <c r="Q70" s="461" t="s">
        <v>614</v>
      </c>
      <c r="R70" s="461" t="s">
        <v>615</v>
      </c>
      <c r="S70" s="464"/>
      <c r="T70" s="467"/>
      <c r="U70" s="517"/>
    </row>
    <row r="71" spans="1:21" ht="17.25" customHeight="1">
      <c r="A71" s="480"/>
      <c r="B71" s="483"/>
      <c r="C71" s="483"/>
      <c r="D71" s="483"/>
      <c r="E71" s="486"/>
      <c r="F71" s="486"/>
      <c r="G71" s="486"/>
      <c r="H71" s="477"/>
      <c r="I71" s="471"/>
      <c r="J71" s="471"/>
      <c r="K71" s="474"/>
      <c r="L71" s="474"/>
      <c r="M71" s="477"/>
      <c r="N71" s="509"/>
      <c r="O71" s="515"/>
      <c r="P71" s="522"/>
      <c r="Q71" s="462"/>
      <c r="R71" s="462"/>
      <c r="S71" s="465"/>
      <c r="T71" s="468"/>
      <c r="U71" s="518"/>
    </row>
    <row r="72" spans="1:21" ht="17.25" customHeight="1">
      <c r="A72" s="480"/>
      <c r="B72" s="483"/>
      <c r="C72" s="483"/>
      <c r="D72" s="483"/>
      <c r="E72" s="486"/>
      <c r="F72" s="486"/>
      <c r="G72" s="486"/>
      <c r="H72" s="477"/>
      <c r="I72" s="471"/>
      <c r="J72" s="471"/>
      <c r="K72" s="474"/>
      <c r="L72" s="474"/>
      <c r="M72" s="477"/>
      <c r="N72" s="509"/>
      <c r="O72" s="515"/>
      <c r="P72" s="522"/>
      <c r="Q72" s="462"/>
      <c r="R72" s="462"/>
      <c r="S72" s="465"/>
      <c r="T72" s="468"/>
      <c r="U72" s="518"/>
    </row>
    <row r="73" spans="1:21" ht="17.25" customHeight="1">
      <c r="A73" s="480"/>
      <c r="B73" s="483"/>
      <c r="C73" s="483"/>
      <c r="D73" s="483"/>
      <c r="E73" s="486"/>
      <c r="F73" s="486"/>
      <c r="G73" s="486"/>
      <c r="H73" s="477"/>
      <c r="I73" s="471"/>
      <c r="J73" s="471"/>
      <c r="K73" s="474"/>
      <c r="L73" s="474"/>
      <c r="M73" s="477"/>
      <c r="N73" s="509"/>
      <c r="O73" s="515"/>
      <c r="P73" s="522"/>
      <c r="Q73" s="462"/>
      <c r="R73" s="462"/>
      <c r="S73" s="465"/>
      <c r="T73" s="468"/>
      <c r="U73" s="518"/>
    </row>
    <row r="74" spans="1:21" ht="17.25" customHeight="1" thickBot="1">
      <c r="A74" s="481"/>
      <c r="B74" s="484"/>
      <c r="C74" s="484"/>
      <c r="D74" s="484"/>
      <c r="E74" s="487"/>
      <c r="F74" s="487"/>
      <c r="G74" s="487"/>
      <c r="H74" s="478"/>
      <c r="I74" s="472"/>
      <c r="J74" s="472"/>
      <c r="K74" s="475"/>
      <c r="L74" s="475"/>
      <c r="M74" s="478"/>
      <c r="N74" s="510"/>
      <c r="O74" s="516"/>
      <c r="P74" s="523"/>
      <c r="Q74" s="463"/>
      <c r="R74" s="463"/>
      <c r="S74" s="466"/>
      <c r="T74" s="469"/>
      <c r="U74" s="520"/>
    </row>
  </sheetData>
  <mergeCells count="292">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S15:S19"/>
    <mergeCell ref="T15:T19"/>
    <mergeCell ref="U15:U19"/>
    <mergeCell ref="O15:O19"/>
    <mergeCell ref="P15:P19"/>
    <mergeCell ref="A20:A24"/>
    <mergeCell ref="B20:B24"/>
    <mergeCell ref="C20:C24"/>
    <mergeCell ref="D20:D24"/>
    <mergeCell ref="E20:E24"/>
    <mergeCell ref="F20:F24"/>
    <mergeCell ref="G20:G24"/>
    <mergeCell ref="M15:M19"/>
    <mergeCell ref="N15:N19"/>
    <mergeCell ref="Q15:Q19"/>
    <mergeCell ref="R15:R19"/>
    <mergeCell ref="G15:G19"/>
    <mergeCell ref="H15:H19"/>
    <mergeCell ref="I15:I19"/>
    <mergeCell ref="J15:J19"/>
    <mergeCell ref="K15:K19"/>
    <mergeCell ref="L15:L1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U25:U29"/>
    <mergeCell ref="O25:O29"/>
    <mergeCell ref="P25:P29"/>
    <mergeCell ref="Q25:Q29"/>
    <mergeCell ref="R25:R29"/>
    <mergeCell ref="S25:S29"/>
    <mergeCell ref="T25:T29"/>
    <mergeCell ref="I25:I29"/>
    <mergeCell ref="J25:J29"/>
    <mergeCell ref="K25:K29"/>
    <mergeCell ref="L25:L29"/>
    <mergeCell ref="M25:M29"/>
    <mergeCell ref="N25:N29"/>
    <mergeCell ref="R30:R34"/>
    <mergeCell ref="S30:S34"/>
    <mergeCell ref="T30:T34"/>
    <mergeCell ref="U30:U34"/>
    <mergeCell ref="J30:J34"/>
    <mergeCell ref="K30:K34"/>
    <mergeCell ref="L30:L34"/>
    <mergeCell ref="M30:M34"/>
    <mergeCell ref="N30:N34"/>
    <mergeCell ref="O30:O34"/>
    <mergeCell ref="L35:L39"/>
    <mergeCell ref="A35:A39"/>
    <mergeCell ref="B35:B39"/>
    <mergeCell ref="C35:C39"/>
    <mergeCell ref="D35:D39"/>
    <mergeCell ref="E35:E39"/>
    <mergeCell ref="F35:F39"/>
    <mergeCell ref="P30:P34"/>
    <mergeCell ref="Q30:Q34"/>
    <mergeCell ref="A30:A34"/>
    <mergeCell ref="B30:B34"/>
    <mergeCell ref="C30:C34"/>
    <mergeCell ref="D30:D34"/>
    <mergeCell ref="E30:E34"/>
    <mergeCell ref="F30:F34"/>
    <mergeCell ref="G30:G34"/>
    <mergeCell ref="H30:H34"/>
    <mergeCell ref="I30:I34"/>
    <mergeCell ref="K40:K44"/>
    <mergeCell ref="L40:L44"/>
    <mergeCell ref="M40:M4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J45:J49"/>
    <mergeCell ref="K45:K49"/>
    <mergeCell ref="L45:L49"/>
    <mergeCell ref="M45:M49"/>
    <mergeCell ref="N45:N4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C55:C59"/>
    <mergeCell ref="D55:D59"/>
    <mergeCell ref="E55:E59"/>
    <mergeCell ref="F55:F59"/>
    <mergeCell ref="P50:P54"/>
    <mergeCell ref="Q50:Q54"/>
    <mergeCell ref="R50:R54"/>
    <mergeCell ref="S50:S54"/>
    <mergeCell ref="T50:T54"/>
    <mergeCell ref="S55:S59"/>
    <mergeCell ref="T55:T59"/>
    <mergeCell ref="U55:U59"/>
    <mergeCell ref="A60:A64"/>
    <mergeCell ref="B60:B64"/>
    <mergeCell ref="C60:C64"/>
    <mergeCell ref="D60:D64"/>
    <mergeCell ref="E60:E64"/>
    <mergeCell ref="F60:F64"/>
    <mergeCell ref="G60:G64"/>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T60:T64"/>
    <mergeCell ref="U60:U64"/>
    <mergeCell ref="A65:A69"/>
    <mergeCell ref="B65:B69"/>
    <mergeCell ref="C65:C69"/>
    <mergeCell ref="D65:D69"/>
    <mergeCell ref="E65:E69"/>
    <mergeCell ref="F65:F69"/>
    <mergeCell ref="G65:G69"/>
    <mergeCell ref="H65:H69"/>
    <mergeCell ref="N60:N64"/>
    <mergeCell ref="O60:O64"/>
    <mergeCell ref="P60:P64"/>
    <mergeCell ref="Q60:Q64"/>
    <mergeCell ref="R60:R64"/>
    <mergeCell ref="S60:S64"/>
    <mergeCell ref="H60:H64"/>
    <mergeCell ref="I60:I64"/>
    <mergeCell ref="J60:J64"/>
    <mergeCell ref="K60:K64"/>
    <mergeCell ref="L60:L64"/>
    <mergeCell ref="M60:M64"/>
    <mergeCell ref="U65:U69"/>
    <mergeCell ref="A70:A74"/>
    <mergeCell ref="B70:B74"/>
    <mergeCell ref="C70:C74"/>
    <mergeCell ref="D70:D74"/>
    <mergeCell ref="E70:E74"/>
    <mergeCell ref="F70:F74"/>
    <mergeCell ref="G70:G74"/>
    <mergeCell ref="H70:H74"/>
    <mergeCell ref="I70:I74"/>
    <mergeCell ref="O65:O69"/>
    <mergeCell ref="P65:P69"/>
    <mergeCell ref="Q65:Q69"/>
    <mergeCell ref="R65:R69"/>
    <mergeCell ref="S65:S69"/>
    <mergeCell ref="T65:T69"/>
    <mergeCell ref="I65:I69"/>
    <mergeCell ref="J65:J69"/>
    <mergeCell ref="K65:K69"/>
    <mergeCell ref="L65:L69"/>
    <mergeCell ref="M65:M69"/>
    <mergeCell ref="N65:N69"/>
    <mergeCell ref="P70:P74"/>
    <mergeCell ref="Q70:Q74"/>
    <mergeCell ref="R70:R74"/>
    <mergeCell ref="S70:S74"/>
    <mergeCell ref="T70:T74"/>
    <mergeCell ref="U70:U74"/>
    <mergeCell ref="J70:J74"/>
    <mergeCell ref="K70:K74"/>
    <mergeCell ref="L70:L74"/>
    <mergeCell ref="M70:M74"/>
    <mergeCell ref="N70:N74"/>
    <mergeCell ref="O70:O74"/>
  </mergeCells>
  <conditionalFormatting sqref="A7:B7 H7 H75:J1048576">
    <cfRule type="containsText" dxfId="185" priority="83" operator="containsText" text="3- Bajo">
      <formula>NOT(ISERROR(SEARCH("3- Bajo",A7)))</formula>
    </cfRule>
    <cfRule type="containsText" dxfId="184" priority="84" operator="containsText" text="4- Bajo">
      <formula>NOT(ISERROR(SEARCH("4- Bajo",A7)))</formula>
    </cfRule>
    <cfRule type="containsText" dxfId="183" priority="85" operator="containsText" text="1- Bajo">
      <formula>NOT(ISERROR(SEARCH("1- Bajo",A7)))</formula>
    </cfRule>
  </conditionalFormatting>
  <conditionalFormatting sqref="A10:B10 A15:B15 A20:B20 A25:B25 A30:B30 A35:B35 A40:B40 A45:B45 A55:B55 A60:B60 A65:B65 A70:B70">
    <cfRule type="containsText" dxfId="182" priority="12" operator="containsText" text="1- Bajo">
      <formula>NOT(ISERROR(SEARCH("1- Bajo",A10)))</formula>
    </cfRule>
    <cfRule type="containsText" dxfId="181" priority="7" operator="containsText" text="3- Moderado">
      <formula>NOT(ISERROR(SEARCH("3- Moderado",A10)))</formula>
    </cfRule>
    <cfRule type="containsText" dxfId="180" priority="8" operator="containsText" text="6- Moderado">
      <formula>NOT(ISERROR(SEARCH("6- Moderado",A10)))</formula>
    </cfRule>
    <cfRule type="containsText" dxfId="179" priority="9" operator="containsText" text="4- Moderado">
      <formula>NOT(ISERROR(SEARCH("4- Moderado",A10)))</formula>
    </cfRule>
    <cfRule type="containsText" dxfId="178" priority="10" operator="containsText" text="3- Bajo">
      <formula>NOT(ISERROR(SEARCH("3- Bajo",A10)))</formula>
    </cfRule>
    <cfRule type="containsText" dxfId="177" priority="11" operator="containsText" text="4- Bajo">
      <formula>NOT(ISERROR(SEARCH("4- Bajo",A10)))</formula>
    </cfRule>
  </conditionalFormatting>
  <conditionalFormatting sqref="A50:B50">
    <cfRule type="containsText" dxfId="176" priority="2" operator="containsText" text="6- Moderado">
      <formula>NOT(ISERROR(SEARCH("6- Moderado",A50)))</formula>
    </cfRule>
    <cfRule type="containsText" dxfId="175" priority="3" operator="containsText" text="4- Moderado">
      <formula>NOT(ISERROR(SEARCH("4- Moderado",A50)))</formula>
    </cfRule>
    <cfRule type="containsText" dxfId="174" priority="4" operator="containsText" text="3- Bajo">
      <formula>NOT(ISERROR(SEARCH("3- Bajo",A50)))</formula>
    </cfRule>
    <cfRule type="containsText" dxfId="173" priority="5" operator="containsText" text="4- Bajo">
      <formula>NOT(ISERROR(SEARCH("4- Bajo",A50)))</formula>
    </cfRule>
    <cfRule type="containsText" dxfId="172" priority="6" operator="containsText" text="1- Bajo">
      <formula>NOT(ISERROR(SEARCH("1- Bajo",A50)))</formula>
    </cfRule>
    <cfRule type="containsText" dxfId="171" priority="1" operator="containsText" text="3- Moderado">
      <formula>NOT(ISERROR(SEARCH("3- Moderado",A50)))</formula>
    </cfRule>
  </conditionalFormatting>
  <conditionalFormatting sqref="C10:I10 C15:I15 C20:I20 C25:I25 C30:I30 C35:I35 C40:I40 C45:I45 C50:I50 C55:I55 C60:I60 C65:I65 C70:I70">
    <cfRule type="containsText" dxfId="170" priority="55" operator="containsText" text="1- Bajo">
      <formula>NOT(ISERROR(SEARCH("1- Bajo",C10)))</formula>
    </cfRule>
    <cfRule type="containsText" dxfId="169" priority="54" operator="containsText" text="4- Bajo">
      <formula>NOT(ISERROR(SEARCH("4- Bajo",C10)))</formula>
    </cfRule>
    <cfRule type="containsText" dxfId="168" priority="53" operator="containsText" text="3- Bajo">
      <formula>NOT(ISERROR(SEARCH("3- Bajo",C10)))</formula>
    </cfRule>
    <cfRule type="containsText" dxfId="167" priority="52" operator="containsText" text="4- Moderado">
      <formula>NOT(ISERROR(SEARCH("4- Moderado",C10)))</formula>
    </cfRule>
    <cfRule type="containsText" dxfId="166" priority="51" operator="containsText" text="6- Moderado">
      <formula>NOT(ISERROR(SEARCH("6- Moderado",C10)))</formula>
    </cfRule>
    <cfRule type="containsText" dxfId="165" priority="50" operator="containsText" text="3- Moderado">
      <formula>NOT(ISERROR(SEARCH("3- Moderado",C10)))</formula>
    </cfRule>
  </conditionalFormatting>
  <conditionalFormatting sqref="D8:J8">
    <cfRule type="containsText" dxfId="164" priority="77" operator="containsText" text="4- Bajo">
      <formula>NOT(ISERROR(SEARCH("4- Bajo",D8)))</formula>
    </cfRule>
    <cfRule type="containsText" dxfId="163" priority="79" operator="containsText" text="1- Bajo">
      <formula>NOT(ISERROR(SEARCH("1- Bajo",D8)))</formula>
    </cfRule>
    <cfRule type="containsText" dxfId="162" priority="73" operator="containsText" text="3- Moderado">
      <formula>NOT(ISERROR(SEARCH("3- Moderado",D8)))</formula>
    </cfRule>
    <cfRule type="containsText" dxfId="161" priority="74" operator="containsText" text="6- Moderado">
      <formula>NOT(ISERROR(SEARCH("6- Moderado",D8)))</formula>
    </cfRule>
    <cfRule type="containsText" dxfId="160" priority="75" operator="containsText" text="4- Moderado">
      <formula>NOT(ISERROR(SEARCH("4- Moderado",D8)))</formula>
    </cfRule>
    <cfRule type="containsText" dxfId="159" priority="76" operator="containsText" text="3- Bajo">
      <formula>NOT(ISERROR(SEARCH("3- Bajo",D8)))</formula>
    </cfRule>
  </conditionalFormatting>
  <conditionalFormatting sqref="H10:H74">
    <cfRule type="containsText" dxfId="158" priority="25" operator="containsText" text="Muy Alta">
      <formula>NOT(ISERROR(SEARCH("Muy Alta",H10)))</formula>
    </cfRule>
    <cfRule type="containsText" dxfId="157" priority="26" operator="containsText" text="Alta">
      <formula>NOT(ISERROR(SEARCH("Alta",H10)))</formula>
    </cfRule>
    <cfRule type="containsText" dxfId="156" priority="27" operator="containsText" text="Muy Alta">
      <formula>NOT(ISERROR(SEARCH("Muy Alta",H10)))</formula>
    </cfRule>
    <cfRule type="containsText" dxfId="155" priority="32" operator="containsText" text="Muy Baja">
      <formula>NOT(ISERROR(SEARCH("Muy Baja",H10)))</formula>
    </cfRule>
    <cfRule type="containsText" dxfId="154" priority="33" operator="containsText" text="Baja">
      <formula>NOT(ISERROR(SEARCH("Baja",H10)))</formula>
    </cfRule>
    <cfRule type="containsText" dxfId="153" priority="34" operator="containsText" text="Media">
      <formula>NOT(ISERROR(SEARCH("Media",H10)))</formula>
    </cfRule>
    <cfRule type="containsText" dxfId="152" priority="35" operator="containsText" text="Alta">
      <formula>NOT(ISERROR(SEARCH("Alta",H10)))</formula>
    </cfRule>
    <cfRule type="containsText" dxfId="151" priority="37" operator="containsText" text="Muy Alta">
      <formula>NOT(ISERROR(SEARCH("Muy Alta",H10)))</formula>
    </cfRule>
  </conditionalFormatting>
  <conditionalFormatting sqref="H75:J1048576 A7:B7 H7">
    <cfRule type="containsText" dxfId="150" priority="82" operator="containsText" text="4- Moderado">
      <formula>NOT(ISERROR(SEARCH("4- Moderado",A7)))</formula>
    </cfRule>
    <cfRule type="containsText" dxfId="149" priority="81" operator="containsText" text="6- Moderado">
      <formula>NOT(ISERROR(SEARCH("6- Moderado",A7)))</formula>
    </cfRule>
    <cfRule type="containsText" dxfId="148" priority="80" operator="containsText" text="3- Moderado">
      <formula>NOT(ISERROR(SEARCH("3- Moderado",A7)))</formula>
    </cfRule>
  </conditionalFormatting>
  <conditionalFormatting sqref="I10:I74">
    <cfRule type="containsText" dxfId="147" priority="29" operator="containsText" text="Mayor">
      <formula>NOT(ISERROR(SEARCH("Mayor",I10)))</formula>
    </cfRule>
    <cfRule type="containsText" dxfId="146" priority="28" operator="containsText" text="Catastrófico">
      <formula>NOT(ISERROR(SEARCH("Catastrófico",I10)))</formula>
    </cfRule>
    <cfRule type="containsText" dxfId="145" priority="30" operator="containsText" text="Menor">
      <formula>NOT(ISERROR(SEARCH("Menor",I10)))</formula>
    </cfRule>
    <cfRule type="containsText" dxfId="144" priority="31" operator="containsText" text="Leve">
      <formula>NOT(ISERROR(SEARCH("Leve",I10)))</formula>
    </cfRule>
    <cfRule type="containsText" dxfId="143" priority="36" operator="containsText" text="Moderado">
      <formula>NOT(ISERROR(SEARCH("Moderado",I10)))</formula>
    </cfRule>
  </conditionalFormatting>
  <conditionalFormatting sqref="J8 J75:J1048576">
    <cfRule type="containsText" dxfId="142" priority="67" operator="containsText" text="12- Alto">
      <formula>NOT(ISERROR(SEARCH("12- Alto",J8)))</formula>
    </cfRule>
    <cfRule type="containsText" dxfId="141" priority="66" operator="containsText" text="5- Extremo">
      <formula>NOT(ISERROR(SEARCH("5- Extremo",J8)))</formula>
    </cfRule>
    <cfRule type="containsText" dxfId="140" priority="65" operator="containsText" text="10- Extremo">
      <formula>NOT(ISERROR(SEARCH("10- Extremo",J8)))</formula>
    </cfRule>
    <cfRule type="containsText" dxfId="139" priority="64" operator="containsText" text="15- Extremo">
      <formula>NOT(ISERROR(SEARCH("15- Extremo",J8)))</formula>
    </cfRule>
    <cfRule type="containsText" dxfId="138" priority="70" operator="containsText" text="8- Alto">
      <formula>NOT(ISERROR(SEARCH("8- Alto",J8)))</formula>
    </cfRule>
    <cfRule type="containsText" dxfId="137" priority="63" operator="containsText" text="20- Extremo">
      <formula>NOT(ISERROR(SEARCH("20- Extremo",J8)))</formula>
    </cfRule>
    <cfRule type="containsText" dxfId="136" priority="78" operator="containsText" text="2- Bajo">
      <formula>NOT(ISERROR(SEARCH("2- Bajo",J8)))</formula>
    </cfRule>
    <cfRule type="containsText" dxfId="135" priority="72" operator="containsText" text="4- Alto">
      <formula>NOT(ISERROR(SEARCH("4- Alto",J8)))</formula>
    </cfRule>
    <cfRule type="containsText" dxfId="134" priority="71" operator="containsText" text="5- Alto">
      <formula>NOT(ISERROR(SEARCH("5- Alto",J8)))</formula>
    </cfRule>
    <cfRule type="containsText" dxfId="133" priority="62" operator="containsText" text="25- Extremo">
      <formula>NOT(ISERROR(SEARCH("25- Extremo",J8)))</formula>
    </cfRule>
    <cfRule type="containsText" dxfId="132" priority="69" operator="containsText" text="9- Alto">
      <formula>NOT(ISERROR(SEARCH("9- Alto",J8)))</formula>
    </cfRule>
    <cfRule type="containsText" dxfId="131" priority="68" operator="containsText" text="10- Alto">
      <formula>NOT(ISERROR(SEARCH("10- Alto",J8)))</formula>
    </cfRule>
  </conditionalFormatting>
  <conditionalFormatting sqref="J10:J74 L10:M74">
    <cfRule type="containsText" dxfId="130" priority="23" operator="containsText" text="Moderado">
      <formula>NOT(ISERROR(SEARCH("Moderado",J10)))</formula>
    </cfRule>
  </conditionalFormatting>
  <conditionalFormatting sqref="J10:J74">
    <cfRule type="containsText" dxfId="129" priority="86" operator="containsText" text="Bajo">
      <formula>NOT(ISERROR(SEARCH("Bajo",J10)))</formula>
    </cfRule>
    <cfRule type="containsText" dxfId="128" priority="88" operator="containsText" text="Alto">
      <formula>NOT(ISERROR(SEARCH("Alto",J10)))</formula>
    </cfRule>
    <cfRule type="containsText" dxfId="127" priority="89" operator="containsText" text="Extremo">
      <formula>NOT(ISERROR(SEARCH("Extremo",J10)))</formula>
    </cfRule>
    <cfRule type="colorScale" priority="90">
      <colorScale>
        <cfvo type="min"/>
        <cfvo type="max"/>
        <color rgb="FFFF7128"/>
        <color rgb="FFFFEF9C"/>
      </colorScale>
    </cfRule>
    <cfRule type="containsText" dxfId="126" priority="22" operator="containsText" text="Extremo">
      <formula>NOT(ISERROR(SEARCH("Extremo",J10)))</formula>
    </cfRule>
    <cfRule type="containsText" dxfId="125" priority="21" operator="containsText" text="Bajo">
      <formula>NOT(ISERROR(SEARCH("Bajo",J10)))</formula>
    </cfRule>
    <cfRule type="containsText" dxfId="124" priority="87" operator="containsText" text="Moderado">
      <formula>NOT(ISERROR(SEARCH("Moderado",J10)))</formula>
    </cfRule>
  </conditionalFormatting>
  <conditionalFormatting sqref="K10:K74">
    <cfRule type="containsText" dxfId="123" priority="17" operator="containsText" text="Muy Alta">
      <formula>NOT(ISERROR(SEARCH("Muy Alta",K10)))</formula>
    </cfRule>
    <cfRule type="containsText" dxfId="122" priority="24" operator="containsText" text="Media">
      <formula>NOT(ISERROR(SEARCH("Media",K10)))</formula>
    </cfRule>
    <cfRule type="containsText" dxfId="121" priority="20" operator="containsText" text="Muy Baja">
      <formula>NOT(ISERROR(SEARCH("Muy Baja",K10)))</formula>
    </cfRule>
    <cfRule type="containsText" dxfId="120" priority="19" operator="containsText" text="Baja">
      <formula>NOT(ISERROR(SEARCH("Baja",K10)))</formula>
    </cfRule>
    <cfRule type="containsText" dxfId="119" priority="18" operator="containsText" text="Alta">
      <formula>NOT(ISERROR(SEARCH("Alta",K10)))</formula>
    </cfRule>
  </conditionalFormatting>
  <conditionalFormatting sqref="K10:L10 K15:L15 K20:L20 K25:L25 K30:L30 K35:L35 K40:L40 K45:L45 K50:L50 K55:L55 K60:L60 K65:L65 K70:L70">
    <cfRule type="containsText" dxfId="118" priority="56" operator="containsText" text="3- Moderado">
      <formula>NOT(ISERROR(SEARCH("3- Moderado",K10)))</formula>
    </cfRule>
    <cfRule type="containsText" dxfId="117" priority="61" operator="containsText" text="1- Bajo">
      <formula>NOT(ISERROR(SEARCH("1- Bajo",K10)))</formula>
    </cfRule>
    <cfRule type="containsText" dxfId="116" priority="59" operator="containsText" text="3- Bajo">
      <formula>NOT(ISERROR(SEARCH("3- Bajo",K10)))</formula>
    </cfRule>
    <cfRule type="containsText" dxfId="115" priority="60" operator="containsText" text="4- Bajo">
      <formula>NOT(ISERROR(SEARCH("4- Bajo",K10)))</formula>
    </cfRule>
    <cfRule type="containsText" dxfId="114" priority="58" operator="containsText" text="4- Moderado">
      <formula>NOT(ISERROR(SEARCH("4- Moderado",K10)))</formula>
    </cfRule>
    <cfRule type="containsText" dxfId="113" priority="57" operator="containsText" text="6- Moderado">
      <formula>NOT(ISERROR(SEARCH("6- Moderado",K10)))</formula>
    </cfRule>
  </conditionalFormatting>
  <conditionalFormatting sqref="K8:M8">
    <cfRule type="containsText" dxfId="112" priority="49" operator="containsText" text="1- Bajo">
      <formula>NOT(ISERROR(SEARCH("1- Bajo",K8)))</formula>
    </cfRule>
    <cfRule type="containsText" dxfId="111" priority="47" operator="containsText" text="3- Bajo">
      <formula>NOT(ISERROR(SEARCH("3- Bajo",K8)))</formula>
    </cfRule>
    <cfRule type="containsText" dxfId="110" priority="46" operator="containsText" text="4- Moderado">
      <formula>NOT(ISERROR(SEARCH("4- Moderado",K8)))</formula>
    </cfRule>
    <cfRule type="containsText" dxfId="109" priority="45" operator="containsText" text="6- Moderado">
      <formula>NOT(ISERROR(SEARCH("6- Moderado",K8)))</formula>
    </cfRule>
    <cfRule type="containsText" dxfId="108" priority="44" operator="containsText" text="3- Moderado">
      <formula>NOT(ISERROR(SEARCH("3- Moderado",K8)))</formula>
    </cfRule>
    <cfRule type="containsText" dxfId="107" priority="48" operator="containsText" text="4- Bajo">
      <formula>NOT(ISERROR(SEARCH("4- Bajo",K8)))</formula>
    </cfRule>
  </conditionalFormatting>
  <conditionalFormatting sqref="L10:L74">
    <cfRule type="containsText" dxfId="106" priority="14" operator="containsText" text="Mayor">
      <formula>NOT(ISERROR(SEARCH("Mayor",L10)))</formula>
    </cfRule>
    <cfRule type="containsText" dxfId="105" priority="15" operator="containsText" text="Menor">
      <formula>NOT(ISERROR(SEARCH("Menor",L10)))</formula>
    </cfRule>
    <cfRule type="containsText" dxfId="104" priority="16" operator="containsText" text="Leve">
      <formula>NOT(ISERROR(SEARCH("Leve",L10)))</formula>
    </cfRule>
    <cfRule type="containsText" dxfId="103" priority="13" operator="containsText" text="Catastrófico">
      <formula>NOT(ISERROR(SEARCH("Catastrófico",L10)))</formula>
    </cfRule>
  </conditionalFormatting>
  <conditionalFormatting sqref="M10:M74">
    <cfRule type="containsText" dxfId="102" priority="91" operator="containsText" text="Bajo">
      <formula>NOT(ISERROR(SEARCH("Bajo",M10)))</formula>
    </cfRule>
    <cfRule type="containsText" dxfId="101" priority="92" operator="containsText" text="Moderado">
      <formula>NOT(ISERROR(SEARCH("Moderado",M10)))</formula>
    </cfRule>
    <cfRule type="containsText" dxfId="100" priority="93" operator="containsText" text="Alto">
      <formula>NOT(ISERROR(SEARCH("Alto",M10)))</formula>
    </cfRule>
    <cfRule type="containsText" dxfId="99" priority="94" operator="containsText" text="Extremo">
      <formula>NOT(ISERROR(SEARCH("Extremo",M10)))</formula>
    </cfRule>
    <cfRule type="colorScale" priority="95">
      <colorScale>
        <cfvo type="min"/>
        <cfvo type="max"/>
        <color rgb="FFFF7128"/>
        <color rgb="FFFFEF9C"/>
      </colorScale>
    </cfRule>
  </conditionalFormatting>
  <conditionalFormatting sqref="N10 N15 N20 N25 N30 N35 N40 N45 N50 N55 N60 N65 N70">
    <cfRule type="containsText" dxfId="98" priority="42" operator="containsText" text="4- Bajo">
      <formula>NOT(ISERROR(SEARCH("4- Bajo",N10)))</formula>
    </cfRule>
    <cfRule type="containsText" dxfId="97" priority="43" operator="containsText" text="1- Bajo">
      <formula>NOT(ISERROR(SEARCH("1- Bajo",N10)))</formula>
    </cfRule>
    <cfRule type="containsText" dxfId="96" priority="38" operator="containsText" text="3- Moderado">
      <formula>NOT(ISERROR(SEARCH("3- Moderado",N10)))</formula>
    </cfRule>
    <cfRule type="containsText" dxfId="95" priority="41" operator="containsText" text="3- Bajo">
      <formula>NOT(ISERROR(SEARCH("3- Bajo",N10)))</formula>
    </cfRule>
    <cfRule type="containsText" dxfId="94" priority="40" operator="containsText" text="4- Moderado">
      <formula>NOT(ISERROR(SEARCH("4- Moderado",N10)))</formula>
    </cfRule>
    <cfRule type="containsText" dxfId="93" priority="39" operator="containsText" text="6- Moderado">
      <formula>NOT(ISERROR(SEARCH("6- Moderado",N10)))</formula>
    </cfRule>
  </conditionalFormatting>
  <dataValidations count="7">
    <dataValidation allowBlank="1" showInputMessage="1" showErrorMessage="1" prompt="seleccionar si el responsable de ejecutar las acciones es el nivel central" sqref="Q8:R8" xr:uid="{DBACDF43-12B4-4724-ADE4-377C1FCF28C9}"/>
    <dataValidation allowBlank="1" showInputMessage="1" showErrorMessage="1" prompt="Seleccionar si el responsable es el responsable de las acciones es el nivel central" sqref="P7:P8" xr:uid="{2EAEA38D-DEC8-4BDD-98A3-3040B8AF7D48}"/>
    <dataValidation allowBlank="1" showInputMessage="1" showErrorMessage="1" prompt="Describir las actividades que se van a desarrollar para el proyecto" sqref="O7" xr:uid="{51B490F2-DB5A-40E8-9F37-28EC2E86CCEC}"/>
    <dataValidation allowBlank="1" showInputMessage="1" showErrorMessage="1" prompt="El grado de afectación puede ser " sqref="I8" xr:uid="{E6F9F197-B9F1-42B1-983D-57B1F64FA5E9}"/>
    <dataValidation allowBlank="1" showInputMessage="1" showErrorMessage="1" prompt="Que tan factible es que materialize el riesgo?" sqref="H8" xr:uid="{55AE1F61-710C-4B1C-8081-6935DF4B9650}"/>
    <dataValidation allowBlank="1" showInputMessage="1" showErrorMessage="1" prompt="Registrar qué factor  que ocasina el riesgo: un facot identtficado el contexto._x000a_O  personas, recursos, estilo de direccion , factores externos, , codiciones ambientales" sqref="F8:G8" xr:uid="{DEC18066-25EF-4CCF-A406-528B356C9E27}"/>
    <dataValidation allowBlank="1" showInputMessage="1" showErrorMessage="1" prompt="Seleccionar el tipo de riesgo teniendo en cuenta que  factor organizaconal afecta. Ver explicacion en hoja " sqref="E8" xr:uid="{1F93C2E5-A28C-428F-8569-78478CBB4CC7}"/>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12E47-6FA1-4F0D-8D49-BAF50DF5DD01}">
  <sheetPr>
    <tabColor rgb="FFFF0000"/>
  </sheetPr>
  <dimension ref="A1:JS74"/>
  <sheetViews>
    <sheetView zoomScale="60" zoomScaleNormal="60" workbookViewId="0">
      <selection activeCell="U15" sqref="U15:U19"/>
    </sheetView>
  </sheetViews>
  <sheetFormatPr baseColWidth="10" defaultColWidth="11.42578125" defaultRowHeight="14.25"/>
  <cols>
    <col min="1" max="1" width="8" style="200" customWidth="1"/>
    <col min="2" max="2" width="18.42578125" style="200" customWidth="1"/>
    <col min="3" max="3" width="15.42578125" style="84" customWidth="1"/>
    <col min="4" max="4" width="21.28515625" style="200" customWidth="1"/>
    <col min="5" max="5" width="24.7109375" style="181" customWidth="1"/>
    <col min="6" max="6" width="31" style="84" customWidth="1"/>
    <col min="7" max="7" width="17.42578125" style="84" customWidth="1"/>
    <col min="8" max="9" width="10.42578125" style="96" customWidth="1"/>
    <col min="10" max="10" width="10.28515625" style="201" customWidth="1"/>
    <col min="11" max="11" width="8.42578125" style="96" customWidth="1"/>
    <col min="12" max="12" width="9" style="96" customWidth="1"/>
    <col min="13" max="13" width="8.7109375" style="96" customWidth="1"/>
    <col min="14" max="14" width="14.85546875" style="84" customWidth="1"/>
    <col min="15" max="15" width="32.85546875" style="84" customWidth="1"/>
    <col min="16" max="18" width="12" style="84" customWidth="1"/>
    <col min="19" max="20" width="14.140625" style="84" customWidth="1"/>
    <col min="21" max="21" width="41.140625" style="84" customWidth="1"/>
    <col min="22" max="177" width="11.42578125" style="105"/>
    <col min="178" max="16384" width="11.42578125" style="84"/>
  </cols>
  <sheetData>
    <row r="1" spans="1:279" s="159" customFormat="1" ht="16.5" customHeight="1">
      <c r="A1" s="370"/>
      <c r="B1" s="371"/>
      <c r="C1" s="371"/>
      <c r="D1" s="496" t="s">
        <v>594</v>
      </c>
      <c r="E1" s="496"/>
      <c r="F1" s="496"/>
      <c r="G1" s="496"/>
      <c r="H1" s="496"/>
      <c r="I1" s="496"/>
      <c r="J1" s="496"/>
      <c r="K1" s="496"/>
      <c r="L1" s="496"/>
      <c r="M1" s="496"/>
      <c r="N1" s="496"/>
      <c r="O1" s="496"/>
      <c r="P1" s="496"/>
      <c r="Q1" s="497"/>
      <c r="R1" s="185"/>
      <c r="S1" s="363" t="s">
        <v>241</v>
      </c>
      <c r="T1" s="363"/>
      <c r="U1" s="363"/>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c r="IX1" s="158"/>
      <c r="IY1" s="158"/>
      <c r="IZ1" s="158"/>
      <c r="JA1" s="158"/>
      <c r="JB1" s="158"/>
      <c r="JC1" s="158"/>
      <c r="JD1" s="158"/>
      <c r="JE1" s="158"/>
      <c r="JF1" s="158"/>
      <c r="JG1" s="158"/>
      <c r="JH1" s="158"/>
      <c r="JI1" s="158"/>
      <c r="JJ1" s="158"/>
      <c r="JK1" s="158"/>
      <c r="JL1" s="158"/>
      <c r="JM1" s="158"/>
      <c r="JN1" s="158"/>
      <c r="JO1" s="158"/>
      <c r="JP1" s="158"/>
      <c r="JQ1" s="158"/>
      <c r="JR1" s="158"/>
      <c r="JS1" s="158"/>
    </row>
    <row r="2" spans="1:279" s="159" customFormat="1" ht="39.75" customHeight="1">
      <c r="A2" s="372"/>
      <c r="B2" s="373"/>
      <c r="C2" s="373"/>
      <c r="D2" s="498"/>
      <c r="E2" s="498"/>
      <c r="F2" s="498"/>
      <c r="G2" s="498"/>
      <c r="H2" s="498"/>
      <c r="I2" s="498"/>
      <c r="J2" s="498"/>
      <c r="K2" s="498"/>
      <c r="L2" s="498"/>
      <c r="M2" s="498"/>
      <c r="N2" s="498"/>
      <c r="O2" s="498"/>
      <c r="P2" s="498"/>
      <c r="Q2" s="499"/>
      <c r="R2" s="185"/>
      <c r="S2" s="363"/>
      <c r="T2" s="363"/>
      <c r="U2" s="363"/>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row>
    <row r="3" spans="1:279" s="159" customFormat="1" ht="3" customHeight="1">
      <c r="A3" s="160"/>
      <c r="B3" s="160"/>
      <c r="C3" s="161"/>
      <c r="D3" s="498"/>
      <c r="E3" s="498"/>
      <c r="F3" s="498"/>
      <c r="G3" s="498"/>
      <c r="H3" s="498"/>
      <c r="I3" s="498"/>
      <c r="J3" s="498"/>
      <c r="K3" s="498"/>
      <c r="L3" s="498"/>
      <c r="M3" s="498"/>
      <c r="N3" s="498"/>
      <c r="O3" s="498"/>
      <c r="P3" s="498"/>
      <c r="Q3" s="499"/>
      <c r="R3" s="185"/>
      <c r="S3" s="363"/>
      <c r="T3" s="363"/>
      <c r="U3" s="363"/>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row>
    <row r="4" spans="1:279" s="159" customFormat="1" ht="41.25" customHeight="1">
      <c r="A4" s="364" t="s">
        <v>242</v>
      </c>
      <c r="B4" s="365"/>
      <c r="C4" s="366"/>
      <c r="D4" s="374" t="s">
        <v>243</v>
      </c>
      <c r="E4" s="375"/>
      <c r="F4" s="375"/>
      <c r="G4" s="375"/>
      <c r="H4" s="375"/>
      <c r="I4" s="375"/>
      <c r="J4" s="375"/>
      <c r="K4" s="375"/>
      <c r="L4" s="375"/>
      <c r="M4" s="375"/>
      <c r="N4" s="376"/>
      <c r="O4" s="369"/>
      <c r="P4" s="369"/>
      <c r="Q4" s="369"/>
      <c r="R4" s="161"/>
      <c r="S4" s="105"/>
      <c r="T4" s="105"/>
      <c r="U4" s="105"/>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row>
    <row r="5" spans="1:279" s="159" customFormat="1" ht="52.5" customHeight="1">
      <c r="A5" s="364" t="s">
        <v>244</v>
      </c>
      <c r="B5" s="365"/>
      <c r="C5" s="366"/>
      <c r="D5" s="488" t="str">
        <f>'Mapa Final'!D5</f>
        <v>Administrar justicia dirigiendo la actuación procesal, hacia la emisión de una decisión de carácter definitivo mediante la aplicación de la normatividad vigente.</v>
      </c>
      <c r="E5" s="489"/>
      <c r="F5" s="489"/>
      <c r="G5" s="489"/>
      <c r="H5" s="489"/>
      <c r="I5" s="489"/>
      <c r="J5" s="489"/>
      <c r="K5" s="489"/>
      <c r="L5" s="489"/>
      <c r="M5" s="489"/>
      <c r="N5" s="490"/>
      <c r="O5" s="105"/>
      <c r="P5" s="105"/>
      <c r="Q5" s="105"/>
      <c r="R5" s="105"/>
      <c r="S5" s="105"/>
      <c r="T5" s="105"/>
      <c r="U5" s="105"/>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c r="IW5" s="158"/>
      <c r="IX5" s="158"/>
      <c r="IY5" s="158"/>
      <c r="IZ5" s="158"/>
      <c r="JA5" s="158"/>
      <c r="JB5" s="158"/>
      <c r="JC5" s="158"/>
      <c r="JD5" s="158"/>
      <c r="JE5" s="158"/>
      <c r="JF5" s="158"/>
      <c r="JG5" s="158"/>
      <c r="JH5" s="158"/>
      <c r="JI5" s="158"/>
      <c r="JJ5" s="158"/>
      <c r="JK5" s="158"/>
      <c r="JL5" s="158"/>
      <c r="JM5" s="158"/>
      <c r="JN5" s="158"/>
      <c r="JO5" s="158"/>
      <c r="JP5" s="158"/>
      <c r="JQ5" s="158"/>
      <c r="JR5" s="158"/>
      <c r="JS5" s="158"/>
    </row>
    <row r="6" spans="1:279" s="159" customFormat="1" ht="32.25" customHeight="1" thickBot="1">
      <c r="A6" s="364" t="s">
        <v>245</v>
      </c>
      <c r="B6" s="365"/>
      <c r="C6" s="366"/>
      <c r="D6" s="488" t="s">
        <v>595</v>
      </c>
      <c r="E6" s="489"/>
      <c r="F6" s="489"/>
      <c r="G6" s="489"/>
      <c r="H6" s="489"/>
      <c r="I6" s="489"/>
      <c r="J6" s="489"/>
      <c r="K6" s="489"/>
      <c r="L6" s="489"/>
      <c r="M6" s="489"/>
      <c r="N6" s="490"/>
      <c r="O6" s="105"/>
      <c r="P6" s="105"/>
      <c r="Q6" s="105"/>
      <c r="R6" s="105"/>
      <c r="S6" s="105"/>
      <c r="T6" s="105"/>
      <c r="U6" s="105"/>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c r="JH6" s="158"/>
      <c r="JI6" s="158"/>
      <c r="JJ6" s="158"/>
      <c r="JK6" s="158"/>
      <c r="JL6" s="158"/>
      <c r="JM6" s="158"/>
      <c r="JN6" s="158"/>
      <c r="JO6" s="158"/>
      <c r="JP6" s="158"/>
      <c r="JQ6" s="158"/>
      <c r="JR6" s="158"/>
      <c r="JS6" s="158"/>
    </row>
    <row r="7" spans="1:279" s="188" customFormat="1" ht="38.25" customHeight="1" thickTop="1" thickBot="1">
      <c r="A7" s="491" t="s">
        <v>596</v>
      </c>
      <c r="B7" s="492"/>
      <c r="C7" s="492"/>
      <c r="D7" s="492"/>
      <c r="E7" s="492"/>
      <c r="F7" s="493"/>
      <c r="G7" s="186"/>
      <c r="H7" s="494" t="s">
        <v>597</v>
      </c>
      <c r="I7" s="494"/>
      <c r="J7" s="494"/>
      <c r="K7" s="494" t="s">
        <v>598</v>
      </c>
      <c r="L7" s="494"/>
      <c r="M7" s="494"/>
      <c r="N7" s="495" t="s">
        <v>541</v>
      </c>
      <c r="O7" s="500" t="s">
        <v>599</v>
      </c>
      <c r="P7" s="502" t="s">
        <v>600</v>
      </c>
      <c r="Q7" s="505"/>
      <c r="R7" s="503"/>
      <c r="S7" s="502" t="s">
        <v>601</v>
      </c>
      <c r="T7" s="503"/>
      <c r="U7" s="504" t="s">
        <v>648</v>
      </c>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87"/>
      <c r="FG7" s="187"/>
      <c r="FH7" s="187"/>
      <c r="FI7" s="187"/>
      <c r="FJ7" s="187"/>
      <c r="FK7" s="187"/>
      <c r="FL7" s="187"/>
      <c r="FM7" s="187"/>
      <c r="FN7" s="187"/>
      <c r="FO7" s="187"/>
      <c r="FP7" s="187"/>
      <c r="FQ7" s="187"/>
      <c r="FR7" s="187"/>
      <c r="FS7" s="187"/>
      <c r="FT7" s="187"/>
      <c r="FU7" s="187"/>
    </row>
    <row r="8" spans="1:279" s="194" customFormat="1" ht="81" customHeight="1" thickTop="1" thickBot="1">
      <c r="A8" s="189" t="s">
        <v>13</v>
      </c>
      <c r="B8" s="189" t="s">
        <v>253</v>
      </c>
      <c r="C8" s="202" t="s">
        <v>194</v>
      </c>
      <c r="D8" s="190" t="s">
        <v>603</v>
      </c>
      <c r="E8" s="189" t="s">
        <v>198</v>
      </c>
      <c r="F8" s="189" t="s">
        <v>200</v>
      </c>
      <c r="G8" s="189" t="s">
        <v>202</v>
      </c>
      <c r="H8" s="191" t="s">
        <v>604</v>
      </c>
      <c r="I8" s="191" t="s">
        <v>532</v>
      </c>
      <c r="J8" s="191" t="s">
        <v>605</v>
      </c>
      <c r="K8" s="191" t="s">
        <v>604</v>
      </c>
      <c r="L8" s="191" t="s">
        <v>606</v>
      </c>
      <c r="M8" s="191" t="s">
        <v>605</v>
      </c>
      <c r="N8" s="495"/>
      <c r="O8" s="501"/>
      <c r="P8" s="192" t="s">
        <v>607</v>
      </c>
      <c r="Q8" s="192" t="s">
        <v>608</v>
      </c>
      <c r="R8" s="192" t="s">
        <v>609</v>
      </c>
      <c r="S8" s="192" t="s">
        <v>610</v>
      </c>
      <c r="T8" s="192" t="s">
        <v>611</v>
      </c>
      <c r="U8" s="504"/>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row>
    <row r="9" spans="1:279" s="195" customFormat="1" ht="10.5" customHeight="1" thickTop="1" thickBot="1">
      <c r="A9" s="506"/>
      <c r="B9" s="507"/>
      <c r="C9" s="507"/>
      <c r="D9" s="507"/>
      <c r="E9" s="507"/>
      <c r="F9" s="507"/>
      <c r="G9" s="507"/>
      <c r="H9" s="507"/>
      <c r="I9" s="507"/>
      <c r="J9" s="507"/>
      <c r="K9" s="507"/>
      <c r="L9" s="507"/>
      <c r="M9" s="507"/>
      <c r="N9" s="507"/>
      <c r="U9" s="196"/>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c r="FN9" s="197"/>
      <c r="FO9" s="197"/>
      <c r="FP9" s="197"/>
      <c r="FQ9" s="197"/>
      <c r="FR9" s="197"/>
      <c r="FS9" s="197"/>
      <c r="FT9" s="197"/>
      <c r="FU9" s="197"/>
    </row>
    <row r="10" spans="1:279" s="199" customFormat="1" ht="13.5" customHeight="1">
      <c r="A10" s="479">
        <f>'Mapa Final'!A10</f>
        <v>1</v>
      </c>
      <c r="B10" s="482" t="str">
        <f>'Mapa Final'!B10</f>
        <v>Vencimiento de los términos para resolver de fondo los asuntos de competencia del Tribunal y Juzgado Contencioso Administrativo</v>
      </c>
      <c r="C10" s="482" t="str">
        <f>'Mapa Final'!C10</f>
        <v>Vulneración de los derechos fundamentales de los ciudadanos</v>
      </c>
      <c r="D10" s="482" t="str">
        <f>'Mapa Final'!D10</f>
        <v xml:space="preserve">Falta de seguimiento y control </v>
      </c>
      <c r="E10" s="485" t="str">
        <f>'Mapa Final'!E10</f>
        <v xml:space="preserve">Carga laboral </v>
      </c>
      <c r="F10" s="485" t="str">
        <f>'Mapa Final'!F10</f>
        <v xml:space="preserve">Resolver las peticiones, solicitudes, demandas por fuera del plazo legal establecido para cada uno de los trámites que corresponda o de forma tardía. </v>
      </c>
      <c r="G10" s="485" t="str">
        <f>'Mapa Final'!G10</f>
        <v>Usuarios, productos y prácticas organizacionales</v>
      </c>
      <c r="H10" s="476" t="str">
        <f>'Mapa Final'!I10</f>
        <v>Alta</v>
      </c>
      <c r="I10" s="470" t="str">
        <f>'Mapa Final'!L10</f>
        <v>Mayor</v>
      </c>
      <c r="J10" s="470" t="str">
        <f>'Mapa Final'!N10</f>
        <v xml:space="preserve">Alto </v>
      </c>
      <c r="K10" s="473" t="str">
        <f>'Mapa Final'!AA10</f>
        <v>Media</v>
      </c>
      <c r="L10" s="473" t="str">
        <f>'Mapa Final'!AE10</f>
        <v>Mayor</v>
      </c>
      <c r="M10" s="476" t="str">
        <f>'Mapa Final'!AG10</f>
        <v xml:space="preserve">Alto </v>
      </c>
      <c r="N10" s="473" t="str">
        <f>'Mapa Final'!AH10</f>
        <v>Evitar</v>
      </c>
      <c r="O10" s="458" t="s">
        <v>612</v>
      </c>
      <c r="P10" s="461" t="s">
        <v>613</v>
      </c>
      <c r="Q10" s="461" t="s">
        <v>614</v>
      </c>
      <c r="R10" s="461" t="s">
        <v>615</v>
      </c>
      <c r="S10" s="464"/>
      <c r="T10" s="467"/>
      <c r="U10" s="45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row>
    <row r="11" spans="1:279" s="199" customFormat="1" ht="13.5" hidden="1" customHeight="1">
      <c r="A11" s="480"/>
      <c r="B11" s="483"/>
      <c r="C11" s="483"/>
      <c r="D11" s="483"/>
      <c r="E11" s="486"/>
      <c r="F11" s="486"/>
      <c r="G11" s="486"/>
      <c r="H11" s="477"/>
      <c r="I11" s="471"/>
      <c r="J11" s="471"/>
      <c r="K11" s="474"/>
      <c r="L11" s="474"/>
      <c r="M11" s="477"/>
      <c r="N11" s="474"/>
      <c r="O11" s="459"/>
      <c r="P11" s="462"/>
      <c r="Q11" s="462"/>
      <c r="R11" s="462"/>
      <c r="S11" s="465"/>
      <c r="T11" s="468"/>
      <c r="U11" s="459"/>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row>
    <row r="12" spans="1:279" s="199" customFormat="1" ht="13.5" customHeight="1">
      <c r="A12" s="480"/>
      <c r="B12" s="483"/>
      <c r="C12" s="483"/>
      <c r="D12" s="483"/>
      <c r="E12" s="486"/>
      <c r="F12" s="486"/>
      <c r="G12" s="486"/>
      <c r="H12" s="477"/>
      <c r="I12" s="471"/>
      <c r="J12" s="471"/>
      <c r="K12" s="474"/>
      <c r="L12" s="474"/>
      <c r="M12" s="477"/>
      <c r="N12" s="474"/>
      <c r="O12" s="459"/>
      <c r="P12" s="462"/>
      <c r="Q12" s="462"/>
      <c r="R12" s="462"/>
      <c r="S12" s="465"/>
      <c r="T12" s="468"/>
      <c r="U12" s="459"/>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row>
    <row r="13" spans="1:279" s="199" customFormat="1" ht="13.5" customHeight="1">
      <c r="A13" s="480"/>
      <c r="B13" s="483"/>
      <c r="C13" s="483"/>
      <c r="D13" s="483"/>
      <c r="E13" s="486"/>
      <c r="F13" s="486"/>
      <c r="G13" s="486"/>
      <c r="H13" s="477"/>
      <c r="I13" s="471"/>
      <c r="J13" s="471"/>
      <c r="K13" s="474"/>
      <c r="L13" s="474"/>
      <c r="M13" s="477"/>
      <c r="N13" s="474"/>
      <c r="O13" s="459"/>
      <c r="P13" s="462"/>
      <c r="Q13" s="462"/>
      <c r="R13" s="462"/>
      <c r="S13" s="465"/>
      <c r="T13" s="468"/>
      <c r="U13" s="459"/>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row>
    <row r="14" spans="1:279" s="199" customFormat="1" ht="106.5" customHeight="1" thickBot="1">
      <c r="A14" s="481"/>
      <c r="B14" s="484"/>
      <c r="C14" s="484"/>
      <c r="D14" s="484"/>
      <c r="E14" s="487"/>
      <c r="F14" s="487"/>
      <c r="G14" s="487"/>
      <c r="H14" s="478"/>
      <c r="I14" s="472"/>
      <c r="J14" s="472"/>
      <c r="K14" s="475"/>
      <c r="L14" s="475"/>
      <c r="M14" s="478"/>
      <c r="N14" s="475"/>
      <c r="O14" s="460"/>
      <c r="P14" s="463"/>
      <c r="Q14" s="463"/>
      <c r="R14" s="463"/>
      <c r="S14" s="466"/>
      <c r="T14" s="469"/>
      <c r="U14" s="460"/>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row>
    <row r="15" spans="1:279" s="199" customFormat="1" ht="15" customHeight="1">
      <c r="A15" s="479">
        <f>'Mapa Final'!A15</f>
        <v>2</v>
      </c>
      <c r="B15" s="482" t="str">
        <f>'Mapa Final'!B15</f>
        <v>No aplicación de normas vigentes</v>
      </c>
      <c r="C15" s="482" t="str">
        <f>'Mapa Final'!C15</f>
        <v>Afectación en la Prestación del Servicio de Justicia</v>
      </c>
      <c r="D15" s="482" t="str">
        <f>'Mapa Final'!D15</f>
        <v>Falta de capacitación y actualización sobre normatividad aplicable a los asuntos  que corresponden a  la jurisdicción</v>
      </c>
      <c r="E15" s="485" t="str">
        <f>'Mapa Final'!E15</f>
        <v xml:space="preserve">Pleno desconocimiento normativo  </v>
      </c>
      <c r="F15" s="485" t="str">
        <f>'Mapa Final'!F15</f>
        <v xml:space="preserve">Al resolver los casos puestos a consideración del Tribunal y el Juzgado, se apliquen normas derogadas y se adopten decisiones con fundamento en presupuestos legales que no existen. Esto, por desconocimiento o por desactualización </v>
      </c>
      <c r="G15" s="485" t="str">
        <f>'Mapa Final'!G15</f>
        <v>Ejecución y Administración de Procesos</v>
      </c>
      <c r="H15" s="476" t="str">
        <f>'Mapa Final'!I15</f>
        <v>Alta</v>
      </c>
      <c r="I15" s="470" t="str">
        <f>'Mapa Final'!L15</f>
        <v>Mayor</v>
      </c>
      <c r="J15" s="470" t="str">
        <f>'Mapa Final'!N15</f>
        <v xml:space="preserve">Alto </v>
      </c>
      <c r="K15" s="473" t="str">
        <f>'Mapa Final'!AA15</f>
        <v>Media</v>
      </c>
      <c r="L15" s="473" t="str">
        <f>'Mapa Final'!AE15</f>
        <v>Mayor</v>
      </c>
      <c r="M15" s="476" t="str">
        <f>'Mapa Final'!AG15</f>
        <v xml:space="preserve">Alto </v>
      </c>
      <c r="N15" s="473" t="str">
        <f>'Mapa Final'!AH15</f>
        <v>Evitar</v>
      </c>
      <c r="O15" s="458" t="s">
        <v>617</v>
      </c>
      <c r="P15" s="461" t="s">
        <v>614</v>
      </c>
      <c r="Q15" s="461" t="s">
        <v>614</v>
      </c>
      <c r="R15" s="461" t="s">
        <v>615</v>
      </c>
      <c r="S15" s="464"/>
      <c r="T15" s="467"/>
      <c r="U15" s="45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row>
    <row r="16" spans="1:279" s="199" customFormat="1" ht="13.5" customHeight="1">
      <c r="A16" s="480"/>
      <c r="B16" s="483"/>
      <c r="C16" s="483"/>
      <c r="D16" s="483"/>
      <c r="E16" s="486"/>
      <c r="F16" s="486"/>
      <c r="G16" s="486"/>
      <c r="H16" s="477"/>
      <c r="I16" s="471"/>
      <c r="J16" s="471"/>
      <c r="K16" s="474"/>
      <c r="L16" s="474"/>
      <c r="M16" s="477"/>
      <c r="N16" s="474"/>
      <c r="O16" s="459"/>
      <c r="P16" s="462"/>
      <c r="Q16" s="462"/>
      <c r="R16" s="462"/>
      <c r="S16" s="465"/>
      <c r="T16" s="468"/>
      <c r="U16" s="459"/>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row>
    <row r="17" spans="1:177" s="199" customFormat="1" ht="13.5" customHeight="1">
      <c r="A17" s="480"/>
      <c r="B17" s="483"/>
      <c r="C17" s="483"/>
      <c r="D17" s="483"/>
      <c r="E17" s="486"/>
      <c r="F17" s="486"/>
      <c r="G17" s="486"/>
      <c r="H17" s="477"/>
      <c r="I17" s="471"/>
      <c r="J17" s="471"/>
      <c r="K17" s="474"/>
      <c r="L17" s="474"/>
      <c r="M17" s="477"/>
      <c r="N17" s="474"/>
      <c r="O17" s="459"/>
      <c r="P17" s="462"/>
      <c r="Q17" s="462"/>
      <c r="R17" s="462"/>
      <c r="S17" s="465"/>
      <c r="T17" s="468"/>
      <c r="U17" s="459"/>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row>
    <row r="18" spans="1:177" s="199" customFormat="1" ht="13.5" customHeight="1">
      <c r="A18" s="480"/>
      <c r="B18" s="483"/>
      <c r="C18" s="483"/>
      <c r="D18" s="483"/>
      <c r="E18" s="486"/>
      <c r="F18" s="486"/>
      <c r="G18" s="486"/>
      <c r="H18" s="477"/>
      <c r="I18" s="471"/>
      <c r="J18" s="471"/>
      <c r="K18" s="474"/>
      <c r="L18" s="474"/>
      <c r="M18" s="477"/>
      <c r="N18" s="474"/>
      <c r="O18" s="459"/>
      <c r="P18" s="462"/>
      <c r="Q18" s="462"/>
      <c r="R18" s="462"/>
      <c r="S18" s="465"/>
      <c r="T18" s="468"/>
      <c r="U18" s="459"/>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row>
    <row r="19" spans="1:177" s="199" customFormat="1" ht="66" customHeight="1" thickBot="1">
      <c r="A19" s="481"/>
      <c r="B19" s="484"/>
      <c r="C19" s="484"/>
      <c r="D19" s="484"/>
      <c r="E19" s="487"/>
      <c r="F19" s="487"/>
      <c r="G19" s="487"/>
      <c r="H19" s="478"/>
      <c r="I19" s="472"/>
      <c r="J19" s="472"/>
      <c r="K19" s="475"/>
      <c r="L19" s="475"/>
      <c r="M19" s="478"/>
      <c r="N19" s="475"/>
      <c r="O19" s="460"/>
      <c r="P19" s="463"/>
      <c r="Q19" s="463"/>
      <c r="R19" s="463"/>
      <c r="S19" s="466"/>
      <c r="T19" s="469"/>
      <c r="U19" s="460"/>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row>
    <row r="20" spans="1:177" ht="15" customHeight="1">
      <c r="A20" s="479">
        <f>'Mapa Final'!A20</f>
        <v>3</v>
      </c>
      <c r="B20" s="482" t="str">
        <f>'Mapa Final'!B20</f>
        <v>Omitir reportar trimestralmente y dentro del plazo establecido las estadísticas</v>
      </c>
      <c r="C20" s="482" t="str">
        <f>'Mapa Final'!C20</f>
        <v>Incumplimiento de las metas establecidas</v>
      </c>
      <c r="D20" s="482" t="str">
        <f>'Mapa Final'!D20</f>
        <v>Dificultad con el diligenciamiento del formulario a causa de la mala conectividad o mal funcionamiento de la plataforma</v>
      </c>
      <c r="E20" s="485" t="str">
        <f>'Mapa Final'!E20</f>
        <v>No contar con la información consolidada y debidamente organizada para ser reportada y de contar con ello, por negligencia del servidor judicial encargado no se cumpla con ello oporunamente // Por problemas en la plataforma no se pueda rendir el informe dentro del plazo establecido</v>
      </c>
      <c r="F20" s="485" t="str">
        <f>'Mapa Final'!F20</f>
        <v>Dejar de reportar las estadísticas trimestrales en la plataforma SIERJU o hacerlo por fuera del plazo , lo que da lugar a novedades y sanciones</v>
      </c>
      <c r="G20" s="485" t="str">
        <f>'Mapa Final'!G20</f>
        <v>Ejecución y Administración de Procesos</v>
      </c>
      <c r="H20" s="476" t="str">
        <f>'Mapa Final'!I20</f>
        <v>Baja</v>
      </c>
      <c r="I20" s="470" t="str">
        <f>'Mapa Final'!L20</f>
        <v>Moderado</v>
      </c>
      <c r="J20" s="470" t="str">
        <f>'Mapa Final'!N20</f>
        <v>Moderado</v>
      </c>
      <c r="K20" s="473" t="str">
        <f>'Mapa Final'!AA20</f>
        <v>Baja</v>
      </c>
      <c r="L20" s="473" t="str">
        <f>'Mapa Final'!AE20</f>
        <v>Moderado</v>
      </c>
      <c r="M20" s="476" t="str">
        <f>'Mapa Final'!AG20</f>
        <v>Moderado</v>
      </c>
      <c r="N20" s="473" t="str">
        <f>'Mapa Final'!AH20</f>
        <v>Reducir(mitigar)</v>
      </c>
      <c r="O20" s="458" t="s">
        <v>644</v>
      </c>
      <c r="P20" s="461" t="s">
        <v>614</v>
      </c>
      <c r="Q20" s="461" t="s">
        <v>614</v>
      </c>
      <c r="R20" s="461" t="s">
        <v>615</v>
      </c>
      <c r="S20" s="464"/>
      <c r="T20" s="467"/>
      <c r="U20" s="458"/>
      <c r="V20" s="198"/>
      <c r="W20" s="198"/>
    </row>
    <row r="21" spans="1:177">
      <c r="A21" s="480"/>
      <c r="B21" s="483"/>
      <c r="C21" s="483"/>
      <c r="D21" s="483"/>
      <c r="E21" s="486"/>
      <c r="F21" s="486"/>
      <c r="G21" s="486"/>
      <c r="H21" s="477"/>
      <c r="I21" s="471"/>
      <c r="J21" s="471"/>
      <c r="K21" s="474"/>
      <c r="L21" s="474"/>
      <c r="M21" s="477"/>
      <c r="N21" s="474"/>
      <c r="O21" s="459"/>
      <c r="P21" s="462"/>
      <c r="Q21" s="462"/>
      <c r="R21" s="462"/>
      <c r="S21" s="465"/>
      <c r="T21" s="468"/>
      <c r="U21" s="459"/>
      <c r="V21" s="198"/>
      <c r="W21" s="198"/>
    </row>
    <row r="22" spans="1:177">
      <c r="A22" s="480"/>
      <c r="B22" s="483"/>
      <c r="C22" s="483"/>
      <c r="D22" s="483"/>
      <c r="E22" s="486"/>
      <c r="F22" s="486"/>
      <c r="G22" s="486"/>
      <c r="H22" s="477"/>
      <c r="I22" s="471"/>
      <c r="J22" s="471"/>
      <c r="K22" s="474"/>
      <c r="L22" s="474"/>
      <c r="M22" s="477"/>
      <c r="N22" s="474"/>
      <c r="O22" s="459"/>
      <c r="P22" s="462"/>
      <c r="Q22" s="462"/>
      <c r="R22" s="462"/>
      <c r="S22" s="465"/>
      <c r="T22" s="468"/>
      <c r="U22" s="459"/>
      <c r="V22" s="198"/>
      <c r="W22" s="198"/>
    </row>
    <row r="23" spans="1:177">
      <c r="A23" s="480"/>
      <c r="B23" s="483"/>
      <c r="C23" s="483"/>
      <c r="D23" s="483"/>
      <c r="E23" s="486"/>
      <c r="F23" s="486"/>
      <c r="G23" s="486"/>
      <c r="H23" s="477"/>
      <c r="I23" s="471"/>
      <c r="J23" s="471"/>
      <c r="K23" s="474"/>
      <c r="L23" s="474"/>
      <c r="M23" s="477"/>
      <c r="N23" s="474"/>
      <c r="O23" s="459"/>
      <c r="P23" s="462"/>
      <c r="Q23" s="462"/>
      <c r="R23" s="462"/>
      <c r="S23" s="465"/>
      <c r="T23" s="468"/>
      <c r="U23" s="459"/>
      <c r="V23" s="198"/>
      <c r="W23" s="198"/>
    </row>
    <row r="24" spans="1:177" ht="92.25" customHeight="1" thickBot="1">
      <c r="A24" s="481"/>
      <c r="B24" s="484"/>
      <c r="C24" s="484"/>
      <c r="D24" s="484"/>
      <c r="E24" s="487"/>
      <c r="F24" s="487"/>
      <c r="G24" s="487"/>
      <c r="H24" s="478"/>
      <c r="I24" s="472"/>
      <c r="J24" s="472"/>
      <c r="K24" s="475"/>
      <c r="L24" s="475"/>
      <c r="M24" s="478"/>
      <c r="N24" s="475"/>
      <c r="O24" s="460"/>
      <c r="P24" s="463"/>
      <c r="Q24" s="463"/>
      <c r="R24" s="463"/>
      <c r="S24" s="466"/>
      <c r="T24" s="469"/>
      <c r="U24" s="460"/>
      <c r="V24" s="198"/>
      <c r="W24" s="198"/>
    </row>
    <row r="25" spans="1:177" ht="15" customHeight="1">
      <c r="A25" s="479">
        <f>'Mapa Final'!A25</f>
        <v>4</v>
      </c>
      <c r="B25" s="482" t="str">
        <f>'Mapa Final'!B25</f>
        <v>Indebida notificación</v>
      </c>
      <c r="C25" s="482" t="str">
        <f>'Mapa Final'!C25</f>
        <v>Afectación en la Prestación del Servicio de Justicia</v>
      </c>
      <c r="D25" s="482" t="str">
        <f>'Mapa Final'!D25</f>
        <v>Falta de información de las partes correspondiente a los procesos</v>
      </c>
      <c r="E25" s="485" t="str">
        <f>'Mapa Final'!E25</f>
        <v>No actualizar la información de los procesos que se encuentran en lista para notificación</v>
      </c>
      <c r="F25" s="485" t="str">
        <f>'Mapa Final'!F25</f>
        <v>No realizar las notificaciones o hacerlas de manera indebida cuando se requiera comunicar las decisiones judiciales</v>
      </c>
      <c r="G25" s="485" t="str">
        <f>'Mapa Final'!G25</f>
        <v>Usuarios, productos y prácticas organizacionales</v>
      </c>
      <c r="H25" s="476" t="str">
        <f>'Mapa Final'!I25</f>
        <v>Alta</v>
      </c>
      <c r="I25" s="470" t="str">
        <f>'Mapa Final'!L25</f>
        <v>Mayor</v>
      </c>
      <c r="J25" s="470" t="str">
        <f>'Mapa Final'!N25</f>
        <v xml:space="preserve">Alto </v>
      </c>
      <c r="K25" s="473" t="str">
        <f>'Mapa Final'!AA25</f>
        <v>Media</v>
      </c>
      <c r="L25" s="473" t="str">
        <f>'Mapa Final'!AE25</f>
        <v>Mayor</v>
      </c>
      <c r="M25" s="476" t="str">
        <f>'Mapa Final'!AG25</f>
        <v xml:space="preserve">Alto </v>
      </c>
      <c r="N25" s="473" t="str">
        <f>'Mapa Final'!AH25</f>
        <v>Reducir(mitigar)</v>
      </c>
      <c r="O25" s="458" t="s">
        <v>621</v>
      </c>
      <c r="P25" s="461" t="s">
        <v>614</v>
      </c>
      <c r="Q25" s="461" t="s">
        <v>614</v>
      </c>
      <c r="R25" s="461" t="s">
        <v>615</v>
      </c>
      <c r="S25" s="464"/>
      <c r="T25" s="467"/>
      <c r="U25" s="458"/>
    </row>
    <row r="26" spans="1:177">
      <c r="A26" s="480"/>
      <c r="B26" s="483"/>
      <c r="C26" s="483"/>
      <c r="D26" s="483"/>
      <c r="E26" s="486"/>
      <c r="F26" s="486"/>
      <c r="G26" s="486"/>
      <c r="H26" s="477"/>
      <c r="I26" s="471"/>
      <c r="J26" s="471"/>
      <c r="K26" s="474"/>
      <c r="L26" s="474"/>
      <c r="M26" s="477"/>
      <c r="N26" s="474"/>
      <c r="O26" s="459"/>
      <c r="P26" s="462"/>
      <c r="Q26" s="462"/>
      <c r="R26" s="462"/>
      <c r="S26" s="465"/>
      <c r="T26" s="468"/>
      <c r="U26" s="459"/>
    </row>
    <row r="27" spans="1:177">
      <c r="A27" s="480"/>
      <c r="B27" s="483"/>
      <c r="C27" s="483"/>
      <c r="D27" s="483"/>
      <c r="E27" s="486"/>
      <c r="F27" s="486"/>
      <c r="G27" s="486"/>
      <c r="H27" s="477"/>
      <c r="I27" s="471"/>
      <c r="J27" s="471"/>
      <c r="K27" s="474"/>
      <c r="L27" s="474"/>
      <c r="M27" s="477"/>
      <c r="N27" s="474"/>
      <c r="O27" s="459"/>
      <c r="P27" s="462"/>
      <c r="Q27" s="462"/>
      <c r="R27" s="462"/>
      <c r="S27" s="465"/>
      <c r="T27" s="468"/>
      <c r="U27" s="459"/>
    </row>
    <row r="28" spans="1:177">
      <c r="A28" s="480"/>
      <c r="B28" s="483"/>
      <c r="C28" s="483"/>
      <c r="D28" s="483"/>
      <c r="E28" s="486"/>
      <c r="F28" s="486"/>
      <c r="G28" s="486"/>
      <c r="H28" s="477"/>
      <c r="I28" s="471"/>
      <c r="J28" s="471"/>
      <c r="K28" s="474"/>
      <c r="L28" s="474"/>
      <c r="M28" s="477"/>
      <c r="N28" s="474"/>
      <c r="O28" s="459"/>
      <c r="P28" s="462"/>
      <c r="Q28" s="462"/>
      <c r="R28" s="462"/>
      <c r="S28" s="465"/>
      <c r="T28" s="468"/>
      <c r="U28" s="459"/>
    </row>
    <row r="29" spans="1:177" ht="115.5" customHeight="1" thickBot="1">
      <c r="A29" s="481"/>
      <c r="B29" s="484"/>
      <c r="C29" s="484"/>
      <c r="D29" s="484"/>
      <c r="E29" s="487"/>
      <c r="F29" s="487"/>
      <c r="G29" s="487"/>
      <c r="H29" s="478"/>
      <c r="I29" s="472"/>
      <c r="J29" s="472"/>
      <c r="K29" s="475"/>
      <c r="L29" s="475"/>
      <c r="M29" s="478"/>
      <c r="N29" s="475"/>
      <c r="O29" s="460"/>
      <c r="P29" s="463"/>
      <c r="Q29" s="463"/>
      <c r="R29" s="463"/>
      <c r="S29" s="466"/>
      <c r="T29" s="469"/>
      <c r="U29" s="460"/>
    </row>
    <row r="30" spans="1:177" ht="15" customHeight="1">
      <c r="A30" s="479">
        <f>'Mapa Final'!A30</f>
        <v>5</v>
      </c>
      <c r="B30" s="482" t="str">
        <f>'Mapa Final'!B30</f>
        <v>Falta de conocimiento del Sistema de Gestión de Calidad - SIGCMA</v>
      </c>
      <c r="C30" s="482" t="str">
        <f>'Mapa Final'!C30</f>
        <v>Incumplimiento de las metas establecidas</v>
      </c>
      <c r="D30" s="482" t="str">
        <f>'Mapa Final'!D30</f>
        <v>Falta de capacitación en el tema.                  Desinteres en el aprendizaje del sistema                                                        Resistencia a nuevas formas de trabajo</v>
      </c>
      <c r="E30" s="485" t="str">
        <f>'Mapa Final'!E30</f>
        <v xml:space="preserve">1. Desorden  - falta de organización en la estandarización del proceso contencioso administrativo                                2. Errores en los formatos de las providencias                                          3. Retraso en las diversas actividades del trabajo                        </v>
      </c>
      <c r="F30" s="485" t="str">
        <f>'Mapa Final'!F30</f>
        <v xml:space="preserve">Errores en la utilización de formatos y procedimientos estandarizados, induciendo en error tanto a los servidores judiciales como a los usuarios externos.  </v>
      </c>
      <c r="G30" s="485" t="str">
        <f>'Mapa Final'!G30</f>
        <v>Ejecución y Administración de Procesos</v>
      </c>
      <c r="H30" s="476" t="str">
        <f>'Mapa Final'!I30</f>
        <v>Media</v>
      </c>
      <c r="I30" s="470" t="str">
        <f>'Mapa Final'!L30</f>
        <v>Moderado</v>
      </c>
      <c r="J30" s="470" t="str">
        <f>'Mapa Final'!N30</f>
        <v>Moderado</v>
      </c>
      <c r="K30" s="473" t="str">
        <f>'Mapa Final'!AA30</f>
        <v>Baja</v>
      </c>
      <c r="L30" s="473" t="str">
        <f>'Mapa Final'!AE30</f>
        <v>Moderado</v>
      </c>
      <c r="M30" s="476" t="str">
        <f>'Mapa Final'!AG30</f>
        <v>Moderado</v>
      </c>
      <c r="N30" s="473" t="str">
        <f>'Mapa Final'!AH30</f>
        <v>Evitar</v>
      </c>
      <c r="O30" s="458" t="s">
        <v>623</v>
      </c>
      <c r="P30" s="461" t="s">
        <v>614</v>
      </c>
      <c r="Q30" s="461" t="s">
        <v>614</v>
      </c>
      <c r="R30" s="461" t="s">
        <v>615</v>
      </c>
      <c r="S30" s="464"/>
      <c r="T30" s="467"/>
      <c r="U30" s="458"/>
    </row>
    <row r="31" spans="1:177">
      <c r="A31" s="480"/>
      <c r="B31" s="483"/>
      <c r="C31" s="483"/>
      <c r="D31" s="483"/>
      <c r="E31" s="486"/>
      <c r="F31" s="486"/>
      <c r="G31" s="486"/>
      <c r="H31" s="477"/>
      <c r="I31" s="471"/>
      <c r="J31" s="471"/>
      <c r="K31" s="474"/>
      <c r="L31" s="474"/>
      <c r="M31" s="477"/>
      <c r="N31" s="474"/>
      <c r="O31" s="459"/>
      <c r="P31" s="462"/>
      <c r="Q31" s="462"/>
      <c r="R31" s="462"/>
      <c r="S31" s="465"/>
      <c r="T31" s="468"/>
      <c r="U31" s="459"/>
    </row>
    <row r="32" spans="1:177">
      <c r="A32" s="480"/>
      <c r="B32" s="483"/>
      <c r="C32" s="483"/>
      <c r="D32" s="483"/>
      <c r="E32" s="486"/>
      <c r="F32" s="486"/>
      <c r="G32" s="486"/>
      <c r="H32" s="477"/>
      <c r="I32" s="471"/>
      <c r="J32" s="471"/>
      <c r="K32" s="474"/>
      <c r="L32" s="474"/>
      <c r="M32" s="477"/>
      <c r="N32" s="474"/>
      <c r="O32" s="459"/>
      <c r="P32" s="462"/>
      <c r="Q32" s="462"/>
      <c r="R32" s="462"/>
      <c r="S32" s="465"/>
      <c r="T32" s="468"/>
      <c r="U32" s="459"/>
    </row>
    <row r="33" spans="1:21">
      <c r="A33" s="480"/>
      <c r="B33" s="483"/>
      <c r="C33" s="483"/>
      <c r="D33" s="483"/>
      <c r="E33" s="486"/>
      <c r="F33" s="486"/>
      <c r="G33" s="486"/>
      <c r="H33" s="477"/>
      <c r="I33" s="471"/>
      <c r="J33" s="471"/>
      <c r="K33" s="474"/>
      <c r="L33" s="474"/>
      <c r="M33" s="477"/>
      <c r="N33" s="474"/>
      <c r="O33" s="459"/>
      <c r="P33" s="462"/>
      <c r="Q33" s="462"/>
      <c r="R33" s="462"/>
      <c r="S33" s="465"/>
      <c r="T33" s="468"/>
      <c r="U33" s="459"/>
    </row>
    <row r="34" spans="1:21" ht="51.75" customHeight="1" thickBot="1">
      <c r="A34" s="481"/>
      <c r="B34" s="484"/>
      <c r="C34" s="484"/>
      <c r="D34" s="484"/>
      <c r="E34" s="487"/>
      <c r="F34" s="487"/>
      <c r="G34" s="487"/>
      <c r="H34" s="478"/>
      <c r="I34" s="472"/>
      <c r="J34" s="472"/>
      <c r="K34" s="475"/>
      <c r="L34" s="475"/>
      <c r="M34" s="478"/>
      <c r="N34" s="475"/>
      <c r="O34" s="460"/>
      <c r="P34" s="463"/>
      <c r="Q34" s="463"/>
      <c r="R34" s="463"/>
      <c r="S34" s="466"/>
      <c r="T34" s="469"/>
      <c r="U34" s="460"/>
    </row>
    <row r="35" spans="1:21" ht="15" customHeight="1">
      <c r="A35" s="479">
        <f>'Mapa Final'!A35</f>
        <v>6</v>
      </c>
      <c r="B35" s="482" t="str">
        <f>'Mapa Final'!B35</f>
        <v xml:space="preserve">Pérdida de expedientes digitales </v>
      </c>
      <c r="C35" s="482" t="str">
        <f>'Mapa Final'!C35</f>
        <v>Afectación en la Prestación del Servicio de Justicia</v>
      </c>
      <c r="D35" s="482" t="str">
        <f>'Mapa Final'!D35</f>
        <v>Falta de organización en el tema de virtualidad                                              Falta de manejo de las herramientas digitales                                                         Falta de gestión y contro de la documentación</v>
      </c>
      <c r="E35" s="485" t="str">
        <f>'Mapa Final'!E35</f>
        <v xml:space="preserve">Alta carga laboral // Falta de organizaciòn de la informaciòn digital </v>
      </c>
      <c r="F35" s="485" t="str">
        <f>'Mapa Final'!F35</f>
        <v xml:space="preserve">Pérdida de expedientes digitalizados                             Pérdida de memoriales  digitales           Pérdida de anexos y/o documentos remitidos por las partes   </v>
      </c>
      <c r="G35" s="485" t="str">
        <f>'Mapa Final'!G35</f>
        <v>Ejecución y Administración de Procesos</v>
      </c>
      <c r="H35" s="476" t="str">
        <f>'Mapa Final'!I35</f>
        <v>Alta</v>
      </c>
      <c r="I35" s="470" t="str">
        <f>'Mapa Final'!L35</f>
        <v>Catastrófico</v>
      </c>
      <c r="J35" s="470" t="str">
        <f>'Mapa Final'!N35</f>
        <v>Extremo</v>
      </c>
      <c r="K35" s="473" t="str">
        <f>'Mapa Final'!AA35</f>
        <v>Media</v>
      </c>
      <c r="L35" s="473" t="str">
        <f>'Mapa Final'!AE35</f>
        <v>Catastrófico</v>
      </c>
      <c r="M35" s="476" t="str">
        <f>'Mapa Final'!AG35</f>
        <v>Extremo</v>
      </c>
      <c r="N35" s="473" t="str">
        <f>'Mapa Final'!AH35</f>
        <v>Evitar</v>
      </c>
      <c r="O35" s="458" t="s">
        <v>625</v>
      </c>
      <c r="P35" s="461" t="s">
        <v>614</v>
      </c>
      <c r="Q35" s="461" t="s">
        <v>614</v>
      </c>
      <c r="R35" s="461" t="s">
        <v>615</v>
      </c>
      <c r="S35" s="464"/>
      <c r="T35" s="467"/>
      <c r="U35" s="458"/>
    </row>
    <row r="36" spans="1:21">
      <c r="A36" s="480"/>
      <c r="B36" s="483"/>
      <c r="C36" s="483"/>
      <c r="D36" s="483"/>
      <c r="E36" s="486"/>
      <c r="F36" s="486"/>
      <c r="G36" s="486"/>
      <c r="H36" s="477"/>
      <c r="I36" s="471"/>
      <c r="J36" s="471"/>
      <c r="K36" s="474"/>
      <c r="L36" s="474"/>
      <c r="M36" s="477"/>
      <c r="N36" s="474"/>
      <c r="O36" s="459"/>
      <c r="P36" s="462"/>
      <c r="Q36" s="462"/>
      <c r="R36" s="462"/>
      <c r="S36" s="465"/>
      <c r="T36" s="468"/>
      <c r="U36" s="459"/>
    </row>
    <row r="37" spans="1:21">
      <c r="A37" s="480"/>
      <c r="B37" s="483"/>
      <c r="C37" s="483"/>
      <c r="D37" s="483"/>
      <c r="E37" s="486"/>
      <c r="F37" s="486"/>
      <c r="G37" s="486"/>
      <c r="H37" s="477"/>
      <c r="I37" s="471"/>
      <c r="J37" s="471"/>
      <c r="K37" s="474"/>
      <c r="L37" s="474"/>
      <c r="M37" s="477"/>
      <c r="N37" s="474"/>
      <c r="O37" s="459"/>
      <c r="P37" s="462"/>
      <c r="Q37" s="462"/>
      <c r="R37" s="462"/>
      <c r="S37" s="465"/>
      <c r="T37" s="468"/>
      <c r="U37" s="459"/>
    </row>
    <row r="38" spans="1:21">
      <c r="A38" s="480"/>
      <c r="B38" s="483"/>
      <c r="C38" s="483"/>
      <c r="D38" s="483"/>
      <c r="E38" s="486"/>
      <c r="F38" s="486"/>
      <c r="G38" s="486"/>
      <c r="H38" s="477"/>
      <c r="I38" s="471"/>
      <c r="J38" s="471"/>
      <c r="K38" s="474"/>
      <c r="L38" s="474"/>
      <c r="M38" s="477"/>
      <c r="N38" s="474"/>
      <c r="O38" s="459"/>
      <c r="P38" s="462"/>
      <c r="Q38" s="462"/>
      <c r="R38" s="462"/>
      <c r="S38" s="465"/>
      <c r="T38" s="468"/>
      <c r="U38" s="459"/>
    </row>
    <row r="39" spans="1:21" ht="42" customHeight="1" thickBot="1">
      <c r="A39" s="481"/>
      <c r="B39" s="484"/>
      <c r="C39" s="484"/>
      <c r="D39" s="484"/>
      <c r="E39" s="487"/>
      <c r="F39" s="487"/>
      <c r="G39" s="487"/>
      <c r="H39" s="478"/>
      <c r="I39" s="472"/>
      <c r="J39" s="472"/>
      <c r="K39" s="475"/>
      <c r="L39" s="475"/>
      <c r="M39" s="478"/>
      <c r="N39" s="475"/>
      <c r="O39" s="460"/>
      <c r="P39" s="463"/>
      <c r="Q39" s="463"/>
      <c r="R39" s="463"/>
      <c r="S39" s="466"/>
      <c r="T39" s="469"/>
      <c r="U39" s="460"/>
    </row>
    <row r="40" spans="1:21" ht="15" customHeight="1">
      <c r="A40" s="479">
        <f>'Mapa Final'!A40</f>
        <v>7</v>
      </c>
      <c r="B40" s="482" t="str">
        <f>'Mapa Final'!B40</f>
        <v xml:space="preserve">Limitaciones en la conectividad </v>
      </c>
      <c r="C40" s="482" t="str">
        <f>'Mapa Final'!C40</f>
        <v>Afectación en la Prestación del Servicio de Justicia</v>
      </c>
      <c r="D40" s="482" t="str">
        <f>'Mapa Final'!D40</f>
        <v>No se puede prestar un servicio al usuario de manera eficiente                                                                                                                                                                         Problemas para realizar audiencias virtuales</v>
      </c>
      <c r="E40" s="485" t="str">
        <f>'Mapa Final'!E40</f>
        <v xml:space="preserve">Mala infraestructura                                          Fallas técnicas                                                         No acceso al servicio                                      Falta de cobertura              </v>
      </c>
      <c r="F40" s="485" t="str">
        <f>'Mapa Final'!F40</f>
        <v xml:space="preserve">No cumplir con las labores asignadas de manera oportuna y eficiente </v>
      </c>
      <c r="G40" s="485" t="str">
        <f>'Mapa Final'!G40</f>
        <v>Fallas Tecnológicas</v>
      </c>
      <c r="H40" s="476" t="str">
        <f>'Mapa Final'!I40</f>
        <v>Baja</v>
      </c>
      <c r="I40" s="470" t="str">
        <f>'Mapa Final'!L40</f>
        <v>Leve</v>
      </c>
      <c r="J40" s="470" t="str">
        <f>'Mapa Final'!N40</f>
        <v>Bajo</v>
      </c>
      <c r="K40" s="473" t="str">
        <f>'Mapa Final'!AA40</f>
        <v>Baja</v>
      </c>
      <c r="L40" s="473" t="str">
        <f>'Mapa Final'!AE40</f>
        <v>Leve</v>
      </c>
      <c r="M40" s="476" t="str">
        <f>'Mapa Final'!AG40</f>
        <v>Bajo</v>
      </c>
      <c r="N40" s="473" t="str">
        <f>'Mapa Final'!AH40</f>
        <v>Evitar</v>
      </c>
      <c r="O40" s="458" t="s">
        <v>645</v>
      </c>
      <c r="P40" s="461" t="s">
        <v>614</v>
      </c>
      <c r="Q40" s="461" t="s">
        <v>614</v>
      </c>
      <c r="R40" s="461" t="s">
        <v>615</v>
      </c>
      <c r="S40" s="464"/>
      <c r="T40" s="467"/>
      <c r="U40" s="458"/>
    </row>
    <row r="41" spans="1:21">
      <c r="A41" s="480"/>
      <c r="B41" s="483"/>
      <c r="C41" s="483"/>
      <c r="D41" s="483"/>
      <c r="E41" s="486"/>
      <c r="F41" s="486"/>
      <c r="G41" s="486"/>
      <c r="H41" s="477"/>
      <c r="I41" s="471"/>
      <c r="J41" s="471"/>
      <c r="K41" s="474"/>
      <c r="L41" s="474"/>
      <c r="M41" s="477"/>
      <c r="N41" s="474"/>
      <c r="O41" s="459"/>
      <c r="P41" s="462"/>
      <c r="Q41" s="462"/>
      <c r="R41" s="462"/>
      <c r="S41" s="465"/>
      <c r="T41" s="468"/>
      <c r="U41" s="459"/>
    </row>
    <row r="42" spans="1:21">
      <c r="A42" s="480"/>
      <c r="B42" s="483"/>
      <c r="C42" s="483"/>
      <c r="D42" s="483"/>
      <c r="E42" s="486"/>
      <c r="F42" s="486"/>
      <c r="G42" s="486"/>
      <c r="H42" s="477"/>
      <c r="I42" s="471"/>
      <c r="J42" s="471"/>
      <c r="K42" s="474"/>
      <c r="L42" s="474"/>
      <c r="M42" s="477"/>
      <c r="N42" s="474"/>
      <c r="O42" s="459"/>
      <c r="P42" s="462"/>
      <c r="Q42" s="462"/>
      <c r="R42" s="462"/>
      <c r="S42" s="465"/>
      <c r="T42" s="468"/>
      <c r="U42" s="459"/>
    </row>
    <row r="43" spans="1:21">
      <c r="A43" s="480"/>
      <c r="B43" s="483"/>
      <c r="C43" s="483"/>
      <c r="D43" s="483"/>
      <c r="E43" s="486"/>
      <c r="F43" s="486"/>
      <c r="G43" s="486"/>
      <c r="H43" s="477"/>
      <c r="I43" s="471"/>
      <c r="J43" s="471"/>
      <c r="K43" s="474"/>
      <c r="L43" s="474"/>
      <c r="M43" s="477"/>
      <c r="N43" s="474"/>
      <c r="O43" s="459"/>
      <c r="P43" s="462"/>
      <c r="Q43" s="462"/>
      <c r="R43" s="462"/>
      <c r="S43" s="465"/>
      <c r="T43" s="468"/>
      <c r="U43" s="459"/>
    </row>
    <row r="44" spans="1:21" ht="53.25" customHeight="1" thickBot="1">
      <c r="A44" s="481"/>
      <c r="B44" s="484"/>
      <c r="C44" s="484"/>
      <c r="D44" s="484"/>
      <c r="E44" s="487"/>
      <c r="F44" s="487"/>
      <c r="G44" s="487"/>
      <c r="H44" s="478"/>
      <c r="I44" s="472"/>
      <c r="J44" s="472"/>
      <c r="K44" s="475"/>
      <c r="L44" s="475"/>
      <c r="M44" s="478"/>
      <c r="N44" s="475"/>
      <c r="O44" s="460"/>
      <c r="P44" s="463"/>
      <c r="Q44" s="463"/>
      <c r="R44" s="463"/>
      <c r="S44" s="466"/>
      <c r="T44" s="469"/>
      <c r="U44" s="460"/>
    </row>
    <row r="45" spans="1:21" ht="15" customHeight="1">
      <c r="A45" s="479">
        <f>'Mapa Final'!A45</f>
        <v>8</v>
      </c>
      <c r="B45" s="482" t="str">
        <f>'Mapa Final'!B45</f>
        <v xml:space="preserve">Riesgo a la salud </v>
      </c>
      <c r="C45" s="482" t="str">
        <f>'Mapa Final'!C45</f>
        <v>Afectación en la Prestación del Servicio de Justicia</v>
      </c>
      <c r="D45" s="482" t="str">
        <f>'Mapa Final'!D45</f>
        <v>Aumento de síntomas en la salud física y emocional de los servidores públicos</v>
      </c>
      <c r="E45" s="485" t="str">
        <f>'Mapa Final'!E45</f>
        <v xml:space="preserve">Afectación de la salud del servidor judicial / No prestación del serivicio y suspensión en desarrollo de las actividades </v>
      </c>
      <c r="F45" s="485" t="str">
        <f>'Mapa Final'!F45</f>
        <v>Producto del estrés se presenten enfermedades que impidan continuar con el desarrollo de las acividades, lo que genera más carga laboral para los demás servidores</v>
      </c>
      <c r="G45" s="485" t="str">
        <f>'Mapa Final'!G45</f>
        <v>Usuarios, productos y prácticas organizacionales</v>
      </c>
      <c r="H45" s="476" t="str">
        <f>'Mapa Final'!I45</f>
        <v>Media</v>
      </c>
      <c r="I45" s="470" t="str">
        <f>'Mapa Final'!L45</f>
        <v>Moderado</v>
      </c>
      <c r="J45" s="470" t="str">
        <f>'Mapa Final'!N45</f>
        <v>Moderado</v>
      </c>
      <c r="K45" s="473" t="str">
        <f>'Mapa Final'!AA45</f>
        <v>Media</v>
      </c>
      <c r="L45" s="473" t="str">
        <f>'Mapa Final'!AE45</f>
        <v>Moderado</v>
      </c>
      <c r="M45" s="476" t="str">
        <f>'Mapa Final'!AG45</f>
        <v>Moderado</v>
      </c>
      <c r="N45" s="473" t="str">
        <f>'Mapa Final'!AH45</f>
        <v>Evitar</v>
      </c>
      <c r="O45" s="458" t="s">
        <v>629</v>
      </c>
      <c r="P45" s="461" t="s">
        <v>614</v>
      </c>
      <c r="Q45" s="461" t="s">
        <v>614</v>
      </c>
      <c r="R45" s="461" t="s">
        <v>615</v>
      </c>
      <c r="S45" s="464"/>
      <c r="T45" s="467"/>
      <c r="U45" s="458"/>
    </row>
    <row r="46" spans="1:21">
      <c r="A46" s="480"/>
      <c r="B46" s="483"/>
      <c r="C46" s="483"/>
      <c r="D46" s="483"/>
      <c r="E46" s="486"/>
      <c r="F46" s="486"/>
      <c r="G46" s="486"/>
      <c r="H46" s="477"/>
      <c r="I46" s="471"/>
      <c r="J46" s="471"/>
      <c r="K46" s="474"/>
      <c r="L46" s="474"/>
      <c r="M46" s="477"/>
      <c r="N46" s="474"/>
      <c r="O46" s="459"/>
      <c r="P46" s="462"/>
      <c r="Q46" s="462"/>
      <c r="R46" s="462"/>
      <c r="S46" s="465"/>
      <c r="T46" s="468"/>
      <c r="U46" s="459"/>
    </row>
    <row r="47" spans="1:21">
      <c r="A47" s="480"/>
      <c r="B47" s="483"/>
      <c r="C47" s="483"/>
      <c r="D47" s="483"/>
      <c r="E47" s="486"/>
      <c r="F47" s="486"/>
      <c r="G47" s="486"/>
      <c r="H47" s="477"/>
      <c r="I47" s="471"/>
      <c r="J47" s="471"/>
      <c r="K47" s="474"/>
      <c r="L47" s="474"/>
      <c r="M47" s="477"/>
      <c r="N47" s="474"/>
      <c r="O47" s="459"/>
      <c r="P47" s="462"/>
      <c r="Q47" s="462"/>
      <c r="R47" s="462"/>
      <c r="S47" s="465"/>
      <c r="T47" s="468"/>
      <c r="U47" s="459"/>
    </row>
    <row r="48" spans="1:21">
      <c r="A48" s="480"/>
      <c r="B48" s="483"/>
      <c r="C48" s="483"/>
      <c r="D48" s="483"/>
      <c r="E48" s="486"/>
      <c r="F48" s="486"/>
      <c r="G48" s="486"/>
      <c r="H48" s="477"/>
      <c r="I48" s="471"/>
      <c r="J48" s="471"/>
      <c r="K48" s="474"/>
      <c r="L48" s="474"/>
      <c r="M48" s="477"/>
      <c r="N48" s="474"/>
      <c r="O48" s="459"/>
      <c r="P48" s="462"/>
      <c r="Q48" s="462"/>
      <c r="R48" s="462"/>
      <c r="S48" s="465"/>
      <c r="T48" s="468"/>
      <c r="U48" s="459"/>
    </row>
    <row r="49" spans="1:21" ht="15.75" customHeight="1" thickBot="1">
      <c r="A49" s="481"/>
      <c r="B49" s="484"/>
      <c r="C49" s="484"/>
      <c r="D49" s="484"/>
      <c r="E49" s="487"/>
      <c r="F49" s="487"/>
      <c r="G49" s="487"/>
      <c r="H49" s="478"/>
      <c r="I49" s="472"/>
      <c r="J49" s="472"/>
      <c r="K49" s="475"/>
      <c r="L49" s="475"/>
      <c r="M49" s="478"/>
      <c r="N49" s="475"/>
      <c r="O49" s="460"/>
      <c r="P49" s="463"/>
      <c r="Q49" s="463"/>
      <c r="R49" s="463"/>
      <c r="S49" s="466"/>
      <c r="T49" s="469"/>
      <c r="U49" s="460"/>
    </row>
    <row r="50" spans="1:21" ht="15.75" customHeight="1">
      <c r="A50" s="479">
        <f>'Mapa Final'!A50</f>
        <v>9</v>
      </c>
      <c r="B50" s="482" t="str">
        <f>'Mapa Final'!B50</f>
        <v>Falla en la comunicación interna</v>
      </c>
      <c r="C50" s="482" t="str">
        <f>'Mapa Final'!C50</f>
        <v>Afectación en la Prestación del Servicio de Justicia</v>
      </c>
      <c r="D50" s="482" t="str">
        <f>'Mapa Final'!D50</f>
        <v>1. Una mala relación laboral o la falta de comunicación asertiva, puede generar mal ambiente laboral y afectar la productividad</v>
      </c>
      <c r="E50" s="485" t="str">
        <f>'Mapa Final'!E50</f>
        <v>Falta de comunicación</v>
      </c>
      <c r="F50" s="485" t="str">
        <f>'Mapa Final'!F50</f>
        <v>Posibilidad de afectación en la productividad de los empleados y mal ambiente laboral</v>
      </c>
      <c r="G50" s="485" t="str">
        <f>'Mapa Final'!G50</f>
        <v>Relaciones Laborales</v>
      </c>
      <c r="H50" s="476" t="str">
        <f>'Mapa Final'!I50</f>
        <v>Baja</v>
      </c>
      <c r="I50" s="470" t="str">
        <f>'Mapa Final'!L50</f>
        <v>Moderado</v>
      </c>
      <c r="J50" s="470" t="str">
        <f>'Mapa Final'!N50</f>
        <v>Moderado</v>
      </c>
      <c r="K50" s="473" t="str">
        <f>'Mapa Final'!AA50</f>
        <v>Baja</v>
      </c>
      <c r="L50" s="473" t="str">
        <f>'Mapa Final'!AE50</f>
        <v>Moderado</v>
      </c>
      <c r="M50" s="476" t="str">
        <f>'Mapa Final'!AG50</f>
        <v>Moderado</v>
      </c>
      <c r="N50" s="473" t="str">
        <f>'Mapa Final'!AH50</f>
        <v>Reducir(mitigar)</v>
      </c>
      <c r="O50" s="458" t="s">
        <v>631</v>
      </c>
      <c r="P50" s="461" t="s">
        <v>614</v>
      </c>
      <c r="Q50" s="461" t="s">
        <v>614</v>
      </c>
      <c r="R50" s="461" t="s">
        <v>615</v>
      </c>
      <c r="S50" s="464"/>
      <c r="T50" s="467"/>
      <c r="U50" s="458"/>
    </row>
    <row r="51" spans="1:21" ht="15.75" customHeight="1">
      <c r="A51" s="480"/>
      <c r="B51" s="483"/>
      <c r="C51" s="483"/>
      <c r="D51" s="483"/>
      <c r="E51" s="486"/>
      <c r="F51" s="486"/>
      <c r="G51" s="486"/>
      <c r="H51" s="477"/>
      <c r="I51" s="471"/>
      <c r="J51" s="471"/>
      <c r="K51" s="474"/>
      <c r="L51" s="474"/>
      <c r="M51" s="477"/>
      <c r="N51" s="474"/>
      <c r="O51" s="459"/>
      <c r="P51" s="462"/>
      <c r="Q51" s="462"/>
      <c r="R51" s="462"/>
      <c r="S51" s="465"/>
      <c r="T51" s="468"/>
      <c r="U51" s="459"/>
    </row>
    <row r="52" spans="1:21" ht="15.75" customHeight="1">
      <c r="A52" s="480"/>
      <c r="B52" s="483"/>
      <c r="C52" s="483"/>
      <c r="D52" s="483"/>
      <c r="E52" s="486"/>
      <c r="F52" s="486"/>
      <c r="G52" s="486"/>
      <c r="H52" s="477"/>
      <c r="I52" s="471"/>
      <c r="J52" s="471"/>
      <c r="K52" s="474"/>
      <c r="L52" s="474"/>
      <c r="M52" s="477"/>
      <c r="N52" s="474"/>
      <c r="O52" s="459"/>
      <c r="P52" s="462"/>
      <c r="Q52" s="462"/>
      <c r="R52" s="462"/>
      <c r="S52" s="465"/>
      <c r="T52" s="468"/>
      <c r="U52" s="459"/>
    </row>
    <row r="53" spans="1:21" ht="15.75" customHeight="1">
      <c r="A53" s="480"/>
      <c r="B53" s="483"/>
      <c r="C53" s="483"/>
      <c r="D53" s="483"/>
      <c r="E53" s="486"/>
      <c r="F53" s="486"/>
      <c r="G53" s="486"/>
      <c r="H53" s="477"/>
      <c r="I53" s="471"/>
      <c r="J53" s="471"/>
      <c r="K53" s="474"/>
      <c r="L53" s="474"/>
      <c r="M53" s="477"/>
      <c r="N53" s="474"/>
      <c r="O53" s="459"/>
      <c r="P53" s="462"/>
      <c r="Q53" s="462"/>
      <c r="R53" s="462"/>
      <c r="S53" s="465"/>
      <c r="T53" s="468"/>
      <c r="U53" s="459"/>
    </row>
    <row r="54" spans="1:21" ht="23.25" customHeight="1" thickBot="1">
      <c r="A54" s="481"/>
      <c r="B54" s="484"/>
      <c r="C54" s="484"/>
      <c r="D54" s="484"/>
      <c r="E54" s="487"/>
      <c r="F54" s="487"/>
      <c r="G54" s="487"/>
      <c r="H54" s="478"/>
      <c r="I54" s="472"/>
      <c r="J54" s="472"/>
      <c r="K54" s="475"/>
      <c r="L54" s="475"/>
      <c r="M54" s="478"/>
      <c r="N54" s="475"/>
      <c r="O54" s="460"/>
      <c r="P54" s="463"/>
      <c r="Q54" s="463"/>
      <c r="R54" s="463"/>
      <c r="S54" s="466"/>
      <c r="T54" s="469"/>
      <c r="U54" s="460"/>
    </row>
    <row r="55" spans="1:21">
      <c r="A55" s="479">
        <v>11</v>
      </c>
      <c r="B55" s="482" t="str">
        <f>'Mapa Final'!B55</f>
        <v>No cargar las actuaciones en la plataforma correspondiente</v>
      </c>
      <c r="C55" s="482" t="str">
        <f>'Mapa Final'!C55</f>
        <v>Incumplimiento de las metas establecidas</v>
      </c>
      <c r="D55" s="482" t="str">
        <f>'Mapa Final'!D55</f>
        <v xml:space="preserve">No poder enviar procesos a la Corte Constitucional o al Consejo de Estado a través de la plataforma Tyba </v>
      </c>
      <c r="E55" s="485" t="str">
        <f>'Mapa Final'!E55</f>
        <v>Olvido, Confusión de diligenciar los documentos en la plataforma correcta</v>
      </c>
      <c r="F55" s="485" t="str">
        <f>'Mapa Final'!F55</f>
        <v xml:space="preserve">Se olvide relacionar la información correspondiente </v>
      </c>
      <c r="G55" s="485" t="str">
        <f>'Mapa Final'!G55</f>
        <v>Ejecución y Administración de Procesos</v>
      </c>
      <c r="H55" s="476" t="str">
        <f>'Mapa Final'!I55</f>
        <v>Baja</v>
      </c>
      <c r="I55" s="470" t="str">
        <f>'Mapa Final'!L55</f>
        <v>Leve</v>
      </c>
      <c r="J55" s="470" t="str">
        <f>'Mapa Final'!N55</f>
        <v>Bajo</v>
      </c>
      <c r="K55" s="473" t="str">
        <f>'Mapa Final'!AA55</f>
        <v>Baja</v>
      </c>
      <c r="L55" s="473" t="str">
        <f>'Mapa Final'!AE55</f>
        <v>Leve</v>
      </c>
      <c r="M55" s="476" t="str">
        <f>'Mapa Final'!AG55</f>
        <v>Bajo</v>
      </c>
      <c r="N55" s="473" t="str">
        <f>'Mapa Final'!AH55</f>
        <v>Reducir(mitigar)</v>
      </c>
      <c r="O55" s="458" t="s">
        <v>633</v>
      </c>
      <c r="P55" s="461" t="s">
        <v>614</v>
      </c>
      <c r="Q55" s="461" t="s">
        <v>614</v>
      </c>
      <c r="R55" s="461" t="s">
        <v>634</v>
      </c>
      <c r="S55" s="464"/>
      <c r="T55" s="467"/>
      <c r="U55" s="458"/>
    </row>
    <row r="56" spans="1:21">
      <c r="A56" s="480"/>
      <c r="B56" s="483"/>
      <c r="C56" s="483"/>
      <c r="D56" s="483"/>
      <c r="E56" s="486"/>
      <c r="F56" s="486"/>
      <c r="G56" s="486"/>
      <c r="H56" s="477"/>
      <c r="I56" s="471"/>
      <c r="J56" s="471"/>
      <c r="K56" s="474"/>
      <c r="L56" s="474"/>
      <c r="M56" s="477"/>
      <c r="N56" s="474"/>
      <c r="O56" s="459"/>
      <c r="P56" s="462"/>
      <c r="Q56" s="462"/>
      <c r="R56" s="462"/>
      <c r="S56" s="465"/>
      <c r="T56" s="468"/>
      <c r="U56" s="459"/>
    </row>
    <row r="57" spans="1:21">
      <c r="A57" s="480"/>
      <c r="B57" s="483"/>
      <c r="C57" s="483"/>
      <c r="D57" s="483"/>
      <c r="E57" s="486"/>
      <c r="F57" s="486"/>
      <c r="G57" s="486"/>
      <c r="H57" s="477"/>
      <c r="I57" s="471"/>
      <c r="J57" s="471"/>
      <c r="K57" s="474"/>
      <c r="L57" s="474"/>
      <c r="M57" s="477"/>
      <c r="N57" s="474"/>
      <c r="O57" s="459"/>
      <c r="P57" s="462"/>
      <c r="Q57" s="462"/>
      <c r="R57" s="462"/>
      <c r="S57" s="465"/>
      <c r="T57" s="468"/>
      <c r="U57" s="459"/>
    </row>
    <row r="58" spans="1:21">
      <c r="A58" s="480"/>
      <c r="B58" s="483"/>
      <c r="C58" s="483"/>
      <c r="D58" s="483"/>
      <c r="E58" s="486"/>
      <c r="F58" s="486"/>
      <c r="G58" s="486"/>
      <c r="H58" s="477"/>
      <c r="I58" s="471"/>
      <c r="J58" s="471"/>
      <c r="K58" s="474"/>
      <c r="L58" s="474"/>
      <c r="M58" s="477"/>
      <c r="N58" s="474"/>
      <c r="O58" s="459"/>
      <c r="P58" s="462"/>
      <c r="Q58" s="462"/>
      <c r="R58" s="462"/>
      <c r="S58" s="465"/>
      <c r="T58" s="468"/>
      <c r="U58" s="459"/>
    </row>
    <row r="59" spans="1:21" ht="54" customHeight="1" thickBot="1">
      <c r="A59" s="481"/>
      <c r="B59" s="484"/>
      <c r="C59" s="484"/>
      <c r="D59" s="484"/>
      <c r="E59" s="487"/>
      <c r="F59" s="487"/>
      <c r="G59" s="487"/>
      <c r="H59" s="478"/>
      <c r="I59" s="472"/>
      <c r="J59" s="472"/>
      <c r="K59" s="475"/>
      <c r="L59" s="475"/>
      <c r="M59" s="478"/>
      <c r="N59" s="475"/>
      <c r="O59" s="460"/>
      <c r="P59" s="463"/>
      <c r="Q59" s="463"/>
      <c r="R59" s="463"/>
      <c r="S59" s="466"/>
      <c r="T59" s="469"/>
      <c r="U59" s="460"/>
    </row>
    <row r="60" spans="1:21" ht="15" customHeight="1">
      <c r="A60" s="479">
        <v>12</v>
      </c>
      <c r="B60" s="482" t="str">
        <f>'Mapa Final'!B60</f>
        <v>Desarrollo de enfermedades de tipo profesional asociadas al estrés laboral</v>
      </c>
      <c r="C60" s="482" t="str">
        <f>'Mapa Final'!C60</f>
        <v>Incumplimiento de las metas establecidas</v>
      </c>
      <c r="D60" s="482" t="str">
        <f>'Mapa Final'!D60</f>
        <v xml:space="preserve">Carga laboral </v>
      </c>
      <c r="E60" s="485" t="str">
        <f>'Mapa Final'!E60</f>
        <v xml:space="preserve">Convivencia laboral //Volumen de trabajo // complejidad de los procesos // retraso en el trabajo por temas de conectividad // Falla en las plataformas  </v>
      </c>
      <c r="F60" s="485" t="str">
        <f>'Mapa Final'!F60</f>
        <v>Desarrollo de enfermedades profesionales por la preocupación que genera la actividad laboral</v>
      </c>
      <c r="G60" s="485" t="str">
        <f>'Mapa Final'!G60</f>
        <v>Usuarios, productos y prácticas organizacionales</v>
      </c>
      <c r="H60" s="476" t="str">
        <f>'Mapa Final'!I60</f>
        <v>Media</v>
      </c>
      <c r="I60" s="470" t="str">
        <f>'Mapa Final'!L60</f>
        <v>Mayor</v>
      </c>
      <c r="J60" s="470" t="str">
        <f>'Mapa Final'!N60</f>
        <v xml:space="preserve">Alto </v>
      </c>
      <c r="K60" s="473" t="str">
        <f>'Mapa Final'!AA60</f>
        <v>Baja</v>
      </c>
      <c r="L60" s="473" t="str">
        <f>'Mapa Final'!AE60</f>
        <v>Leve</v>
      </c>
      <c r="M60" s="476" t="str">
        <f>'Mapa Final'!AG60</f>
        <v>Bajo</v>
      </c>
      <c r="N60" s="473" t="str">
        <f>'Mapa Final'!AH60</f>
        <v>Reducir(mitigar)</v>
      </c>
      <c r="O60" s="458" t="s">
        <v>636</v>
      </c>
      <c r="P60" s="461" t="s">
        <v>614</v>
      </c>
      <c r="Q60" s="461" t="s">
        <v>614</v>
      </c>
      <c r="R60" s="461" t="s">
        <v>615</v>
      </c>
      <c r="S60" s="464"/>
      <c r="T60" s="467"/>
      <c r="U60" s="458"/>
    </row>
    <row r="61" spans="1:21">
      <c r="A61" s="480"/>
      <c r="B61" s="483"/>
      <c r="C61" s="483"/>
      <c r="D61" s="483"/>
      <c r="E61" s="486"/>
      <c r="F61" s="486"/>
      <c r="G61" s="486"/>
      <c r="H61" s="477"/>
      <c r="I61" s="471"/>
      <c r="J61" s="471"/>
      <c r="K61" s="474"/>
      <c r="L61" s="474"/>
      <c r="M61" s="477"/>
      <c r="N61" s="474"/>
      <c r="O61" s="459"/>
      <c r="P61" s="462"/>
      <c r="Q61" s="462"/>
      <c r="R61" s="462"/>
      <c r="S61" s="465"/>
      <c r="T61" s="468"/>
      <c r="U61" s="459"/>
    </row>
    <row r="62" spans="1:21">
      <c r="A62" s="480"/>
      <c r="B62" s="483"/>
      <c r="C62" s="483"/>
      <c r="D62" s="483"/>
      <c r="E62" s="486"/>
      <c r="F62" s="486"/>
      <c r="G62" s="486"/>
      <c r="H62" s="477"/>
      <c r="I62" s="471"/>
      <c r="J62" s="471"/>
      <c r="K62" s="474"/>
      <c r="L62" s="474"/>
      <c r="M62" s="477"/>
      <c r="N62" s="474"/>
      <c r="O62" s="459"/>
      <c r="P62" s="462"/>
      <c r="Q62" s="462"/>
      <c r="R62" s="462"/>
      <c r="S62" s="465"/>
      <c r="T62" s="468"/>
      <c r="U62" s="459"/>
    </row>
    <row r="63" spans="1:21">
      <c r="A63" s="480"/>
      <c r="B63" s="483"/>
      <c r="C63" s="483"/>
      <c r="D63" s="483"/>
      <c r="E63" s="486"/>
      <c r="F63" s="486"/>
      <c r="G63" s="486"/>
      <c r="H63" s="477"/>
      <c r="I63" s="471"/>
      <c r="J63" s="471"/>
      <c r="K63" s="474"/>
      <c r="L63" s="474"/>
      <c r="M63" s="477"/>
      <c r="N63" s="474"/>
      <c r="O63" s="459"/>
      <c r="P63" s="462"/>
      <c r="Q63" s="462"/>
      <c r="R63" s="462"/>
      <c r="S63" s="465"/>
      <c r="T63" s="468"/>
      <c r="U63" s="459"/>
    </row>
    <row r="64" spans="1:21" ht="15" customHeight="1" thickBot="1">
      <c r="A64" s="481"/>
      <c r="B64" s="484"/>
      <c r="C64" s="484"/>
      <c r="D64" s="484"/>
      <c r="E64" s="487"/>
      <c r="F64" s="487"/>
      <c r="G64" s="487"/>
      <c r="H64" s="478"/>
      <c r="I64" s="472"/>
      <c r="J64" s="472"/>
      <c r="K64" s="475"/>
      <c r="L64" s="475"/>
      <c r="M64" s="478"/>
      <c r="N64" s="475"/>
      <c r="O64" s="459"/>
      <c r="P64" s="462"/>
      <c r="Q64" s="462"/>
      <c r="R64" s="462"/>
      <c r="S64" s="466"/>
      <c r="T64" s="469"/>
      <c r="U64" s="459"/>
    </row>
    <row r="65" spans="1:21" ht="18" customHeight="1">
      <c r="A65" s="479">
        <v>13</v>
      </c>
      <c r="B65" s="482" t="str">
        <f>'Mapa Final'!B65</f>
        <v>Radicación de memoriales a través de canales no habilitados para recepción de memoriales</v>
      </c>
      <c r="C65" s="482" t="str">
        <f>'Mapa Final'!C65</f>
        <v>Afectación en la Prestación del Servicio de Justicia</v>
      </c>
      <c r="D65" s="482" t="str">
        <f>'Mapa Final'!D65</f>
        <v>No adaptación de un siginificativo número de usuarios a la virtualidad</v>
      </c>
      <c r="E65" s="485" t="str">
        <f>'Mapa Final'!E65</f>
        <v>Desconocimiento por parte de los usuarios de los canales habilitados para la recepción de documentos // Falta de comunicación de los canales de acceso a la Jurisdicción</v>
      </c>
      <c r="F65" s="485" t="str">
        <f>'Mapa Final'!F65</f>
        <v>Recepción indebida de memoriales remitidos por los usuarios</v>
      </c>
      <c r="G65" s="485" t="str">
        <f>'Mapa Final'!G65</f>
        <v>Usuarios, productos y prácticas organizacionales</v>
      </c>
      <c r="H65" s="476" t="str">
        <f>'Mapa Final'!I65</f>
        <v>Alta</v>
      </c>
      <c r="I65" s="470" t="str">
        <f>'Mapa Final'!L65</f>
        <v>Mayor</v>
      </c>
      <c r="J65" s="470" t="str">
        <f>'Mapa Final'!N65</f>
        <v xml:space="preserve">Alto </v>
      </c>
      <c r="K65" s="473" t="str">
        <f>'Mapa Final'!AA65</f>
        <v>Media</v>
      </c>
      <c r="L65" s="473" t="str">
        <f>'Mapa Final'!AE65</f>
        <v>Leve</v>
      </c>
      <c r="M65" s="476" t="str">
        <f>'Mapa Final'!AG65</f>
        <v>Moderado</v>
      </c>
      <c r="N65" s="508" t="str">
        <f>'Mapa Final'!AH65</f>
        <v>Reducir(mitigar)</v>
      </c>
      <c r="O65" s="511" t="s">
        <v>638</v>
      </c>
      <c r="P65" s="461" t="s">
        <v>614</v>
      </c>
      <c r="Q65" s="461" t="s">
        <v>614</v>
      </c>
      <c r="R65" s="461" t="s">
        <v>615</v>
      </c>
      <c r="S65" s="464"/>
      <c r="T65" s="467"/>
      <c r="U65" s="517"/>
    </row>
    <row r="66" spans="1:21" ht="18" customHeight="1">
      <c r="A66" s="480"/>
      <c r="B66" s="483"/>
      <c r="C66" s="483"/>
      <c r="D66" s="483"/>
      <c r="E66" s="486"/>
      <c r="F66" s="486"/>
      <c r="G66" s="486"/>
      <c r="H66" s="477"/>
      <c r="I66" s="471"/>
      <c r="J66" s="471"/>
      <c r="K66" s="474"/>
      <c r="L66" s="474"/>
      <c r="M66" s="477"/>
      <c r="N66" s="509"/>
      <c r="O66" s="512"/>
      <c r="P66" s="462"/>
      <c r="Q66" s="462"/>
      <c r="R66" s="462"/>
      <c r="S66" s="465"/>
      <c r="T66" s="468"/>
      <c r="U66" s="518"/>
    </row>
    <row r="67" spans="1:21" ht="18" customHeight="1">
      <c r="A67" s="480"/>
      <c r="B67" s="483"/>
      <c r="C67" s="483"/>
      <c r="D67" s="483"/>
      <c r="E67" s="486"/>
      <c r="F67" s="486"/>
      <c r="G67" s="486"/>
      <c r="H67" s="477"/>
      <c r="I67" s="471"/>
      <c r="J67" s="471"/>
      <c r="K67" s="474"/>
      <c r="L67" s="474"/>
      <c r="M67" s="477"/>
      <c r="N67" s="509"/>
      <c r="O67" s="512"/>
      <c r="P67" s="462"/>
      <c r="Q67" s="462"/>
      <c r="R67" s="462"/>
      <c r="S67" s="465"/>
      <c r="T67" s="468"/>
      <c r="U67" s="518"/>
    </row>
    <row r="68" spans="1:21" ht="18" customHeight="1">
      <c r="A68" s="480"/>
      <c r="B68" s="483"/>
      <c r="C68" s="483"/>
      <c r="D68" s="483"/>
      <c r="E68" s="486"/>
      <c r="F68" s="486"/>
      <c r="G68" s="486"/>
      <c r="H68" s="477"/>
      <c r="I68" s="471"/>
      <c r="J68" s="471"/>
      <c r="K68" s="474"/>
      <c r="L68" s="474"/>
      <c r="M68" s="477"/>
      <c r="N68" s="509"/>
      <c r="O68" s="512"/>
      <c r="P68" s="462"/>
      <c r="Q68" s="462"/>
      <c r="R68" s="462"/>
      <c r="S68" s="465"/>
      <c r="T68" s="468"/>
      <c r="U68" s="518"/>
    </row>
    <row r="69" spans="1:21" ht="18" customHeight="1" thickBot="1">
      <c r="A69" s="481"/>
      <c r="B69" s="484"/>
      <c r="C69" s="484"/>
      <c r="D69" s="484"/>
      <c r="E69" s="487"/>
      <c r="F69" s="487"/>
      <c r="G69" s="487"/>
      <c r="H69" s="478"/>
      <c r="I69" s="472"/>
      <c r="J69" s="472"/>
      <c r="K69" s="475"/>
      <c r="L69" s="475"/>
      <c r="M69" s="478"/>
      <c r="N69" s="510"/>
      <c r="O69" s="513"/>
      <c r="P69" s="462"/>
      <c r="Q69" s="462"/>
      <c r="R69" s="462"/>
      <c r="S69" s="466"/>
      <c r="T69" s="469"/>
      <c r="U69" s="519"/>
    </row>
    <row r="70" spans="1:21" ht="17.25" customHeight="1">
      <c r="A70" s="479">
        <v>14</v>
      </c>
      <c r="B70" s="482" t="str">
        <f>'Mapa Final'!B70</f>
        <v>Intermitencia del correo en la recepción de mensajes</v>
      </c>
      <c r="C70" s="482" t="str">
        <f>'Mapa Final'!C70</f>
        <v>Incumplimiento de las metas establecidas</v>
      </c>
      <c r="D70" s="482" t="str">
        <f>'Mapa Final'!D70</f>
        <v>Incumplimiento de una respuesta oportuna</v>
      </c>
      <c r="E70" s="485" t="str">
        <f>'Mapa Final'!E70</f>
        <v>No tramitar las acciones a tiempo</v>
      </c>
      <c r="F70" s="485" t="str">
        <f>'Mapa Final'!F70</f>
        <v>Problemas en la recepción de correos que impide darle trámite a las acciones</v>
      </c>
      <c r="G70" s="485" t="str">
        <f>'Mapa Final'!G70</f>
        <v>Usuarios, productos y prácticas organizacionales</v>
      </c>
      <c r="H70" s="476" t="str">
        <f>'Mapa Final'!I70</f>
        <v>Baja</v>
      </c>
      <c r="I70" s="470" t="str">
        <f>'Mapa Final'!L70</f>
        <v>Moderado</v>
      </c>
      <c r="J70" s="470" t="str">
        <f>'Mapa Final'!N70</f>
        <v>Moderado</v>
      </c>
      <c r="K70" s="473" t="str">
        <f>'Mapa Final'!AA70</f>
        <v>Baja</v>
      </c>
      <c r="L70" s="473" t="str">
        <f>'Mapa Final'!AE70</f>
        <v>Leve</v>
      </c>
      <c r="M70" s="476" t="str">
        <f>'Mapa Final'!AG70</f>
        <v>Bajo</v>
      </c>
      <c r="N70" s="508" t="str">
        <f>'Mapa Final'!AH70</f>
        <v>Reducir(mitigar)</v>
      </c>
      <c r="O70" s="514" t="s">
        <v>640</v>
      </c>
      <c r="P70" s="521" t="s">
        <v>614</v>
      </c>
      <c r="Q70" s="461" t="s">
        <v>614</v>
      </c>
      <c r="R70" s="461" t="s">
        <v>615</v>
      </c>
      <c r="S70" s="464"/>
      <c r="T70" s="467"/>
      <c r="U70" s="517"/>
    </row>
    <row r="71" spans="1:21" ht="17.25" customHeight="1">
      <c r="A71" s="480"/>
      <c r="B71" s="483"/>
      <c r="C71" s="483"/>
      <c r="D71" s="483"/>
      <c r="E71" s="486"/>
      <c r="F71" s="486"/>
      <c r="G71" s="486"/>
      <c r="H71" s="477"/>
      <c r="I71" s="471"/>
      <c r="J71" s="471"/>
      <c r="K71" s="474"/>
      <c r="L71" s="474"/>
      <c r="M71" s="477"/>
      <c r="N71" s="509"/>
      <c r="O71" s="515"/>
      <c r="P71" s="522"/>
      <c r="Q71" s="462"/>
      <c r="R71" s="462"/>
      <c r="S71" s="465"/>
      <c r="T71" s="468"/>
      <c r="U71" s="518"/>
    </row>
    <row r="72" spans="1:21" ht="17.25" customHeight="1">
      <c r="A72" s="480"/>
      <c r="B72" s="483"/>
      <c r="C72" s="483"/>
      <c r="D72" s="483"/>
      <c r="E72" s="486"/>
      <c r="F72" s="486"/>
      <c r="G72" s="486"/>
      <c r="H72" s="477"/>
      <c r="I72" s="471"/>
      <c r="J72" s="471"/>
      <c r="K72" s="474"/>
      <c r="L72" s="474"/>
      <c r="M72" s="477"/>
      <c r="N72" s="509"/>
      <c r="O72" s="515"/>
      <c r="P72" s="522"/>
      <c r="Q72" s="462"/>
      <c r="R72" s="462"/>
      <c r="S72" s="465"/>
      <c r="T72" s="468"/>
      <c r="U72" s="518"/>
    </row>
    <row r="73" spans="1:21" ht="17.25" customHeight="1">
      <c r="A73" s="480"/>
      <c r="B73" s="483"/>
      <c r="C73" s="483"/>
      <c r="D73" s="483"/>
      <c r="E73" s="486"/>
      <c r="F73" s="486"/>
      <c r="G73" s="486"/>
      <c r="H73" s="477"/>
      <c r="I73" s="471"/>
      <c r="J73" s="471"/>
      <c r="K73" s="474"/>
      <c r="L73" s="474"/>
      <c r="M73" s="477"/>
      <c r="N73" s="509"/>
      <c r="O73" s="515"/>
      <c r="P73" s="522"/>
      <c r="Q73" s="462"/>
      <c r="R73" s="462"/>
      <c r="S73" s="465"/>
      <c r="T73" s="468"/>
      <c r="U73" s="518"/>
    </row>
    <row r="74" spans="1:21" ht="17.25" customHeight="1" thickBot="1">
      <c r="A74" s="481"/>
      <c r="B74" s="484"/>
      <c r="C74" s="484"/>
      <c r="D74" s="484"/>
      <c r="E74" s="487"/>
      <c r="F74" s="487"/>
      <c r="G74" s="487"/>
      <c r="H74" s="478"/>
      <c r="I74" s="472"/>
      <c r="J74" s="472"/>
      <c r="K74" s="475"/>
      <c r="L74" s="475"/>
      <c r="M74" s="478"/>
      <c r="N74" s="510"/>
      <c r="O74" s="516"/>
      <c r="P74" s="523"/>
      <c r="Q74" s="463"/>
      <c r="R74" s="463"/>
      <c r="S74" s="466"/>
      <c r="T74" s="469"/>
      <c r="U74" s="520"/>
    </row>
  </sheetData>
  <mergeCells count="292">
    <mergeCell ref="R70:R74"/>
    <mergeCell ref="S70:S74"/>
    <mergeCell ref="T70:T74"/>
    <mergeCell ref="U70:U74"/>
    <mergeCell ref="J70:J74"/>
    <mergeCell ref="K70:K74"/>
    <mergeCell ref="L70:L74"/>
    <mergeCell ref="M70:M74"/>
    <mergeCell ref="N70:N74"/>
    <mergeCell ref="O70:O74"/>
    <mergeCell ref="U65:U69"/>
    <mergeCell ref="A70:A74"/>
    <mergeCell ref="B70:B74"/>
    <mergeCell ref="C70:C74"/>
    <mergeCell ref="D70:D74"/>
    <mergeCell ref="E70:E74"/>
    <mergeCell ref="F70:F74"/>
    <mergeCell ref="G70:G74"/>
    <mergeCell ref="H70:H74"/>
    <mergeCell ref="I70:I74"/>
    <mergeCell ref="O65:O69"/>
    <mergeCell ref="P65:P69"/>
    <mergeCell ref="Q65:Q69"/>
    <mergeCell ref="R65:R69"/>
    <mergeCell ref="S65:S69"/>
    <mergeCell ref="T65:T69"/>
    <mergeCell ref="I65:I69"/>
    <mergeCell ref="J65:J69"/>
    <mergeCell ref="K65:K69"/>
    <mergeCell ref="L65:L69"/>
    <mergeCell ref="M65:M69"/>
    <mergeCell ref="N65:N69"/>
    <mergeCell ref="P70:P74"/>
    <mergeCell ref="Q70:Q74"/>
    <mergeCell ref="O60:O64"/>
    <mergeCell ref="P60:P64"/>
    <mergeCell ref="Q60:Q64"/>
    <mergeCell ref="R60:R64"/>
    <mergeCell ref="S60:S64"/>
    <mergeCell ref="H60:H64"/>
    <mergeCell ref="I60:I64"/>
    <mergeCell ref="J60:J64"/>
    <mergeCell ref="K60:K64"/>
    <mergeCell ref="L60:L64"/>
    <mergeCell ref="M60:M64"/>
    <mergeCell ref="A65:A69"/>
    <mergeCell ref="B65:B69"/>
    <mergeCell ref="C65:C69"/>
    <mergeCell ref="D65:D69"/>
    <mergeCell ref="E65:E69"/>
    <mergeCell ref="F65:F69"/>
    <mergeCell ref="G65:G69"/>
    <mergeCell ref="H65:H69"/>
    <mergeCell ref="N60:N64"/>
    <mergeCell ref="U55:U59"/>
    <mergeCell ref="A60:A64"/>
    <mergeCell ref="B60:B64"/>
    <mergeCell ref="C60:C64"/>
    <mergeCell ref="D60:D64"/>
    <mergeCell ref="E60:E64"/>
    <mergeCell ref="F60:F64"/>
    <mergeCell ref="G60:G64"/>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T60:T64"/>
    <mergeCell ref="U60:U64"/>
    <mergeCell ref="C55:C59"/>
    <mergeCell ref="D55:D59"/>
    <mergeCell ref="E55:E59"/>
    <mergeCell ref="F55:F59"/>
    <mergeCell ref="P50:P54"/>
    <mergeCell ref="Q50:Q54"/>
    <mergeCell ref="R50:R54"/>
    <mergeCell ref="S50:S54"/>
    <mergeCell ref="T50:T54"/>
    <mergeCell ref="S55:S59"/>
    <mergeCell ref="T55:T59"/>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C35:C39"/>
    <mergeCell ref="D35:D39"/>
    <mergeCell ref="E35:E39"/>
    <mergeCell ref="F35:F39"/>
    <mergeCell ref="P30:P34"/>
    <mergeCell ref="Q30:Q34"/>
    <mergeCell ref="A30:A34"/>
    <mergeCell ref="B30:B34"/>
    <mergeCell ref="C30:C34"/>
    <mergeCell ref="D30:D34"/>
    <mergeCell ref="E30:E34"/>
    <mergeCell ref="F30:F34"/>
    <mergeCell ref="G30:G34"/>
    <mergeCell ref="H30:H34"/>
    <mergeCell ref="I30:I34"/>
    <mergeCell ref="R30:R34"/>
    <mergeCell ref="S30:S34"/>
    <mergeCell ref="T30:T34"/>
    <mergeCell ref="U30:U34"/>
    <mergeCell ref="J30:J34"/>
    <mergeCell ref="K30:K34"/>
    <mergeCell ref="L30:L34"/>
    <mergeCell ref="M30:M34"/>
    <mergeCell ref="N30:N34"/>
    <mergeCell ref="O30:O34"/>
    <mergeCell ref="Q25:Q29"/>
    <mergeCell ref="R25:R29"/>
    <mergeCell ref="S25:S29"/>
    <mergeCell ref="T25:T29"/>
    <mergeCell ref="I25:I29"/>
    <mergeCell ref="J25:J29"/>
    <mergeCell ref="K25:K29"/>
    <mergeCell ref="L25:L29"/>
    <mergeCell ref="M25:M29"/>
    <mergeCell ref="N25:N29"/>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U25:U29"/>
    <mergeCell ref="O25:O29"/>
    <mergeCell ref="P25:P29"/>
    <mergeCell ref="Q15:Q19"/>
    <mergeCell ref="R15:R19"/>
    <mergeCell ref="G15:G19"/>
    <mergeCell ref="H15:H19"/>
    <mergeCell ref="I15:I19"/>
    <mergeCell ref="J15:J19"/>
    <mergeCell ref="K15:K19"/>
    <mergeCell ref="L15:L19"/>
    <mergeCell ref="T20:T24"/>
    <mergeCell ref="A20:A24"/>
    <mergeCell ref="B20:B24"/>
    <mergeCell ref="C20:C24"/>
    <mergeCell ref="D20:D24"/>
    <mergeCell ref="E20:E24"/>
    <mergeCell ref="F20:F24"/>
    <mergeCell ref="G20:G24"/>
    <mergeCell ref="M15:M19"/>
    <mergeCell ref="N15:N19"/>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S15:S19"/>
    <mergeCell ref="T15:T19"/>
    <mergeCell ref="U15:U19"/>
    <mergeCell ref="O15:O19"/>
    <mergeCell ref="P15:P19"/>
    <mergeCell ref="A9:N9"/>
    <mergeCell ref="A10:A14"/>
    <mergeCell ref="B10:B14"/>
    <mergeCell ref="C10:C14"/>
    <mergeCell ref="D10:D14"/>
    <mergeCell ref="E10:E14"/>
    <mergeCell ref="R10:R14"/>
    <mergeCell ref="S10:S14"/>
    <mergeCell ref="T10:T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A7:B7 H7 H75:J1048576">
    <cfRule type="containsText" dxfId="92" priority="83" operator="containsText" text="3- Bajo">
      <formula>NOT(ISERROR(SEARCH("3- Bajo",A7)))</formula>
    </cfRule>
    <cfRule type="containsText" dxfId="91" priority="84" operator="containsText" text="4- Bajo">
      <formula>NOT(ISERROR(SEARCH("4- Bajo",A7)))</formula>
    </cfRule>
    <cfRule type="containsText" dxfId="90" priority="85" operator="containsText" text="1- Bajo">
      <formula>NOT(ISERROR(SEARCH("1- Bajo",A7)))</formula>
    </cfRule>
  </conditionalFormatting>
  <conditionalFormatting sqref="A10:B10 A15:B15 A20:B20 A25:B25 A30:B30 A35:B35 A40:B40 A45:B45 A55:B55 A60:B60 A65:B65 A70:B70">
    <cfRule type="containsText" dxfId="89" priority="12" operator="containsText" text="1- Bajo">
      <formula>NOT(ISERROR(SEARCH("1- Bajo",A10)))</formula>
    </cfRule>
    <cfRule type="containsText" dxfId="88" priority="7" operator="containsText" text="3- Moderado">
      <formula>NOT(ISERROR(SEARCH("3- Moderado",A10)))</formula>
    </cfRule>
    <cfRule type="containsText" dxfId="87" priority="8" operator="containsText" text="6- Moderado">
      <formula>NOT(ISERROR(SEARCH("6- Moderado",A10)))</formula>
    </cfRule>
    <cfRule type="containsText" dxfId="86" priority="9" operator="containsText" text="4- Moderado">
      <formula>NOT(ISERROR(SEARCH("4- Moderado",A10)))</formula>
    </cfRule>
    <cfRule type="containsText" dxfId="85" priority="10" operator="containsText" text="3- Bajo">
      <formula>NOT(ISERROR(SEARCH("3- Bajo",A10)))</formula>
    </cfRule>
    <cfRule type="containsText" dxfId="84" priority="11" operator="containsText" text="4- Bajo">
      <formula>NOT(ISERROR(SEARCH("4- Bajo",A10)))</formula>
    </cfRule>
  </conditionalFormatting>
  <conditionalFormatting sqref="A50:B50">
    <cfRule type="containsText" dxfId="83" priority="2" operator="containsText" text="6- Moderado">
      <formula>NOT(ISERROR(SEARCH("6- Moderado",A50)))</formula>
    </cfRule>
    <cfRule type="containsText" dxfId="82" priority="3" operator="containsText" text="4- Moderado">
      <formula>NOT(ISERROR(SEARCH("4- Moderado",A50)))</formula>
    </cfRule>
    <cfRule type="containsText" dxfId="81" priority="4" operator="containsText" text="3- Bajo">
      <formula>NOT(ISERROR(SEARCH("3- Bajo",A50)))</formula>
    </cfRule>
    <cfRule type="containsText" dxfId="80" priority="5" operator="containsText" text="4- Bajo">
      <formula>NOT(ISERROR(SEARCH("4- Bajo",A50)))</formula>
    </cfRule>
    <cfRule type="containsText" dxfId="79" priority="6" operator="containsText" text="1- Bajo">
      <formula>NOT(ISERROR(SEARCH("1- Bajo",A50)))</formula>
    </cfRule>
    <cfRule type="containsText" dxfId="78" priority="1" operator="containsText" text="3- Moderado">
      <formula>NOT(ISERROR(SEARCH("3- Moderado",A50)))</formula>
    </cfRule>
  </conditionalFormatting>
  <conditionalFormatting sqref="C10:I10 C15:I15 C20:I20 C25:I25 C30:I30 C35:I35 C40:I40 C45:I45 C50:I50 C55:I55 C60:I60 C65:I65 C70:I70">
    <cfRule type="containsText" dxfId="77" priority="55" operator="containsText" text="1- Bajo">
      <formula>NOT(ISERROR(SEARCH("1- Bajo",C10)))</formula>
    </cfRule>
    <cfRule type="containsText" dxfId="76" priority="54" operator="containsText" text="4- Bajo">
      <formula>NOT(ISERROR(SEARCH("4- Bajo",C10)))</formula>
    </cfRule>
    <cfRule type="containsText" dxfId="75" priority="53" operator="containsText" text="3- Bajo">
      <formula>NOT(ISERROR(SEARCH("3- Bajo",C10)))</formula>
    </cfRule>
    <cfRule type="containsText" dxfId="74" priority="52" operator="containsText" text="4- Moderado">
      <formula>NOT(ISERROR(SEARCH("4- Moderado",C10)))</formula>
    </cfRule>
    <cfRule type="containsText" dxfId="73" priority="51" operator="containsText" text="6- Moderado">
      <formula>NOT(ISERROR(SEARCH("6- Moderado",C10)))</formula>
    </cfRule>
    <cfRule type="containsText" dxfId="72" priority="50" operator="containsText" text="3- Moderado">
      <formula>NOT(ISERROR(SEARCH("3- Moderado",C10)))</formula>
    </cfRule>
  </conditionalFormatting>
  <conditionalFormatting sqref="D8:J8">
    <cfRule type="containsText" dxfId="71" priority="77" operator="containsText" text="4- Bajo">
      <formula>NOT(ISERROR(SEARCH("4- Bajo",D8)))</formula>
    </cfRule>
    <cfRule type="containsText" dxfId="70" priority="79" operator="containsText" text="1- Bajo">
      <formula>NOT(ISERROR(SEARCH("1- Bajo",D8)))</formula>
    </cfRule>
    <cfRule type="containsText" dxfId="69" priority="73" operator="containsText" text="3- Moderado">
      <formula>NOT(ISERROR(SEARCH("3- Moderado",D8)))</formula>
    </cfRule>
    <cfRule type="containsText" dxfId="68" priority="74" operator="containsText" text="6- Moderado">
      <formula>NOT(ISERROR(SEARCH("6- Moderado",D8)))</formula>
    </cfRule>
    <cfRule type="containsText" dxfId="67" priority="75" operator="containsText" text="4- Moderado">
      <formula>NOT(ISERROR(SEARCH("4- Moderado",D8)))</formula>
    </cfRule>
    <cfRule type="containsText" dxfId="66" priority="76" operator="containsText" text="3- Bajo">
      <formula>NOT(ISERROR(SEARCH("3- Bajo",D8)))</formula>
    </cfRule>
  </conditionalFormatting>
  <conditionalFormatting sqref="H10:H74">
    <cfRule type="containsText" dxfId="65" priority="25" operator="containsText" text="Muy Alta">
      <formula>NOT(ISERROR(SEARCH("Muy Alta",H10)))</formula>
    </cfRule>
    <cfRule type="containsText" dxfId="64" priority="26" operator="containsText" text="Alta">
      <formula>NOT(ISERROR(SEARCH("Alta",H10)))</formula>
    </cfRule>
    <cfRule type="containsText" dxfId="63" priority="27" operator="containsText" text="Muy Alta">
      <formula>NOT(ISERROR(SEARCH("Muy Alta",H10)))</formula>
    </cfRule>
    <cfRule type="containsText" dxfId="62" priority="32" operator="containsText" text="Muy Baja">
      <formula>NOT(ISERROR(SEARCH("Muy Baja",H10)))</formula>
    </cfRule>
    <cfRule type="containsText" dxfId="61" priority="33" operator="containsText" text="Baja">
      <formula>NOT(ISERROR(SEARCH("Baja",H10)))</formula>
    </cfRule>
    <cfRule type="containsText" dxfId="60" priority="34" operator="containsText" text="Media">
      <formula>NOT(ISERROR(SEARCH("Media",H10)))</formula>
    </cfRule>
    <cfRule type="containsText" dxfId="59" priority="35" operator="containsText" text="Alta">
      <formula>NOT(ISERROR(SEARCH("Alta",H10)))</formula>
    </cfRule>
    <cfRule type="containsText" dxfId="58" priority="37" operator="containsText" text="Muy Alta">
      <formula>NOT(ISERROR(SEARCH("Muy Alta",H10)))</formula>
    </cfRule>
  </conditionalFormatting>
  <conditionalFormatting sqref="H75:J1048576 A7:B7 H7">
    <cfRule type="containsText" dxfId="57" priority="82" operator="containsText" text="4- Moderado">
      <formula>NOT(ISERROR(SEARCH("4- Moderado",A7)))</formula>
    </cfRule>
    <cfRule type="containsText" dxfId="56" priority="81" operator="containsText" text="6- Moderado">
      <formula>NOT(ISERROR(SEARCH("6- Moderado",A7)))</formula>
    </cfRule>
    <cfRule type="containsText" dxfId="55" priority="80" operator="containsText" text="3- Moderado">
      <formula>NOT(ISERROR(SEARCH("3- Moderado",A7)))</formula>
    </cfRule>
  </conditionalFormatting>
  <conditionalFormatting sqref="I10:I74">
    <cfRule type="containsText" dxfId="54" priority="29" operator="containsText" text="Mayor">
      <formula>NOT(ISERROR(SEARCH("Mayor",I10)))</formula>
    </cfRule>
    <cfRule type="containsText" dxfId="53" priority="28" operator="containsText" text="Catastrófico">
      <formula>NOT(ISERROR(SEARCH("Catastrófico",I10)))</formula>
    </cfRule>
    <cfRule type="containsText" dxfId="52" priority="30" operator="containsText" text="Menor">
      <formula>NOT(ISERROR(SEARCH("Menor",I10)))</formula>
    </cfRule>
    <cfRule type="containsText" dxfId="51" priority="31" operator="containsText" text="Leve">
      <formula>NOT(ISERROR(SEARCH("Leve",I10)))</formula>
    </cfRule>
    <cfRule type="containsText" dxfId="50" priority="36" operator="containsText" text="Moderado">
      <formula>NOT(ISERROR(SEARCH("Moderado",I10)))</formula>
    </cfRule>
  </conditionalFormatting>
  <conditionalFormatting sqref="J8 J75:J1048576">
    <cfRule type="containsText" dxfId="49" priority="67" operator="containsText" text="12- Alto">
      <formula>NOT(ISERROR(SEARCH("12- Alto",J8)))</formula>
    </cfRule>
    <cfRule type="containsText" dxfId="48" priority="66" operator="containsText" text="5- Extremo">
      <formula>NOT(ISERROR(SEARCH("5- Extremo",J8)))</formula>
    </cfRule>
    <cfRule type="containsText" dxfId="47" priority="65" operator="containsText" text="10- Extremo">
      <formula>NOT(ISERROR(SEARCH("10- Extremo",J8)))</formula>
    </cfRule>
    <cfRule type="containsText" dxfId="46" priority="64" operator="containsText" text="15- Extremo">
      <formula>NOT(ISERROR(SEARCH("15- Extremo",J8)))</formula>
    </cfRule>
    <cfRule type="containsText" dxfId="45" priority="70" operator="containsText" text="8- Alto">
      <formula>NOT(ISERROR(SEARCH("8- Alto",J8)))</formula>
    </cfRule>
    <cfRule type="containsText" dxfId="44" priority="63" operator="containsText" text="20- Extremo">
      <formula>NOT(ISERROR(SEARCH("20- Extremo",J8)))</formula>
    </cfRule>
    <cfRule type="containsText" dxfId="43" priority="78" operator="containsText" text="2- Bajo">
      <formula>NOT(ISERROR(SEARCH("2- Bajo",J8)))</formula>
    </cfRule>
    <cfRule type="containsText" dxfId="42" priority="72" operator="containsText" text="4- Alto">
      <formula>NOT(ISERROR(SEARCH("4- Alto",J8)))</formula>
    </cfRule>
    <cfRule type="containsText" dxfId="41" priority="71" operator="containsText" text="5- Alto">
      <formula>NOT(ISERROR(SEARCH("5- Alto",J8)))</formula>
    </cfRule>
    <cfRule type="containsText" dxfId="40" priority="62" operator="containsText" text="25- Extremo">
      <formula>NOT(ISERROR(SEARCH("25- Extremo",J8)))</formula>
    </cfRule>
    <cfRule type="containsText" dxfId="39" priority="69" operator="containsText" text="9- Alto">
      <formula>NOT(ISERROR(SEARCH("9- Alto",J8)))</formula>
    </cfRule>
    <cfRule type="containsText" dxfId="38" priority="68" operator="containsText" text="10- Alto">
      <formula>NOT(ISERROR(SEARCH("10- Alto",J8)))</formula>
    </cfRule>
  </conditionalFormatting>
  <conditionalFormatting sqref="J10:J74 L10:M74">
    <cfRule type="containsText" dxfId="37" priority="23" operator="containsText" text="Moderado">
      <formula>NOT(ISERROR(SEARCH("Moderado",J10)))</formula>
    </cfRule>
  </conditionalFormatting>
  <conditionalFormatting sqref="J10:J74">
    <cfRule type="containsText" dxfId="36" priority="86" operator="containsText" text="Bajo">
      <formula>NOT(ISERROR(SEARCH("Bajo",J10)))</formula>
    </cfRule>
    <cfRule type="containsText" dxfId="35" priority="88" operator="containsText" text="Alto">
      <formula>NOT(ISERROR(SEARCH("Alto",J10)))</formula>
    </cfRule>
    <cfRule type="containsText" dxfId="34" priority="89" operator="containsText" text="Extremo">
      <formula>NOT(ISERROR(SEARCH("Extremo",J10)))</formula>
    </cfRule>
    <cfRule type="colorScale" priority="90">
      <colorScale>
        <cfvo type="min"/>
        <cfvo type="max"/>
        <color rgb="FFFF7128"/>
        <color rgb="FFFFEF9C"/>
      </colorScale>
    </cfRule>
    <cfRule type="containsText" dxfId="33" priority="22" operator="containsText" text="Extremo">
      <formula>NOT(ISERROR(SEARCH("Extremo",J10)))</formula>
    </cfRule>
    <cfRule type="containsText" dxfId="32" priority="21" operator="containsText" text="Bajo">
      <formula>NOT(ISERROR(SEARCH("Bajo",J10)))</formula>
    </cfRule>
    <cfRule type="containsText" dxfId="31" priority="87" operator="containsText" text="Moderado">
      <formula>NOT(ISERROR(SEARCH("Moderado",J10)))</formula>
    </cfRule>
  </conditionalFormatting>
  <conditionalFormatting sqref="K10:K74">
    <cfRule type="containsText" dxfId="30" priority="17" operator="containsText" text="Muy Alta">
      <formula>NOT(ISERROR(SEARCH("Muy Alta",K10)))</formula>
    </cfRule>
    <cfRule type="containsText" dxfId="29" priority="24" operator="containsText" text="Media">
      <formula>NOT(ISERROR(SEARCH("Media",K10)))</formula>
    </cfRule>
    <cfRule type="containsText" dxfId="28" priority="20" operator="containsText" text="Muy Baja">
      <formula>NOT(ISERROR(SEARCH("Muy Baja",K10)))</formula>
    </cfRule>
    <cfRule type="containsText" dxfId="27" priority="19" operator="containsText" text="Baja">
      <formula>NOT(ISERROR(SEARCH("Baja",K10)))</formula>
    </cfRule>
    <cfRule type="containsText" dxfId="26" priority="18" operator="containsText" text="Alta">
      <formula>NOT(ISERROR(SEARCH("Alta",K10)))</formula>
    </cfRule>
  </conditionalFormatting>
  <conditionalFormatting sqref="K10:L10 K15:L15 K20:L20 K25:L25 K30:L30 K35:L35 K40:L40 K45:L45 K50:L50 K55:L55 K60:L60 K65:L65 K70:L70">
    <cfRule type="containsText" dxfId="25" priority="56" operator="containsText" text="3- Moderado">
      <formula>NOT(ISERROR(SEARCH("3- Moderado",K10)))</formula>
    </cfRule>
    <cfRule type="containsText" dxfId="24" priority="61" operator="containsText" text="1- Bajo">
      <formula>NOT(ISERROR(SEARCH("1- Bajo",K10)))</formula>
    </cfRule>
    <cfRule type="containsText" dxfId="23" priority="59" operator="containsText" text="3- Bajo">
      <formula>NOT(ISERROR(SEARCH("3- Bajo",K10)))</formula>
    </cfRule>
    <cfRule type="containsText" dxfId="22" priority="60" operator="containsText" text="4- Bajo">
      <formula>NOT(ISERROR(SEARCH("4- Bajo",K10)))</formula>
    </cfRule>
    <cfRule type="containsText" dxfId="21" priority="58" operator="containsText" text="4- Moderado">
      <formula>NOT(ISERROR(SEARCH("4- Moderado",K10)))</formula>
    </cfRule>
    <cfRule type="containsText" dxfId="20" priority="57" operator="containsText" text="6- Moderado">
      <formula>NOT(ISERROR(SEARCH("6- Moderado",K10)))</formula>
    </cfRule>
  </conditionalFormatting>
  <conditionalFormatting sqref="K8:M8">
    <cfRule type="containsText" dxfId="19" priority="49" operator="containsText" text="1- Bajo">
      <formula>NOT(ISERROR(SEARCH("1- Bajo",K8)))</formula>
    </cfRule>
    <cfRule type="containsText" dxfId="18" priority="47" operator="containsText" text="3- Bajo">
      <formula>NOT(ISERROR(SEARCH("3- Bajo",K8)))</formula>
    </cfRule>
    <cfRule type="containsText" dxfId="17" priority="46" operator="containsText" text="4- Moderado">
      <formula>NOT(ISERROR(SEARCH("4- Moderado",K8)))</formula>
    </cfRule>
    <cfRule type="containsText" dxfId="16" priority="45" operator="containsText" text="6- Moderado">
      <formula>NOT(ISERROR(SEARCH("6- Moderado",K8)))</formula>
    </cfRule>
    <cfRule type="containsText" dxfId="15" priority="44" operator="containsText" text="3- Moderado">
      <formula>NOT(ISERROR(SEARCH("3- Moderado",K8)))</formula>
    </cfRule>
    <cfRule type="containsText" dxfId="14" priority="48" operator="containsText" text="4- Bajo">
      <formula>NOT(ISERROR(SEARCH("4- Bajo",K8)))</formula>
    </cfRule>
  </conditionalFormatting>
  <conditionalFormatting sqref="L10:L74">
    <cfRule type="containsText" dxfId="13" priority="14" operator="containsText" text="Mayor">
      <formula>NOT(ISERROR(SEARCH("Mayor",L10)))</formula>
    </cfRule>
    <cfRule type="containsText" dxfId="12" priority="15" operator="containsText" text="Menor">
      <formula>NOT(ISERROR(SEARCH("Menor",L10)))</formula>
    </cfRule>
    <cfRule type="containsText" dxfId="11" priority="16" operator="containsText" text="Leve">
      <formula>NOT(ISERROR(SEARCH("Leve",L10)))</formula>
    </cfRule>
    <cfRule type="containsText" dxfId="10" priority="13" operator="containsText" text="Catastrófico">
      <formula>NOT(ISERROR(SEARCH("Catastrófico",L10)))</formula>
    </cfRule>
  </conditionalFormatting>
  <conditionalFormatting sqref="M10:M74">
    <cfRule type="containsText" dxfId="9" priority="91" operator="containsText" text="Bajo">
      <formula>NOT(ISERROR(SEARCH("Bajo",M10)))</formula>
    </cfRule>
    <cfRule type="containsText" dxfId="8" priority="92" operator="containsText" text="Moderado">
      <formula>NOT(ISERROR(SEARCH("Moderado",M10)))</formula>
    </cfRule>
    <cfRule type="containsText" dxfId="7" priority="93" operator="containsText" text="Alto">
      <formula>NOT(ISERROR(SEARCH("Alto",M10)))</formula>
    </cfRule>
    <cfRule type="containsText" dxfId="6" priority="94" operator="containsText" text="Extremo">
      <formula>NOT(ISERROR(SEARCH("Extremo",M10)))</formula>
    </cfRule>
    <cfRule type="colorScale" priority="95">
      <colorScale>
        <cfvo type="min"/>
        <cfvo type="max"/>
        <color rgb="FFFF7128"/>
        <color rgb="FFFFEF9C"/>
      </colorScale>
    </cfRule>
  </conditionalFormatting>
  <conditionalFormatting sqref="N10 N15 N20 N25 N30 N35 N40 N45 N50 N55 N60 N65 N70">
    <cfRule type="containsText" dxfId="5" priority="42" operator="containsText" text="4- Bajo">
      <formula>NOT(ISERROR(SEARCH("4- Bajo",N10)))</formula>
    </cfRule>
    <cfRule type="containsText" dxfId="4" priority="43" operator="containsText" text="1- Bajo">
      <formula>NOT(ISERROR(SEARCH("1- Bajo",N10)))</formula>
    </cfRule>
    <cfRule type="containsText" dxfId="3" priority="38" operator="containsText" text="3- Moderado">
      <formula>NOT(ISERROR(SEARCH("3- Moderado",N10)))</formula>
    </cfRule>
    <cfRule type="containsText" dxfId="2" priority="41" operator="containsText" text="3- Bajo">
      <formula>NOT(ISERROR(SEARCH("3- Bajo",N10)))</formula>
    </cfRule>
    <cfRule type="containsText" dxfId="1" priority="40" operator="containsText" text="4- Moderado">
      <formula>NOT(ISERROR(SEARCH("4- Moderado",N10)))</formula>
    </cfRule>
    <cfRule type="containsText" dxfId="0" priority="39" operator="containsText" text="6- Moderado">
      <formula>NOT(ISERROR(SEARCH("6- Moderado",N10)))</formula>
    </cfRule>
  </conditionalFormatting>
  <dataValidations count="7">
    <dataValidation allowBlank="1" showInputMessage="1" showErrorMessage="1" prompt="Seleccionar el tipo de riesgo teniendo en cuenta que  factor organizaconal afecta. Ver explicacion en hoja " sqref="E8" xr:uid="{57786D71-D927-437C-83A5-ED199915F455}"/>
    <dataValidation allowBlank="1" showInputMessage="1" showErrorMessage="1" prompt="Registrar qué factor  que ocasina el riesgo: un facot identtficado el contexto._x000a_O  personas, recursos, estilo de direccion , factores externos, , codiciones ambientales" sqref="F8:G8" xr:uid="{1BEDF67A-CAC7-4D5D-80D6-B3D2E096A65D}"/>
    <dataValidation allowBlank="1" showInputMessage="1" showErrorMessage="1" prompt="Que tan factible es que materialize el riesgo?" sqref="H8" xr:uid="{94FB2703-27EE-4832-9975-8751AE2692D3}"/>
    <dataValidation allowBlank="1" showInputMessage="1" showErrorMessage="1" prompt="El grado de afectación puede ser " sqref="I8" xr:uid="{C1D51D84-A16A-4895-AFC3-41A8D744CAE3}"/>
    <dataValidation allowBlank="1" showInputMessage="1" showErrorMessage="1" prompt="Describir las actividades que se van a desarrollar para el proyecto" sqref="O7" xr:uid="{FE27539E-FBD1-448C-B00B-77014B7FBA92}"/>
    <dataValidation allowBlank="1" showInputMessage="1" showErrorMessage="1" prompt="Seleccionar si el responsable es el responsable de las acciones es el nivel central" sqref="P7:P8" xr:uid="{ED958C74-FC89-48BB-A814-6635DC10A3B8}"/>
    <dataValidation allowBlank="1" showInputMessage="1" showErrorMessage="1" prompt="seleccionar si el responsable de ejecutar las acciones es el nivel central" sqref="Q8:R8" xr:uid="{AFCDB351-19E9-488B-9ECA-091BE07C5C71}"/>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1DF3CE59ED9645A3DFB4ABAF47D383" ma:contentTypeVersion="14" ma:contentTypeDescription="Crear nuevo documento." ma:contentTypeScope="" ma:versionID="c7a461219162252c2ba255de517f6b29">
  <xsd:schema xmlns:xsd="http://www.w3.org/2001/XMLSchema" xmlns:xs="http://www.w3.org/2001/XMLSchema" xmlns:p="http://schemas.microsoft.com/office/2006/metadata/properties" xmlns:ns2="e9ec3729-95e3-4f66-b882-62cf11599a7d" xmlns:ns3="78bcdfde-b2fa-4399-b6a7-e0912ef9e0ae" targetNamespace="http://schemas.microsoft.com/office/2006/metadata/properties" ma:root="true" ma:fieldsID="e259687c004d16571ded88217adf5ead" ns2:_="" ns3:_="">
    <xsd:import namespace="e9ec3729-95e3-4f66-b882-62cf11599a7d"/>
    <xsd:import namespace="78bcdfde-b2fa-4399-b6a7-e0912ef9e0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ec3729-95e3-4f66-b882-62cf11599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bcdfde-b2fa-4399-b6a7-e0912ef9e0a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0d2414c-51fe-42fc-8bed-8310e6dd01fa}" ma:internalName="TaxCatchAll" ma:showField="CatchAllData" ma:web="78bcdfde-b2fa-4399-b6a7-e0912ef9e0a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9ec3729-95e3-4f66-b882-62cf11599a7d">
      <Terms xmlns="http://schemas.microsoft.com/office/infopath/2007/PartnerControls"/>
    </lcf76f155ced4ddcb4097134ff3c332f>
    <TaxCatchAll xmlns="78bcdfde-b2fa-4399-b6a7-e0912ef9e0a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8C43FC-F56B-42FC-9050-DDD65750A3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ec3729-95e3-4f66-b882-62cf11599a7d"/>
    <ds:schemaRef ds:uri="78bcdfde-b2fa-4399-b6a7-e0912ef9e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1A0A47-062C-4D99-A749-872BE796EAB4}">
  <ds:schemaRefs>
    <ds:schemaRef ds:uri="http://schemas.microsoft.com/office/2006/metadata/properties"/>
    <ds:schemaRef ds:uri="http://schemas.microsoft.com/office/infopath/2007/PartnerControls"/>
    <ds:schemaRef ds:uri="e9ec3729-95e3-4f66-b882-62cf11599a7d"/>
    <ds:schemaRef ds:uri="78bcdfde-b2fa-4399-b6a7-e0912ef9e0ae"/>
  </ds:schemaRefs>
</ds:datastoreItem>
</file>

<file path=customXml/itemProps3.xml><?xml version="1.0" encoding="utf-8"?>
<ds:datastoreItem xmlns:ds="http://schemas.openxmlformats.org/officeDocument/2006/customXml" ds:itemID="{179ADFFE-EF1D-4F98-85A8-E6090DE745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Análisis de Contexto </vt:lpstr>
      <vt:lpstr>Presentacion </vt:lpstr>
      <vt:lpstr>Estrategias</vt:lpstr>
      <vt:lpstr>Instructivo</vt:lpstr>
      <vt:lpstr>Mapa Final</vt:lpstr>
      <vt:lpstr>Clasificación Riesgo</vt:lpstr>
      <vt:lpstr>Tabla probabilidad</vt:lpstr>
      <vt:lpstr>Tabla Impacto </vt:lpstr>
      <vt:lpstr>Hoja1</vt:lpstr>
      <vt:lpstr>LISTA</vt:lpstr>
      <vt:lpstr>Tabla Valoración de Controles</vt:lpstr>
      <vt:lpstr>Matriz de Calor</vt:lpstr>
      <vt:lpstr>Seguimiento 1 Trimestre</vt:lpstr>
      <vt:lpstr>Seguimiento 2 Trimestre </vt:lpstr>
      <vt:lpstr>Seguimiento 3 Trimestre </vt:lpstr>
      <vt:lpstr>Seguimiento 4 Trimestre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Karol Maria Herrera Chamorro</cp:lastModifiedBy>
  <cp:revision/>
  <dcterms:created xsi:type="dcterms:W3CDTF">2021-04-16T16:11:31Z</dcterms:created>
  <dcterms:modified xsi:type="dcterms:W3CDTF">2025-06-26T15:05:54Z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0x010100D31DF3CE59ED9645A3DFB4ABAF47D383</vt:lpwstr>
  </property>
  <property fmtid="{D5CDD505-2E9C-101B-9397-08002B2CF9AE}" pid="3" name="MediaServiceImageTags">
    <vt:lpwstr/>
  </property>
</Properties>
</file>