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hidePivotFieldList="1" defaultThemeVersion="166925"/>
  <mc:AlternateContent xmlns:mc="http://schemas.openxmlformats.org/markup-compatibility/2006">
    <mc:Choice Requires="x15">
      <x15ac:absPath xmlns:x15ac="http://schemas.microsoft.com/office/spreadsheetml/2010/11/ac" url="C:\Users\ELASSOO\Downloads\"/>
    </mc:Choice>
  </mc:AlternateContent>
  <xr:revisionPtr revIDLastSave="0" documentId="8_{C1B656A7-AE55-4655-A4F2-C61C1D0DF7C2}" xr6:coauthVersionLast="47" xr6:coauthVersionMax="47" xr10:uidLastSave="{00000000-0000-0000-0000-000000000000}"/>
  <bookViews>
    <workbookView xWindow="0" yWindow="0" windowWidth="28800" windowHeight="12105" tabRatio="924" firstSheet="12" activeTab="13" xr2:uid="{00000000-000D-0000-FFFF-FFFF00000000}"/>
  </bookViews>
  <sheets>
    <sheet name="1- Presentación " sheetId="10" r:id="rId1"/>
    <sheet name="Conceptos 37001 " sheetId="37" r:id="rId2"/>
    <sheet name="2- Análisis de Contexto "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2">'2- Análisis de Contexto '!$A$1:$F$85</definedName>
    <definedName name="_xlnm.Print_Area" localSheetId="3">'3- Estrategias'!$A$1:$G$15</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8" l="1"/>
  <c r="C6" i="36"/>
  <c r="C5" i="36"/>
  <c r="C4" i="36"/>
  <c r="C6" i="35"/>
  <c r="C5" i="35"/>
  <c r="C4" i="35"/>
  <c r="K50" i="28"/>
  <c r="K40" i="28"/>
  <c r="K30" i="28"/>
  <c r="K20" i="28"/>
  <c r="K10" i="28"/>
  <c r="C6" i="34" l="1"/>
  <c r="C5" i="34"/>
  <c r="C4" i="34"/>
  <c r="L51" i="28" l="1"/>
  <c r="L52" i="28"/>
  <c r="L53" i="28"/>
  <c r="L54" i="28"/>
  <c r="L55" i="28"/>
  <c r="L56" i="28"/>
  <c r="L57" i="28"/>
  <c r="L58" i="28"/>
  <c r="L59" i="28"/>
  <c r="L50" i="28"/>
  <c r="L41" i="28"/>
  <c r="L42" i="28"/>
  <c r="L43" i="28"/>
  <c r="L44" i="28"/>
  <c r="L45" i="28"/>
  <c r="L46" i="28"/>
  <c r="L47" i="28"/>
  <c r="L48" i="28"/>
  <c r="L49" i="28"/>
  <c r="L40" i="28"/>
  <c r="L32" i="28"/>
  <c r="L33" i="28"/>
  <c r="L34" i="28"/>
  <c r="L35" i="28"/>
  <c r="L36" i="28"/>
  <c r="L37" i="28"/>
  <c r="L38" i="28"/>
  <c r="L39" i="28"/>
  <c r="L31" i="28"/>
  <c r="L30" i="28"/>
  <c r="L23" i="28" l="1"/>
  <c r="L24" i="28"/>
  <c r="L25" i="28"/>
  <c r="L26" i="28"/>
  <c r="L27" i="28"/>
  <c r="L28" i="28"/>
  <c r="C14" i="28" l="1"/>
  <c r="J15" i="28"/>
  <c r="J16" i="28"/>
  <c r="J17" i="28"/>
  <c r="J18" i="28"/>
  <c r="J19" i="28"/>
  <c r="L13" i="28"/>
  <c r="L14" i="28"/>
  <c r="L10" i="28"/>
  <c r="L11" i="28"/>
  <c r="L12" i="28"/>
  <c r="G20" i="18" l="1"/>
  <c r="G30" i="18"/>
  <c r="G40" i="18"/>
  <c r="G50" i="18"/>
  <c r="G60" i="18"/>
  <c r="G70" i="18"/>
  <c r="G10" i="18"/>
  <c r="C70" i="29" l="1"/>
  <c r="C70" i="18" s="1"/>
  <c r="B70" i="29"/>
  <c r="B70" i="34" s="1"/>
  <c r="E70" i="29"/>
  <c r="R79" i="28"/>
  <c r="L79" i="28"/>
  <c r="C79" i="28"/>
  <c r="R78" i="28"/>
  <c r="L78" i="28"/>
  <c r="C78" i="28"/>
  <c r="R77" i="28"/>
  <c r="L77" i="28"/>
  <c r="J77" i="28"/>
  <c r="R76" i="28"/>
  <c r="L76" i="28"/>
  <c r="J76" i="28"/>
  <c r="R75" i="28"/>
  <c r="L75" i="28"/>
  <c r="J75" i="28"/>
  <c r="R74" i="28"/>
  <c r="L74" i="28"/>
  <c r="J74" i="28"/>
  <c r="R73" i="28"/>
  <c r="L73" i="28"/>
  <c r="J73" i="28"/>
  <c r="R72" i="28"/>
  <c r="J72" i="28"/>
  <c r="C72" i="28"/>
  <c r="R71" i="28"/>
  <c r="L71" i="28"/>
  <c r="J71" i="28"/>
  <c r="C71" i="28"/>
  <c r="R70" i="28"/>
  <c r="L70" i="28"/>
  <c r="J70" i="28"/>
  <c r="C70" i="28"/>
  <c r="B70" i="28"/>
  <c r="L79" i="27"/>
  <c r="K79" i="27" s="1"/>
  <c r="L78" i="27"/>
  <c r="K78" i="27" s="1"/>
  <c r="L77" i="27"/>
  <c r="K77" i="27" s="1"/>
  <c r="L76" i="27"/>
  <c r="K76" i="27" s="1"/>
  <c r="L75" i="27"/>
  <c r="K75" i="27" s="1"/>
  <c r="L74" i="27"/>
  <c r="K74" i="27" s="1"/>
  <c r="L73" i="27"/>
  <c r="K73" i="27" s="1"/>
  <c r="L72" i="27"/>
  <c r="K72" i="27" s="1"/>
  <c r="L71" i="27"/>
  <c r="K71" i="27" s="1"/>
  <c r="L70" i="27"/>
  <c r="G70" i="27"/>
  <c r="H70" i="27" s="1"/>
  <c r="F70" i="29" l="1"/>
  <c r="K70" i="27"/>
  <c r="M70" i="27"/>
  <c r="N70" i="27" s="1"/>
  <c r="C70" i="34"/>
  <c r="B70" i="18"/>
  <c r="K70" i="28"/>
  <c r="T70" i="28" s="1"/>
  <c r="J70" i="29" s="1"/>
  <c r="S70" i="28"/>
  <c r="U70" i="28" l="1"/>
  <c r="K70" i="29" s="1"/>
  <c r="E70" i="18" s="1"/>
  <c r="H70" i="29"/>
  <c r="G70" i="29"/>
  <c r="D70" i="18"/>
  <c r="D70" i="34"/>
  <c r="E70" i="34" l="1"/>
  <c r="V70" i="28"/>
  <c r="M70" i="29" s="1"/>
  <c r="F70" i="34" s="1"/>
  <c r="E79" i="29"/>
  <c r="E78" i="29"/>
  <c r="E77" i="29"/>
  <c r="E76" i="29"/>
  <c r="E75" i="29"/>
  <c r="E74" i="29"/>
  <c r="E73" i="29"/>
  <c r="E72" i="29"/>
  <c r="E71" i="29"/>
  <c r="L70" i="29"/>
  <c r="C70" i="36"/>
  <c r="R69" i="28"/>
  <c r="L69" i="28"/>
  <c r="C69" i="28"/>
  <c r="R68" i="28"/>
  <c r="L68" i="28"/>
  <c r="C68" i="28"/>
  <c r="E69" i="29"/>
  <c r="E68" i="29"/>
  <c r="E67" i="29"/>
  <c r="E66" i="29"/>
  <c r="E65" i="29"/>
  <c r="E64" i="29"/>
  <c r="E63" i="29"/>
  <c r="E62" i="29"/>
  <c r="E61" i="29"/>
  <c r="L60" i="29"/>
  <c r="E60" i="29"/>
  <c r="C60" i="29"/>
  <c r="C60" i="36" s="1"/>
  <c r="B60" i="29"/>
  <c r="B60" i="36" s="1"/>
  <c r="F70" i="18" l="1"/>
  <c r="S78" i="28"/>
  <c r="B60" i="18"/>
  <c r="B60" i="34"/>
  <c r="B60" i="35"/>
  <c r="C60" i="18"/>
  <c r="C60" i="34"/>
  <c r="C60" i="35"/>
  <c r="B70" i="35"/>
  <c r="B70" i="36"/>
  <c r="C70" i="35"/>
  <c r="S68" i="28" l="1"/>
  <c r="E70" i="36" l="1"/>
  <c r="E70" i="35"/>
  <c r="D70" i="36"/>
  <c r="D70" i="35"/>
  <c r="B60" i="28"/>
  <c r="C60" i="28"/>
  <c r="J60" i="28"/>
  <c r="L60" i="28"/>
  <c r="R60" i="28"/>
  <c r="C61" i="28"/>
  <c r="J61" i="28"/>
  <c r="L61" i="28"/>
  <c r="R61" i="28"/>
  <c r="C62" i="28"/>
  <c r="J62" i="28"/>
  <c r="L62" i="28"/>
  <c r="R62" i="28"/>
  <c r="J63" i="28"/>
  <c r="L63" i="28"/>
  <c r="R63" i="28"/>
  <c r="J64" i="28"/>
  <c r="L64" i="28"/>
  <c r="R64" i="28"/>
  <c r="J65" i="28"/>
  <c r="L65" i="28"/>
  <c r="R65" i="28"/>
  <c r="J66" i="28"/>
  <c r="L66" i="28"/>
  <c r="R66" i="28"/>
  <c r="J67" i="28"/>
  <c r="L67" i="28"/>
  <c r="R67" i="28"/>
  <c r="C24" i="28"/>
  <c r="L22" i="28"/>
  <c r="L69" i="27"/>
  <c r="L68" i="27"/>
  <c r="L67" i="27"/>
  <c r="K67" i="27" s="1"/>
  <c r="L66" i="27"/>
  <c r="K66" i="27" s="1"/>
  <c r="L65" i="27"/>
  <c r="K65" i="27" s="1"/>
  <c r="L64" i="27"/>
  <c r="K64" i="27" s="1"/>
  <c r="L63" i="27"/>
  <c r="K63" i="27" s="1"/>
  <c r="L62" i="27"/>
  <c r="K62" i="27" s="1"/>
  <c r="L61" i="27"/>
  <c r="K61" i="27" s="1"/>
  <c r="L60" i="27"/>
  <c r="G60" i="27"/>
  <c r="H60" i="27" s="1"/>
  <c r="L59" i="27"/>
  <c r="K59" i="27" s="1"/>
  <c r="L58" i="27"/>
  <c r="K58" i="27" s="1"/>
  <c r="L57" i="27"/>
  <c r="K57" i="27" s="1"/>
  <c r="L56" i="27"/>
  <c r="K56" i="27" s="1"/>
  <c r="L55" i="27"/>
  <c r="K55" i="27" s="1"/>
  <c r="L54" i="27"/>
  <c r="K54" i="27" s="1"/>
  <c r="L53" i="27"/>
  <c r="K53" i="27" s="1"/>
  <c r="L52" i="27"/>
  <c r="K52" i="27" s="1"/>
  <c r="L51" i="27"/>
  <c r="K51" i="27" s="1"/>
  <c r="L50" i="27"/>
  <c r="L49" i="27"/>
  <c r="K49" i="27" s="1"/>
  <c r="L48" i="27"/>
  <c r="K48" i="27" s="1"/>
  <c r="L47" i="27"/>
  <c r="K47" i="27" s="1"/>
  <c r="L46" i="27"/>
  <c r="K46" i="27" s="1"/>
  <c r="L45" i="27"/>
  <c r="K45" i="27" s="1"/>
  <c r="L44" i="27"/>
  <c r="K44" i="27" s="1"/>
  <c r="L43" i="27"/>
  <c r="K43" i="27" s="1"/>
  <c r="L42" i="27"/>
  <c r="K42" i="27" s="1"/>
  <c r="L41" i="27"/>
  <c r="K41" i="27" s="1"/>
  <c r="L40" i="27"/>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L22" i="27"/>
  <c r="K22" i="27" s="1"/>
  <c r="L23" i="27"/>
  <c r="K23" i="27" s="1"/>
  <c r="L24" i="27"/>
  <c r="K24" i="27" s="1"/>
  <c r="L25" i="27"/>
  <c r="K25" i="27" s="1"/>
  <c r="L26" i="27"/>
  <c r="K26" i="27" s="1"/>
  <c r="L27" i="27"/>
  <c r="K27" i="27" s="1"/>
  <c r="L28" i="27"/>
  <c r="K28" i="27" s="1"/>
  <c r="L29" i="27"/>
  <c r="K29" i="27" s="1"/>
  <c r="L30" i="27"/>
  <c r="K30" i="27" s="1"/>
  <c r="L31" i="27"/>
  <c r="L32" i="27"/>
  <c r="K32" i="27" s="1"/>
  <c r="L33" i="27"/>
  <c r="K33" i="27" s="1"/>
  <c r="L34" i="27"/>
  <c r="K34" i="27" s="1"/>
  <c r="L35" i="27"/>
  <c r="K35" i="27" s="1"/>
  <c r="L36" i="27"/>
  <c r="K36" i="27" s="1"/>
  <c r="L37" i="27"/>
  <c r="K37" i="27" s="1"/>
  <c r="L38" i="27"/>
  <c r="K38" i="27" s="1"/>
  <c r="L39" i="27"/>
  <c r="K39" i="27" s="1"/>
  <c r="K50" i="27" l="1"/>
  <c r="M50" i="27"/>
  <c r="K40" i="27"/>
  <c r="M40" i="27"/>
  <c r="N40" i="27" s="1"/>
  <c r="K31" i="27"/>
  <c r="M30" i="27"/>
  <c r="K21" i="27"/>
  <c r="M20" i="27"/>
  <c r="F60" i="29"/>
  <c r="M60" i="27"/>
  <c r="N60" i="27" s="1"/>
  <c r="H60" i="29" s="1"/>
  <c r="F70" i="36"/>
  <c r="F70" i="35"/>
  <c r="K60" i="27"/>
  <c r="K69" i="27"/>
  <c r="S60" i="28"/>
  <c r="K60" i="28"/>
  <c r="T60" i="28" s="1"/>
  <c r="J60" i="29" s="1"/>
  <c r="K68" i="27"/>
  <c r="A40" i="28"/>
  <c r="A30" i="28"/>
  <c r="A20" i="28"/>
  <c r="G60" i="29" l="1"/>
  <c r="D60" i="18"/>
  <c r="D60" i="36"/>
  <c r="D60" i="35"/>
  <c r="D60" i="34"/>
  <c r="U60" i="28"/>
  <c r="B20" i="28"/>
  <c r="B30" i="28"/>
  <c r="B40" i="28"/>
  <c r="L29" i="28"/>
  <c r="L21" i="28"/>
  <c r="L20"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40" i="28"/>
  <c r="C41" i="28"/>
  <c r="C43" i="28"/>
  <c r="C44" i="28"/>
  <c r="C45" i="28"/>
  <c r="C46" i="28"/>
  <c r="C47" i="28"/>
  <c r="C48" i="28"/>
  <c r="C4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V60" i="28"/>
  <c r="M60" i="29" s="1"/>
  <c r="K60" i="29"/>
  <c r="B40" i="18"/>
  <c r="C50" i="18"/>
  <c r="C30" i="18"/>
  <c r="A30" i="18"/>
  <c r="B50" i="18"/>
  <c r="B30" i="18"/>
  <c r="C40" i="18"/>
  <c r="A40" i="18"/>
  <c r="G50" i="29"/>
  <c r="E60" i="36" l="1"/>
  <c r="E60" i="34"/>
  <c r="E60" i="35"/>
  <c r="E60" i="18"/>
  <c r="F60" i="36"/>
  <c r="F60" i="35"/>
  <c r="F60" i="34"/>
  <c r="F60" i="18"/>
  <c r="G40" i="29"/>
  <c r="G30" i="27" l="1"/>
  <c r="H30" i="27" s="1"/>
  <c r="N30" i="27" s="1"/>
  <c r="F30" i="29" l="1"/>
  <c r="G10" i="27"/>
  <c r="G20" i="27"/>
  <c r="O30" i="27" l="1"/>
  <c r="G30" i="29"/>
  <c r="H30" i="29"/>
  <c r="C23" i="28"/>
  <c r="C20" i="28" l="1"/>
  <c r="J20" i="28"/>
  <c r="R20" i="28"/>
  <c r="C21" i="28"/>
  <c r="R21" i="28"/>
  <c r="C22" i="28"/>
  <c r="R22" i="28"/>
  <c r="J23" i="28"/>
  <c r="R23" i="28"/>
  <c r="J24" i="28"/>
  <c r="R24" i="28"/>
  <c r="C25" i="28"/>
  <c r="R25" i="28"/>
  <c r="C26" i="28"/>
  <c r="R26" i="28"/>
  <c r="C27" i="28"/>
  <c r="R27" i="28"/>
  <c r="C28" i="28"/>
  <c r="R28" i="28"/>
  <c r="C29" i="28"/>
  <c r="R29" i="28"/>
  <c r="J30" i="28"/>
  <c r="R30" i="28"/>
  <c r="J31" i="28"/>
  <c r="R31" i="28"/>
  <c r="J32" i="28"/>
  <c r="R32" i="28"/>
  <c r="J33" i="28"/>
  <c r="R33" i="28"/>
  <c r="R34" i="28"/>
  <c r="R35" i="28"/>
  <c r="R36" i="28"/>
  <c r="R37" i="28"/>
  <c r="R38"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B50" i="28"/>
  <c r="T30" i="28" l="1"/>
  <c r="S40" i="28"/>
  <c r="U40" i="28" s="1"/>
  <c r="S30" i="28"/>
  <c r="U30" i="28" s="1"/>
  <c r="S20" i="28"/>
  <c r="S50" i="28"/>
  <c r="G40" i="27" l="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C11" i="28"/>
  <c r="C12" i="28"/>
  <c r="C10" i="28"/>
  <c r="L10" i="27" l="1"/>
  <c r="K10" i="27" s="1"/>
  <c r="I21" i="5"/>
  <c r="I22" i="5"/>
  <c r="C20" i="18" l="1"/>
  <c r="C10" i="18"/>
  <c r="M10" i="27" l="1"/>
  <c r="G20" i="29" l="1"/>
  <c r="U20" i="28"/>
  <c r="G10" i="29"/>
  <c r="L20" i="29"/>
  <c r="E11" i="29"/>
  <c r="E12" i="29"/>
  <c r="A20" i="29"/>
  <c r="B20" i="29"/>
  <c r="R11" i="28"/>
  <c r="R12" i="28"/>
  <c r="R13" i="28"/>
  <c r="R14" i="28"/>
  <c r="R15" i="28"/>
  <c r="R16" i="28"/>
  <c r="R17" i="28"/>
  <c r="R18" i="28"/>
  <c r="R19" i="28"/>
  <c r="R10" i="28"/>
  <c r="J11" i="28"/>
  <c r="J13" i="28"/>
  <c r="J14" i="28"/>
  <c r="J10" i="28"/>
  <c r="A20" i="36" l="1"/>
  <c r="A20" i="35"/>
  <c r="A20" i="34"/>
  <c r="B20" i="36"/>
  <c r="B20" i="35"/>
  <c r="B20" i="34"/>
  <c r="B20" i="18"/>
  <c r="A20" i="18"/>
  <c r="S10" i="28"/>
  <c r="U10" i="28" s="1"/>
  <c r="H10" i="27" l="1"/>
  <c r="H20" i="27"/>
  <c r="N20" i="27" s="1"/>
  <c r="H20" i="29" l="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Efrain Lasso Ordoñez</author>
    <author>NatyT</author>
  </authors>
  <commentList>
    <comment ref="E8" authorId="0" shapeId="0" xr:uid="{395480D9-030C-44FF-818B-671C36654195}">
      <text>
        <r>
          <rPr>
            <b/>
            <sz val="9"/>
            <color indexed="81"/>
            <rFont val="Tahoma"/>
            <family val="2"/>
          </rPr>
          <t>Acciones constitucionales en el año 2023 por los 20 despachos mas habeas.</t>
        </r>
      </text>
    </comment>
    <comment ref="K8" authorId="1"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50" authorId="0" shapeId="0" xr:uid="{4552C856-D942-4640-B3B6-24F33093B1FA}">
      <text>
        <r>
          <rPr>
            <b/>
            <sz val="9"/>
            <color indexed="81"/>
            <rFont val="Tahoma"/>
            <family val="2"/>
          </rPr>
          <t>se realiza la medida en unidad de procesos No de documentos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<sst xmlns="http://schemas.openxmlformats.org/spreadsheetml/2006/main" count="908" uniqueCount="540">
  <si>
    <t xml:space="preserve"> MAPA DE RIESGOS SIGCMA</t>
  </si>
  <si>
    <t>DEPENDENCIA (Unidad misional del CSJ o Unidad de la DEAJ o Seccional o CSJ en caso de despachos judiciales certificados)</t>
  </si>
  <si>
    <t>Despachos Judiciales Civil Familia Laboral y Centro de Servicios Civil Familia 
Armenia Quindio</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</si>
  <si>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</si>
  <si>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</si>
  <si>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</si>
  <si>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</si>
  <si>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</si>
  <si>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</si>
  <si>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</si>
  <si>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</si>
  <si>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</si>
  <si>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</si>
  <si>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</si>
  <si>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</si>
  <si>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</si>
  <si>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</si>
  <si>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</si>
  <si>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</si>
  <si>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</si>
  <si>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</si>
  <si>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</si>
  <si>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</si>
  <si>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</si>
  <si>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</si>
  <si>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</si>
  <si>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de Armenia Quindio - Dirección Seccional de Administración Judicial de Armenia</t>
  </si>
  <si>
    <t xml:space="preserve">PROCESO </t>
  </si>
  <si>
    <t>TRASVERSAL</t>
  </si>
  <si>
    <t xml:space="preserve">DEPENDENCIA ADMINISTRATIVA O JUDICIAL CERTIFICADA </t>
  </si>
  <si>
    <t>Despachos Judiciales Civil Familia Laboral y Centro de Servicios Judiciales Civil Familia</t>
  </si>
  <si>
    <t>OBJETIVO DEL PROCESO</t>
  </si>
  <si>
    <t>MAPA DE PROCESOS CONSEJO SUPERIOR DE LA JUDICATURA</t>
  </si>
  <si>
    <t>PROCESOS DEPENDENCIA JUDICIALES CERTIFICADAS</t>
  </si>
  <si>
    <t xml:space="preserve">Juzgados Civil, Familia y Laboral de Armenia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</si>
  <si>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</si>
  <si>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</si>
  <si>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</si>
  <si>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</si>
  <si>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</si>
  <si>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</si>
  <si>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</si>
  <si>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</si>
  <si>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</si>
  <si>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</si>
  <si>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</si>
  <si>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</si>
  <si>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</si>
  <si>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</si>
  <si>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</si>
  <si>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</si>
  <si>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</si>
  <si>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</si>
  <si>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</si>
  <si>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</si>
  <si>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</si>
  <si>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</si>
  <si>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</si>
  <si>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</si>
  <si>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</si>
  <si>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</si>
  <si>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</si>
  <si>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</si>
  <si>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</si>
  <si>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</si>
  <si>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</si>
  <si>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</si>
  <si>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</si>
  <si>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</si>
  <si>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</si>
  <si>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</si>
  <si>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</si>
  <si>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</si>
  <si>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</si>
  <si>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</si>
  <si>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</si>
  <si>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</si>
  <si>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</si>
  <si>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</si>
  <si>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</si>
  <si>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</si>
  <si>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</si>
  <si>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</si>
  <si>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</si>
  <si>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</si>
  <si>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</si>
  <si>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</si>
  <si>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</si>
  <si>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</si>
  <si>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</si>
  <si>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</si>
  <si>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</si>
  <si>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</si>
  <si>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</si>
  <si>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</si>
  <si>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</si>
  <si>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</si>
  <si>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</si>
  <si>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</si>
  <si>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</si>
  <si>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</si>
  <si>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</si>
  <si>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</si>
  <si>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</si>
  <si>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</si>
  <si>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</si>
  <si>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</si>
  <si>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</si>
  <si>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</si>
  <si>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</si>
  <si>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</si>
  <si>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</si>
  <si>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</si>
  <si>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</si>
  <si>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</si>
  <si>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</si>
  <si>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</si>
  <si>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</si>
  <si>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</si>
  <si>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</si>
  <si>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</si>
  <si>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</si>
  <si>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</si>
  <si>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</si>
  <si>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</si>
  <si>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</si>
  <si>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</si>
  <si>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</si>
  <si>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</si>
  <si>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</si>
  <si>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</si>
  <si>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</si>
  <si>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</si>
  <si>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</si>
  <si>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</si>
  <si>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</si>
  <si>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</si>
  <si>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</si>
  <si>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</si>
  <si>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</si>
  <si>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</si>
  <si>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</si>
  <si>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</si>
  <si>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</si>
  <si>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</si>
  <si>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</si>
  <si>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</si>
  <si>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</si>
  <si>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</si>
  <si>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</si>
  <si>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</si>
  <si>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</si>
  <si>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</si>
  <si>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</si>
  <si>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</si>
  <si>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 Safe and Healthy</t>
  </si>
  <si>
    <t>Falta en la separación adecuada de residuos en la fuente </t>
  </si>
  <si>
    <t>Formación de Auditores en la Norma NTC ISO 14001:2015 y en la Norma Técnica de la Rama Judicial NTC 6256:2021</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</si>
  <si>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</si>
  <si>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</si>
  <si>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</si>
  <si>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</si>
  <si>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</si>
  <si>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</si>
  <si>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</si>
  <si>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</si>
  <si>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</si>
  <si>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</si>
  <si>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</si>
  <si>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</si>
  <si>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</si>
  <si>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</si>
  <si>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</si>
  <si>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</si>
  <si>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</si>
  <si>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</si>
  <si>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</si>
  <si>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</si>
  <si>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</si>
  <si>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</si>
  <si>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</si>
  <si>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</si>
  <si>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</si>
  <si>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</si>
  <si>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</si>
  <si>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</si>
  <si>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</si>
  <si>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</si>
  <si>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</si>
  <si>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</si>
  <si>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</si>
  <si>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</si>
  <si>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</si>
  <si>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</si>
  <si>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</si>
  <si>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</si>
  <si>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</si>
  <si>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</si>
  <si>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</si>
  <si>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</si>
  <si>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</si>
  <si>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</si>
  <si>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</si>
  <si>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</si>
  <si>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</si>
  <si>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</si>
  <si>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</si>
  <si>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</si>
  <si>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</si>
  <si>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</si>
  <si>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</si>
  <si>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</si>
  <si>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</si>
  <si>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</si>
  <si>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</si>
  <si>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</si>
  <si>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</si>
  <si>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</si>
  <si>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</si>
  <si>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</si>
  <si>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</si>
  <si>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</si>
  <si>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</si>
  <si>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</si>
  <si>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</si>
  <si>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</si>
  <si>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</si>
  <si>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</si>
  <si>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</si>
  <si>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</si>
  <si>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</si>
  <si>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</si>
  <si>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</si>
  <si>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</si>
  <si>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</si>
  <si>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</si>
  <si>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</si>
  <si>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</si>
  <si>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</si>
  <si>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</si>
  <si>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</si>
  <si>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</si>
  <si>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</si>
  <si>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</si>
  <si>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</si>
  <si>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</si>
  <si>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</si>
  <si>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</si>
  <si>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</si>
  <si>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</si>
  <si>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</si>
  <si>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</si>
  <si>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</si>
  <si>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</si>
  <si>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</si>
  <si>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</si>
  <si>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</si>
  <si>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</si>
  <si>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</si>
  <si>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</si>
  <si>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</si>
  <si>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</si>
  <si>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</si>
  <si>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</si>
  <si>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</si>
  <si>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</si>
  <si>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PROCESO TRASVERSAL (Gestion Civil Familia, laboral, acciones constitucionales, Atención al usuario, Gestión comunicaciones y notificaciones, Gestión Reparto y Radicación, Asistencia Social)
PROCESOS MISIONALES (Gestión de la Especialidad Civil, Gestión de la Especialidad Familia, Gestión de la Especialidad Laboral, Acciones Constitucionales)</t>
  </si>
  <si>
    <t>Objetivo:</t>
  </si>
  <si>
    <t>Administrar Justicia en las especialidades Civil, Familia y Laboral, en la Ciudad de Armenia</t>
  </si>
  <si>
    <t>Alcance:</t>
  </si>
  <si>
    <t xml:space="preserve">Despachos Judiciales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</si>
  <si>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</si>
  <si>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</si>
  <si>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</si>
  <si>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</si>
  <si>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</si>
  <si>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</si>
  <si>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</si>
  <si>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</si>
  <si>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</si>
  <si>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</si>
  <si>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</si>
  <si>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</si>
  <si>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</si>
  <si>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</si>
  <si>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</si>
  <si>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</si>
  <si>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</si>
  <si>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</si>
  <si>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</si>
  <si>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</si>
  <si>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 en virtud de acciones constitucionales y habeas corpus</t>
  </si>
  <si>
    <t>Se realizan  actuaciones procesales o se da  respuesta a las solicitudes de los usuarios de la administración de justicia en materia Civil, Familia y Laboral, después del  término legal establecido.</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</si>
  <si>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</si>
  <si>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</si>
  <si>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</si>
  <si>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</si>
  <si>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Incumplimiento de las metas establecidas</t>
  </si>
  <si>
    <t>Incumplimiento del 40% de los indicadores del proceso</t>
  </si>
  <si>
    <t>3. Complejidad de acciones constitucionales y solicitudes, lo cual incrementa los tiempos para su resolución.</t>
  </si>
  <si>
    <t>4.Fallas en la planeación  para el desarrollo de las tareas propias del despacho.</t>
  </si>
  <si>
    <t>5.  Fallas e insuficiencia de las herramientas tecnológicas.</t>
  </si>
  <si>
    <t xml:space="preserve">Incumplimientos en la realizacion de audiencias </t>
  </si>
  <si>
    <t>No realización de una audiencia o incumpimiento de la programación de audiencias.</t>
  </si>
  <si>
    <t xml:space="preserve">1. Inasistencia del Juez </t>
  </si>
  <si>
    <t xml:space="preserve">2. Falta de tiempo para  la realización.
</t>
  </si>
  <si>
    <t>Incumplimiento del 20% de los indicadores del proceso</t>
  </si>
  <si>
    <t>3. Programación de audiencias sin tener en cuenta tiempos de duración para su realización.</t>
  </si>
  <si>
    <t>Interrupción o afectación en la prestación del servicio judicial</t>
  </si>
  <si>
    <t>Entre  0 a 48 horas habiles al año o afectación mínima</t>
  </si>
  <si>
    <t>4 .Notificaciones judiciales erradas o inoportunas</t>
  </si>
  <si>
    <t>5.Fallas en el servicio de internet,  conectividad  irregular.</t>
  </si>
  <si>
    <t>No cumplir con  las visitas de estudios socio familiares de manera oportuna</t>
  </si>
  <si>
    <t>Imcumplimiento en la realización  de las visitas programadas de estudios socio familiares antes de la realización de audiencias  afectando la prestación del servicio de Justicia.</t>
  </si>
  <si>
    <t>1. Fallas  en la comunicación entre el juzgado, el personal de apoyo y el proceso de asistencia social</t>
  </si>
  <si>
    <t>2. Dificultades o inconsistencias  en la programación de las diligencias</t>
  </si>
  <si>
    <t>3. Datos insuficientes o con errores los cuales son  necesarios para la realización de la visita</t>
  </si>
  <si>
    <t>4. Ocurrencia de contigencia (brote- pandemia o  de orden publico etc) que impida la realización oportuna de las visitas</t>
  </si>
  <si>
    <t>Efectuar el reparto judicial incumpliendo requisitos</t>
  </si>
  <si>
    <t>Realizar el reparto incumplimiento los principios  y condiciones establecidas para su realización</t>
  </si>
  <si>
    <t>1. Fallas en el Sistema Automatizado de Reparto Judicial</t>
  </si>
  <si>
    <t>Muy Baja - 1</t>
  </si>
  <si>
    <t>2. Falta de organización y/o descuido al revisar el correo electronico o medio donde se presenta la demanda, por parte de las personas encargadas de realizar el reparto.</t>
  </si>
  <si>
    <t>3 .Baja claridad en la información aportada en la demanda por parte del usuario que incide en el reparto.</t>
  </si>
  <si>
    <t>4. Falta de capacidad instalada para atender el alto volumen de trabajo debido a la cantidad de expedientes que se recepcionan</t>
  </si>
  <si>
    <t>5. Errores en el diligenciamiento de la información en el aplicativo de reparto.</t>
  </si>
  <si>
    <t>Pérdida de documentos</t>
  </si>
  <si>
    <t xml:space="preserve">Extravío temporal o definitivo de los  documentos de los procesos judiciales al interior de los despachos o centro de servicios </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</si>
  <si>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</si>
  <si>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</si>
  <si>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</si>
  <si>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</si>
  <si>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</si>
  <si>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</si>
  <si>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</si>
  <si>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</si>
  <si>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</si>
  <si>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Económica</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</si>
  <si>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</si>
  <si>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</si>
  <si>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</si>
  <si>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</si>
  <si>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</si>
  <si>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PROCESO TRASVERSAL (Gestion Civil Familia, laboral, acciones constitucionales, Atención al usuario, Gestión comunicaciones y notificaciones, Gestión Reparto y Radicación, Asistencia Social)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</si>
  <si>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</si>
  <si>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</si>
  <si>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</si>
  <si>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</si>
  <si>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</si>
  <si>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</si>
  <si>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</si>
  <si>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</si>
  <si>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</si>
  <si>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</si>
  <si>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</si>
  <si>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</si>
  <si>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</si>
  <si>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</si>
  <si>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</si>
  <si>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</si>
  <si>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Los despachos judiciales revisan y reportan de manera trimestral la estadistica en SIERJU, indicando las entradas y salidas efectivas del despacho judicial, para que el Consejo Seccional estudie la pertenencia de solicitar ante nivel central las medidas pertinenetes. Lo anterior se puede evidenciar en los registros (tablas de excel, documentos físicos), registros en SIERJU, o acuerdos si el consejo seccional dispone alguna medida de reordenamiento judicial.</t>
  </si>
  <si>
    <t>SI</t>
  </si>
  <si>
    <t xml:space="preserve">El despacho judicial ha implementado las herramientas tecnologicas que le ofrece la Rama Judicial a diario, como lo son, las ofrecidas en la suite de Microsoft 365, permitiendo automatizar procesos, como el compartir links con los usuarios, respuestas automáticas desde outlook, se pueden vincular de manera mixta (presencial y virtual) a las audiencias, los expedientes se almacenan en un repositorio de manera virtual el cual se puede acceder desde los equipos de computo de los servidores judiciales y consultar en linea. 
</t>
  </si>
  <si>
    <t>El despacho judicial de manera diaria controla los términos judiciales de los procesos a cargo del juzgado, al igual que se tiene plasmado el cronograma de audiencias, evidenciado en libros, cuadernos, cronogramas de outlook, organizadores, planner, Excel</t>
  </si>
  <si>
    <t>NO</t>
  </si>
  <si>
    <t>Por parte de la Direccion Seccional de Administracion Judicial de Armenia cuenta con personal capacitado, como el area técnica de los Centros de Servicios Judiciales, ingenieros, e incluso se cuenta con el apoyo de la mesa de ayuda quienes tienen dipuestos tiempo de atención para cada caso reportado, la entidad cuenta con UPS de respaldo para las eventuales fallas en el fluido eléctrico y se realizan copias de seguridad de manera diaria a la información registrada en las bases de datos de Justicia XXI, como evidencia de las solcitudes se tienen los registros de las atenciones on site, al igual que los reportes realizados via correo electrónico, como tambien en la plataforma Judit.ramajudicial.gov.co</t>
  </si>
  <si>
    <r>
      <t>El Juez del despacho, diariamente, hace seguimiento a la  planificación de audiencias, revisando el tipo de audiencias a realizar  y los tiempos programados para cada una,  ajustando la programación, reprogramar si requiere o hacer cambios imprevistos de ser necesario. Se puede evidenciar en el control en los planificadores de cada desapacho judicial.</t>
    </r>
    <r>
      <rPr>
        <sz val="10"/>
        <color rgb="FFFF0000"/>
        <rFont val="Calibri"/>
        <family val="2"/>
        <scheme val="minor"/>
      </rPr>
      <t xml:space="preserve"> </t>
    </r>
  </si>
  <si>
    <t xml:space="preserve">Por parte de los asistentes sociales se tiene establecido un formato de solicitud de visitas, donde cada vez que sea necesario se realiza la notificación mediante correo electrónico donde se consignan los datos de las solicitudes. Aunado a lo anterior desde el 12 de febrero del año en curso se designa un asisitente para cada juzgado de familia y se dedique de manera unica a los procesos del despacho. </t>
  </si>
  <si>
    <t>Los asistentes sociales llevan un control de solicitudes de las visitas, por cada despacho y proceso, las cuales son igualmente programadas en una agenda que es alimentada por el asistente social, quien lo actualiza de manera inmediata al recibir la orden del juzgado para la realización de la audiencia.</t>
  </si>
  <si>
    <t xml:space="preserve">Por parte de los asistentes sociales se tiene establecido un formato de solicitud de visitas, donde cada vez que sea necesario se realiza la notificación mediante correo electrónico donde se consignan los datos de las solicitudes. Aunado a lo anterior desde el 12 de febrero del año en curso se designa un asisitente para cada juzgado de familia, con dedicacion especifica por despacho judicial. </t>
  </si>
  <si>
    <t>Se han definido  métodos de realización de visitas de manera que los asistentes sociales puedan realizar de forma virtual y presencial permitiendo el desarrollo de  las visitas, lo cual queda registrado en el informe de cada una.</t>
  </si>
  <si>
    <t>Por parte de los Tecnicos del Centro de Servicios Civil Familia de Armenia realizar las revisiones, configuraciones e intalaciones al modulo de reparto del aplicativo de justicia XXI, de ser necesarios y el registro de las novedades por errores que se puedan sucitar en reparto. Lo anterior se debe realizar cada vez que se necesite y queda registrado en el excel de errores de reparto.</t>
  </si>
  <si>
    <t>La Coordinación del Centro de Servicios Judiciales para los juzgados Civiles y de Familia de Armenia realiza la asignación del personal con altas competencias en TIC para la realización de la labor de reparto, cada que se requiera.</t>
  </si>
  <si>
    <t>3. Desconocimiento  de la  normatividad</t>
  </si>
  <si>
    <t>A travez de la Escuela Judicial Rodrigo Lara Bonilla quien realiza capacitaciones en  manejo de herramientas TIC, y las realizadas por parte del Centro de Servicios, sobre el manejo de las aplicaciones y herramientas utilizadas para el desarrollo de las labores.</t>
  </si>
  <si>
    <t xml:space="preserve">La coordinación del Centro de Servicios Civil Familia de Armenia realizar las revisiones y el informe de reparto de manera mensual para ser enviado al Consejo Seccional y la Dirección Seccional, en este informe se describen las compensaciones de reparto correspondientes y el reparto de las demandas  y/o acciones Constitucionales  entre los Despachos competentes, dentro del término establecido. </t>
  </si>
  <si>
    <t>La Entidad cuenta con un protocolo  de digitalización el cual dispone las directrices para la gestión de expedientes digitales. De esta manera desde el centro de servicios y los despachos judiciale se implementa y trabaja con el protocolo de digitalización encontrando que todos los procesos nuevos nacen digitales y tienen el indice electrónico con las partes procesales.</t>
  </si>
  <si>
    <t xml:space="preserve">Desde Nivel central, la entidad cuenta con unos repositorios de información y herramientas ofimáticas, como OneDrive, Sharepoint que permiten tener un control sobre los expedientes digitales al igual que el acceso a las estanterias digitales para administrar los accesos a los expedientes a los usuarios internos y externos, estas labores se realizan a diario o cuando se requieran y se pueden visualizar en las estanterias de cualqier despacho judicial. </t>
  </si>
  <si>
    <t>Por parte del Centro de Servicios Civil Familia se ha implementado el uso de carpetas compartidas con los servidores judiciales y los despachos con la Implementación de herramientas tecnológicas y/o metodologías de trabajo colaborativo a travez de OneDrive optimizar los tiempos de atención.</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</si>
  <si>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</si>
  <si>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</si>
  <si>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</si>
  <si>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</si>
  <si>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</si>
  <si>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</si>
  <si>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</si>
  <si>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</si>
  <si>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</si>
  <si>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</si>
  <si>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</si>
  <si>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</si>
  <si>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</si>
  <si>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</si>
  <si>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</si>
  <si>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</si>
  <si>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</si>
  <si>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</si>
  <si>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</si>
  <si>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</si>
  <si>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</si>
  <si>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</si>
  <si>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</si>
  <si>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</si>
  <si>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</si>
  <si>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</si>
  <si>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</si>
  <si>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</si>
  <si>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</si>
  <si>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</si>
  <si>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</si>
  <si>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</si>
  <si>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</si>
  <si>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</si>
  <si>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</si>
  <si>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</si>
  <si>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</si>
  <si>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</si>
  <si>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</si>
  <si>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</si>
  <si>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</si>
  <si>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</si>
  <si>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</si>
  <si>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</si>
  <si>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</si>
  <si>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</si>
  <si>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</si>
  <si>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</si>
  <si>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</si>
  <si>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 xml:space="preserve">De la entidad y sector justicia a nivel nacional </t>
  </si>
  <si>
    <t>Catastrófico</t>
  </si>
  <si>
    <t>Afectación al presupuesto en un valor ≥0,5%.</t>
  </si>
  <si>
    <t>Afectación al presupuesto en un valor &lt;0,5% y ≥1%.</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</si>
  <si>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</si>
  <si>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</si>
  <si>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</si>
  <si>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</si>
  <si>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</si>
  <si>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</si>
  <si>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</si>
  <si>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</si>
  <si>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</si>
  <si>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</si>
  <si>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</si>
  <si>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</si>
  <si>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</si>
  <si>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</si>
  <si>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</si>
  <si>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</si>
  <si>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</si>
  <si>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</si>
  <si>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</si>
  <si>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</si>
  <si>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</si>
  <si>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</si>
  <si>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</si>
  <si>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</si>
  <si>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</si>
  <si>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</si>
  <si>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</si>
  <si>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</si>
  <si>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</si>
  <si>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</si>
  <si>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</si>
  <si>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</si>
  <si>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</si>
  <si>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</si>
  <si>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</si>
  <si>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</si>
  <si>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</si>
  <si>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</si>
  <si>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</si>
  <si>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</si>
  <si>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</si>
  <si>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</si>
  <si>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</si>
  <si>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</si>
  <si>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</si>
  <si>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</si>
  <si>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</si>
  <si>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</si>
  <si>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</si>
  <si>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</si>
  <si>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</si>
  <si>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</si>
  <si>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</si>
  <si>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</si>
  <si>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</si>
  <si>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</si>
  <si>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</si>
  <si>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</si>
  <si>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</si>
  <si>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</si>
  <si>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</si>
  <si>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</si>
  <si>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</si>
  <si>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</si>
  <si>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</si>
  <si>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</si>
  <si>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</si>
  <si>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</si>
  <si>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</si>
  <si>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Despachos Judiciales</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</si>
  <si>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</si>
  <si>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</si>
  <si>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</si>
  <si>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</si>
  <si>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</si>
  <si>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</si>
  <si>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</si>
  <si>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</si>
  <si>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</si>
  <si>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</si>
  <si>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</si>
  <si>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</si>
  <si>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</si>
  <si>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Para el primer trimestre del año 2024 No se ha materializado este riesgo, todos los despachos judiciales han realizado el reporte estadístico en Sierju de manera trimestral, y se sigue utilizando las herramientas de la suite de office 365 para continuar con el control de los procesos y las revisiones de términos según los estados generados por el Juzgado.</t>
  </si>
  <si>
    <t>La totalidad de audiencias programadas durante este primer trimestre de 2024 se llevaron a cabo de manera exitosa, gracias al soporte prestado por los ingenieros del área y la mesa de ayuda quienes brindan soporte de audiencias. Aunado a lo anterior también fue necesario prestar apoyo presencial a las 31 audiencias Mixtas, distribuidas con 17 en el Palacio de Justicia de Armenia y 14 en las instalaciones del Edificio Gómez, audiencias mixtas y preséntales que se desarrollaron con sala de audiencia física, con lo cual no se materializó el riesgo.</t>
  </si>
  <si>
    <t>Para este primer trimestre 2024 conforme a la misión del proceso de asistencia social, se da cumplimiento oportuno a los estudios socio familiares requeridos en la etapa probatoria del proceso, es así como ya se han realizado 27 visitas exitosas, evitando que se materializara el riesgo.</t>
  </si>
  <si>
    <t>Durante el primer trimestre del 2024 se repartieron un total de 1818 procesos, divididos así:
Especialidad Civil Municipal recibió 1292 procesos ordinarios
Especialidad familia recibió 377 procesos ordinarios 
Especialidad Civil Circuito recibió 149 procesos ordinarios
Se repartieron erróneamente un total de 11 procesos repartido, los cuales fueron corregidos inmediatamente se identificaron y evitando la materialización del riesgo.</t>
  </si>
  <si>
    <t>Durante el primer trimestre 2024, no se han presentado ningún reporte sobre la perdida de documentos en los despachos judiciales ni en el centro de servicios.</t>
  </si>
  <si>
    <t>Para este primer trimestre 2024, no se han presentado ningún reporte que se hayan realizado tramites sin cumplir los requisitos legales en los despachos judiciales o el centro de servicios.</t>
  </si>
  <si>
    <t>Durante el primer trimestre 2024, no se han reportado que se hayan recibido dadivas y dividendos por realizar tramites fuera de la Ley.</t>
  </si>
  <si>
    <t>ANÁLISIS DEL RESULTADO FINAL 
2 TRIMESTRE</t>
  </si>
  <si>
    <t xml:space="preserve">Los despachos Civiles, Familia y Laborales han realizado de menra juiciosa el reporte estadístico en Sierju para el presente trimestral, el cual es revisado por el consejo seccional de la judicatura y si se encuentra alguna anomalía se reporta a los mentados despachos para su inmediata revisión, todos los despachos también continúan utilizando las herramientas de office 365 que nos dispone la Rama Judicial para un mejor control de los procesos al igual que los repartos internos tanto de los procesos como los conocimientos de los memoriales que allegan nuestros usuarios quienes demandan la administración de justicia. </t>
  </si>
  <si>
    <t>Todos los despachos judiciales controlan las agendas de la totalidad de audiencias que programaron durante este segundo trimestre de 2024, desarrollando las exitosamente,  gracias al apoyo de los servidores judiciales de los despachos, el soporte prestado por los ingenieros de sistemas de la seccional, y la mesa de ayuda quienes brindan soporte de audiencias. Aunado a lo anterior también fue necesario prestar apoyo de manera presencial a las 39 audiencias Mixtas, distribuidas con 25 en el Palacio de Justicia de Armenia y 14 en las instalaciones del Edificio Gómez, audiencias mixtas y presénciales que se desarrollaron con sala de audiencia física, cabe resaltar que se ha visto un incremento de 6 audiencias en el Palacio de justicia de manera presencial, aumentando en un 15% de las realizadas en trimestre anterior.</t>
  </si>
  <si>
    <t>Durante el segundo trimestre se han aumentado las visitas exitosas, realizando 39 visitas para dar cumplimiento a los estudios socio familiares requeridos en la etapa probatoria de los proceso que se solicitan por cada uno de los cuatro despachos de Familia.</t>
  </si>
  <si>
    <t>En el segundo trimestre del 2024 se repartieron un total de 20685 procesos, divididos así:
Especialidad Civil Municipal recibió 1504 procesos ordinarios
Especialidad familia recibió 367 procesos ordinarios 
Especialidad Civil Circuito recibió 192 procesos ordinarios
Se repartieron erróneamente un total de 19 procesos repartido, los cuales fueron corregidos inmediatamente se identificaron.</t>
  </si>
  <si>
    <t>En los meses de abril, mayo y junio de 2024, no se han presentado ningún reporte sobre la perdida de documentos en los despachos judiciales ni en el centro de servicios.</t>
  </si>
  <si>
    <t>ANÁLISIS DEL RESULTADO FINAL 
3 TRIMESTRE</t>
  </si>
  <si>
    <t xml:space="preserve">Los despachos Civiles, Familia y Laborales han realizado los reportes estadísticos en Sierju para el presente trimestral, donde se resalta que los índices de evacuación de procesos al igual que las acciones constitucionales están por un porcentaje mayor al 97%, indicando que en este trimestre se sostuvo un porcentaje mayor de evacuación. </t>
  </si>
  <si>
    <t>Cada despacho judicial es muy juicioso y controla sus propias agendas, teniendo la administración de la programación de la totalidad de audiencias agendadas para el tercer trimestre, es así como todas las audiencias se han desarrollado exitosamente,  gracias al apoyo de los servidores judiciales de los despachos, el soporte prestado por los ingenieros de sistemas de la seccional, y la mesa de ayuda quienes brindan soporte de audiencias. Las fallas que se han reportado son sencillas de conexión o por fallas de equipos de cómputo que se han solucionado de manera inmediata.  Aunado a lo anterior también fue necesario prestar apoyo de manera presencial a 140 audiencias Mixtas, distribuidas con 98 en el Palacio de Justicia de Armenia y 42 en las instalaciones del Edificio Gómez, audiencias mixtas y presénciales que se desarrollaron con sala de audiencia física, se resalta el incremento que trimestre a trimestre las audiencias en el Palacio de justicia se han incrementado en más del 50% con respecto al trimestre anterior de manera presencial.</t>
  </si>
  <si>
    <t>En este tercer trimestre se continua con las visitas ya programadas para que las audiencias sean exitosas en lo referente a los informes de visitas, Es así donde se realizan visitas para dar cumplimiento a los estudios socio familiares requeridos en la etapa probatoria de los proceso que se solicitan por cada uno de los cuatro despachos de Familia.</t>
  </si>
  <si>
    <t xml:space="preserve">En el tercer trimestre del 2024 se repartieron un total de 1.999 procesos (se disminuyó en un total de 69 procesos para el trimestre), divididos así:
Especialidad Civil Municipal recibió 1426 procesos ordinarios
Especialidad familia recibió 393 procesos ordinarios 
Especialidad Civil Circuito recibió 180 procesos ordinarios
Se repartieron erróneamente un total de 13 procesos repartido, los cuales fueron corregidos inmediatamente se identificaron, de igual manera se identifica que se ha reducido de 19 a 13 los errores en reparto. </t>
  </si>
  <si>
    <t>En los meses de julio, agosto y septiembre de 2024, se identificó una pérdida de un expediente digital en el juzgado 2 Civil Municipal de Armenia, donde realizaron el reporte para realizar la búsqueda en el repositorio digital, al no encontrar se procede a realizar reporte con nivel central, y después se realizan las diligencias de reconstrucción pertinentes, y también se cambia una metodología de utilizar OneDrive de escritorio y se continua con el aplicativo a través de la WEB.</t>
  </si>
  <si>
    <t>ANÁLISIS DEL RESULTADO FINAL 
4 TRIMESTRE</t>
  </si>
  <si>
    <t>Todos los despachos judiciales Civiles, Familia y Laborales de manera juiciosa han realizado reportes estadísticos en Sierju correspondientes al presente trimestral, donde se resalta que los índices de evacuación de procesos al igual que las acciones constitucionales están por un porcentaje mayor al 95%, indicando que en este trimestre se sostuvo un porcentaje alto de evacuación.</t>
  </si>
  <si>
    <t>Todos los despachos judiciales son muy acuciosos y llevan los controles de sus propias agendas, teniendo la administración de la programación de la totalidad de audiencias para este cuarto trimestre, es así como todas las audiencias se han desarrollado exitosamente, gracias al apoyo de los servidores judiciales de los despachos, también el soporte prestado por los ingenieros de sistemas de la seccional, y la mesa de ayuda. Las fallas que se han reportado han sido referente a conexión o dificultades con equipos de cómputo que se han solucionado de manera inmediata.  
Se ha realizado apoyo de manera presencial a 46 audiencias Mixtas, distribuidas 37 en el Palacio de Justicia de Armenia y 9 en el Edificio Gómez, audiencias mixtas y presénciales que se desarrollaron con sala de audiencia física, se puede destacar que este trimestre estuvo más calmado en cuanto a fallas dado que también se realizando menos audiencias que el trimestre anterior.</t>
  </si>
  <si>
    <t>El proceso de Asistencia Social  conserva el patrón relacionado con la atención de un mayor número de VISITAS tramitadas con relación al número de solicitudes recibidas; si bien se evidencia una alta capacidad de respuesta, es importante anotar, que por lo general, esto se debe a que quedan procesos pendientes por atender, toda vez que fueron notificadas en los meses precedentes y que son prolongadas en el tiempo conforme a los términos establecidos por la autoridad judicial, se diligencian según la prioridad del asunto, el tipo de proceso  o la fecha de audiencia.</t>
  </si>
  <si>
    <t>Para este cuarto trimestre del 2024 se repartieron un total de 1.991 procesos ( se puede deducir que estuvo equilibrado con respecto al trimestre anterior dado que se disminuyó en un total de 8 procesos), divididos así:
Especialidad Civil Municipal recibió 1467 procesos ordinarios
Especialidad familia recibió 345 procesos ordinarios 
Especialidad Civil Circuito recibió 179 procesos ordinarios
Se repartieron erróneamente un total de 09 procesos repartido, los cuales fueron corregidos inmediatamente se identificaron,  es así como se identifica que se ha reducido de 13 a 09 los errores en reparto, y esto ha sido una constante trimestre a trimestre, demostrando un compromiso por realizar las labores de la mejor manera.</t>
  </si>
  <si>
    <t>En el último trimestre de este año 2024 no se reportaron ni identificaron pérdidas de algún expediente digital o partes procesales al interior de los despachos judiciales ni del Centro de servicios Civil Familia de Armenia.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</si>
</sst>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1"/>
      <color rgb="FFFF0000"/>
      <name val="Calibri"/>
      <family val="2"/>
      <scheme val="minor"/>
    </font>
    <font>
      <sz val="11"/>
      <color rgb="FF595959"/>
      <name val="Azo Sans Light"/>
    </font>
    <font>
      <sz val="12"/>
      <name val="Azo Sans Light"/>
    </font>
    <font>
      <sz val="12"/>
      <color theme="1"/>
      <name val="Azo Sans Light"/>
    </font>
    <font>
      <sz val="11"/>
      <color theme="1"/>
      <name val="Calibri"/>
      <family val="2"/>
    </font>
    <font>
      <sz val="12"/>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0"/>
        <bgColor theme="0"/>
      </patternFill>
    </fill>
  </fills>
  <borders count="14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thin">
        <color rgb="FF4DC0E3"/>
      </left>
      <right/>
      <top/>
      <bottom/>
      <diagonal/>
    </border>
    <border>
      <left style="hair">
        <color rgb="FF4DC0E3"/>
      </left>
      <right style="hair">
        <color rgb="FF4DC0E3"/>
      </right>
      <top style="hair">
        <color rgb="FF4DC0E3"/>
      </top>
      <bottom/>
      <diagonal/>
    </border>
    <border>
      <left style="dotted">
        <color rgb="FF4DC0E3"/>
      </left>
      <right style="dotted">
        <color rgb="FF4DC0E3"/>
      </right>
      <top/>
      <bottom style="dotted">
        <color rgb="FF4DC0E3"/>
      </bottom>
      <diagonal/>
    </border>
    <border>
      <left style="dotted">
        <color rgb="FF548135"/>
      </left>
      <right/>
      <top style="dotted">
        <color rgb="FF548135"/>
      </top>
      <bottom style="dotted">
        <color rgb="FF548135"/>
      </bottom>
      <diagonal/>
    </border>
    <border>
      <left/>
      <right/>
      <top style="dotted">
        <color rgb="FF548135"/>
      </top>
      <bottom style="dotted">
        <color rgb="FF548135"/>
      </bottom>
      <diagonal/>
    </border>
    <border>
      <left/>
      <right style="dotted">
        <color rgb="FF548135"/>
      </right>
      <top style="dotted">
        <color rgb="FF548135"/>
      </top>
      <bottom style="dotted">
        <color rgb="FF548135"/>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68">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32" xfId="0" applyBorder="1" applyAlignment="1">
      <alignment horizontal="left" vertical="center" wrapText="1"/>
    </xf>
    <xf numFmtId="0" fontId="0" fillId="0" borderId="20" xfId="0" applyBorder="1" applyAlignment="1">
      <alignment vertical="center" wrapText="1"/>
    </xf>
    <xf numFmtId="0" fontId="63" fillId="0" borderId="6" xfId="0" applyFont="1" applyBorder="1" applyAlignment="1">
      <alignment horizontal="justify" vertical="center" wrapText="1"/>
    </xf>
    <xf numFmtId="0" fontId="0" fillId="0" borderId="29" xfId="0" applyBorder="1" applyAlignment="1">
      <alignment horizontal="center" vertical="center" wrapText="1"/>
    </xf>
    <xf numFmtId="2" fontId="30" fillId="0" borderId="32" xfId="3" applyNumberFormat="1" applyFont="1" applyBorder="1" applyAlignment="1">
      <alignment horizontal="justify" vertical="center" wrapText="1"/>
    </xf>
    <xf numFmtId="2" fontId="64" fillId="0" borderId="32" xfId="3" applyNumberFormat="1" applyFont="1" applyBorder="1" applyAlignment="1">
      <alignment horizontal="justify" vertical="center" wrapText="1"/>
    </xf>
    <xf numFmtId="2" fontId="64"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5" xfId="0" applyFont="1" applyFill="1" applyBorder="1" applyAlignment="1">
      <alignment vertical="center" wrapText="1"/>
    </xf>
    <xf numFmtId="0" fontId="59" fillId="3" borderId="111" xfId="0" applyFont="1" applyFill="1" applyBorder="1" applyAlignment="1">
      <alignment vertical="center" wrapText="1"/>
    </xf>
    <xf numFmtId="0" fontId="11" fillId="0" borderId="76" xfId="0" applyFont="1" applyBorder="1"/>
    <xf numFmtId="0" fontId="11" fillId="0" borderId="16" xfId="0" applyFont="1" applyBorder="1"/>
    <xf numFmtId="2" fontId="64"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0" borderId="0" xfId="0" applyFont="1"/>
    <xf numFmtId="0" fontId="72" fillId="0" borderId="6" xfId="0" applyFont="1" applyBorder="1" applyAlignment="1">
      <alignment horizontal="justify" vertical="center" wrapText="1"/>
    </xf>
    <xf numFmtId="0" fontId="72" fillId="0" borderId="6" xfId="0" applyFont="1" applyBorder="1" applyAlignment="1">
      <alignment horizontal="left" vertical="top" wrapText="1"/>
    </xf>
    <xf numFmtId="0" fontId="73" fillId="0" borderId="6" xfId="0" applyFont="1" applyBorder="1" applyAlignment="1">
      <alignment horizontal="justify" vertical="center" wrapText="1"/>
    </xf>
    <xf numFmtId="0" fontId="72" fillId="0" borderId="21" xfId="0" applyFont="1" applyBorder="1" applyAlignment="1">
      <alignment horizontal="justify" vertical="center" wrapText="1"/>
    </xf>
    <xf numFmtId="0" fontId="64" fillId="0" borderId="0" xfId="0" applyFont="1" applyAlignment="1">
      <alignment wrapText="1"/>
    </xf>
    <xf numFmtId="0" fontId="12" fillId="3" borderId="20" xfId="0" applyFont="1" applyFill="1" applyBorder="1" applyAlignment="1">
      <alignment horizontal="center" vertical="center" wrapText="1"/>
    </xf>
    <xf numFmtId="0" fontId="74" fillId="3" borderId="120" xfId="0" applyFont="1" applyFill="1" applyBorder="1" applyAlignment="1">
      <alignment horizontal="center" vertical="center" wrapText="1"/>
    </xf>
    <xf numFmtId="0" fontId="74" fillId="3" borderId="77" xfId="0" applyFont="1" applyFill="1" applyBorder="1" applyAlignment="1">
      <alignment horizontal="center" vertical="center" wrapText="1"/>
    </xf>
    <xf numFmtId="0" fontId="75" fillId="3" borderId="75" xfId="0" applyFont="1" applyFill="1" applyBorder="1" applyAlignment="1">
      <alignment horizontal="center" vertical="center" wrapText="1"/>
    </xf>
    <xf numFmtId="0" fontId="75" fillId="3" borderId="17" xfId="0" applyFont="1" applyFill="1" applyBorder="1" applyAlignment="1">
      <alignment horizontal="center" vertical="center" wrapText="1"/>
    </xf>
    <xf numFmtId="0" fontId="74" fillId="3" borderId="121" xfId="0" applyFont="1" applyFill="1" applyBorder="1" applyAlignment="1">
      <alignment horizontal="center" vertical="center" wrapText="1"/>
    </xf>
    <xf numFmtId="0" fontId="74" fillId="3" borderId="12" xfId="0" applyFont="1" applyFill="1" applyBorder="1" applyAlignment="1">
      <alignment horizontal="center" vertical="center" wrapText="1"/>
    </xf>
    <xf numFmtId="14" fontId="75" fillId="3" borderId="17" xfId="0" applyNumberFormat="1" applyFont="1" applyFill="1" applyBorder="1" applyAlignment="1">
      <alignment horizontal="center" vertical="center" wrapText="1"/>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20" borderId="122" xfId="0" applyFont="1" applyFill="1" applyBorder="1" applyAlignment="1" applyProtection="1">
      <alignment horizontal="left" vertical="center" wrapText="1"/>
      <protection locked="0"/>
    </xf>
    <xf numFmtId="0" fontId="78" fillId="20" borderId="122" xfId="0" applyFont="1" applyFill="1" applyBorder="1" applyAlignment="1" applyProtection="1">
      <alignment horizontal="center" vertical="center"/>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76" fillId="0" borderId="0" xfId="0" applyFont="1" applyAlignment="1">
      <alignment horizontal="left"/>
    </xf>
    <xf numFmtId="0" fontId="76" fillId="0" borderId="0" xfId="0" applyFont="1" applyAlignment="1">
      <alignment horizontal="center"/>
    </xf>
    <xf numFmtId="0" fontId="82" fillId="0" borderId="0" xfId="0" applyFont="1" applyAlignment="1">
      <alignment wrapText="1"/>
    </xf>
    <xf numFmtId="0" fontId="84" fillId="0" borderId="0" xfId="0" applyFont="1"/>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6" fillId="21" borderId="122" xfId="0" applyFont="1" applyFill="1" applyBorder="1" applyAlignment="1">
      <alignment horizontal="center" vertical="center"/>
    </xf>
    <xf numFmtId="0" fontId="76" fillId="0" borderId="127" xfId="0" applyFont="1" applyBorder="1"/>
    <xf numFmtId="0" fontId="86" fillId="5" borderId="128" xfId="0" applyFont="1" applyFill="1" applyBorder="1" applyAlignment="1">
      <alignment horizontal="center" vertical="center"/>
    </xf>
    <xf numFmtId="0" fontId="86" fillId="5" borderId="128" xfId="0" applyFont="1" applyFill="1" applyBorder="1" applyAlignment="1">
      <alignment vertical="center" wrapText="1"/>
    </xf>
    <xf numFmtId="0" fontId="79" fillId="5" borderId="122" xfId="0" applyFont="1" applyFill="1" applyBorder="1" applyAlignment="1" applyProtection="1">
      <alignment horizontal="center" vertical="center" wrapText="1"/>
      <protection locked="0"/>
    </xf>
    <xf numFmtId="0" fontId="80" fillId="21" borderId="125" xfId="0" applyFont="1" applyFill="1" applyBorder="1" applyAlignment="1">
      <alignment horizontal="center" vertical="center" wrapText="1" readingOrder="1"/>
    </xf>
    <xf numFmtId="0" fontId="88" fillId="3" borderId="125" xfId="0" applyFont="1" applyFill="1" applyBorder="1" applyAlignment="1">
      <alignment horizontal="center" vertical="center" wrapText="1" readingOrder="1"/>
    </xf>
    <xf numFmtId="0" fontId="88" fillId="3" borderId="125" xfId="0" applyFont="1" applyFill="1" applyBorder="1" applyAlignment="1">
      <alignment horizontal="left" vertical="center" wrapText="1"/>
    </xf>
    <xf numFmtId="0" fontId="88" fillId="3" borderId="125" xfId="0" applyFont="1" applyFill="1" applyBorder="1" applyAlignment="1">
      <alignment horizontal="center" vertical="center" wrapText="1"/>
    </xf>
    <xf numFmtId="0" fontId="88" fillId="0" borderId="125" xfId="0" applyFont="1" applyBorder="1" applyAlignment="1">
      <alignment horizontal="center" vertical="center" wrapText="1" readingOrder="1"/>
    </xf>
    <xf numFmtId="0" fontId="88" fillId="0" borderId="125" xfId="0" applyFont="1" applyBorder="1" applyAlignment="1">
      <alignment horizontal="left" vertical="center" wrapText="1"/>
    </xf>
    <xf numFmtId="0" fontId="88" fillId="22" borderId="125" xfId="0" applyFont="1" applyFill="1" applyBorder="1" applyAlignment="1">
      <alignment horizontal="left" vertical="center" wrapText="1"/>
    </xf>
    <xf numFmtId="0" fontId="80" fillId="0" borderId="125" xfId="0" applyFont="1" applyBorder="1" applyAlignment="1">
      <alignment vertical="center" wrapText="1" readingOrder="1"/>
    </xf>
    <xf numFmtId="0" fontId="88" fillId="3" borderId="125" xfId="0" applyFont="1" applyFill="1" applyBorder="1" applyAlignment="1">
      <alignment horizontal="left" vertical="center" wrapText="1" readingOrder="1"/>
    </xf>
    <xf numFmtId="0" fontId="76" fillId="3" borderId="0" xfId="0" applyFont="1" applyFill="1"/>
    <xf numFmtId="0" fontId="88" fillId="3" borderId="125" xfId="0" applyFont="1" applyFill="1" applyBorder="1" applyAlignment="1">
      <alignment horizontal="left" vertical="center"/>
    </xf>
    <xf numFmtId="0" fontId="88" fillId="3" borderId="125" xfId="0" applyFont="1" applyFill="1" applyBorder="1" applyAlignment="1">
      <alignment vertical="center" wrapText="1"/>
    </xf>
    <xf numFmtId="0" fontId="88" fillId="3" borderId="125" xfId="0" applyFont="1" applyFill="1" applyBorder="1" applyAlignment="1">
      <alignment vertical="center" wrapText="1" readingOrder="1"/>
    </xf>
    <xf numFmtId="0" fontId="88" fillId="3" borderId="125" xfId="0" applyFont="1" applyFill="1" applyBorder="1" applyAlignment="1">
      <alignment vertical="center"/>
    </xf>
    <xf numFmtId="0" fontId="88" fillId="3" borderId="125" xfId="0" applyFont="1" applyFill="1" applyBorder="1" applyAlignment="1">
      <alignment horizontal="center" vertical="center"/>
    </xf>
    <xf numFmtId="0" fontId="86" fillId="3" borderId="122" xfId="0" applyFont="1" applyFill="1" applyBorder="1" applyAlignment="1">
      <alignment horizontal="left" vertical="top" wrapText="1"/>
    </xf>
    <xf numFmtId="0" fontId="89" fillId="3" borderId="122" xfId="0" applyFont="1" applyFill="1" applyBorder="1" applyAlignment="1">
      <alignment horizontal="center" vertical="center" wrapText="1"/>
    </xf>
    <xf numFmtId="0" fontId="90" fillId="3" borderId="122" xfId="0" applyFont="1" applyFill="1" applyBorder="1" applyAlignment="1">
      <alignment horizontal="center" vertical="center" wrapText="1"/>
    </xf>
    <xf numFmtId="0" fontId="90" fillId="3" borderId="122" xfId="0" applyFont="1" applyFill="1" applyBorder="1" applyAlignment="1">
      <alignment horizontal="left" vertical="center"/>
    </xf>
    <xf numFmtId="0" fontId="86" fillId="0" borderId="122" xfId="0" applyFont="1" applyBorder="1" applyAlignment="1">
      <alignment vertical="top" wrapText="1"/>
    </xf>
    <xf numFmtId="0" fontId="89" fillId="3" borderId="122" xfId="0" applyFont="1" applyFill="1" applyBorder="1" applyAlignment="1">
      <alignment horizontal="center" vertical="center"/>
    </xf>
    <xf numFmtId="0" fontId="90" fillId="3" borderId="122" xfId="0" applyFont="1" applyFill="1" applyBorder="1" applyAlignment="1">
      <alignment horizontal="center" vertical="center"/>
    </xf>
    <xf numFmtId="0" fontId="86" fillId="3" borderId="122" xfId="0" applyFont="1" applyFill="1" applyBorder="1" applyAlignment="1">
      <alignment horizontal="left" vertical="center" wrapText="1"/>
    </xf>
    <xf numFmtId="0" fontId="86" fillId="0" borderId="122" xfId="0" applyFont="1" applyBorder="1" applyAlignment="1">
      <alignment horizontal="left" vertical="center" wrapText="1"/>
    </xf>
    <xf numFmtId="0" fontId="90" fillId="0" borderId="122" xfId="0" applyFont="1" applyBorder="1" applyAlignment="1">
      <alignment horizontal="left" vertical="center"/>
    </xf>
    <xf numFmtId="0" fontId="42" fillId="4" borderId="36" xfId="0" applyFont="1" applyFill="1" applyBorder="1" applyAlignment="1">
      <alignment horizontal="center" vertical="center" textRotation="90" wrapText="1"/>
    </xf>
    <xf numFmtId="0" fontId="8" fillId="0" borderId="6" xfId="0" applyFont="1" applyBorder="1" applyAlignment="1" applyProtection="1">
      <alignment horizontal="justify" vertical="center" wrapText="1"/>
      <protection locked="0"/>
    </xf>
    <xf numFmtId="0" fontId="91" fillId="0" borderId="133" xfId="0" applyFont="1" applyBorder="1" applyAlignment="1">
      <alignment horizontal="left" vertical="center" wrapText="1"/>
    </xf>
    <xf numFmtId="0" fontId="65" fillId="0" borderId="6" xfId="0" applyFont="1" applyBorder="1" applyAlignment="1" applyProtection="1">
      <alignment horizontal="justify" vertical="center" wrapText="1"/>
      <protection locked="0"/>
    </xf>
    <xf numFmtId="0" fontId="0" fillId="0" borderId="20" xfId="0" applyBorder="1" applyAlignment="1">
      <alignment horizontal="left"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vertical="center" wrapText="1"/>
    </xf>
    <xf numFmtId="3" fontId="0" fillId="0" borderId="41" xfId="0" applyNumberFormat="1" applyBorder="1" applyAlignment="1">
      <alignment horizontal="justify" vertical="center" wrapText="1"/>
    </xf>
    <xf numFmtId="0" fontId="0" fillId="0" borderId="41" xfId="0" applyBorder="1" applyAlignment="1">
      <alignment horizontal="justify" vertical="center" wrapText="1"/>
    </xf>
    <xf numFmtId="0" fontId="91" fillId="0" borderId="139" xfId="0" applyFont="1" applyBorder="1" applyAlignment="1">
      <alignment horizontal="left" vertical="center" wrapText="1"/>
    </xf>
    <xf numFmtId="0" fontId="91" fillId="0" borderId="6" xfId="0" applyFont="1" applyBorder="1" applyAlignment="1">
      <alignment horizontal="left" vertical="center" wrapText="1"/>
    </xf>
    <xf numFmtId="0" fontId="0" fillId="0" borderId="6" xfId="0" applyBorder="1"/>
    <xf numFmtId="0" fontId="0" fillId="0" borderId="29" xfId="0" applyBorder="1" applyAlignment="1">
      <alignment horizontal="justify" vertical="center" wrapText="1"/>
    </xf>
    <xf numFmtId="0" fontId="0" fillId="0" borderId="6" xfId="0" applyBorder="1" applyAlignment="1">
      <alignment horizontal="left"/>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1" fillId="20" borderId="125" xfId="0" applyFont="1" applyFill="1" applyBorder="1" applyAlignment="1">
      <alignment horizontal="center" vertical="center" wrapText="1" readingOrder="1"/>
    </xf>
    <xf numFmtId="0" fontId="80" fillId="0" borderId="125" xfId="0" applyFont="1" applyBorder="1" applyAlignment="1">
      <alignment horizontal="center" vertical="center" wrapText="1" readingOrder="1"/>
    </xf>
    <xf numFmtId="0" fontId="80" fillId="3" borderId="125" xfId="0" applyFont="1" applyFill="1" applyBorder="1" applyAlignment="1">
      <alignment horizontal="center" vertical="center" wrapText="1" readingOrder="1"/>
    </xf>
    <xf numFmtId="0" fontId="80" fillId="0" borderId="125" xfId="0" applyFont="1" applyBorder="1" applyAlignment="1">
      <alignment horizontal="left" vertical="center" wrapText="1" readingOrder="1"/>
    </xf>
    <xf numFmtId="0" fontId="77" fillId="0" borderId="0" xfId="0" applyFont="1" applyAlignment="1" applyProtection="1">
      <alignment horizontal="center" vertical="center" wrapText="1"/>
      <protection locked="0"/>
    </xf>
    <xf numFmtId="0" fontId="79" fillId="5" borderId="123" xfId="0" applyFont="1" applyFill="1" applyBorder="1" applyAlignment="1" applyProtection="1">
      <alignment horizontal="center" vertical="center" wrapText="1"/>
      <protection locked="0"/>
    </xf>
    <xf numFmtId="0" fontId="79" fillId="5" borderId="124" xfId="0" applyFont="1" applyFill="1" applyBorder="1" applyAlignment="1" applyProtection="1">
      <alignment horizontal="center" vertical="center" wrapText="1"/>
      <protection locked="0"/>
    </xf>
    <xf numFmtId="0" fontId="79" fillId="5"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center" vertical="center"/>
      <protection locked="0"/>
    </xf>
    <xf numFmtId="0" fontId="80" fillId="0" borderId="122" xfId="0" applyFont="1" applyBorder="1" applyAlignment="1" applyProtection="1">
      <alignment horizontal="center" vertical="center"/>
      <protection locked="0"/>
    </xf>
    <xf numFmtId="0" fontId="80" fillId="21"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left" vertical="center" wrapText="1"/>
      <protection locked="0"/>
    </xf>
    <xf numFmtId="0" fontId="78" fillId="5" borderId="122" xfId="0" applyFont="1" applyFill="1" applyBorder="1" applyAlignment="1" applyProtection="1">
      <alignment horizontal="left" vertical="center"/>
      <protection locked="0"/>
    </xf>
    <xf numFmtId="0" fontId="79" fillId="5" borderId="122" xfId="0" applyFont="1" applyFill="1" applyBorder="1" applyAlignment="1" applyProtection="1">
      <alignment horizontal="center" vertical="center" wrapText="1"/>
      <protection locked="0"/>
    </xf>
    <xf numFmtId="0" fontId="80" fillId="0" borderId="126" xfId="0" applyFont="1" applyBorder="1" applyAlignment="1">
      <alignment horizontal="center" vertical="center" wrapText="1" readingOrder="1"/>
    </xf>
    <xf numFmtId="0" fontId="80" fillId="0" borderId="129" xfId="0" applyFont="1" applyBorder="1" applyAlignment="1">
      <alignment horizontal="center" vertical="center" wrapText="1" readingOrder="1"/>
    </xf>
    <xf numFmtId="0" fontId="83" fillId="0" borderId="0" xfId="0" applyFont="1" applyAlignment="1">
      <alignment horizontal="center" vertical="center" wrapText="1"/>
    </xf>
    <xf numFmtId="0" fontId="85" fillId="20" borderId="122" xfId="0" applyFont="1" applyFill="1" applyBorder="1" applyAlignment="1">
      <alignment horizontal="center"/>
    </xf>
    <xf numFmtId="0" fontId="86" fillId="21" borderId="122" xfId="0" applyFont="1" applyFill="1" applyBorder="1" applyAlignment="1">
      <alignment horizontal="center" vertical="center" wrapText="1"/>
    </xf>
    <xf numFmtId="0" fontId="86" fillId="21" borderId="128" xfId="0" applyFont="1" applyFill="1" applyBorder="1" applyAlignment="1">
      <alignment horizontal="center" vertical="center" wrapText="1"/>
    </xf>
    <xf numFmtId="0" fontId="86" fillId="21" borderId="122"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0"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11" xfId="0" applyFont="1" applyFill="1" applyBorder="1" applyAlignment="1">
      <alignment horizontal="left" vertical="center" wrapText="1"/>
    </xf>
    <xf numFmtId="0" fontId="59" fillId="3" borderId="112" xfId="0" applyFont="1" applyFill="1" applyBorder="1" applyAlignment="1">
      <alignment horizontal="left" vertical="center" wrapText="1"/>
    </xf>
    <xf numFmtId="0" fontId="53" fillId="3" borderId="113" xfId="1" applyFont="1" applyFill="1" applyBorder="1" applyAlignment="1">
      <alignment horizontal="justify" vertical="center" wrapText="1"/>
    </xf>
    <xf numFmtId="0" fontId="53" fillId="3" borderId="114" xfId="1" applyFont="1" applyFill="1" applyBorder="1" applyAlignment="1">
      <alignment horizontal="justify" vertical="center" wrapText="1"/>
    </xf>
    <xf numFmtId="0" fontId="59" fillId="3" borderId="115" xfId="0" applyFont="1" applyFill="1" applyBorder="1" applyAlignment="1">
      <alignment vertical="center" wrapText="1"/>
    </xf>
    <xf numFmtId="0" fontId="59" fillId="3" borderId="111" xfId="0" applyFont="1" applyFill="1" applyBorder="1" applyAlignment="1">
      <alignment vertical="center" wrapText="1"/>
    </xf>
    <xf numFmtId="0" fontId="59" fillId="3" borderId="116" xfId="0" applyFont="1" applyFill="1" applyBorder="1" applyAlignment="1">
      <alignment vertical="center" wrapText="1"/>
    </xf>
    <xf numFmtId="0" fontId="59" fillId="3" borderId="117" xfId="0" applyFont="1" applyFill="1" applyBorder="1" applyAlignment="1">
      <alignment vertical="center" wrapText="1"/>
    </xf>
    <xf numFmtId="0" fontId="59" fillId="3" borderId="112"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8"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0" fillId="3" borderId="6" xfId="1" applyFont="1" applyFill="1" applyBorder="1" applyAlignment="1">
      <alignment horizontal="justify" vertical="center" wrapText="1"/>
    </xf>
    <xf numFmtId="0" fontId="70"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0"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0" fillId="3" borderId="0" xfId="1" applyFont="1" applyFill="1" applyAlignment="1">
      <alignment horizontal="center" vertical="center" wrapText="1"/>
    </xf>
    <xf numFmtId="0" fontId="70" fillId="3" borderId="0" xfId="1" applyFont="1" applyFill="1" applyAlignment="1">
      <alignment horizontal="justify" vertical="center" wrapText="1"/>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87" fillId="19" borderId="86" xfId="0" applyFont="1" applyFill="1" applyBorder="1" applyAlignment="1">
      <alignment horizontal="center" vertical="center" wrapText="1"/>
    </xf>
    <xf numFmtId="0" fontId="87" fillId="19" borderId="87" xfId="0" applyFont="1" applyFill="1" applyBorder="1" applyAlignment="1">
      <alignment horizontal="center" vertical="center" wrapText="1"/>
    </xf>
    <xf numFmtId="0" fontId="87" fillId="19" borderId="88" xfId="0" applyFont="1" applyFill="1" applyBorder="1" applyAlignment="1">
      <alignment horizontal="center" vertical="center" wrapText="1"/>
    </xf>
    <xf numFmtId="0" fontId="0" fillId="0" borderId="136"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27"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71" xfId="0" applyBorder="1" applyAlignment="1">
      <alignment horizontal="center" vertical="center" wrapText="1"/>
    </xf>
    <xf numFmtId="0" fontId="72" fillId="0" borderId="42" xfId="0" applyFont="1" applyBorder="1" applyAlignment="1">
      <alignment horizontal="center" vertical="center" wrapText="1"/>
    </xf>
    <xf numFmtId="0" fontId="72" fillId="0" borderId="119"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43" xfId="0" applyFont="1" applyBorder="1" applyAlignment="1">
      <alignment horizontal="center" vertical="center" wrapText="1"/>
    </xf>
    <xf numFmtId="0" fontId="0" fillId="0" borderId="104" xfId="0"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9"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29"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9" xfId="0" applyBorder="1" applyAlignment="1">
      <alignment horizontal="left"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92" fillId="0" borderId="32"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9"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9"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9" xfId="0" applyFont="1" applyBorder="1" applyAlignment="1">
      <alignment horizontal="center" vertical="center" wrapText="1"/>
    </xf>
    <xf numFmtId="0" fontId="2" fillId="23" borderId="130" xfId="0" applyFont="1" applyFill="1" applyBorder="1" applyAlignment="1">
      <alignment horizontal="left"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23" borderId="130" xfId="0" applyFont="1" applyFill="1" applyBorder="1" applyAlignment="1">
      <alignment horizontal="left" vertical="center"/>
    </xf>
    <xf numFmtId="0" fontId="2" fillId="23" borderId="131" xfId="0" applyFont="1" applyFill="1" applyBorder="1" applyAlignment="1">
      <alignment horizontal="left" vertical="center"/>
    </xf>
    <xf numFmtId="0" fontId="2" fillId="23" borderId="132" xfId="0" applyFont="1" applyFill="1" applyBorder="1" applyAlignment="1">
      <alignment horizontal="left"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9"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9" fontId="0" fillId="0" borderId="20" xfId="4" applyFont="1" applyBorder="1" applyAlignment="1">
      <alignment horizontal="center" vertical="center" wrapText="1"/>
    </xf>
    <xf numFmtId="0" fontId="0" fillId="3" borderId="137"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38" xfId="0" applyFill="1" applyBorder="1" applyAlignment="1">
      <alignment horizontal="center" vertical="center" wrapText="1"/>
    </xf>
    <xf numFmtId="0" fontId="0" fillId="0" borderId="41" xfId="0" applyBorder="1" applyAlignment="1">
      <alignment horizontal="center" vertical="center" wrapText="1"/>
    </xf>
    <xf numFmtId="9" fontId="0" fillId="0" borderId="41"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3" borderId="43" xfId="0" applyFill="1" applyBorder="1" applyAlignment="1">
      <alignment horizontal="center" vertical="center" wrapText="1"/>
    </xf>
    <xf numFmtId="0" fontId="71" fillId="10" borderId="11" xfId="0" applyFont="1" applyFill="1" applyBorder="1" applyAlignment="1">
      <alignment horizontal="center" vertical="center" wrapText="1"/>
    </xf>
    <xf numFmtId="0" fontId="71" fillId="10" borderId="0" xfId="0" applyFont="1" applyFill="1" applyAlignment="1">
      <alignment horizontal="center" vertical="center" wrapText="1"/>
    </xf>
    <xf numFmtId="0" fontId="71" fillId="10" borderId="12"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05" xfId="0"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0" borderId="103"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 fontId="35" fillId="0" borderId="96" xfId="0" applyNumberFormat="1" applyFont="1" applyBorder="1" applyAlignment="1" applyProtection="1">
      <alignment horizontal="center" vertical="center" wrapText="1"/>
      <protection locked="0"/>
    </xf>
    <xf numFmtId="1" fontId="35" fillId="0" borderId="20" xfId="0" applyNumberFormat="1" applyFont="1" applyBorder="1" applyAlignment="1" applyProtection="1">
      <alignment horizontal="center" vertical="center" wrapText="1"/>
      <protection locked="0"/>
    </xf>
    <xf numFmtId="1" fontId="24" fillId="0" borderId="20" xfId="0" applyNumberFormat="1" applyFont="1" applyBorder="1" applyAlignment="1">
      <alignment horizontal="center" vertical="center"/>
    </xf>
    <xf numFmtId="1" fontId="35" fillId="0" borderId="20" xfId="0" applyNumberFormat="1" applyFont="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136"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1" fontId="35" fillId="0" borderId="32"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1" fontId="35" fillId="0" borderId="86"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13" fillId="0" borderId="32" xfId="0"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136" xfId="0" applyFont="1" applyBorder="1" applyAlignment="1">
      <alignment horizontal="center" vertical="center"/>
    </xf>
    <xf numFmtId="0" fontId="13" fillId="0" borderId="134"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0" fillId="0" borderId="141" xfId="0" applyBorder="1" applyAlignment="1">
      <alignment horizontal="center" vertical="center" wrapText="1"/>
    </xf>
    <xf numFmtId="0" fontId="13" fillId="0" borderId="29"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135" xfId="0" applyFont="1" applyBorder="1" applyAlignment="1" applyProtection="1">
      <alignment horizontal="center" vertical="center"/>
      <protection locked="0"/>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9"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52" fillId="0" borderId="131" xfId="0" applyFont="1" applyBorder="1" applyAlignment="1"/>
    <xf numFmtId="0" fontId="52" fillId="0" borderId="132" xfId="0" applyFont="1" applyBorder="1" applyAlignment="1"/>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58">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BD7FE479-6126-475C-ACA6-391C03DDB684}"/>
            </a:ext>
          </a:extLst>
        </xdr:cNvPr>
        <xdr:cNvSpPr txBox="1"/>
      </xdr:nvSpPr>
      <xdr:spPr>
        <a:xfrm>
          <a:off x="14364732" y="5223033"/>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F31393E1-0952-4E7E-87DE-5FC47F015428}"/>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BB98DCC3-D35B-406C-8A0E-D612F12FF425}"/>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58545235-AA14-4EB3-9FB2-2259A3BB6FF3}"/>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CCA455BE-9A1B-454E-97A8-6C94DB516CC2}"/>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17FBBBE1-FACE-40DD-A1F6-0B5AF0F3DB3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Kguarinb/Downloads/SIGCMA_PLANES%20DE%20ACCI&#211;N_2024_V22_10F_V2_%20Tolima-%20Juzgados%20de%20Chaparr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115" zoomScaleNormal="115" workbookViewId="0">
      <selection activeCell="B16" sqref="B16:I16"/>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289"/>
      <c r="B1" s="289"/>
      <c r="C1" s="289"/>
      <c r="D1" s="289"/>
      <c r="E1" s="289"/>
      <c r="F1" s="289"/>
    </row>
    <row r="5" spans="1:9">
      <c r="D5" s="14"/>
      <c r="E5" s="14"/>
      <c r="F5" s="14"/>
      <c r="G5" s="14"/>
      <c r="H5" s="14"/>
    </row>
    <row r="6" spans="1:9" ht="16.7" customHeight="1">
      <c r="D6" s="14"/>
      <c r="E6" s="14"/>
      <c r="F6" s="14"/>
      <c r="G6" s="14"/>
      <c r="H6" s="14"/>
    </row>
    <row r="7" spans="1:9" ht="33.75">
      <c r="A7" s="290" t="s">
        <v>0</v>
      </c>
      <c r="B7" s="290"/>
      <c r="C7" s="290"/>
      <c r="D7" s="290"/>
      <c r="E7" s="290"/>
      <c r="F7" s="290"/>
      <c r="G7" s="290"/>
      <c r="H7" s="290"/>
      <c r="I7" s="290"/>
    </row>
    <row r="9" spans="1:9" s="7" customFormat="1" ht="63.75">
      <c r="A9" s="8" t="s">
        <v>1</v>
      </c>
      <c r="B9" s="287" t="s">
        <v>2</v>
      </c>
      <c r="C9" s="291"/>
      <c r="D9" s="291"/>
      <c r="E9" s="291"/>
      <c r="F9" s="291"/>
      <c r="G9" s="291"/>
      <c r="H9" s="291"/>
      <c r="I9" s="291"/>
    </row>
    <row r="10" spans="1:9" s="7" customFormat="1" ht="21" customHeight="1">
      <c r="A10" s="12"/>
      <c r="B10" s="13"/>
      <c r="C10" s="13"/>
      <c r="D10" s="12"/>
      <c r="E10" s="11"/>
    </row>
    <row r="11" spans="1:9" s="7" customFormat="1" ht="63.75">
      <c r="A11" s="8" t="s">
        <v>3</v>
      </c>
      <c r="B11" s="239"/>
      <c r="C11" s="287"/>
      <c r="D11" s="287"/>
      <c r="E11" s="287"/>
      <c r="F11" s="287"/>
      <c r="G11" s="287"/>
      <c r="H11" s="287"/>
      <c r="I11" s="287"/>
    </row>
    <row r="12" spans="1:9" ht="12.75" customHeight="1">
      <c r="A12" s="238" t="s">
        <v>3</v>
      </c>
      <c r="B12" s="239"/>
      <c r="C12" s="287"/>
      <c r="D12" s="287"/>
      <c r="E12" s="287"/>
      <c r="F12" s="287"/>
      <c r="G12" s="287"/>
      <c r="H12" s="287"/>
      <c r="I12" s="287"/>
    </row>
    <row r="13" spans="1:9" ht="12.75" customHeight="1">
      <c r="A13" s="9" t="s">
        <v>4</v>
      </c>
      <c r="B13" s="287"/>
      <c r="C13" s="287"/>
      <c r="D13" s="287"/>
      <c r="E13" s="287"/>
      <c r="F13" s="287"/>
      <c r="G13" s="287"/>
      <c r="H13" s="287"/>
      <c r="I13" s="287"/>
    </row>
    <row r="14" spans="1:9" s="7" customFormat="1" ht="25.5">
      <c r="A14" s="9" t="s">
        <v>5</v>
      </c>
      <c r="B14" s="287"/>
      <c r="C14" s="287"/>
      <c r="D14" s="287"/>
      <c r="E14" s="287"/>
      <c r="F14" s="287"/>
      <c r="G14" s="287"/>
      <c r="H14" s="287"/>
      <c r="I14" s="287"/>
    </row>
    <row r="15" spans="1:9" s="7" customFormat="1" ht="25.5">
      <c r="A15" s="9" t="s">
        <v>6</v>
      </c>
      <c r="B15" s="287"/>
      <c r="C15" s="287"/>
      <c r="D15" s="287"/>
      <c r="E15" s="287"/>
      <c r="F15" s="287"/>
      <c r="G15" s="287"/>
      <c r="H15" s="287"/>
      <c r="I15" s="287"/>
    </row>
    <row r="16" spans="1:9" s="7" customFormat="1" ht="25.5">
      <c r="A16" s="8" t="s">
        <v>7</v>
      </c>
      <c r="B16" s="288" t="s">
        <v>8</v>
      </c>
      <c r="C16" s="288"/>
      <c r="D16" s="288"/>
      <c r="E16" s="288"/>
      <c r="F16" s="288"/>
      <c r="G16" s="288"/>
      <c r="H16" s="288"/>
      <c r="I16" s="288"/>
    </row>
    <row r="18" spans="1:9" s="7" customFormat="1" ht="24.75" customHeight="1">
      <c r="A18" s="8" t="s">
        <v>9</v>
      </c>
      <c r="B18" s="286"/>
      <c r="C18" s="286"/>
      <c r="D18" s="286"/>
      <c r="E18" s="286"/>
      <c r="F18" s="286"/>
      <c r="G18" s="286"/>
      <c r="H18" s="286"/>
      <c r="I18" s="286"/>
    </row>
    <row r="20" spans="1:9" ht="15.75" thickBot="1"/>
    <row r="21" spans="1:9" ht="12.75" customHeight="1">
      <c r="B21" s="214" t="s">
        <v>10</v>
      </c>
      <c r="C21" s="215" t="s">
        <v>11</v>
      </c>
      <c r="D21" s="215" t="s">
        <v>12</v>
      </c>
      <c r="E21" s="215" t="s">
        <v>13</v>
      </c>
    </row>
    <row r="22" spans="1:9" ht="12.75" customHeight="1" thickBot="1">
      <c r="B22" s="216" t="s">
        <v>14</v>
      </c>
      <c r="C22" s="217" t="s">
        <v>15</v>
      </c>
      <c r="D22" s="217" t="s">
        <v>16</v>
      </c>
      <c r="E22" s="217" t="s">
        <v>17</v>
      </c>
    </row>
    <row r="23" spans="1:9" ht="12.75" customHeight="1">
      <c r="B23" s="218" t="s">
        <v>18</v>
      </c>
      <c r="C23" s="219" t="s">
        <v>9</v>
      </c>
      <c r="D23" s="219" t="s">
        <v>9</v>
      </c>
      <c r="E23" s="219" t="s">
        <v>9</v>
      </c>
    </row>
    <row r="24" spans="1:9" ht="12.75" customHeight="1" thickBot="1">
      <c r="B24" s="216">
        <v>1</v>
      </c>
      <c r="C24" s="220">
        <v>45243</v>
      </c>
      <c r="D24" s="220">
        <v>45272</v>
      </c>
      <c r="E24" s="220">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6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defaultColWidth="11.42578125" defaultRowHeight="15"/>
  <sheetData>
    <row r="2" spans="2:10" ht="18.75">
      <c r="B2" s="292" t="s">
        <v>19</v>
      </c>
      <c r="C2" s="292"/>
      <c r="D2" s="292"/>
      <c r="E2" s="292"/>
      <c r="F2" s="292"/>
      <c r="G2" s="292"/>
      <c r="H2" s="292"/>
      <c r="I2" s="292"/>
      <c r="J2" s="292"/>
    </row>
    <row r="3" spans="2:10" ht="15.75" thickBot="1"/>
    <row r="4" spans="2:10">
      <c r="B4" s="293" t="s">
        <v>20</v>
      </c>
      <c r="C4" s="294"/>
      <c r="D4" s="294"/>
      <c r="E4" s="294"/>
      <c r="F4" s="294"/>
      <c r="G4" s="294"/>
      <c r="H4" s="294"/>
      <c r="I4" s="294"/>
      <c r="J4" s="295"/>
    </row>
    <row r="5" spans="2:10">
      <c r="B5" s="296"/>
      <c r="C5" s="297"/>
      <c r="D5" s="297"/>
      <c r="E5" s="297"/>
      <c r="F5" s="297"/>
      <c r="G5" s="297"/>
      <c r="H5" s="297"/>
      <c r="I5" s="297"/>
      <c r="J5" s="298"/>
    </row>
    <row r="6" spans="2:10">
      <c r="B6" s="296"/>
      <c r="C6" s="297"/>
      <c r="D6" s="297"/>
      <c r="E6" s="297"/>
      <c r="F6" s="297"/>
      <c r="G6" s="297"/>
      <c r="H6" s="297"/>
      <c r="I6" s="297"/>
      <c r="J6" s="298"/>
    </row>
    <row r="7" spans="2:10" ht="15.75" thickBot="1">
      <c r="B7" s="299"/>
      <c r="C7" s="300"/>
      <c r="D7" s="300"/>
      <c r="E7" s="300"/>
      <c r="F7" s="300"/>
      <c r="G7" s="300"/>
      <c r="H7" s="300"/>
      <c r="I7" s="300"/>
      <c r="J7" s="301"/>
    </row>
    <row r="8" spans="2:10" ht="15.75" thickBot="1"/>
    <row r="9" spans="2:10">
      <c r="B9" s="293" t="s">
        <v>21</v>
      </c>
      <c r="C9" s="294"/>
      <c r="D9" s="294"/>
      <c r="E9" s="294"/>
      <c r="F9" s="294"/>
      <c r="G9" s="294"/>
      <c r="H9" s="294"/>
      <c r="I9" s="294"/>
      <c r="J9" s="295"/>
    </row>
    <row r="10" spans="2:10">
      <c r="B10" s="296"/>
      <c r="C10" s="297"/>
      <c r="D10" s="297"/>
      <c r="E10" s="297"/>
      <c r="F10" s="297"/>
      <c r="G10" s="297"/>
      <c r="H10" s="297"/>
      <c r="I10" s="297"/>
      <c r="J10" s="298"/>
    </row>
    <row r="11" spans="2:10">
      <c r="B11" s="296"/>
      <c r="C11" s="297"/>
      <c r="D11" s="297"/>
      <c r="E11" s="297"/>
      <c r="F11" s="297"/>
      <c r="G11" s="297"/>
      <c r="H11" s="297"/>
      <c r="I11" s="297"/>
      <c r="J11" s="298"/>
    </row>
    <row r="12" spans="2:10">
      <c r="B12" s="296"/>
      <c r="C12" s="297"/>
      <c r="D12" s="297"/>
      <c r="E12" s="297"/>
      <c r="F12" s="297"/>
      <c r="G12" s="297"/>
      <c r="H12" s="297"/>
      <c r="I12" s="297"/>
      <c r="J12" s="298"/>
    </row>
    <row r="13" spans="2:10">
      <c r="B13" s="296"/>
      <c r="C13" s="297"/>
      <c r="D13" s="297"/>
      <c r="E13" s="297"/>
      <c r="F13" s="297"/>
      <c r="G13" s="297"/>
      <c r="H13" s="297"/>
      <c r="I13" s="297"/>
      <c r="J13" s="298"/>
    </row>
    <row r="14" spans="2:10">
      <c r="B14" s="296"/>
      <c r="C14" s="297"/>
      <c r="D14" s="297"/>
      <c r="E14" s="297"/>
      <c r="F14" s="297"/>
      <c r="G14" s="297"/>
      <c r="H14" s="297"/>
      <c r="I14" s="297"/>
      <c r="J14" s="298"/>
    </row>
    <row r="15" spans="2:10" ht="15.75" thickBot="1">
      <c r="B15" s="299"/>
      <c r="C15" s="300"/>
      <c r="D15" s="300"/>
      <c r="E15" s="300"/>
      <c r="F15" s="300"/>
      <c r="G15" s="300"/>
      <c r="H15" s="300"/>
      <c r="I15" s="300"/>
      <c r="J15" s="301"/>
    </row>
    <row r="17" spans="2:10">
      <c r="B17" s="293" t="s">
        <v>22</v>
      </c>
      <c r="C17" s="294"/>
      <c r="D17" s="294"/>
      <c r="E17" s="294"/>
      <c r="F17" s="294"/>
      <c r="G17" s="294"/>
      <c r="H17" s="294"/>
      <c r="I17" s="294"/>
      <c r="J17" s="295"/>
    </row>
    <row r="18" spans="2:10">
      <c r="B18" s="296"/>
      <c r="C18" s="297"/>
      <c r="D18" s="297"/>
      <c r="E18" s="297"/>
      <c r="F18" s="297"/>
      <c r="G18" s="297"/>
      <c r="H18" s="297"/>
      <c r="I18" s="297"/>
      <c r="J18" s="298"/>
    </row>
    <row r="19" spans="2:10">
      <c r="B19" s="296"/>
      <c r="C19" s="297"/>
      <c r="D19" s="297"/>
      <c r="E19" s="297"/>
      <c r="F19" s="297"/>
      <c r="G19" s="297"/>
      <c r="H19" s="297"/>
      <c r="I19" s="297"/>
      <c r="J19" s="298"/>
    </row>
    <row r="20" spans="2:10" ht="15.75" thickBot="1">
      <c r="B20" s="299"/>
      <c r="C20" s="300"/>
      <c r="D20" s="300"/>
      <c r="E20" s="300"/>
      <c r="F20" s="300"/>
      <c r="G20" s="300"/>
      <c r="H20" s="300"/>
      <c r="I20" s="300"/>
      <c r="J20" s="301"/>
    </row>
    <row r="21" spans="2:10" ht="15.75" thickBot="1"/>
    <row r="22" spans="2:10">
      <c r="B22" s="293" t="s">
        <v>23</v>
      </c>
      <c r="C22" s="294"/>
      <c r="D22" s="294"/>
      <c r="E22" s="294"/>
      <c r="F22" s="294"/>
      <c r="G22" s="294"/>
      <c r="H22" s="294"/>
      <c r="I22" s="294"/>
      <c r="J22" s="295"/>
    </row>
    <row r="23" spans="2:10">
      <c r="B23" s="296"/>
      <c r="C23" s="297"/>
      <c r="D23" s="297"/>
      <c r="E23" s="297"/>
      <c r="F23" s="297"/>
      <c r="G23" s="297"/>
      <c r="H23" s="297"/>
      <c r="I23" s="297"/>
      <c r="J23" s="298"/>
    </row>
    <row r="24" spans="2:10">
      <c r="B24" s="296"/>
      <c r="C24" s="297"/>
      <c r="D24" s="297"/>
      <c r="E24" s="297"/>
      <c r="F24" s="297"/>
      <c r="G24" s="297"/>
      <c r="H24" s="297"/>
      <c r="I24" s="297"/>
      <c r="J24" s="298"/>
    </row>
    <row r="25" spans="2:10">
      <c r="B25" s="296"/>
      <c r="C25" s="297"/>
      <c r="D25" s="297"/>
      <c r="E25" s="297"/>
      <c r="F25" s="297"/>
      <c r="G25" s="297"/>
      <c r="H25" s="297"/>
      <c r="I25" s="297"/>
      <c r="J25" s="298"/>
    </row>
    <row r="26" spans="2:10">
      <c r="B26" s="296"/>
      <c r="C26" s="297"/>
      <c r="D26" s="297"/>
      <c r="E26" s="297"/>
      <c r="F26" s="297"/>
      <c r="G26" s="297"/>
      <c r="H26" s="297"/>
      <c r="I26" s="297"/>
      <c r="J26" s="298"/>
    </row>
    <row r="27" spans="2:10">
      <c r="B27" s="296"/>
      <c r="C27" s="297"/>
      <c r="D27" s="297"/>
      <c r="E27" s="297"/>
      <c r="F27" s="297"/>
      <c r="G27" s="297"/>
      <c r="H27" s="297"/>
      <c r="I27" s="297"/>
      <c r="J27" s="298"/>
    </row>
    <row r="28" spans="2:10">
      <c r="B28" s="296"/>
      <c r="C28" s="297"/>
      <c r="D28" s="297"/>
      <c r="E28" s="297"/>
      <c r="F28" s="297"/>
      <c r="G28" s="297"/>
      <c r="H28" s="297"/>
      <c r="I28" s="297"/>
      <c r="J28" s="298"/>
    </row>
    <row r="29" spans="2:10">
      <c r="B29" s="296"/>
      <c r="C29" s="297"/>
      <c r="D29" s="297"/>
      <c r="E29" s="297"/>
      <c r="F29" s="297"/>
      <c r="G29" s="297"/>
      <c r="H29" s="297"/>
      <c r="I29" s="297"/>
      <c r="J29" s="298"/>
    </row>
    <row r="30" spans="2:10" ht="15.75" thickBot="1">
      <c r="B30" s="299"/>
      <c r="C30" s="300"/>
      <c r="D30" s="300"/>
      <c r="E30" s="300"/>
      <c r="F30" s="300"/>
      <c r="G30" s="300"/>
      <c r="H30" s="300"/>
      <c r="I30" s="300"/>
      <c r="J30" s="30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CFFB-D735-4034-8120-4621D5C230BD}">
  <sheetPr codeName="Sheet7"/>
  <dimension ref="A1:F81"/>
  <sheetViews>
    <sheetView showGridLines="0" view="pageBreakPreview" zoomScaleNormal="96" zoomScaleSheetLayoutView="100" workbookViewId="0">
      <selection activeCell="E2" sqref="E2"/>
    </sheetView>
  </sheetViews>
  <sheetFormatPr defaultColWidth="10.42578125" defaultRowHeight="14.25"/>
  <cols>
    <col min="1" max="1" width="53.28515625" style="231" customWidth="1"/>
    <col min="2" max="2" width="15.42578125" style="232" customWidth="1"/>
    <col min="3" max="3" width="50.42578125" style="223" customWidth="1"/>
    <col min="4" max="4" width="35.5703125" style="232" customWidth="1"/>
    <col min="5" max="5" width="55.85546875" style="223" customWidth="1"/>
    <col min="6" max="6" width="4.7109375" style="223" customWidth="1"/>
    <col min="7" max="16384" width="10.42578125" style="223"/>
  </cols>
  <sheetData>
    <row r="1" spans="1:6" ht="80.099999999999994" customHeight="1">
      <c r="A1" s="221"/>
      <c r="B1" s="306" t="s">
        <v>24</v>
      </c>
      <c r="C1" s="306"/>
      <c r="D1" s="306"/>
      <c r="E1" s="221"/>
      <c r="F1" s="222"/>
    </row>
    <row r="2" spans="1:6" ht="54.75" customHeight="1">
      <c r="A2" s="224" t="s">
        <v>25</v>
      </c>
      <c r="B2" s="307" t="s">
        <v>26</v>
      </c>
      <c r="C2" s="308"/>
      <c r="D2" s="225" t="s">
        <v>27</v>
      </c>
      <c r="E2" s="244" t="s">
        <v>28</v>
      </c>
    </row>
    <row r="3" spans="1:6" ht="16.7" customHeight="1">
      <c r="A3" s="226"/>
      <c r="B3" s="227"/>
      <c r="C3" s="227"/>
      <c r="D3" s="228"/>
      <c r="E3" s="227"/>
    </row>
    <row r="4" spans="1:6" ht="54.75" customHeight="1">
      <c r="A4" s="224" t="s">
        <v>29</v>
      </c>
      <c r="B4" s="309" t="s">
        <v>30</v>
      </c>
      <c r="C4" s="310"/>
      <c r="D4" s="310"/>
      <c r="E4" s="310"/>
    </row>
    <row r="5" spans="1:6" ht="13.35" customHeight="1">
      <c r="A5" s="229"/>
      <c r="B5" s="230"/>
      <c r="D5" s="228"/>
      <c r="E5" s="228"/>
    </row>
    <row r="6" spans="1:6" ht="21" customHeight="1">
      <c r="A6" s="311" t="s">
        <v>31</v>
      </c>
      <c r="B6" s="312" t="s">
        <v>32</v>
      </c>
      <c r="C6" s="312"/>
      <c r="D6" s="312" t="s">
        <v>33</v>
      </c>
      <c r="E6" s="312"/>
    </row>
    <row r="7" spans="1:6" ht="136.5" customHeight="1">
      <c r="A7" s="311"/>
      <c r="B7" s="313"/>
      <c r="C7" s="314"/>
      <c r="D7" s="315" t="s">
        <v>34</v>
      </c>
      <c r="E7" s="315"/>
    </row>
    <row r="8" spans="1:6" ht="21" customHeight="1">
      <c r="A8" s="229"/>
      <c r="B8" s="230"/>
      <c r="D8" s="228"/>
      <c r="E8" s="228"/>
    </row>
    <row r="9" spans="1:6" ht="20.100000000000001" customHeight="1">
      <c r="A9" s="302" t="s">
        <v>35</v>
      </c>
      <c r="B9" s="302"/>
      <c r="C9" s="302"/>
      <c r="D9" s="302"/>
      <c r="E9" s="302"/>
    </row>
    <row r="10" spans="1:6" ht="20.100000000000001" customHeight="1">
      <c r="A10" s="245" t="s">
        <v>36</v>
      </c>
      <c r="B10" s="245" t="s">
        <v>37</v>
      </c>
      <c r="C10" s="245" t="s">
        <v>38</v>
      </c>
      <c r="D10" s="245" t="s">
        <v>39</v>
      </c>
      <c r="E10" s="245" t="s">
        <v>40</v>
      </c>
    </row>
    <row r="11" spans="1:6" ht="99.75">
      <c r="A11" s="304" t="s">
        <v>41</v>
      </c>
      <c r="B11" s="246">
        <v>1</v>
      </c>
      <c r="C11" s="247" t="s">
        <v>42</v>
      </c>
      <c r="D11" s="248">
        <v>1</v>
      </c>
      <c r="E11" s="247" t="s">
        <v>43</v>
      </c>
    </row>
    <row r="12" spans="1:6" ht="42.75">
      <c r="A12" s="304"/>
      <c r="B12" s="246">
        <v>2</v>
      </c>
      <c r="C12" s="247" t="s">
        <v>44</v>
      </c>
      <c r="D12" s="248"/>
      <c r="E12" s="247"/>
    </row>
    <row r="13" spans="1:6" ht="42.75">
      <c r="A13" s="305" t="s">
        <v>45</v>
      </c>
      <c r="B13" s="249">
        <v>3</v>
      </c>
      <c r="C13" s="250" t="s">
        <v>46</v>
      </c>
      <c r="D13" s="249">
        <v>2</v>
      </c>
      <c r="E13" s="250" t="s">
        <v>47</v>
      </c>
    </row>
    <row r="14" spans="1:6" ht="28.5">
      <c r="A14" s="305"/>
      <c r="B14" s="249">
        <v>4</v>
      </c>
      <c r="C14" s="250" t="s">
        <v>48</v>
      </c>
      <c r="D14" s="249"/>
      <c r="E14" s="250"/>
    </row>
    <row r="15" spans="1:6" ht="57">
      <c r="A15" s="305"/>
      <c r="B15" s="249">
        <v>5</v>
      </c>
      <c r="C15" s="250" t="s">
        <v>49</v>
      </c>
      <c r="D15" s="249"/>
      <c r="E15" s="250"/>
    </row>
    <row r="16" spans="1:6" ht="42.75">
      <c r="A16" s="303" t="s">
        <v>50</v>
      </c>
      <c r="B16" s="249">
        <v>6</v>
      </c>
      <c r="C16" s="250" t="s">
        <v>51</v>
      </c>
      <c r="D16" s="249">
        <v>3</v>
      </c>
      <c r="E16" s="247" t="s">
        <v>52</v>
      </c>
    </row>
    <row r="17" spans="1:5" ht="42.75">
      <c r="A17" s="303"/>
      <c r="B17" s="249">
        <v>7</v>
      </c>
      <c r="C17" s="250" t="s">
        <v>53</v>
      </c>
      <c r="D17" s="249">
        <v>4</v>
      </c>
      <c r="E17" s="247" t="s">
        <v>54</v>
      </c>
    </row>
    <row r="18" spans="1:5" ht="28.5">
      <c r="A18" s="303"/>
      <c r="B18" s="249">
        <v>8</v>
      </c>
      <c r="C18" s="250" t="s">
        <v>55</v>
      </c>
      <c r="D18" s="249"/>
      <c r="E18" s="251"/>
    </row>
    <row r="19" spans="1:5" ht="28.5">
      <c r="A19" s="303"/>
      <c r="B19" s="249">
        <v>9</v>
      </c>
      <c r="C19" s="250" t="s">
        <v>56</v>
      </c>
      <c r="D19" s="249"/>
      <c r="E19" s="250"/>
    </row>
    <row r="20" spans="1:5" ht="28.5">
      <c r="A20" s="303"/>
      <c r="B20" s="249">
        <v>10</v>
      </c>
      <c r="C20" s="250" t="s">
        <v>57</v>
      </c>
      <c r="D20" s="249"/>
      <c r="E20" s="247"/>
    </row>
    <row r="21" spans="1:5" ht="28.5">
      <c r="A21" s="303"/>
      <c r="B21" s="249">
        <v>11</v>
      </c>
      <c r="C21" s="250" t="s">
        <v>58</v>
      </c>
      <c r="D21" s="249"/>
      <c r="E21" s="250"/>
    </row>
    <row r="22" spans="1:5" ht="28.5">
      <c r="A22" s="303"/>
      <c r="B22" s="249">
        <v>12</v>
      </c>
      <c r="C22" s="250" t="s">
        <v>59</v>
      </c>
      <c r="D22" s="249"/>
      <c r="E22" s="250"/>
    </row>
    <row r="23" spans="1:5" ht="28.5">
      <c r="A23" s="303" t="s">
        <v>60</v>
      </c>
      <c r="B23" s="249">
        <v>13</v>
      </c>
      <c r="C23" s="247" t="s">
        <v>61</v>
      </c>
      <c r="D23" s="246">
        <v>5</v>
      </c>
      <c r="E23" s="247" t="s">
        <v>62</v>
      </c>
    </row>
    <row r="24" spans="1:5" ht="42.75">
      <c r="A24" s="303"/>
      <c r="B24" s="249">
        <v>14</v>
      </c>
      <c r="C24" s="247" t="s">
        <v>63</v>
      </c>
      <c r="D24" s="246">
        <v>6</v>
      </c>
      <c r="E24" s="247" t="s">
        <v>64</v>
      </c>
    </row>
    <row r="25" spans="1:5" ht="42.75">
      <c r="A25" s="303"/>
      <c r="B25" s="249">
        <v>15</v>
      </c>
      <c r="C25" s="247" t="s">
        <v>65</v>
      </c>
      <c r="D25" s="246">
        <v>7</v>
      </c>
      <c r="E25" s="247" t="s">
        <v>66</v>
      </c>
    </row>
    <row r="26" spans="1:5" ht="71.25">
      <c r="A26" s="303"/>
      <c r="B26" s="249">
        <v>16</v>
      </c>
      <c r="C26" s="247" t="s">
        <v>67</v>
      </c>
      <c r="D26" s="246"/>
      <c r="E26" s="247"/>
    </row>
    <row r="27" spans="1:5" ht="28.5">
      <c r="A27" s="252" t="s">
        <v>68</v>
      </c>
      <c r="B27" s="249">
        <v>17</v>
      </c>
      <c r="C27" s="247" t="s">
        <v>69</v>
      </c>
      <c r="D27" s="246">
        <v>8</v>
      </c>
      <c r="E27" s="247" t="s">
        <v>70</v>
      </c>
    </row>
    <row r="28" spans="1:5" ht="28.5">
      <c r="A28" s="303" t="s">
        <v>71</v>
      </c>
      <c r="B28" s="249">
        <v>18</v>
      </c>
      <c r="C28" s="253" t="s">
        <v>72</v>
      </c>
      <c r="D28" s="249"/>
      <c r="E28" s="250"/>
    </row>
    <row r="29" spans="1:5" ht="28.5">
      <c r="A29" s="303"/>
      <c r="B29" s="249">
        <v>19</v>
      </c>
      <c r="C29" s="253" t="s">
        <v>73</v>
      </c>
      <c r="D29" s="249"/>
      <c r="E29" s="250"/>
    </row>
    <row r="30" spans="1:5">
      <c r="A30" s="302" t="s">
        <v>74</v>
      </c>
      <c r="B30" s="302"/>
      <c r="C30" s="302"/>
      <c r="D30" s="302"/>
      <c r="E30" s="302"/>
    </row>
    <row r="31" spans="1:5">
      <c r="A31" s="245" t="s">
        <v>36</v>
      </c>
      <c r="B31" s="245" t="s">
        <v>37</v>
      </c>
      <c r="C31" s="245" t="s">
        <v>75</v>
      </c>
      <c r="D31" s="245" t="s">
        <v>39</v>
      </c>
      <c r="E31" s="245" t="s">
        <v>76</v>
      </c>
    </row>
    <row r="32" spans="1:5" ht="85.5">
      <c r="A32" s="303" t="s">
        <v>77</v>
      </c>
      <c r="B32" s="246">
        <v>1</v>
      </c>
      <c r="C32" s="247" t="s">
        <v>78</v>
      </c>
      <c r="D32" s="246">
        <v>1</v>
      </c>
      <c r="E32" s="247" t="s">
        <v>79</v>
      </c>
    </row>
    <row r="33" spans="1:5" ht="57">
      <c r="A33" s="303"/>
      <c r="B33" s="246">
        <v>2</v>
      </c>
      <c r="C33" s="247" t="s">
        <v>80</v>
      </c>
      <c r="D33" s="246">
        <v>2</v>
      </c>
      <c r="E33" s="247" t="s">
        <v>81</v>
      </c>
    </row>
    <row r="34" spans="1:5" ht="28.5">
      <c r="A34" s="303"/>
      <c r="B34" s="246"/>
      <c r="C34" s="247"/>
      <c r="D34" s="246">
        <v>3</v>
      </c>
      <c r="E34" s="247" t="s">
        <v>82</v>
      </c>
    </row>
    <row r="35" spans="1:5" ht="28.5">
      <c r="A35" s="303"/>
      <c r="B35" s="246"/>
      <c r="C35" s="247"/>
      <c r="D35" s="246">
        <v>4</v>
      </c>
      <c r="E35" s="247" t="s">
        <v>83</v>
      </c>
    </row>
    <row r="36" spans="1:5" ht="28.5">
      <c r="A36" s="303"/>
      <c r="B36" s="246"/>
      <c r="C36" s="254"/>
      <c r="D36" s="246">
        <v>5</v>
      </c>
      <c r="E36" s="247" t="s">
        <v>84</v>
      </c>
    </row>
    <row r="37" spans="1:5" ht="28.5">
      <c r="A37" s="303"/>
      <c r="B37" s="246"/>
      <c r="C37" s="253"/>
      <c r="D37" s="246">
        <v>6</v>
      </c>
      <c r="E37" s="247" t="s">
        <v>85</v>
      </c>
    </row>
    <row r="38" spans="1:5">
      <c r="A38" s="303"/>
      <c r="B38" s="246"/>
      <c r="C38" s="253"/>
      <c r="D38" s="246">
        <v>7</v>
      </c>
      <c r="E38" s="253" t="s">
        <v>86</v>
      </c>
    </row>
    <row r="39" spans="1:5" ht="28.5">
      <c r="A39" s="303" t="s">
        <v>87</v>
      </c>
      <c r="B39" s="246">
        <v>3</v>
      </c>
      <c r="C39" s="253" t="s">
        <v>88</v>
      </c>
      <c r="D39" s="246">
        <v>8</v>
      </c>
      <c r="E39" s="253" t="s">
        <v>89</v>
      </c>
    </row>
    <row r="40" spans="1:5" ht="42.75">
      <c r="A40" s="303"/>
      <c r="B40" s="246"/>
      <c r="C40" s="253"/>
      <c r="D40" s="246">
        <v>9</v>
      </c>
      <c r="E40" s="253" t="s">
        <v>90</v>
      </c>
    </row>
    <row r="41" spans="1:5" ht="28.5">
      <c r="A41" s="303"/>
      <c r="B41" s="246"/>
      <c r="C41" s="253"/>
      <c r="D41" s="246">
        <v>10</v>
      </c>
      <c r="E41" s="253" t="s">
        <v>91</v>
      </c>
    </row>
    <row r="42" spans="1:5">
      <c r="A42" s="303"/>
      <c r="B42" s="246"/>
      <c r="C42" s="255"/>
      <c r="D42" s="246">
        <v>11</v>
      </c>
      <c r="E42" s="253" t="s">
        <v>92</v>
      </c>
    </row>
    <row r="43" spans="1:5" ht="42.75">
      <c r="A43" s="303" t="s">
        <v>93</v>
      </c>
      <c r="B43" s="246">
        <v>4</v>
      </c>
      <c r="C43" s="247" t="s">
        <v>94</v>
      </c>
      <c r="D43" s="246">
        <v>12</v>
      </c>
      <c r="E43" s="256" t="s">
        <v>95</v>
      </c>
    </row>
    <row r="44" spans="1:5" ht="28.5">
      <c r="A44" s="303"/>
      <c r="B44" s="246">
        <v>5</v>
      </c>
      <c r="C44" s="247" t="s">
        <v>96</v>
      </c>
      <c r="D44" s="246"/>
      <c r="E44" s="247"/>
    </row>
    <row r="45" spans="1:5" ht="57">
      <c r="A45" s="303"/>
      <c r="B45" s="246">
        <v>6</v>
      </c>
      <c r="C45" s="247" t="s">
        <v>97</v>
      </c>
      <c r="D45" s="246">
        <v>13</v>
      </c>
      <c r="E45" s="247" t="s">
        <v>98</v>
      </c>
    </row>
    <row r="46" spans="1:5" ht="42.75">
      <c r="A46" s="303"/>
      <c r="B46" s="246">
        <v>7</v>
      </c>
      <c r="C46" s="247" t="s">
        <v>99</v>
      </c>
      <c r="D46" s="246">
        <v>14</v>
      </c>
      <c r="E46" s="247" t="s">
        <v>100</v>
      </c>
    </row>
    <row r="47" spans="1:5" ht="28.5">
      <c r="A47" s="303"/>
      <c r="B47" s="246">
        <v>8</v>
      </c>
      <c r="C47" s="256" t="s">
        <v>101</v>
      </c>
      <c r="D47" s="246">
        <v>15</v>
      </c>
      <c r="E47" s="247" t="s">
        <v>102</v>
      </c>
    </row>
    <row r="48" spans="1:5" ht="57">
      <c r="A48" s="303"/>
      <c r="B48" s="246">
        <v>9</v>
      </c>
      <c r="C48" s="247" t="s">
        <v>103</v>
      </c>
      <c r="D48" s="246">
        <v>16</v>
      </c>
      <c r="E48" s="247" t="s">
        <v>104</v>
      </c>
    </row>
    <row r="49" spans="1:5" ht="99.75">
      <c r="A49" s="303" t="s">
        <v>105</v>
      </c>
      <c r="B49" s="246">
        <v>10</v>
      </c>
      <c r="C49" s="247" t="s">
        <v>106</v>
      </c>
      <c r="D49" s="246">
        <v>17</v>
      </c>
      <c r="E49" s="247" t="s">
        <v>107</v>
      </c>
    </row>
    <row r="50" spans="1:5" ht="57">
      <c r="A50" s="303"/>
      <c r="B50" s="246">
        <v>11</v>
      </c>
      <c r="C50" s="247" t="s">
        <v>108</v>
      </c>
      <c r="D50" s="248">
        <v>18</v>
      </c>
      <c r="E50" s="247" t="s">
        <v>109</v>
      </c>
    </row>
    <row r="51" spans="1:5" ht="42.75">
      <c r="A51" s="303"/>
      <c r="B51" s="246">
        <v>12</v>
      </c>
      <c r="C51" s="247" t="s">
        <v>110</v>
      </c>
      <c r="D51" s="248">
        <v>19</v>
      </c>
      <c r="E51" s="247" t="s">
        <v>111</v>
      </c>
    </row>
    <row r="52" spans="1:5" ht="57">
      <c r="A52" s="303" t="s">
        <v>112</v>
      </c>
      <c r="B52" s="246">
        <v>13</v>
      </c>
      <c r="C52" s="247" t="s">
        <v>113</v>
      </c>
      <c r="D52" s="248">
        <v>20</v>
      </c>
      <c r="E52" s="256" t="s">
        <v>114</v>
      </c>
    </row>
    <row r="53" spans="1:5" ht="28.5">
      <c r="A53" s="303"/>
      <c r="B53" s="246">
        <v>14</v>
      </c>
      <c r="C53" s="247" t="s">
        <v>115</v>
      </c>
      <c r="D53" s="248">
        <v>21</v>
      </c>
      <c r="E53" s="256" t="s">
        <v>116</v>
      </c>
    </row>
    <row r="54" spans="1:5" ht="85.5">
      <c r="A54" s="303"/>
      <c r="B54" s="246">
        <v>15</v>
      </c>
      <c r="C54" s="247" t="s">
        <v>117</v>
      </c>
      <c r="D54" s="248"/>
      <c r="E54" s="256"/>
    </row>
    <row r="55" spans="1:5" ht="28.5">
      <c r="A55" s="303"/>
      <c r="B55" s="246">
        <v>16</v>
      </c>
      <c r="C55" s="247" t="s">
        <v>118</v>
      </c>
      <c r="D55" s="248"/>
      <c r="E55" s="256"/>
    </row>
    <row r="56" spans="1:5" ht="28.5">
      <c r="A56" s="303"/>
      <c r="B56" s="246">
        <v>17</v>
      </c>
      <c r="C56" s="247" t="s">
        <v>119</v>
      </c>
      <c r="D56" s="248"/>
      <c r="E56" s="256"/>
    </row>
    <row r="57" spans="1:5" ht="28.5">
      <c r="A57" s="303"/>
      <c r="B57" s="246">
        <v>18</v>
      </c>
      <c r="C57" s="247" t="s">
        <v>120</v>
      </c>
      <c r="D57" s="248"/>
      <c r="E57" s="256"/>
    </row>
    <row r="58" spans="1:5" ht="28.5">
      <c r="A58" s="303"/>
      <c r="B58" s="246">
        <v>19</v>
      </c>
      <c r="C58" s="247" t="s">
        <v>121</v>
      </c>
      <c r="D58" s="248"/>
      <c r="E58" s="256"/>
    </row>
    <row r="59" spans="1:5" ht="42.75">
      <c r="A59" s="303"/>
      <c r="B59" s="246">
        <v>20</v>
      </c>
      <c r="C59" s="247" t="s">
        <v>122</v>
      </c>
      <c r="D59" s="248"/>
      <c r="E59" s="256"/>
    </row>
    <row r="60" spans="1:5" ht="57">
      <c r="A60" s="303"/>
      <c r="B60" s="246">
        <v>21</v>
      </c>
      <c r="C60" s="247" t="s">
        <v>123</v>
      </c>
      <c r="D60" s="248"/>
      <c r="E60" s="256"/>
    </row>
    <row r="61" spans="1:5" ht="28.5">
      <c r="A61" s="303"/>
      <c r="B61" s="246">
        <v>22</v>
      </c>
      <c r="C61" s="247" t="s">
        <v>124</v>
      </c>
      <c r="D61" s="248"/>
      <c r="E61" s="257"/>
    </row>
    <row r="62" spans="1:5" ht="42.75">
      <c r="A62" s="303" t="s">
        <v>125</v>
      </c>
      <c r="B62" s="246">
        <v>23</v>
      </c>
      <c r="C62" s="247" t="s">
        <v>126</v>
      </c>
      <c r="D62" s="248">
        <v>22</v>
      </c>
      <c r="E62" s="256" t="s">
        <v>127</v>
      </c>
    </row>
    <row r="63" spans="1:5" ht="42.75">
      <c r="A63" s="303"/>
      <c r="B63" s="246">
        <v>24</v>
      </c>
      <c r="C63" s="247" t="s">
        <v>128</v>
      </c>
      <c r="D63" s="248">
        <v>23</v>
      </c>
      <c r="E63" s="247" t="s">
        <v>129</v>
      </c>
    </row>
    <row r="64" spans="1:5" ht="28.5">
      <c r="A64" s="303"/>
      <c r="B64" s="246">
        <v>25</v>
      </c>
      <c r="C64" s="247" t="s">
        <v>130</v>
      </c>
      <c r="D64" s="248"/>
      <c r="E64" s="256"/>
    </row>
    <row r="65" spans="1:6" ht="71.25">
      <c r="A65" s="316" t="s">
        <v>131</v>
      </c>
      <c r="B65" s="246">
        <v>26</v>
      </c>
      <c r="C65" s="247" t="s">
        <v>132</v>
      </c>
      <c r="D65" s="248">
        <v>24</v>
      </c>
      <c r="E65" s="256" t="s">
        <v>133</v>
      </c>
    </row>
    <row r="66" spans="1:6">
      <c r="A66" s="317"/>
      <c r="B66" s="246"/>
      <c r="C66" s="247"/>
      <c r="D66" s="248"/>
      <c r="E66" s="248"/>
    </row>
    <row r="67" spans="1:6" ht="28.5">
      <c r="A67" s="303" t="s">
        <v>134</v>
      </c>
      <c r="B67" s="246">
        <v>27</v>
      </c>
      <c r="C67" s="247" t="s">
        <v>135</v>
      </c>
      <c r="D67" s="248">
        <v>25</v>
      </c>
      <c r="E67" s="247" t="s">
        <v>136</v>
      </c>
    </row>
    <row r="68" spans="1:6" ht="28.5">
      <c r="A68" s="303"/>
      <c r="B68" s="246"/>
      <c r="C68" s="247"/>
      <c r="D68" s="248">
        <v>26</v>
      </c>
      <c r="E68" s="247" t="s">
        <v>137</v>
      </c>
    </row>
    <row r="69" spans="1:6" ht="42.75">
      <c r="A69" s="303" t="s">
        <v>138</v>
      </c>
      <c r="B69" s="246">
        <v>28</v>
      </c>
      <c r="C69" s="256" t="s">
        <v>139</v>
      </c>
      <c r="D69" s="248">
        <v>27</v>
      </c>
      <c r="E69" s="256" t="s">
        <v>140</v>
      </c>
    </row>
    <row r="70" spans="1:6" ht="42.75">
      <c r="A70" s="303"/>
      <c r="B70" s="246">
        <v>29</v>
      </c>
      <c r="C70" s="256" t="s">
        <v>141</v>
      </c>
      <c r="D70" s="248">
        <v>28</v>
      </c>
      <c r="E70" s="256" t="s">
        <v>142</v>
      </c>
    </row>
    <row r="71" spans="1:6" ht="28.5">
      <c r="A71" s="303"/>
      <c r="B71" s="246"/>
      <c r="C71" s="254"/>
      <c r="D71" s="248">
        <v>29</v>
      </c>
      <c r="E71" s="256" t="s">
        <v>143</v>
      </c>
    </row>
    <row r="72" spans="1:6" ht="28.5">
      <c r="A72" s="303"/>
      <c r="B72" s="246"/>
      <c r="C72" s="258"/>
      <c r="D72" s="248">
        <v>30</v>
      </c>
      <c r="E72" s="256" t="s">
        <v>144</v>
      </c>
    </row>
    <row r="73" spans="1:6">
      <c r="A73" s="303"/>
      <c r="B73" s="246"/>
      <c r="C73" s="256"/>
      <c r="D73" s="248">
        <v>31</v>
      </c>
      <c r="E73" s="256" t="s">
        <v>145</v>
      </c>
    </row>
    <row r="74" spans="1:6">
      <c r="A74" s="303"/>
      <c r="B74" s="246"/>
      <c r="C74" s="256"/>
      <c r="D74" s="248">
        <v>32</v>
      </c>
      <c r="E74" s="256" t="s">
        <v>146</v>
      </c>
    </row>
    <row r="75" spans="1:6">
      <c r="A75" s="303"/>
      <c r="B75" s="246"/>
      <c r="C75" s="256"/>
      <c r="D75" s="248">
        <v>33</v>
      </c>
      <c r="E75" s="258" t="s">
        <v>147</v>
      </c>
      <c r="F75" s="241"/>
    </row>
    <row r="76" spans="1:6" ht="28.5">
      <c r="A76" s="303"/>
      <c r="B76" s="246"/>
      <c r="C76" s="248"/>
      <c r="D76" s="248">
        <v>34</v>
      </c>
      <c r="E76" s="256" t="s">
        <v>148</v>
      </c>
      <c r="F76" s="241"/>
    </row>
    <row r="77" spans="1:6" ht="42.75">
      <c r="A77" s="303" t="s">
        <v>149</v>
      </c>
      <c r="B77" s="246">
        <v>30</v>
      </c>
      <c r="C77" s="247" t="s">
        <v>150</v>
      </c>
      <c r="D77" s="248">
        <v>35</v>
      </c>
      <c r="E77" s="247" t="s">
        <v>151</v>
      </c>
    </row>
    <row r="78" spans="1:6" ht="42.75">
      <c r="A78" s="303"/>
      <c r="B78" s="246">
        <v>31</v>
      </c>
      <c r="C78" s="247" t="s">
        <v>152</v>
      </c>
      <c r="D78" s="248">
        <v>36</v>
      </c>
      <c r="E78" s="247" t="s">
        <v>153</v>
      </c>
    </row>
    <row r="79" spans="1:6" ht="42.75">
      <c r="A79" s="303"/>
      <c r="B79" s="246">
        <v>32</v>
      </c>
      <c r="C79" s="247" t="s">
        <v>154</v>
      </c>
      <c r="D79" s="259">
        <v>37</v>
      </c>
      <c r="E79" s="247" t="s">
        <v>155</v>
      </c>
    </row>
    <row r="80" spans="1:6" ht="42.75">
      <c r="A80" s="303"/>
      <c r="B80" s="246">
        <v>33</v>
      </c>
      <c r="C80" s="247" t="s">
        <v>156</v>
      </c>
      <c r="D80" s="259">
        <v>38</v>
      </c>
      <c r="E80" s="247" t="s">
        <v>157</v>
      </c>
    </row>
    <row r="81" spans="1:5" ht="57">
      <c r="A81" s="303"/>
      <c r="B81" s="246">
        <v>34</v>
      </c>
      <c r="C81" s="247" t="s">
        <v>158</v>
      </c>
      <c r="D81" s="259">
        <v>39</v>
      </c>
      <c r="E81" s="247" t="s">
        <v>159</v>
      </c>
    </row>
  </sheetData>
  <mergeCells count="25">
    <mergeCell ref="A65:A66"/>
    <mergeCell ref="A67:A68"/>
    <mergeCell ref="A69:A76"/>
    <mergeCell ref="A77:A81"/>
    <mergeCell ref="A16:A22"/>
    <mergeCell ref="A28:A29"/>
    <mergeCell ref="A30:E30"/>
    <mergeCell ref="A32:A38"/>
    <mergeCell ref="A39:A42"/>
    <mergeCell ref="A43:A48"/>
    <mergeCell ref="A49:A51"/>
    <mergeCell ref="A52:A61"/>
    <mergeCell ref="A62:A64"/>
    <mergeCell ref="A9:E9"/>
    <mergeCell ref="A23:A26"/>
    <mergeCell ref="A11:A12"/>
    <mergeCell ref="A13:A15"/>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E067-151C-49B9-864C-AFFC4BD7CC8E}">
  <sheetPr codeName="Sheet5"/>
  <dimension ref="A1:F13"/>
  <sheetViews>
    <sheetView showGridLines="0" view="pageBreakPreview" zoomScaleNormal="90" workbookViewId="0">
      <selection activeCell="E12" sqref="E12"/>
    </sheetView>
  </sheetViews>
  <sheetFormatPr defaultColWidth="10.42578125" defaultRowHeight="15"/>
  <cols>
    <col min="1" max="1" width="60.85546875" style="235" customWidth="1"/>
    <col min="2" max="2" width="15.85546875" style="236" customWidth="1"/>
    <col min="3" max="5" width="15.85546875" style="237" customWidth="1"/>
    <col min="6" max="6" width="40.85546875" style="235" customWidth="1"/>
    <col min="7" max="7" width="2.7109375" style="234" customWidth="1"/>
    <col min="8" max="16384" width="10.42578125" style="234"/>
  </cols>
  <sheetData>
    <row r="1" spans="1:6" ht="80.099999999999994" customHeight="1">
      <c r="A1" s="233"/>
      <c r="B1" s="318" t="s">
        <v>160</v>
      </c>
      <c r="C1" s="318"/>
      <c r="D1" s="318"/>
      <c r="E1" s="318"/>
      <c r="F1" s="233"/>
    </row>
    <row r="2" spans="1:6">
      <c r="A2" s="319" t="s">
        <v>161</v>
      </c>
      <c r="B2" s="319"/>
      <c r="C2" s="319"/>
      <c r="D2" s="319"/>
      <c r="E2" s="319"/>
      <c r="F2" s="319"/>
    </row>
    <row r="3" spans="1:6" ht="28.5" customHeight="1">
      <c r="A3" s="320" t="s">
        <v>162</v>
      </c>
      <c r="B3" s="322" t="s">
        <v>163</v>
      </c>
      <c r="C3" s="322"/>
      <c r="D3" s="322"/>
      <c r="E3" s="322"/>
      <c r="F3" s="240" t="s">
        <v>164</v>
      </c>
    </row>
    <row r="4" spans="1:6" ht="46.5" customHeight="1">
      <c r="A4" s="321"/>
      <c r="B4" s="242" t="s">
        <v>165</v>
      </c>
      <c r="C4" s="242" t="s">
        <v>166</v>
      </c>
      <c r="D4" s="242" t="s">
        <v>167</v>
      </c>
      <c r="E4" s="242" t="s">
        <v>168</v>
      </c>
      <c r="F4" s="243"/>
    </row>
    <row r="5" spans="1:6" ht="94.5" customHeight="1">
      <c r="A5" s="260" t="s">
        <v>169</v>
      </c>
      <c r="B5" s="261"/>
      <c r="C5" s="262"/>
      <c r="D5" s="262">
        <v>8.9</v>
      </c>
      <c r="E5" s="262">
        <v>13.16</v>
      </c>
      <c r="F5" s="263" t="s">
        <v>170</v>
      </c>
    </row>
    <row r="6" spans="1:6" ht="65.099999999999994" customHeight="1">
      <c r="A6" s="264" t="s">
        <v>171</v>
      </c>
      <c r="B6" s="261"/>
      <c r="C6" s="262"/>
      <c r="D6" s="262">
        <v>11</v>
      </c>
      <c r="E6" s="262" t="s">
        <v>172</v>
      </c>
      <c r="F6" s="263" t="s">
        <v>170</v>
      </c>
    </row>
    <row r="7" spans="1:6" ht="65.099999999999994" customHeight="1">
      <c r="A7" s="264" t="s">
        <v>173</v>
      </c>
      <c r="B7" s="265"/>
      <c r="C7" s="266"/>
      <c r="D7" s="266">
        <v>1</v>
      </c>
      <c r="E7" s="266" t="s">
        <v>174</v>
      </c>
      <c r="F7" s="263" t="s">
        <v>170</v>
      </c>
    </row>
    <row r="8" spans="1:6" ht="65.099999999999994" customHeight="1">
      <c r="A8" s="267" t="s">
        <v>175</v>
      </c>
      <c r="B8" s="265">
        <v>16</v>
      </c>
      <c r="C8" s="266">
        <v>3.4</v>
      </c>
      <c r="D8" s="266" t="s">
        <v>176</v>
      </c>
      <c r="E8" s="266" t="s">
        <v>177</v>
      </c>
      <c r="F8" s="263" t="s">
        <v>170</v>
      </c>
    </row>
    <row r="9" spans="1:6" ht="78.95" customHeight="1">
      <c r="A9" s="267" t="s">
        <v>178</v>
      </c>
      <c r="B9" s="265" t="s">
        <v>179</v>
      </c>
      <c r="C9" s="265">
        <v>7</v>
      </c>
      <c r="D9" s="262" t="s">
        <v>180</v>
      </c>
      <c r="E9" s="262" t="s">
        <v>181</v>
      </c>
      <c r="F9" s="263" t="s">
        <v>170</v>
      </c>
    </row>
    <row r="10" spans="1:6" ht="65.099999999999994" customHeight="1">
      <c r="A10" s="264" t="s">
        <v>182</v>
      </c>
      <c r="B10" s="261"/>
      <c r="C10" s="262"/>
      <c r="D10" s="262" t="s">
        <v>183</v>
      </c>
      <c r="E10" s="262">
        <v>28</v>
      </c>
      <c r="F10" s="263" t="s">
        <v>170</v>
      </c>
    </row>
    <row r="11" spans="1:6" ht="65.099999999999994" customHeight="1">
      <c r="A11" s="268" t="s">
        <v>184</v>
      </c>
      <c r="B11" s="265"/>
      <c r="C11" s="266"/>
      <c r="D11" s="266" t="s">
        <v>185</v>
      </c>
      <c r="E11" s="266">
        <v>20.21</v>
      </c>
      <c r="F11" s="269" t="s">
        <v>170</v>
      </c>
    </row>
    <row r="12" spans="1:6" ht="65.099999999999994" customHeight="1">
      <c r="A12" s="268" t="s">
        <v>186</v>
      </c>
      <c r="B12" s="265"/>
      <c r="C12" s="266"/>
      <c r="D12" s="262" t="s">
        <v>187</v>
      </c>
      <c r="E12" s="266" t="s">
        <v>188</v>
      </c>
      <c r="F12" s="269" t="s">
        <v>170</v>
      </c>
    </row>
    <row r="13" spans="1:6" ht="65.099999999999994" customHeight="1">
      <c r="A13" s="268" t="s">
        <v>189</v>
      </c>
      <c r="B13" s="265">
        <v>2.17</v>
      </c>
      <c r="C13" s="266">
        <v>8</v>
      </c>
      <c r="D13" s="266">
        <v>1</v>
      </c>
      <c r="E13" s="266" t="s">
        <v>190</v>
      </c>
      <c r="F13" s="269" t="s">
        <v>191</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878E88C6-0846-4515-A18B-3019D44119AF}"/>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72FC798D-0CF4-47F7-8972-1752B26B9698}"/>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zoomScale="112" zoomScaleNormal="112" workbookViewId="0">
      <selection activeCell="H53" sqref="H53"/>
    </sheetView>
  </sheetViews>
  <sheetFormatPr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2" spans="2:9" ht="18">
      <c r="B2" s="323" t="s">
        <v>192</v>
      </c>
      <c r="C2" s="324"/>
      <c r="D2" s="324"/>
      <c r="E2" s="324"/>
      <c r="F2" s="324"/>
      <c r="G2" s="325"/>
    </row>
    <row r="3" spans="2:9" ht="15">
      <c r="B3" s="326" t="s">
        <v>193</v>
      </c>
      <c r="C3" s="327"/>
      <c r="D3" s="328"/>
      <c r="E3" s="328"/>
      <c r="F3" s="328"/>
      <c r="G3" s="329"/>
    </row>
    <row r="4" spans="2:9" ht="88.5" customHeight="1">
      <c r="B4" s="330" t="s">
        <v>194</v>
      </c>
      <c r="C4" s="331"/>
      <c r="D4" s="331"/>
      <c r="E4" s="331"/>
      <c r="F4" s="331"/>
      <c r="G4" s="332"/>
    </row>
    <row r="5" spans="2:9" ht="15">
      <c r="B5" s="115"/>
      <c r="C5" s="124"/>
      <c r="D5" s="125"/>
      <c r="E5" s="126"/>
      <c r="F5" s="126"/>
      <c r="G5" s="126"/>
    </row>
    <row r="6" spans="2:9" ht="16.5" customHeight="1">
      <c r="B6" s="333" t="s">
        <v>195</v>
      </c>
      <c r="C6" s="334"/>
      <c r="D6" s="334"/>
      <c r="E6" s="334"/>
      <c r="F6" s="334"/>
      <c r="G6" s="335"/>
    </row>
    <row r="7" spans="2:9" ht="76.5" customHeight="1">
      <c r="B7" s="333"/>
      <c r="C7" s="334"/>
      <c r="D7" s="334"/>
      <c r="E7" s="334"/>
      <c r="F7" s="334"/>
      <c r="G7" s="335"/>
    </row>
    <row r="8" spans="2:9" ht="15" thickBot="1">
      <c r="B8" s="127"/>
      <c r="C8" s="128"/>
      <c r="D8" s="128"/>
      <c r="E8" s="129"/>
      <c r="F8" s="130"/>
      <c r="G8" s="130"/>
    </row>
    <row r="9" spans="2:9">
      <c r="B9" s="131"/>
      <c r="C9" s="194" t="s">
        <v>196</v>
      </c>
      <c r="D9" s="336" t="s">
        <v>197</v>
      </c>
      <c r="E9" s="337"/>
      <c r="F9" s="338" t="s">
        <v>198</v>
      </c>
      <c r="G9" s="339"/>
    </row>
    <row r="10" spans="2:9" ht="15" customHeight="1">
      <c r="B10" s="132"/>
      <c r="C10" s="117">
        <v>5</v>
      </c>
      <c r="D10" s="340" t="s">
        <v>199</v>
      </c>
      <c r="E10" s="341"/>
      <c r="F10" s="342" t="s">
        <v>200</v>
      </c>
      <c r="G10" s="343"/>
      <c r="H10" s="369"/>
      <c r="I10" s="369"/>
    </row>
    <row r="11" spans="2:9">
      <c r="B11" s="132"/>
      <c r="C11" s="117">
        <v>5</v>
      </c>
      <c r="D11" s="340" t="s">
        <v>201</v>
      </c>
      <c r="E11" s="341"/>
      <c r="F11" s="342" t="s">
        <v>202</v>
      </c>
      <c r="G11" s="343"/>
      <c r="H11" s="369"/>
      <c r="I11" s="369"/>
    </row>
    <row r="12" spans="2:9">
      <c r="B12" s="132"/>
      <c r="C12" s="117">
        <v>5</v>
      </c>
      <c r="D12" s="340" t="s">
        <v>203</v>
      </c>
      <c r="E12" s="341"/>
      <c r="F12" s="342" t="s">
        <v>204</v>
      </c>
      <c r="G12" s="343"/>
      <c r="H12" s="369"/>
      <c r="I12" s="369"/>
    </row>
    <row r="13" spans="2:9" ht="27.75" customHeight="1">
      <c r="B13" s="132"/>
      <c r="C13" s="117">
        <v>5</v>
      </c>
      <c r="D13" s="340" t="s">
        <v>205</v>
      </c>
      <c r="E13" s="341"/>
      <c r="F13" s="342" t="s">
        <v>206</v>
      </c>
      <c r="G13" s="343"/>
      <c r="H13" s="369"/>
      <c r="I13" s="369"/>
    </row>
    <row r="14" spans="2:9">
      <c r="B14" s="132"/>
      <c r="C14" s="117">
        <v>5</v>
      </c>
      <c r="D14" s="340" t="s">
        <v>207</v>
      </c>
      <c r="E14" s="341"/>
      <c r="F14" s="342" t="s">
        <v>208</v>
      </c>
      <c r="G14" s="343"/>
      <c r="H14" s="369"/>
      <c r="I14" s="369"/>
    </row>
    <row r="15" spans="2:9" ht="41.25" customHeight="1">
      <c r="B15" s="132"/>
      <c r="C15" s="117">
        <v>5</v>
      </c>
      <c r="D15" s="340" t="s">
        <v>209</v>
      </c>
      <c r="E15" s="341"/>
      <c r="F15" s="342" t="s">
        <v>210</v>
      </c>
      <c r="G15" s="343"/>
      <c r="H15" s="369"/>
      <c r="I15" s="369"/>
    </row>
    <row r="16" spans="2:9" ht="41.25" customHeight="1">
      <c r="B16" s="132"/>
      <c r="C16" s="117">
        <v>5</v>
      </c>
      <c r="D16" s="344" t="s">
        <v>211</v>
      </c>
      <c r="E16" s="345"/>
      <c r="F16" s="342" t="s">
        <v>212</v>
      </c>
      <c r="G16" s="343"/>
      <c r="H16" s="369"/>
      <c r="I16" s="369"/>
    </row>
    <row r="17" spans="2:9" ht="51.75" customHeight="1">
      <c r="B17" s="132"/>
      <c r="C17" s="117">
        <v>5</v>
      </c>
      <c r="D17" s="345" t="s">
        <v>213</v>
      </c>
      <c r="E17" s="348"/>
      <c r="F17" s="342" t="s">
        <v>214</v>
      </c>
      <c r="G17" s="343"/>
      <c r="H17" s="369"/>
      <c r="I17" s="369"/>
    </row>
    <row r="18" spans="2:9" ht="51.75" customHeight="1">
      <c r="B18" s="132"/>
      <c r="C18" s="117">
        <v>5</v>
      </c>
      <c r="D18" s="344" t="s">
        <v>215</v>
      </c>
      <c r="E18" s="345"/>
      <c r="F18" s="342" t="s">
        <v>216</v>
      </c>
      <c r="G18" s="343"/>
      <c r="H18" s="369"/>
      <c r="I18" s="369"/>
    </row>
    <row r="19" spans="2:9" ht="51.75" customHeight="1">
      <c r="B19" s="132"/>
      <c r="C19" s="117">
        <v>5</v>
      </c>
      <c r="D19" s="195" t="s">
        <v>217</v>
      </c>
      <c r="E19" s="196"/>
      <c r="F19" s="342" t="s">
        <v>218</v>
      </c>
      <c r="G19" s="343"/>
      <c r="H19" s="369"/>
      <c r="I19" s="369"/>
    </row>
    <row r="20" spans="2:9" ht="51.75" customHeight="1">
      <c r="B20" s="132"/>
      <c r="C20" s="117">
        <v>5</v>
      </c>
      <c r="D20" s="195" t="s">
        <v>219</v>
      </c>
      <c r="E20" s="196"/>
      <c r="F20" s="342" t="s">
        <v>220</v>
      </c>
      <c r="G20" s="343"/>
      <c r="H20" s="369"/>
      <c r="I20" s="369"/>
    </row>
    <row r="21" spans="2:9" ht="66.75" customHeight="1">
      <c r="B21" s="132"/>
      <c r="C21" s="117">
        <v>5</v>
      </c>
      <c r="D21" s="344" t="s">
        <v>221</v>
      </c>
      <c r="E21" s="345"/>
      <c r="F21" s="342" t="s">
        <v>222</v>
      </c>
      <c r="G21" s="343"/>
      <c r="H21" s="369"/>
      <c r="I21" s="369"/>
    </row>
    <row r="22" spans="2:9" ht="36" customHeight="1">
      <c r="B22" s="132"/>
      <c r="C22" s="117">
        <v>5</v>
      </c>
      <c r="D22" s="346" t="s">
        <v>223</v>
      </c>
      <c r="E22" s="347"/>
      <c r="F22" s="342" t="s">
        <v>224</v>
      </c>
      <c r="G22" s="343"/>
      <c r="H22" s="378"/>
      <c r="I22" s="378"/>
    </row>
    <row r="23" spans="2:9" ht="26.25" customHeight="1">
      <c r="B23" s="132"/>
      <c r="C23" s="117">
        <v>5</v>
      </c>
      <c r="D23" s="361" t="s">
        <v>225</v>
      </c>
      <c r="E23" s="361"/>
      <c r="F23" s="362" t="s">
        <v>226</v>
      </c>
      <c r="G23" s="343"/>
      <c r="H23" s="369"/>
      <c r="I23" s="369"/>
    </row>
    <row r="24" spans="2:9" ht="26.25" customHeight="1">
      <c r="B24" s="132"/>
      <c r="C24" s="117">
        <v>5</v>
      </c>
      <c r="D24" s="361" t="s">
        <v>227</v>
      </c>
      <c r="E24" s="361"/>
      <c r="F24" s="362" t="s">
        <v>228</v>
      </c>
      <c r="G24" s="343"/>
      <c r="H24" s="369"/>
      <c r="I24" s="369"/>
    </row>
    <row r="25" spans="2:9" ht="26.25" customHeight="1">
      <c r="B25" s="132"/>
      <c r="C25" s="117">
        <v>5</v>
      </c>
      <c r="D25" s="363" t="s">
        <v>229</v>
      </c>
      <c r="E25" s="364"/>
      <c r="F25" s="362" t="s">
        <v>230</v>
      </c>
      <c r="G25" s="343"/>
      <c r="H25" s="369"/>
      <c r="I25" s="369"/>
    </row>
    <row r="26" spans="2:9" ht="27" customHeight="1">
      <c r="B26" s="133"/>
      <c r="C26" s="349" t="s">
        <v>231</v>
      </c>
      <c r="D26" s="350"/>
      <c r="E26" s="350"/>
      <c r="F26" s="350"/>
      <c r="G26" s="351"/>
    </row>
    <row r="27" spans="2:9" ht="27" customHeight="1">
      <c r="B27" s="352" t="s">
        <v>232</v>
      </c>
      <c r="C27" s="353"/>
      <c r="D27" s="353"/>
      <c r="E27" s="353"/>
      <c r="F27" s="353"/>
      <c r="G27" s="354"/>
    </row>
    <row r="28" spans="2:9" ht="10.5" customHeight="1">
      <c r="B28" s="134"/>
      <c r="D28" s="135"/>
      <c r="E28" s="136"/>
      <c r="F28" s="137"/>
      <c r="G28" s="137"/>
    </row>
    <row r="29" spans="2:9">
      <c r="B29" s="134"/>
      <c r="C29" s="138"/>
      <c r="D29" s="355" t="s">
        <v>197</v>
      </c>
      <c r="E29" s="355"/>
      <c r="F29" s="356" t="s">
        <v>198</v>
      </c>
      <c r="G29" s="357"/>
    </row>
    <row r="30" spans="2:9">
      <c r="B30" s="134"/>
      <c r="D30" s="358" t="s">
        <v>199</v>
      </c>
      <c r="E30" s="358"/>
      <c r="F30" s="359" t="s">
        <v>233</v>
      </c>
      <c r="G30" s="360"/>
      <c r="H30" s="369"/>
      <c r="I30" s="369"/>
    </row>
    <row r="31" spans="2:9">
      <c r="B31" s="134"/>
      <c r="D31" s="358" t="s">
        <v>201</v>
      </c>
      <c r="E31" s="358"/>
      <c r="F31" s="359" t="s">
        <v>234</v>
      </c>
      <c r="G31" s="360"/>
      <c r="H31" s="369"/>
      <c r="I31" s="369"/>
    </row>
    <row r="32" spans="2:9">
      <c r="B32" s="134"/>
      <c r="D32" s="358" t="s">
        <v>203</v>
      </c>
      <c r="E32" s="358"/>
      <c r="F32" s="359" t="s">
        <v>235</v>
      </c>
      <c r="G32" s="360"/>
      <c r="H32" s="369"/>
      <c r="I32" s="369"/>
    </row>
    <row r="33" spans="4:9">
      <c r="D33" s="358" t="s">
        <v>205</v>
      </c>
      <c r="E33" s="358"/>
      <c r="F33" s="359" t="s">
        <v>236</v>
      </c>
      <c r="G33" s="360"/>
      <c r="H33" s="369"/>
      <c r="I33" s="369"/>
    </row>
    <row r="34" spans="4:9">
      <c r="D34" s="358" t="s">
        <v>207</v>
      </c>
      <c r="E34" s="358"/>
      <c r="F34" s="359" t="s">
        <v>237</v>
      </c>
      <c r="G34" s="360"/>
      <c r="H34" s="369"/>
      <c r="I34" s="369"/>
    </row>
    <row r="35" spans="4:9" ht="40.9" customHeight="1">
      <c r="D35" s="358" t="s">
        <v>238</v>
      </c>
      <c r="E35" s="358"/>
      <c r="F35" s="359" t="s">
        <v>239</v>
      </c>
      <c r="G35" s="360"/>
      <c r="H35" s="369"/>
      <c r="I35" s="369"/>
    </row>
    <row r="36" spans="4:9" ht="42" customHeight="1">
      <c r="D36" s="358" t="s">
        <v>240</v>
      </c>
      <c r="E36" s="358"/>
      <c r="F36" s="359" t="s">
        <v>241</v>
      </c>
      <c r="G36" s="360"/>
      <c r="H36" s="379"/>
      <c r="I36" s="379"/>
    </row>
    <row r="37" spans="4:9" ht="30.75" customHeight="1">
      <c r="D37" s="358" t="s">
        <v>242</v>
      </c>
      <c r="E37" s="358"/>
      <c r="F37" s="365" t="s">
        <v>243</v>
      </c>
      <c r="G37" s="366"/>
      <c r="H37" s="379"/>
      <c r="I37" s="379"/>
    </row>
    <row r="38" spans="4:9" ht="33" customHeight="1">
      <c r="D38" s="358" t="s">
        <v>244</v>
      </c>
      <c r="E38" s="358"/>
      <c r="F38" s="365" t="s">
        <v>243</v>
      </c>
      <c r="G38" s="366"/>
      <c r="H38" s="379"/>
      <c r="I38" s="379"/>
    </row>
    <row r="39" spans="4:9" ht="30" customHeight="1">
      <c r="D39" s="358" t="s">
        <v>245</v>
      </c>
      <c r="E39" s="358"/>
      <c r="F39" s="365" t="s">
        <v>243</v>
      </c>
      <c r="G39" s="366"/>
      <c r="H39" s="379"/>
      <c r="I39" s="379"/>
    </row>
    <row r="40" spans="4:9" ht="30" customHeight="1">
      <c r="D40" s="358" t="s">
        <v>246</v>
      </c>
      <c r="E40" s="358"/>
      <c r="F40" s="365" t="s">
        <v>243</v>
      </c>
      <c r="G40" s="366"/>
      <c r="H40" s="379"/>
      <c r="I40" s="379"/>
    </row>
    <row r="41" spans="4:9" ht="30" customHeight="1">
      <c r="D41" s="367" t="s">
        <v>247</v>
      </c>
      <c r="E41" s="368"/>
      <c r="F41" s="359" t="s">
        <v>248</v>
      </c>
      <c r="G41" s="360"/>
      <c r="H41" s="379"/>
      <c r="I41" s="379"/>
    </row>
    <row r="42" spans="4:9" ht="35.25" customHeight="1">
      <c r="D42" s="358" t="s">
        <v>249</v>
      </c>
      <c r="E42" s="358"/>
      <c r="F42" s="359" t="s">
        <v>250</v>
      </c>
      <c r="G42" s="360"/>
      <c r="H42" s="379"/>
      <c r="I42" s="379"/>
    </row>
    <row r="43" spans="4:9" ht="31.5" customHeight="1">
      <c r="D43" s="358" t="s">
        <v>242</v>
      </c>
      <c r="E43" s="358"/>
      <c r="F43" s="365" t="s">
        <v>243</v>
      </c>
      <c r="G43" s="366"/>
      <c r="H43" s="379"/>
      <c r="I43" s="379"/>
    </row>
    <row r="44" spans="4:9" ht="35.25" customHeight="1">
      <c r="D44" s="358" t="s">
        <v>251</v>
      </c>
      <c r="E44" s="358"/>
      <c r="F44" s="365" t="s">
        <v>243</v>
      </c>
      <c r="G44" s="366"/>
      <c r="H44" s="379"/>
      <c r="I44" s="379"/>
    </row>
    <row r="45" spans="4:9" ht="57" customHeight="1">
      <c r="D45" s="358" t="s">
        <v>246</v>
      </c>
      <c r="E45" s="358"/>
      <c r="F45" s="365" t="s">
        <v>243</v>
      </c>
      <c r="G45" s="366"/>
      <c r="H45" s="379"/>
      <c r="I45" s="379"/>
    </row>
    <row r="46" spans="4:9" ht="32.25" customHeight="1">
      <c r="D46" s="358" t="s">
        <v>244</v>
      </c>
      <c r="E46" s="358"/>
      <c r="F46" s="365" t="s">
        <v>243</v>
      </c>
      <c r="G46" s="366"/>
      <c r="H46" s="379"/>
      <c r="I46" s="379"/>
    </row>
    <row r="47" spans="4:9" ht="32.25" customHeight="1">
      <c r="D47" s="367" t="s">
        <v>252</v>
      </c>
      <c r="E47" s="368"/>
      <c r="F47" s="376" t="s">
        <v>253</v>
      </c>
      <c r="G47" s="377"/>
      <c r="H47" s="379"/>
      <c r="I47" s="379"/>
    </row>
    <row r="48" spans="4:9" ht="32.25" customHeight="1">
      <c r="D48" s="358" t="s">
        <v>254</v>
      </c>
      <c r="E48" s="358"/>
      <c r="F48" s="359" t="s">
        <v>255</v>
      </c>
      <c r="G48" s="360"/>
      <c r="H48" s="379"/>
      <c r="I48" s="379"/>
    </row>
    <row r="49" spans="2:9" ht="32.25" customHeight="1">
      <c r="B49" s="116"/>
      <c r="C49" s="139"/>
      <c r="D49" s="358" t="s">
        <v>256</v>
      </c>
      <c r="E49" s="358"/>
      <c r="F49" s="359" t="s">
        <v>257</v>
      </c>
      <c r="G49" s="360"/>
      <c r="H49" s="379"/>
      <c r="I49" s="379"/>
    </row>
    <row r="50" spans="2:9" ht="32.25" customHeight="1">
      <c r="B50" s="116"/>
      <c r="C50" s="139"/>
      <c r="D50" s="358" t="s">
        <v>258</v>
      </c>
      <c r="E50" s="358"/>
      <c r="F50" s="359" t="s">
        <v>259</v>
      </c>
      <c r="G50" s="360"/>
      <c r="H50" s="379"/>
      <c r="I50" s="379"/>
    </row>
    <row r="51" spans="2:9" ht="32.25" customHeight="1">
      <c r="B51" s="116"/>
      <c r="C51" s="139"/>
      <c r="D51" s="135"/>
      <c r="E51" s="135"/>
      <c r="F51" s="137"/>
      <c r="G51" s="137"/>
      <c r="H51" s="379"/>
      <c r="I51" s="379"/>
    </row>
    <row r="52" spans="2:9" ht="32.25" customHeight="1">
      <c r="B52" s="116"/>
      <c r="C52" s="139"/>
      <c r="D52" s="135"/>
      <c r="E52" s="135"/>
      <c r="F52" s="137"/>
      <c r="G52" s="137"/>
    </row>
    <row r="53" spans="2:9" ht="32.25" customHeight="1">
      <c r="B53" s="116"/>
      <c r="C53" s="139"/>
      <c r="D53" s="135"/>
      <c r="E53" s="135"/>
      <c r="F53" s="137"/>
      <c r="G53" s="137"/>
    </row>
    <row r="54" spans="2:9" ht="21.75" customHeight="1">
      <c r="B54" s="370" t="s">
        <v>260</v>
      </c>
      <c r="C54" s="371"/>
      <c r="D54" s="371"/>
      <c r="E54" s="371"/>
      <c r="F54" s="371"/>
      <c r="G54" s="372"/>
    </row>
    <row r="55" spans="2:9" ht="21.75" customHeight="1">
      <c r="B55" s="370" t="s">
        <v>261</v>
      </c>
      <c r="C55" s="371"/>
      <c r="D55" s="371"/>
      <c r="E55" s="371"/>
      <c r="F55" s="371"/>
      <c r="G55" s="372"/>
    </row>
    <row r="56" spans="2:9" ht="20.25" customHeight="1">
      <c r="B56" s="370" t="s">
        <v>262</v>
      </c>
      <c r="C56" s="371"/>
      <c r="D56" s="371"/>
      <c r="E56" s="371"/>
      <c r="F56" s="371"/>
      <c r="G56" s="372"/>
    </row>
    <row r="57" spans="2:9" ht="20.25" customHeight="1">
      <c r="B57" s="370" t="s">
        <v>263</v>
      </c>
      <c r="C57" s="371"/>
      <c r="D57" s="371"/>
      <c r="E57" s="371"/>
      <c r="F57" s="371"/>
      <c r="G57" s="372"/>
    </row>
    <row r="58" spans="2:9" ht="18" customHeight="1" thickBot="1">
      <c r="B58" s="373" t="s">
        <v>264</v>
      </c>
      <c r="C58" s="374"/>
      <c r="D58" s="374"/>
      <c r="E58" s="374"/>
      <c r="F58" s="374"/>
      <c r="G58" s="375"/>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zoomScale="55" zoomScaleNormal="55" zoomScalePageLayoutView="50" workbookViewId="0">
      <selection activeCell="D4" sqref="D4:N4"/>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19.140625" style="204" hidden="1" customWidth="1"/>
    <col min="13" max="13" width="25.5703125" customWidth="1"/>
    <col min="14" max="14" width="26.28515625" customWidth="1"/>
    <col min="15" max="15" width="15.140625" hidden="1" customWidth="1"/>
    <col min="16" max="257" width="11.42578125" style="16"/>
    <col min="258" max="16384" width="11.42578125" style="21"/>
  </cols>
  <sheetData>
    <row r="1" spans="1:17" s="18" customFormat="1" ht="27">
      <c r="A1" s="405"/>
      <c r="B1" s="406"/>
      <c r="C1" s="406"/>
      <c r="D1" s="37"/>
      <c r="E1" s="38"/>
      <c r="F1" s="38"/>
      <c r="G1" s="38"/>
      <c r="H1" s="38"/>
      <c r="I1" s="38"/>
      <c r="J1" s="38"/>
      <c r="K1" s="38"/>
      <c r="L1" s="203"/>
      <c r="M1" s="38"/>
      <c r="N1" s="39"/>
      <c r="O1" s="38"/>
      <c r="P1" s="17"/>
      <c r="Q1" s="17"/>
    </row>
    <row r="2" spans="1:17" s="18" customFormat="1" ht="27">
      <c r="A2" s="407"/>
      <c r="B2" s="408"/>
      <c r="C2" s="408"/>
      <c r="D2" s="32"/>
      <c r="E2" s="31"/>
      <c r="F2" s="31"/>
      <c r="G2" s="31"/>
      <c r="H2" s="31"/>
      <c r="I2" s="31"/>
      <c r="J2" s="31"/>
      <c r="K2" s="31"/>
      <c r="L2" s="193"/>
      <c r="M2" s="31"/>
      <c r="N2" s="40"/>
      <c r="O2" s="31"/>
      <c r="P2" s="17"/>
      <c r="Q2" s="17"/>
    </row>
    <row r="3" spans="1:17" s="18" customFormat="1" ht="27">
      <c r="A3" s="41"/>
      <c r="B3" s="1"/>
      <c r="C3" s="1"/>
      <c r="D3" s="32"/>
      <c r="E3" s="31"/>
      <c r="F3" s="31"/>
      <c r="G3" s="31"/>
      <c r="H3" s="31"/>
      <c r="I3" s="31"/>
      <c r="J3" s="31"/>
      <c r="K3" s="31"/>
      <c r="L3" s="193"/>
      <c r="M3" s="31"/>
      <c r="N3" s="40"/>
      <c r="O3" s="31"/>
      <c r="P3" s="17"/>
      <c r="Q3" s="17"/>
    </row>
    <row r="4" spans="1:17" s="18" customFormat="1" ht="18">
      <c r="A4" s="409" t="s">
        <v>265</v>
      </c>
      <c r="B4" s="409"/>
      <c r="C4" s="409"/>
      <c r="D4" s="433" t="s">
        <v>266</v>
      </c>
      <c r="E4" s="666"/>
      <c r="F4" s="666"/>
      <c r="G4" s="666"/>
      <c r="H4" s="666"/>
      <c r="I4" s="666"/>
      <c r="J4" s="666"/>
      <c r="K4" s="666"/>
      <c r="L4" s="666"/>
      <c r="M4" s="666"/>
      <c r="N4" s="667"/>
      <c r="O4" s="181"/>
      <c r="P4" s="17"/>
      <c r="Q4" s="17"/>
    </row>
    <row r="5" spans="1:17" s="18" customFormat="1" ht="56.45" customHeight="1">
      <c r="A5" s="409" t="s">
        <v>267</v>
      </c>
      <c r="B5" s="409"/>
      <c r="C5" s="409"/>
      <c r="D5" s="440" t="s">
        <v>268</v>
      </c>
      <c r="E5" s="441"/>
      <c r="F5" s="441"/>
      <c r="G5" s="441"/>
      <c r="H5" s="441"/>
      <c r="I5" s="441"/>
      <c r="J5" s="441"/>
      <c r="K5" s="441"/>
      <c r="L5" s="441"/>
      <c r="M5" s="441"/>
      <c r="N5" s="442"/>
      <c r="O5" s="182"/>
      <c r="P5" s="17"/>
      <c r="Q5" s="17"/>
    </row>
    <row r="6" spans="1:17" s="18" customFormat="1" ht="18">
      <c r="A6" s="409" t="s">
        <v>269</v>
      </c>
      <c r="B6" s="409"/>
      <c r="C6" s="409"/>
      <c r="D6" s="437" t="s">
        <v>270</v>
      </c>
      <c r="E6" s="438"/>
      <c r="F6" s="438"/>
      <c r="G6" s="438"/>
      <c r="H6" s="438"/>
      <c r="I6" s="438"/>
      <c r="J6" s="438"/>
      <c r="K6" s="438"/>
      <c r="L6" s="438"/>
      <c r="M6" s="438"/>
      <c r="N6" s="439"/>
      <c r="O6" s="140"/>
      <c r="P6" s="17"/>
      <c r="Q6" s="17"/>
    </row>
    <row r="7" spans="1:17" s="18" customFormat="1" ht="15.6" customHeight="1" thickBot="1">
      <c r="A7" s="141" t="s">
        <v>271</v>
      </c>
      <c r="B7" s="142"/>
      <c r="C7" s="142"/>
      <c r="D7" s="413" t="s">
        <v>272</v>
      </c>
      <c r="E7" s="434" t="s">
        <v>273</v>
      </c>
      <c r="F7" s="435"/>
      <c r="G7" s="435"/>
      <c r="H7" s="436"/>
      <c r="I7" s="446" t="s">
        <v>274</v>
      </c>
      <c r="J7" s="447"/>
      <c r="K7" s="447"/>
      <c r="L7" s="447"/>
      <c r="M7" s="448"/>
      <c r="N7" s="443" t="s">
        <v>275</v>
      </c>
      <c r="O7" s="444"/>
      <c r="P7" s="17"/>
      <c r="Q7" s="17"/>
    </row>
    <row r="8" spans="1:17" s="18" customFormat="1" ht="17.25" customHeight="1" thickTop="1">
      <c r="A8" s="410" t="s">
        <v>276</v>
      </c>
      <c r="B8" s="412" t="s">
        <v>277</v>
      </c>
      <c r="C8" s="121" t="s">
        <v>278</v>
      </c>
      <c r="D8" s="413"/>
      <c r="E8" s="425" t="s">
        <v>213</v>
      </c>
      <c r="F8" s="425" t="s">
        <v>279</v>
      </c>
      <c r="G8" s="425" t="s">
        <v>280</v>
      </c>
      <c r="H8" s="425" t="s">
        <v>219</v>
      </c>
      <c r="I8" s="445" t="s">
        <v>281</v>
      </c>
      <c r="J8" s="118" t="s">
        <v>282</v>
      </c>
      <c r="K8" s="445" t="s">
        <v>274</v>
      </c>
      <c r="L8" s="445" t="s">
        <v>283</v>
      </c>
      <c r="M8" s="445" t="s">
        <v>284</v>
      </c>
      <c r="N8" s="475" t="s">
        <v>285</v>
      </c>
      <c r="O8" s="475" t="s">
        <v>286</v>
      </c>
      <c r="P8" s="17"/>
      <c r="Q8" s="17"/>
    </row>
    <row r="9" spans="1:17" s="20" customFormat="1" ht="66" customHeight="1" thickBot="1">
      <c r="A9" s="411"/>
      <c r="B9" s="413"/>
      <c r="C9" s="93" t="s">
        <v>287</v>
      </c>
      <c r="D9" s="413"/>
      <c r="E9" s="426"/>
      <c r="F9" s="426"/>
      <c r="G9" s="426"/>
      <c r="H9" s="426"/>
      <c r="I9" s="426"/>
      <c r="J9" s="122" t="s">
        <v>288</v>
      </c>
      <c r="K9" s="426" t="s">
        <v>289</v>
      </c>
      <c r="L9" s="426"/>
      <c r="M9" s="426" t="s">
        <v>289</v>
      </c>
      <c r="N9" s="477"/>
      <c r="O9" s="476"/>
      <c r="P9" s="17"/>
      <c r="Q9" s="19" t="s">
        <v>290</v>
      </c>
    </row>
    <row r="10" spans="1:17" ht="46.5" customHeight="1" thickBot="1">
      <c r="A10" s="419">
        <v>1</v>
      </c>
      <c r="B10" s="417" t="s">
        <v>291</v>
      </c>
      <c r="C10" s="414" t="s">
        <v>292</v>
      </c>
      <c r="D10" s="154" t="s">
        <v>293</v>
      </c>
      <c r="E10" s="422">
        <v>3500</v>
      </c>
      <c r="F10" s="422">
        <v>1</v>
      </c>
      <c r="G10" s="427">
        <f>+F10/E10</f>
        <v>2.8571428571428574E-4</v>
      </c>
      <c r="H10" s="43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47" t="s">
        <v>294</v>
      </c>
      <c r="J10" s="158" t="s">
        <v>295</v>
      </c>
      <c r="K10" s="147" t="str">
        <f>IFERROR(CONCATENATE(INDEX('8- Políticas de Administración '!$B$16:$F$53,MATCH('5- Identificación de Riesgos'!J10,'8- Políticas de Administración '!$C$16:$C$54,0),1)," - ",L10),"")</f>
        <v>Menor - 2</v>
      </c>
      <c r="L10" s="178">
        <f>IFERROR(VLOOKUP(INDEX('8- Políticas de Administración '!$B$16:$F$63,MATCH('5- Identificación de Riesgos'!J10,'8- Políticas de Administración '!$C$16:$C$64,0),1),'8- Políticas de Administración '!$B$16:$F$64,5,FALSE),"")</f>
        <v>2</v>
      </c>
      <c r="M10" s="390" t="str">
        <f>IFERROR(CONCATENATE(INDEX('8- Políticas de Administración '!$B$16:$F$53,MATCH(ROUND(AVERAGE(L10:L19),0),'8- Políticas de Administración '!$F$16:$F$53,0),1)," - ",ROUND(AVERAGE(L10:L19),0)),"")</f>
        <v>Menor - 2</v>
      </c>
      <c r="N10" s="393" t="str">
        <f>IFERROR(CONCATENATE(VLOOKUP((LEFT(H10,LEN(H10)-4)&amp;LEFT(M10,LEN(M10)-4)),'9- Matriz de Calor '!$D$18:$E$42,2,0)," - ",RIGHT(H10,1)*RIGHT(M10,1)),"")</f>
        <v>Bajo - 2</v>
      </c>
      <c r="O10" s="481">
        <f>RIGHT(H10,1)*RIGHT(M10,1)</f>
        <v>2</v>
      </c>
      <c r="P10" s="17"/>
    </row>
    <row r="11" spans="1:17" ht="60.75" customHeight="1">
      <c r="A11" s="420"/>
      <c r="B11" s="418"/>
      <c r="C11" s="415"/>
      <c r="D11" s="155" t="s">
        <v>296</v>
      </c>
      <c r="E11" s="423"/>
      <c r="F11" s="423"/>
      <c r="G11" s="428"/>
      <c r="H11" s="431"/>
      <c r="I11" s="148" t="s">
        <v>297</v>
      </c>
      <c r="J11" s="92" t="s">
        <v>298</v>
      </c>
      <c r="K11" s="147" t="str">
        <f>IFERROR(CONCATENATE(INDEX('8- Políticas de Administración '!$B$16:$F$53,MATCH('5- Identificación de Riesgos'!J10,'8- Políticas de Administración '!$C$16:$C$54,0),1)," - ",L11),"")</f>
        <v>Menor - 2</v>
      </c>
      <c r="L11" s="179">
        <f>IFERROR(VLOOKUP(INDEX('8- Políticas de Administración '!$B$16:$F$63,MATCH('5- Identificación de Riesgos'!J11,'8- Políticas de Administración '!$C$16:$C$64,0),1),'8- Políticas de Administración '!$B$16:$F$64,5,FALSE),"")</f>
        <v>2</v>
      </c>
      <c r="M11" s="391"/>
      <c r="N11" s="387"/>
      <c r="O11" s="481"/>
      <c r="P11" s="17"/>
    </row>
    <row r="12" spans="1:17" ht="46.5" customHeight="1" thickBot="1">
      <c r="A12" s="420"/>
      <c r="B12" s="418"/>
      <c r="C12" s="415"/>
      <c r="D12" s="156" t="s">
        <v>299</v>
      </c>
      <c r="E12" s="423"/>
      <c r="F12" s="423"/>
      <c r="G12" s="428"/>
      <c r="H12" s="431"/>
      <c r="I12" s="148"/>
      <c r="J12" s="92"/>
      <c r="K12" s="148" t="str">
        <f>IFERROR(CONCATENATE(INDEX('8- Políticas de Administración '!$B$16:$F$53,MATCH('5- Identificación de Riesgos'!J12,'8- Políticas de Administración '!$C$16:$C$54,0),1)," - ",L12),"")</f>
        <v/>
      </c>
      <c r="L12" s="179" t="str">
        <f>IFERROR(VLOOKUP(INDEX('8- Políticas de Administración '!$B$16:$F$63,MATCH('5- Identificación de Riesgos'!J12,'8- Políticas de Administración '!$C$16:$C$64,0),1),'8- Políticas de Administración '!$B$16:$F$64,5,FALSE),"")</f>
        <v/>
      </c>
      <c r="M12" s="391"/>
      <c r="N12" s="387"/>
      <c r="O12" s="481"/>
      <c r="P12" s="17"/>
    </row>
    <row r="13" spans="1:17" ht="46.5" customHeight="1" thickBot="1">
      <c r="A13" s="420"/>
      <c r="B13" s="418"/>
      <c r="C13" s="415"/>
      <c r="D13" s="156" t="s">
        <v>300</v>
      </c>
      <c r="E13" s="423"/>
      <c r="F13" s="423"/>
      <c r="G13" s="428"/>
      <c r="H13" s="431"/>
      <c r="I13" s="148"/>
      <c r="J13" s="92"/>
      <c r="K13" s="147" t="str">
        <f>IFERROR(CONCATENATE(INDEX('8- Políticas de Administración '!$B$16:$F$53,MATCH('5- Identificación de Riesgos'!J13,'8- Políticas de Administración '!$C$16:$C$54,0),1)," - ",L13),"")</f>
        <v/>
      </c>
      <c r="L13" s="179" t="str">
        <f>IFERROR(VLOOKUP(INDEX('8- Políticas de Administración '!$B$16:$F$63,MATCH('5- Identificación de Riesgos'!J13,'8- Políticas de Administración '!$C$16:$C$64,0),1),'8- Políticas de Administración '!$B$16:$F$64,5,FALSE),"")</f>
        <v/>
      </c>
      <c r="M13" s="391"/>
      <c r="N13" s="387"/>
      <c r="O13" s="481"/>
      <c r="P13" s="17"/>
    </row>
    <row r="14" spans="1:17" ht="46.5" customHeight="1" thickBot="1">
      <c r="A14" s="420"/>
      <c r="B14" s="418"/>
      <c r="C14" s="415"/>
      <c r="D14" s="155" t="s">
        <v>301</v>
      </c>
      <c r="E14" s="423"/>
      <c r="F14" s="423"/>
      <c r="G14" s="428"/>
      <c r="H14" s="431"/>
      <c r="I14" s="148"/>
      <c r="J14" s="92"/>
      <c r="K14" s="147" t="str">
        <f>IFERROR(CONCATENATE(INDEX('8- Políticas de Administración '!$B$16:$F$53,MATCH('5- Identificación de Riesgos'!J14,'8- Políticas de Administración '!$C$16:$C$54,0),1)," - ",L14),"")</f>
        <v/>
      </c>
      <c r="L14" s="179" t="str">
        <f>IFERROR(VLOOKUP(INDEX('8- Políticas de Administración '!$B$16:$F$63,MATCH('5- Identificación de Riesgos'!J14,'8- Políticas de Administración '!$C$16:$C$64,0),1),'8- Políticas de Administración '!$B$16:$F$64,5,FALSE),"")</f>
        <v/>
      </c>
      <c r="M14" s="391"/>
      <c r="N14" s="387"/>
      <c r="O14" s="481"/>
      <c r="P14" s="17"/>
    </row>
    <row r="15" spans="1:17" ht="27.75" customHeight="1" thickBot="1">
      <c r="A15" s="420"/>
      <c r="B15" s="418"/>
      <c r="C15" s="415"/>
      <c r="D15" s="155"/>
      <c r="E15" s="423"/>
      <c r="F15" s="423"/>
      <c r="G15" s="428"/>
      <c r="H15" s="431"/>
      <c r="I15" s="148"/>
      <c r="J15" s="92"/>
      <c r="K15" s="147" t="str">
        <f>IFERROR(CONCATENATE(INDEX('8- Políticas de Administración '!$B$16:$F$53,MATCH('5- Identificación de Riesgos'!J15,'8- Políticas de Administración '!$C$16:$C$54,0),1)," - ",L15),"")</f>
        <v/>
      </c>
      <c r="L15" s="179" t="str">
        <f>IFERROR(VLOOKUP(INDEX('8- Políticas de Administración '!$B$16:$F$63,MATCH('5- Identificación de Riesgos'!J15,'8- Políticas de Administración '!$C$16:$C$64,0),1),'8- Políticas de Administración '!$B$16:$F$64,5,FALSE),"")</f>
        <v/>
      </c>
      <c r="M15" s="391"/>
      <c r="N15" s="387"/>
      <c r="O15" s="481"/>
      <c r="P15" s="17"/>
    </row>
    <row r="16" spans="1:17" ht="27.75" customHeight="1" thickBot="1">
      <c r="A16" s="420"/>
      <c r="B16" s="418"/>
      <c r="C16" s="415"/>
      <c r="D16" s="155"/>
      <c r="E16" s="423"/>
      <c r="F16" s="423"/>
      <c r="G16" s="428"/>
      <c r="H16" s="431"/>
      <c r="I16" s="148"/>
      <c r="J16" s="92"/>
      <c r="K16" s="147" t="str">
        <f>IFERROR(CONCATENATE(INDEX('8- Políticas de Administración '!$B$16:$F$53,MATCH('5- Identificación de Riesgos'!J16,'8- Políticas de Administración '!$C$16:$C$54,0),1)," - ",L16),"")</f>
        <v/>
      </c>
      <c r="L16" s="179" t="str">
        <f>IFERROR(VLOOKUP(INDEX('8- Políticas de Administración '!$B$16:$F$63,MATCH('5- Identificación de Riesgos'!J16,'8- Políticas de Administración '!$C$16:$C$64,0),1),'8- Políticas de Administración '!$B$16:$F$64,5,FALSE),"")</f>
        <v/>
      </c>
      <c r="M16" s="391"/>
      <c r="N16" s="387"/>
      <c r="O16" s="481"/>
      <c r="P16" s="17"/>
    </row>
    <row r="17" spans="1:15" ht="27.75" customHeight="1" thickBot="1">
      <c r="A17" s="420"/>
      <c r="B17" s="418"/>
      <c r="C17" s="415"/>
      <c r="D17" s="155"/>
      <c r="E17" s="423"/>
      <c r="F17" s="423"/>
      <c r="G17" s="428"/>
      <c r="H17" s="431"/>
      <c r="I17" s="148"/>
      <c r="J17" s="92"/>
      <c r="K17" s="147" t="str">
        <f>IFERROR(CONCATENATE(INDEX('8- Políticas de Administración '!$B$16:$F$53,MATCH('5- Identificación de Riesgos'!J17,'8- Políticas de Administración '!$C$16:$C$54,0),1)," - ",L17),"")</f>
        <v/>
      </c>
      <c r="L17" s="179" t="str">
        <f>IFERROR(VLOOKUP(INDEX('8- Políticas de Administración '!$B$16:$F$63,MATCH('5- Identificación de Riesgos'!J17,'8- Políticas de Administración '!$C$16:$C$64,0),1),'8- Políticas de Administración '!$B$16:$F$64,5,FALSE),"")</f>
        <v/>
      </c>
      <c r="M17" s="391"/>
      <c r="N17" s="387"/>
      <c r="O17" s="481"/>
    </row>
    <row r="18" spans="1:15" ht="27.75" customHeight="1">
      <c r="A18" s="420"/>
      <c r="B18" s="418"/>
      <c r="C18" s="415"/>
      <c r="D18" s="155"/>
      <c r="E18" s="423"/>
      <c r="F18" s="423"/>
      <c r="G18" s="428"/>
      <c r="H18" s="431"/>
      <c r="I18" s="148"/>
      <c r="J18" s="92"/>
      <c r="K18" s="147" t="str">
        <f>IFERROR(CONCATENATE(INDEX('8- Políticas de Administración '!$B$16:$F$53,MATCH('5- Identificación de Riesgos'!J18,'8- Políticas de Administración '!$C$16:$C$54,0),1)," - ",L18),"")</f>
        <v/>
      </c>
      <c r="L18" s="179" t="str">
        <f>IFERROR(VLOOKUP(INDEX('8- Políticas de Administración '!$B$16:$F$63,MATCH('5- Identificación de Riesgos'!J18,'8- Políticas de Administración '!$C$16:$C$64,0),1),'8- Políticas de Administración '!$B$16:$F$64,5,FALSE),"")</f>
        <v/>
      </c>
      <c r="M18" s="391"/>
      <c r="N18" s="387"/>
      <c r="O18" s="481"/>
    </row>
    <row r="19" spans="1:15" ht="27.75" customHeight="1" thickBot="1">
      <c r="A19" s="421"/>
      <c r="B19" s="418"/>
      <c r="C19" s="416"/>
      <c r="D19" s="284"/>
      <c r="E19" s="424"/>
      <c r="F19" s="424"/>
      <c r="G19" s="429"/>
      <c r="H19" s="432"/>
      <c r="I19" s="187"/>
      <c r="J19" s="200"/>
      <c r="K19" s="187" t="str">
        <f>IFERROR(CONCATENATE(INDEX('8- Políticas de Administración '!$B$16:$F$53,MATCH('5- Identificación de Riesgos'!J19,'8- Políticas de Administración '!$C$16:$C$54,0),1)," - ",L19),"")</f>
        <v/>
      </c>
      <c r="L19" s="201" t="str">
        <f>IFERROR(VLOOKUP(INDEX('8- Políticas de Administración '!$B$16:$F$63,MATCH('5- Identificación de Riesgos'!J19,'8- Políticas de Administración '!$C$16:$C$64,0),1),'8- Políticas de Administración '!$B$16:$F$64,5,FALSE),"")</f>
        <v/>
      </c>
      <c r="M19" s="404"/>
      <c r="N19" s="403"/>
      <c r="O19" s="481"/>
    </row>
    <row r="20" spans="1:15" ht="45">
      <c r="A20" s="463">
        <v>2</v>
      </c>
      <c r="B20" s="457" t="s">
        <v>302</v>
      </c>
      <c r="C20" s="460" t="s">
        <v>303</v>
      </c>
      <c r="D20" s="154" t="s">
        <v>304</v>
      </c>
      <c r="E20" s="390">
        <v>2300</v>
      </c>
      <c r="F20" s="390">
        <v>200</v>
      </c>
      <c r="G20" s="454">
        <f t="shared" ref="G20" si="0">F20/E20</f>
        <v>8.6956521739130432E-2</v>
      </c>
      <c r="H20" s="43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47" t="s">
        <v>294</v>
      </c>
      <c r="J20" s="158" t="s">
        <v>295</v>
      </c>
      <c r="K20" s="147" t="str">
        <f>IFERROR(CONCATENATE(INDEX('8- Políticas de Administración '!$B$16:$F$53,MATCH('5- Identificación de Riesgos'!J20,'8- Políticas de Administración '!$C$16:$C$54,0),1)," - ",L20),"")</f>
        <v>Menor - 2</v>
      </c>
      <c r="L20" s="178">
        <f>IFERROR(VLOOKUP(INDEX('8- Políticas de Administración '!$B$16:$F$63,MATCH('5- Identificación de Riesgos'!J20,'8- Políticas de Administración '!$C$16:$C$64,0),1),'8- Políticas de Administración '!$B$16:$F$64,5,FALSE),"")</f>
        <v>2</v>
      </c>
      <c r="M20" s="390" t="str">
        <f>IFERROR(CONCATENATE(INDEX('8- Políticas de Administración '!$B$16:$F$53,MATCH(ROUND(AVERAGE(L20:L29),0),'8- Políticas de Administración '!$F$16:$F$53,0),1)," - ",ROUND(AVERAGE(L20:L29),0)),"")</f>
        <v>Leve - 1</v>
      </c>
      <c r="N20" s="393" t="str">
        <f>IFERROR(CONCATENATE(VLOOKUP((LEFT(H20,LEN(H20)-4)&amp;LEFT(M20,LEN(M20)-4)),'9- Matriz de Calor '!$D$18:$E$42,2,0)," - ",RIGHT(H20,1)*RIGHT(M20,1)),"")</f>
        <v>Bajo - 2</v>
      </c>
      <c r="O20" s="481">
        <f>RIGHT(H20,1)*RIGHT(M20,1)</f>
        <v>2</v>
      </c>
    </row>
    <row r="21" spans="1:15" ht="30">
      <c r="A21" s="464"/>
      <c r="B21" s="458"/>
      <c r="C21" s="461"/>
      <c r="D21" s="155" t="s">
        <v>305</v>
      </c>
      <c r="E21" s="391"/>
      <c r="F21" s="391"/>
      <c r="G21" s="455"/>
      <c r="H21" s="431"/>
      <c r="I21" s="148" t="s">
        <v>297</v>
      </c>
      <c r="J21" s="92" t="s">
        <v>306</v>
      </c>
      <c r="K21" s="148" t="str">
        <f>IFERROR(CONCATENATE(INDEX('8- Políticas de Administración '!$B$16:$F$53,MATCH('5- Identificación de Riesgos'!J21,'8- Políticas de Administración '!$C$16:$C$54,0),1)," - ",L21),"")</f>
        <v>Leve - 1</v>
      </c>
      <c r="L21" s="179">
        <f>IFERROR(VLOOKUP(INDEX('8- Políticas de Administración '!$B$16:$F$63,MATCH('5- Identificación de Riesgos'!J21,'8- Políticas de Administración '!$C$16:$C$64,0),1),'8- Políticas de Administración '!$B$16:$F$64,5,FALSE),"")</f>
        <v>1</v>
      </c>
      <c r="M21" s="391"/>
      <c r="N21" s="387"/>
      <c r="O21" s="481"/>
    </row>
    <row r="22" spans="1:15" ht="30">
      <c r="A22" s="464"/>
      <c r="B22" s="458"/>
      <c r="C22" s="461"/>
      <c r="D22" s="155" t="s">
        <v>307</v>
      </c>
      <c r="E22" s="391"/>
      <c r="F22" s="391"/>
      <c r="G22" s="455"/>
      <c r="H22" s="431"/>
      <c r="I22" s="148" t="s">
        <v>308</v>
      </c>
      <c r="J22" s="92" t="s">
        <v>309</v>
      </c>
      <c r="K22" s="148" t="str">
        <f>IFERROR(CONCATENATE(INDEX('8- Políticas de Administración '!$B$16:$F$53,MATCH('5- Identificación de Riesgos'!J22,'8- Políticas de Administración '!$C$16:$C$54,0),1)," - ",L22),"")</f>
        <v>Leve - 1</v>
      </c>
      <c r="L22" s="179">
        <f>IFERROR(VLOOKUP(INDEX('8- Políticas de Administración '!$B$16:$F$63,MATCH('5- Identificación de Riesgos'!J22,'8- Políticas de Administración '!$C$16:$C$64,0),1),'8- Políticas de Administración '!$B$16:$F$64,5,FALSE),"")</f>
        <v>1</v>
      </c>
      <c r="M22" s="391"/>
      <c r="N22" s="387"/>
      <c r="O22" s="481"/>
    </row>
    <row r="23" spans="1:15" ht="69" customHeight="1">
      <c r="A23" s="464"/>
      <c r="B23" s="458"/>
      <c r="C23" s="461"/>
      <c r="D23" s="156" t="s">
        <v>310</v>
      </c>
      <c r="E23" s="391"/>
      <c r="F23" s="391"/>
      <c r="G23" s="455"/>
      <c r="H23" s="431"/>
      <c r="I23" s="148"/>
      <c r="J23" s="92"/>
      <c r="K23" s="148" t="str">
        <f>IFERROR(CONCATENATE(INDEX('8- Políticas de Administración '!$B$16:$F$53,MATCH('5- Identificación de Riesgos'!J23,'8- Políticas de Administración '!$C$16:$C$54,0),1)," - ",L23),"")</f>
        <v/>
      </c>
      <c r="L23" s="179" t="str">
        <f>IFERROR(VLOOKUP(INDEX('8- Políticas de Administración '!$B$16:$F$63,MATCH('5- Identificación de Riesgos'!J23,'8- Políticas de Administración '!$C$16:$C$64,0),1),'8- Políticas de Administración '!$B$16:$F$64,5,FALSE),"")</f>
        <v/>
      </c>
      <c r="M23" s="391"/>
      <c r="N23" s="387"/>
      <c r="O23" s="481"/>
    </row>
    <row r="24" spans="1:15" ht="45" customHeight="1">
      <c r="A24" s="464"/>
      <c r="B24" s="458"/>
      <c r="C24" s="461"/>
      <c r="D24" s="155" t="s">
        <v>311</v>
      </c>
      <c r="E24" s="391"/>
      <c r="F24" s="391"/>
      <c r="G24" s="455"/>
      <c r="H24" s="431"/>
      <c r="I24" s="148"/>
      <c r="J24" s="92"/>
      <c r="K24" s="148" t="str">
        <f>IFERROR(CONCATENATE(INDEX('8- Políticas de Administración '!$B$16:$F$53,MATCH('5- Identificación de Riesgos'!J24,'8- Políticas de Administración '!$C$16:$C$54,0),1)," - ",L24),"")</f>
        <v/>
      </c>
      <c r="L24" s="179" t="str">
        <f>IFERROR(VLOOKUP(INDEX('8- Políticas de Administración '!$B$16:$F$63,MATCH('5- Identificación de Riesgos'!J24,'8- Políticas de Administración '!$C$16:$C$64,0),1),'8- Políticas de Administración '!$B$16:$F$64,5,FALSE),"")</f>
        <v/>
      </c>
      <c r="M24" s="391"/>
      <c r="N24" s="387"/>
      <c r="O24" s="481"/>
    </row>
    <row r="25" spans="1:15">
      <c r="A25" s="464"/>
      <c r="B25" s="458"/>
      <c r="C25" s="461"/>
      <c r="D25" s="155"/>
      <c r="E25" s="391"/>
      <c r="F25" s="391"/>
      <c r="G25" s="455"/>
      <c r="H25" s="431"/>
      <c r="I25" s="148"/>
      <c r="J25" s="92"/>
      <c r="K25" s="148" t="str">
        <f>IFERROR(CONCATENATE(INDEX('8- Políticas de Administración '!$B$16:$F$53,MATCH('5- Identificación de Riesgos'!J25,'8- Políticas de Administración '!$C$16:$C$54,0),1)," - ",L25),"")</f>
        <v/>
      </c>
      <c r="L25" s="179" t="str">
        <f>IFERROR(VLOOKUP(INDEX('8- Políticas de Administración '!$B$16:$F$63,MATCH('5- Identificación de Riesgos'!J25,'8- Políticas de Administración '!$C$16:$C$64,0),1),'8- Políticas de Administración '!$B$16:$F$64,5,FALSE),"")</f>
        <v/>
      </c>
      <c r="M25" s="391"/>
      <c r="N25" s="387"/>
      <c r="O25" s="481"/>
    </row>
    <row r="26" spans="1:15">
      <c r="A26" s="464"/>
      <c r="B26" s="458"/>
      <c r="C26" s="461"/>
      <c r="D26" s="285"/>
      <c r="E26" s="391"/>
      <c r="F26" s="391"/>
      <c r="G26" s="455"/>
      <c r="H26" s="431"/>
      <c r="I26" s="148"/>
      <c r="J26" s="92"/>
      <c r="K26" s="148" t="str">
        <f>IFERROR(CONCATENATE(INDEX('8- Políticas de Administración '!$B$16:$F$53,MATCH('5- Identificación de Riesgos'!J26,'8- Políticas de Administración '!$C$16:$C$54,0),1)," - ",L26),"")</f>
        <v/>
      </c>
      <c r="L26" s="179" t="str">
        <f>IFERROR(VLOOKUP(INDEX('8- Políticas de Administración '!$B$16:$F$63,MATCH('5- Identificación de Riesgos'!J26,'8- Políticas de Administración '!$C$16:$C$64,0),1),'8- Políticas de Administración '!$B$16:$F$64,5,FALSE),"")</f>
        <v/>
      </c>
      <c r="M26" s="391"/>
      <c r="N26" s="387"/>
      <c r="O26" s="481"/>
    </row>
    <row r="27" spans="1:15">
      <c r="A27" s="464"/>
      <c r="B27" s="458"/>
      <c r="C27" s="461"/>
      <c r="D27" s="155"/>
      <c r="E27" s="391"/>
      <c r="F27" s="391"/>
      <c r="G27" s="455"/>
      <c r="H27" s="431"/>
      <c r="I27" s="148"/>
      <c r="J27" s="92"/>
      <c r="K27" s="148" t="str">
        <f>IFERROR(CONCATENATE(INDEX('8- Políticas de Administración '!$B$16:$F$53,MATCH('5- Identificación de Riesgos'!J27,'8- Políticas de Administración '!$C$16:$C$54,0),1)," - ",L27),"")</f>
        <v/>
      </c>
      <c r="L27" s="179" t="str">
        <f>IFERROR(VLOOKUP(INDEX('8- Políticas de Administración '!$B$16:$F$63,MATCH('5- Identificación de Riesgos'!J27,'8- Políticas de Administración '!$C$16:$C$64,0),1),'8- Políticas de Administración '!$B$16:$F$64,5,FALSE),"")</f>
        <v/>
      </c>
      <c r="M27" s="391"/>
      <c r="N27" s="387"/>
      <c r="O27" s="481"/>
    </row>
    <row r="28" spans="1:15">
      <c r="A28" s="464"/>
      <c r="B28" s="458"/>
      <c r="C28" s="461"/>
      <c r="D28" s="285"/>
      <c r="E28" s="391"/>
      <c r="F28" s="391"/>
      <c r="G28" s="455"/>
      <c r="H28" s="431"/>
      <c r="I28" s="148"/>
      <c r="J28" s="92"/>
      <c r="K28" s="148" t="str">
        <f>IFERROR(CONCATENATE(INDEX('8- Políticas de Administración '!$B$16:$F$53,MATCH('5- Identificación de Riesgos'!J28,'8- Políticas de Administración '!$C$16:$C$54,0),1)," - ",L28),"")</f>
        <v/>
      </c>
      <c r="L28" s="179" t="str">
        <f>IFERROR(VLOOKUP(INDEX('8- Políticas de Administración '!$B$16:$F$63,MATCH('5- Identificación de Riesgos'!J28,'8- Políticas de Administración '!$C$16:$C$64,0),1),'8- Políticas de Administración '!$B$16:$F$64,5,FALSE),"")</f>
        <v/>
      </c>
      <c r="M28" s="391"/>
      <c r="N28" s="387"/>
      <c r="O28" s="481"/>
    </row>
    <row r="29" spans="1:15" ht="15.75" thickBot="1">
      <c r="A29" s="465"/>
      <c r="B29" s="459"/>
      <c r="C29" s="462"/>
      <c r="D29" s="157"/>
      <c r="E29" s="392"/>
      <c r="F29" s="392"/>
      <c r="G29" s="456"/>
      <c r="H29" s="453"/>
      <c r="I29" s="149"/>
      <c r="J29" s="159"/>
      <c r="K29" s="149" t="str">
        <f>IFERROR(CONCATENATE(INDEX('8- Políticas de Administración '!$B$16:$F$53,MATCH('5- Identificación de Riesgos'!J29,'8- Políticas de Administración '!$C$16:$C$54,0),1)," - ",L29),"")</f>
        <v/>
      </c>
      <c r="L29" s="180" t="str">
        <f>IFERROR(VLOOKUP(INDEX('8- Políticas de Administración '!$B$16:$F$63,MATCH('5- Identificación de Riesgos'!J29,'8- Políticas de Administración '!$C$16:$C$64,0),1),'8- Políticas de Administración '!$B$16:$F$64,5,FALSE),"")</f>
        <v/>
      </c>
      <c r="M29" s="392"/>
      <c r="N29" s="388"/>
      <c r="O29" s="481"/>
    </row>
    <row r="30" spans="1:15" ht="45">
      <c r="A30" s="419">
        <v>3</v>
      </c>
      <c r="B30" s="449" t="s">
        <v>312</v>
      </c>
      <c r="C30" s="449" t="s">
        <v>313</v>
      </c>
      <c r="D30" s="274" t="s">
        <v>314</v>
      </c>
      <c r="E30" s="451">
        <v>352</v>
      </c>
      <c r="F30" s="451">
        <v>79</v>
      </c>
      <c r="G30" s="466">
        <f t="shared" ref="G30" si="1">F30/E30</f>
        <v>0.22443181818181818</v>
      </c>
      <c r="H30" s="45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Media - 3</v>
      </c>
      <c r="I30" s="150" t="s">
        <v>294</v>
      </c>
      <c r="J30" s="213" t="s">
        <v>295</v>
      </c>
      <c r="K30" s="150" t="str">
        <f>IFERROR(CONCATENATE(INDEX('8- Políticas de Administración '!$B$16:$F$53,MATCH('5- Identificación de Riesgos'!J30,'8- Políticas de Administración '!$C$16:$C$54,0),1)," - ",L30),"")</f>
        <v>Menor - 2</v>
      </c>
      <c r="L30" s="192">
        <f>IFERROR(VLOOKUP(INDEX('8- Políticas de Administración '!$B$16:$F$63,MATCH('5- Identificación de Riesgos'!J30,'8- Políticas de Administración '!$C$16:$C$64,0),1),'8- Políticas de Administración '!$B$16:$F$64,5,FALSE),"")</f>
        <v>2</v>
      </c>
      <c r="M30" s="451" t="str">
        <f>IFERROR(CONCATENATE(INDEX('8- Políticas de Administración '!$B$16:$F$53,MATCH(ROUND(AVERAGE(L30:L39),0),'8- Políticas de Administración '!$F$16:$F$53,0),1)," - ",ROUND(AVERAGE(L30:L39),0)),"")</f>
        <v>Menor - 2</v>
      </c>
      <c r="N30" s="386" t="str">
        <f>IFERROR(CONCATENATE(VLOOKUP((LEFT(H30,LEN(H30)-4)&amp;LEFT(M30,LEN(M30)-4)),'9- Matriz de Calor '!$D$18:$E$42,2,0)," - ",RIGHT(H30,1)*RIGHT(M30,1)),"")</f>
        <v>Moderado - 6</v>
      </c>
      <c r="O30" s="481">
        <f>RIGHT(H30,1)*RIGHT(M30,1)</f>
        <v>6</v>
      </c>
    </row>
    <row r="31" spans="1:15" ht="30">
      <c r="A31" s="420"/>
      <c r="B31" s="449"/>
      <c r="C31" s="449"/>
      <c r="D31" s="274" t="s">
        <v>315</v>
      </c>
      <c r="E31" s="391"/>
      <c r="F31" s="391"/>
      <c r="G31" s="455"/>
      <c r="H31" s="431"/>
      <c r="I31" s="148" t="s">
        <v>297</v>
      </c>
      <c r="J31" s="92" t="s">
        <v>306</v>
      </c>
      <c r="K31" s="148" t="str">
        <f>IFERROR(CONCATENATE(INDEX('8- Políticas de Administración '!$B$16:$F$53,MATCH('5- Identificación de Riesgos'!J31,'8- Políticas de Administración '!$C$16:$C$54,0),1)," - ",L31),"")</f>
        <v>Leve - 1</v>
      </c>
      <c r="L31" s="179">
        <f>IFERROR(VLOOKUP(INDEX('8- Políticas de Administración '!$B$16:$F$63,MATCH('5- Identificación de Riesgos'!J31,'8- Políticas de Administración '!$C$16:$C$64,0),1),'8- Políticas de Administración '!$B$16:$F$64,5,FALSE),"")</f>
        <v>1</v>
      </c>
      <c r="M31" s="391"/>
      <c r="N31" s="387"/>
      <c r="O31" s="481"/>
    </row>
    <row r="32" spans="1:15" ht="30">
      <c r="A32" s="420"/>
      <c r="B32" s="449"/>
      <c r="C32" s="449"/>
      <c r="D32" s="274" t="s">
        <v>316</v>
      </c>
      <c r="E32" s="391"/>
      <c r="F32" s="391"/>
      <c r="G32" s="455"/>
      <c r="H32" s="431"/>
      <c r="I32" s="148"/>
      <c r="J32" s="92"/>
      <c r="K32" s="148" t="str">
        <f>IFERROR(CONCATENATE(INDEX('8- Políticas de Administración '!$B$16:$F$53,MATCH('5- Identificación de Riesgos'!J32,'8- Políticas de Administración '!$C$16:$C$54,0),1)," - ",L32),"")</f>
        <v/>
      </c>
      <c r="L32" s="179" t="str">
        <f>IFERROR(VLOOKUP(INDEX('8- Políticas de Administración '!$B$16:$F$63,MATCH('5- Identificación de Riesgos'!J32,'8- Políticas de Administración '!$C$16:$C$64,0),1),'8- Políticas de Administración '!$B$16:$F$64,5,FALSE),"")</f>
        <v/>
      </c>
      <c r="M32" s="391"/>
      <c r="N32" s="387"/>
      <c r="O32" s="481"/>
    </row>
    <row r="33" spans="1:15" ht="45">
      <c r="A33" s="420"/>
      <c r="B33" s="449"/>
      <c r="C33" s="449"/>
      <c r="D33" s="274" t="s">
        <v>317</v>
      </c>
      <c r="E33" s="391"/>
      <c r="F33" s="391"/>
      <c r="G33" s="455"/>
      <c r="H33" s="431"/>
      <c r="I33" s="148"/>
      <c r="J33" s="92"/>
      <c r="K33" s="148" t="str">
        <f>IFERROR(CONCATENATE(INDEX('8- Políticas de Administración '!$B$16:$F$53,MATCH('5- Identificación de Riesgos'!J33,'8- Políticas de Administración '!$C$16:$C$54,0),1)," - ",L33),"")</f>
        <v/>
      </c>
      <c r="L33" s="179" t="str">
        <f>IFERROR(VLOOKUP(INDEX('8- Políticas de Administración '!$B$16:$F$63,MATCH('5- Identificación de Riesgos'!J33,'8- Políticas de Administración '!$C$16:$C$64,0),1),'8- Políticas de Administración '!$B$16:$F$64,5,FALSE),"")</f>
        <v/>
      </c>
      <c r="M33" s="391"/>
      <c r="N33" s="387"/>
      <c r="O33" s="481"/>
    </row>
    <row r="34" spans="1:15">
      <c r="A34" s="420"/>
      <c r="B34" s="449"/>
      <c r="C34" s="449"/>
      <c r="D34" s="274"/>
      <c r="E34" s="391"/>
      <c r="F34" s="391"/>
      <c r="G34" s="455"/>
      <c r="H34" s="431"/>
      <c r="I34" s="148"/>
      <c r="J34" s="92"/>
      <c r="K34" s="148" t="str">
        <f>IFERROR(CONCATENATE(INDEX('8- Políticas de Administración '!$B$16:$F$53,MATCH('5- Identificación de Riesgos'!J34,'8- Políticas de Administración '!$C$16:$C$54,0),1)," - ",L34),"")</f>
        <v/>
      </c>
      <c r="L34" s="179" t="str">
        <f>IFERROR(VLOOKUP(INDEX('8- Políticas de Administración '!$B$16:$F$63,MATCH('5- Identificación de Riesgos'!J34,'8- Políticas de Administración '!$C$16:$C$64,0),1),'8- Políticas de Administración '!$B$16:$F$64,5,FALSE),"")</f>
        <v/>
      </c>
      <c r="M34" s="391"/>
      <c r="N34" s="387"/>
      <c r="O34" s="481"/>
    </row>
    <row r="35" spans="1:15">
      <c r="A35" s="420"/>
      <c r="B35" s="449"/>
      <c r="C35" s="449"/>
      <c r="D35" s="274"/>
      <c r="E35" s="391"/>
      <c r="F35" s="391"/>
      <c r="G35" s="455"/>
      <c r="H35" s="431"/>
      <c r="I35" s="148"/>
      <c r="J35" s="92"/>
      <c r="K35" s="148" t="str">
        <f>IFERROR(CONCATENATE(INDEX('8- Políticas de Administración '!$B$16:$F$53,MATCH('5- Identificación de Riesgos'!J35,'8- Políticas de Administración '!$C$16:$C$54,0),1)," - ",L35),"")</f>
        <v/>
      </c>
      <c r="L35" s="179" t="str">
        <f>IFERROR(VLOOKUP(INDEX('8- Políticas de Administración '!$B$16:$F$63,MATCH('5- Identificación de Riesgos'!J35,'8- Políticas de Administración '!$C$16:$C$64,0),1),'8- Políticas de Administración '!$B$16:$F$64,5,FALSE),"")</f>
        <v/>
      </c>
      <c r="M35" s="391"/>
      <c r="N35" s="387"/>
      <c r="O35" s="481"/>
    </row>
    <row r="36" spans="1:15">
      <c r="A36" s="420"/>
      <c r="B36" s="449"/>
      <c r="C36" s="449"/>
      <c r="D36" s="150"/>
      <c r="E36" s="391"/>
      <c r="F36" s="391"/>
      <c r="G36" s="455"/>
      <c r="H36" s="431"/>
      <c r="I36" s="148"/>
      <c r="J36" s="92"/>
      <c r="K36" s="148" t="str">
        <f>IFERROR(CONCATENATE(INDEX('8- Políticas de Administración '!$B$16:$F$53,MATCH('5- Identificación de Riesgos'!J36,'8- Políticas de Administración '!$C$16:$C$54,0),1)," - ",L36),"")</f>
        <v/>
      </c>
      <c r="L36" s="179" t="str">
        <f>IFERROR(VLOOKUP(INDEX('8- Políticas de Administración '!$B$16:$F$63,MATCH('5- Identificación de Riesgos'!J36,'8- Políticas de Administración '!$C$16:$C$64,0),1),'8- Políticas de Administración '!$B$16:$F$64,5,FALSE),"")</f>
        <v/>
      </c>
      <c r="M36" s="391"/>
      <c r="N36" s="387"/>
      <c r="O36" s="481"/>
    </row>
    <row r="37" spans="1:15">
      <c r="A37" s="420"/>
      <c r="B37" s="449"/>
      <c r="C37" s="449"/>
      <c r="D37" s="150"/>
      <c r="E37" s="391"/>
      <c r="F37" s="391"/>
      <c r="G37" s="455"/>
      <c r="H37" s="431"/>
      <c r="I37" s="148"/>
      <c r="J37" s="92"/>
      <c r="K37" s="148" t="str">
        <f>IFERROR(CONCATENATE(INDEX('8- Políticas de Administración '!$B$16:$F$53,MATCH('5- Identificación de Riesgos'!J37,'8- Políticas de Administración '!$C$16:$C$54,0),1)," - ",L37),"")</f>
        <v/>
      </c>
      <c r="L37" s="179" t="str">
        <f>IFERROR(VLOOKUP(INDEX('8- Políticas de Administración '!$B$16:$F$63,MATCH('5- Identificación de Riesgos'!J37,'8- Políticas de Administración '!$C$16:$C$64,0),1),'8- Políticas de Administración '!$B$16:$F$64,5,FALSE),"")</f>
        <v/>
      </c>
      <c r="M37" s="391"/>
      <c r="N37" s="387"/>
      <c r="O37" s="481"/>
    </row>
    <row r="38" spans="1:15">
      <c r="A38" s="420"/>
      <c r="B38" s="449"/>
      <c r="C38" s="449"/>
      <c r="D38" s="276"/>
      <c r="E38" s="391"/>
      <c r="F38" s="391"/>
      <c r="G38" s="455"/>
      <c r="H38" s="431"/>
      <c r="I38" s="148"/>
      <c r="J38" s="92"/>
      <c r="K38" s="148" t="str">
        <f>IFERROR(CONCATENATE(INDEX('8- Políticas de Administración '!$B$16:$F$53,MATCH('5- Identificación de Riesgos'!J38,'8- Políticas de Administración '!$C$16:$C$54,0),1)," - ",L38),"")</f>
        <v/>
      </c>
      <c r="L38" s="179" t="str">
        <f>IFERROR(VLOOKUP(INDEX('8- Políticas de Administración '!$B$16:$F$63,MATCH('5- Identificación de Riesgos'!J38,'8- Políticas de Administración '!$C$16:$C$64,0),1),'8- Políticas de Administración '!$B$16:$F$64,5,FALSE),"")</f>
        <v/>
      </c>
      <c r="M38" s="391"/>
      <c r="N38" s="387"/>
      <c r="O38" s="481"/>
    </row>
    <row r="39" spans="1:15" ht="15.75" thickBot="1">
      <c r="A39" s="421"/>
      <c r="B39" s="450"/>
      <c r="C39" s="450"/>
      <c r="D39" s="277"/>
      <c r="E39" s="392"/>
      <c r="F39" s="392"/>
      <c r="G39" s="456"/>
      <c r="H39" s="453"/>
      <c r="I39" s="149"/>
      <c r="J39" s="159"/>
      <c r="K39" s="149" t="str">
        <f>IFERROR(CONCATENATE(INDEX('8- Políticas de Administración '!$B$16:$F$53,MATCH('5- Identificación de Riesgos'!J39,'8- Políticas de Administración '!$C$16:$C$54,0),1)," - ",L39),"")</f>
        <v/>
      </c>
      <c r="L39" s="180" t="str">
        <f>IFERROR(VLOOKUP(INDEX('8- Políticas de Administración '!$B$16:$F$63,MATCH('5- Identificación de Riesgos'!J39,'8- Políticas de Administración '!$C$16:$C$64,0),1),'8- Políticas de Administración '!$B$16:$F$64,5,FALSE),"")</f>
        <v/>
      </c>
      <c r="M39" s="392"/>
      <c r="N39" s="388"/>
      <c r="O39" s="481"/>
    </row>
    <row r="40" spans="1:15" ht="45">
      <c r="A40" s="419">
        <v>4</v>
      </c>
      <c r="B40" s="417" t="s">
        <v>318</v>
      </c>
      <c r="C40" s="470" t="s">
        <v>319</v>
      </c>
      <c r="D40" s="184" t="s">
        <v>320</v>
      </c>
      <c r="E40" s="390">
        <v>11000</v>
      </c>
      <c r="F40" s="390">
        <v>50</v>
      </c>
      <c r="G40" s="454">
        <f t="shared" ref="G40" si="2">F40/E40</f>
        <v>4.5454545454545452E-3</v>
      </c>
      <c r="H40" s="430" t="s">
        <v>321</v>
      </c>
      <c r="I40" s="147" t="s">
        <v>294</v>
      </c>
      <c r="J40" s="158" t="s">
        <v>295</v>
      </c>
      <c r="K40" s="147" t="str">
        <f>IFERROR(CONCATENATE(INDEX('8- Políticas de Administración '!$B$16:$F$53,MATCH('5- Identificación de Riesgos'!J40,'8- Políticas de Administración '!$C$16:$C$54,0),1)," - ",L40),"")</f>
        <v>Menor - 2</v>
      </c>
      <c r="L40" s="178">
        <f>IFERROR(VLOOKUP(INDEX('8- Políticas de Administración '!$B$16:$F$63,MATCH('5- Identificación de Riesgos'!J40,'8- Políticas de Administración '!$C$16:$C$64,0),1),'8- Políticas de Administración '!$B$16:$F$64,5,FALSE),"")</f>
        <v>2</v>
      </c>
      <c r="M40" s="390" t="str">
        <f>IFERROR(CONCATENATE(INDEX('8- Políticas de Administración '!$B$16:$F$53,MATCH(ROUND(AVERAGE(L40:L49),0),'8- Políticas de Administración '!$F$16:$F$53,0),1)," - ",ROUND(AVERAGE(L40:L49),0)),"")</f>
        <v>Menor - 2</v>
      </c>
      <c r="N40" s="393" t="str">
        <f>IFERROR(CONCATENATE(VLOOKUP((LEFT(H40,LEN(H40)-4)&amp;LEFT(M40,LEN(M40)-4)),'9- Matriz de Calor '!$D$18:$E$42,2,0)," - ",RIGHT(H40,1)*RIGHT(M40,1)),"")</f>
        <v>Bajo - 2</v>
      </c>
      <c r="O40" s="481">
        <f>RIGHT(H40,1)*RIGHT(M40,1)</f>
        <v>2</v>
      </c>
    </row>
    <row r="41" spans="1:15" ht="77.25" customHeight="1">
      <c r="A41" s="420"/>
      <c r="B41" s="418"/>
      <c r="C41" s="449"/>
      <c r="D41" s="274" t="s">
        <v>322</v>
      </c>
      <c r="E41" s="391"/>
      <c r="F41" s="391"/>
      <c r="G41" s="455"/>
      <c r="H41" s="431"/>
      <c r="I41" s="148" t="s">
        <v>297</v>
      </c>
      <c r="J41" s="92" t="s">
        <v>306</v>
      </c>
      <c r="K41" s="148" t="str">
        <f>IFERROR(CONCATENATE(INDEX('8- Políticas de Administración '!$B$16:$F$53,MATCH('5- Identificación de Riesgos'!J41,'8- Políticas de Administración '!$C$16:$C$54,0),1)," - ",L41),"")</f>
        <v>Leve - 1</v>
      </c>
      <c r="L41" s="179">
        <f>IFERROR(VLOOKUP(INDEX('8- Políticas de Administración '!$B$16:$F$63,MATCH('5- Identificación de Riesgos'!J41,'8- Políticas de Administración '!$C$16:$C$64,0),1),'8- Políticas de Administración '!$B$16:$F$64,5,FALSE),"")</f>
        <v>1</v>
      </c>
      <c r="M41" s="391"/>
      <c r="N41" s="387"/>
      <c r="O41" s="481"/>
    </row>
    <row r="42" spans="1:15" ht="66" customHeight="1">
      <c r="A42" s="420"/>
      <c r="B42" s="418"/>
      <c r="C42" s="449"/>
      <c r="D42" s="274" t="s">
        <v>323</v>
      </c>
      <c r="E42" s="391"/>
      <c r="F42" s="391"/>
      <c r="G42" s="455"/>
      <c r="H42" s="431"/>
      <c r="I42" s="148"/>
      <c r="J42" s="92"/>
      <c r="K42" s="148" t="str">
        <f>IFERROR(CONCATENATE(INDEX('8- Políticas de Administración '!$B$16:$F$53,MATCH('5- Identificación de Riesgos'!J42,'8- Políticas de Administración '!$C$16:$C$54,0),1)," - ",L42),"")</f>
        <v/>
      </c>
      <c r="L42" s="179" t="str">
        <f>IFERROR(VLOOKUP(INDEX('8- Políticas de Administración '!$B$16:$F$63,MATCH('5- Identificación de Riesgos'!J42,'8- Políticas de Administración '!$C$16:$C$64,0),1),'8- Políticas de Administración '!$B$16:$F$64,5,FALSE),"")</f>
        <v/>
      </c>
      <c r="M42" s="391"/>
      <c r="N42" s="387"/>
      <c r="O42" s="481"/>
    </row>
    <row r="43" spans="1:15" ht="45">
      <c r="A43" s="420"/>
      <c r="B43" s="418"/>
      <c r="C43" s="449"/>
      <c r="D43" s="274" t="s">
        <v>324</v>
      </c>
      <c r="E43" s="391"/>
      <c r="F43" s="391"/>
      <c r="G43" s="455"/>
      <c r="H43" s="431"/>
      <c r="I43" s="148"/>
      <c r="J43" s="92"/>
      <c r="K43" s="148" t="str">
        <f>IFERROR(CONCATENATE(INDEX('8- Políticas de Administración '!$B$16:$F$53,MATCH('5- Identificación de Riesgos'!J43,'8- Políticas de Administración '!$C$16:$C$54,0),1)," - ",L43),"")</f>
        <v/>
      </c>
      <c r="L43" s="179" t="str">
        <f>IFERROR(VLOOKUP(INDEX('8- Políticas de Administración '!$B$16:$F$63,MATCH('5- Identificación de Riesgos'!J43,'8- Políticas de Administración '!$C$16:$C$64,0),1),'8- Políticas de Administración '!$B$16:$F$64,5,FALSE),"")</f>
        <v/>
      </c>
      <c r="M43" s="391"/>
      <c r="N43" s="387"/>
      <c r="O43" s="481"/>
    </row>
    <row r="44" spans="1:15" ht="30">
      <c r="A44" s="420"/>
      <c r="B44" s="418"/>
      <c r="C44" s="449"/>
      <c r="D44" s="274" t="s">
        <v>325</v>
      </c>
      <c r="E44" s="391"/>
      <c r="F44" s="391"/>
      <c r="G44" s="455"/>
      <c r="H44" s="431"/>
      <c r="I44" s="148"/>
      <c r="J44" s="92"/>
      <c r="K44" s="148" t="str">
        <f>IFERROR(CONCATENATE(INDEX('8- Políticas de Administración '!$B$16:$F$53,MATCH('5- Identificación de Riesgos'!J44,'8- Políticas de Administración '!$C$16:$C$54,0),1)," - ",L44),"")</f>
        <v/>
      </c>
      <c r="L44" s="179" t="str">
        <f>IFERROR(VLOOKUP(INDEX('8- Políticas de Administración '!$B$16:$F$63,MATCH('5- Identificación de Riesgos'!J44,'8- Políticas de Administración '!$C$16:$C$64,0),1),'8- Políticas de Administración '!$B$16:$F$64,5,FALSE),"")</f>
        <v/>
      </c>
      <c r="M44" s="391"/>
      <c r="N44" s="387"/>
      <c r="O44" s="481"/>
    </row>
    <row r="45" spans="1:15">
      <c r="A45" s="420"/>
      <c r="B45" s="418"/>
      <c r="C45" s="449"/>
      <c r="D45" s="150"/>
      <c r="E45" s="391"/>
      <c r="F45" s="391"/>
      <c r="G45" s="455"/>
      <c r="H45" s="431"/>
      <c r="I45" s="148"/>
      <c r="J45" s="92"/>
      <c r="K45" s="148" t="str">
        <f>IFERROR(CONCATENATE(INDEX('8- Políticas de Administración '!$B$16:$F$53,MATCH('5- Identificación de Riesgos'!J45,'8- Políticas de Administración '!$C$16:$C$54,0),1)," - ",L45),"")</f>
        <v/>
      </c>
      <c r="L45" s="179" t="str">
        <f>IFERROR(VLOOKUP(INDEX('8- Políticas de Administración '!$B$16:$F$63,MATCH('5- Identificación de Riesgos'!J45,'8- Políticas de Administración '!$C$16:$C$64,0),1),'8- Políticas de Administración '!$B$16:$F$64,5,FALSE),"")</f>
        <v/>
      </c>
      <c r="M45" s="391"/>
      <c r="N45" s="387"/>
      <c r="O45" s="481"/>
    </row>
    <row r="46" spans="1:15">
      <c r="A46" s="420"/>
      <c r="B46" s="418"/>
      <c r="C46" s="449"/>
      <c r="D46" s="150"/>
      <c r="E46" s="391"/>
      <c r="F46" s="391"/>
      <c r="G46" s="455"/>
      <c r="H46" s="431"/>
      <c r="I46" s="148"/>
      <c r="J46" s="92"/>
      <c r="K46" s="148" t="str">
        <f>IFERROR(CONCATENATE(INDEX('8- Políticas de Administración '!$B$16:$F$53,MATCH('5- Identificación de Riesgos'!J46,'8- Políticas de Administración '!$C$16:$C$54,0),1)," - ",L46),"")</f>
        <v/>
      </c>
      <c r="L46" s="179" t="str">
        <f>IFERROR(VLOOKUP(INDEX('8- Políticas de Administración '!$B$16:$F$63,MATCH('5- Identificación de Riesgos'!J46,'8- Políticas de Administración '!$C$16:$C$64,0),1),'8- Políticas de Administración '!$B$16:$F$64,5,FALSE),"")</f>
        <v/>
      </c>
      <c r="M46" s="391"/>
      <c r="N46" s="387"/>
      <c r="O46" s="481"/>
    </row>
    <row r="47" spans="1:15">
      <c r="A47" s="420"/>
      <c r="B47" s="418"/>
      <c r="C47" s="449"/>
      <c r="D47" s="150"/>
      <c r="E47" s="391"/>
      <c r="F47" s="391"/>
      <c r="G47" s="455"/>
      <c r="H47" s="431"/>
      <c r="I47" s="148"/>
      <c r="J47" s="92"/>
      <c r="K47" s="148" t="str">
        <f>IFERROR(CONCATENATE(INDEX('8- Políticas de Administración '!$B$16:$F$53,MATCH('5- Identificación de Riesgos'!J47,'8- Políticas de Administración '!$C$16:$C$54,0),1)," - ",L47),"")</f>
        <v/>
      </c>
      <c r="L47" s="179" t="str">
        <f>IFERROR(VLOOKUP(INDEX('8- Políticas de Administración '!$B$16:$F$63,MATCH('5- Identificación de Riesgos'!J47,'8- Políticas de Administración '!$C$16:$C$64,0),1),'8- Políticas de Administración '!$B$16:$F$64,5,FALSE),"")</f>
        <v/>
      </c>
      <c r="M47" s="391"/>
      <c r="N47" s="387"/>
      <c r="O47" s="481"/>
    </row>
    <row r="48" spans="1:15">
      <c r="A48" s="420"/>
      <c r="B48" s="418"/>
      <c r="C48" s="449"/>
      <c r="D48" s="150"/>
      <c r="E48" s="391"/>
      <c r="F48" s="391"/>
      <c r="G48" s="455"/>
      <c r="H48" s="431"/>
      <c r="I48" s="148"/>
      <c r="J48" s="92"/>
      <c r="K48" s="148" t="str">
        <f>IFERROR(CONCATENATE(INDEX('8- Políticas de Administración '!$B$16:$F$53,MATCH('5- Identificación de Riesgos'!J48,'8- Políticas de Administración '!$C$16:$C$54,0),1)," - ",L48),"")</f>
        <v/>
      </c>
      <c r="L48" s="179" t="str">
        <f>IFERROR(VLOOKUP(INDEX('8- Políticas de Administración '!$B$16:$F$63,MATCH('5- Identificación de Riesgos'!J48,'8- Políticas de Administración '!$C$16:$C$64,0),1),'8- Políticas de Administración '!$B$16:$F$64,5,FALSE),"")</f>
        <v/>
      </c>
      <c r="M48" s="391"/>
      <c r="N48" s="387"/>
      <c r="O48" s="481"/>
    </row>
    <row r="49" spans="1:25" ht="15.75" thickBot="1">
      <c r="A49" s="421"/>
      <c r="B49" s="482"/>
      <c r="C49" s="450"/>
      <c r="D49" s="277"/>
      <c r="E49" s="392"/>
      <c r="F49" s="392"/>
      <c r="G49" s="456"/>
      <c r="H49" s="453"/>
      <c r="I49" s="149"/>
      <c r="J49" s="159"/>
      <c r="K49" s="149" t="str">
        <f>IFERROR(CONCATENATE(INDEX('8- Políticas de Administración '!$B$16:$F$53,MATCH('5- Identificación de Riesgos'!J49,'8- Políticas de Administración '!$C$16:$C$54,0),1)," - ",L49),"")</f>
        <v/>
      </c>
      <c r="L49" s="180" t="str">
        <f>IFERROR(VLOOKUP(INDEX('8- Políticas de Administración '!$B$16:$F$63,MATCH('5- Identificación de Riesgos'!J49,'8- Políticas de Administración '!$C$16:$C$64,0),1),'8- Políticas de Administración '!$B$16:$F$64,5,FALSE),"")</f>
        <v/>
      </c>
      <c r="M49" s="392"/>
      <c r="N49" s="388"/>
      <c r="O49" s="481"/>
    </row>
    <row r="50" spans="1:25" ht="45">
      <c r="A50" s="419">
        <v>5</v>
      </c>
      <c r="B50" s="467" t="s">
        <v>326</v>
      </c>
      <c r="C50" s="470" t="s">
        <v>327</v>
      </c>
      <c r="D50" s="278" t="s">
        <v>328</v>
      </c>
      <c r="E50" s="470">
        <v>15000</v>
      </c>
      <c r="F50" s="470">
        <v>5</v>
      </c>
      <c r="G50" s="471">
        <f>F50/E50</f>
        <v>3.3333333333333332E-4</v>
      </c>
      <c r="H50" s="47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7" t="s">
        <v>294</v>
      </c>
      <c r="J50" s="158" t="s">
        <v>295</v>
      </c>
      <c r="K50" s="147" t="str">
        <f>IFERROR(CONCATENATE(INDEX('8- Políticas de Administración '!$B$16:$F$53,MATCH('5- Identificación de Riesgos'!J50,'8- Políticas de Administración '!$C$16:$C$54,0),1)," - ",L50),"")</f>
        <v>Menor - 2</v>
      </c>
      <c r="L50" s="178">
        <f>IFERROR(VLOOKUP(INDEX('8- Políticas de Administración '!$B$16:$F$63,MATCH('5- Identificación de Riesgos'!J50,'8- Políticas de Administración '!$C$16:$C$64,0),1),'8- Políticas de Administración '!$B$16:$F$64,5,FALSE),"")</f>
        <v>2</v>
      </c>
      <c r="M50" s="390" t="str">
        <f>IFERROR(CONCATENATE(INDEX('8- Políticas de Administración '!$B$16:$F$53,MATCH(ROUND(AVERAGE(L50:L59),0),'8- Políticas de Administración '!$F$16:$F$53,0),1)," - ",ROUND(AVERAGE(L50:L59),0)),"")</f>
        <v>Leve - 1</v>
      </c>
      <c r="N50" s="393" t="str">
        <f>IFERROR(CONCATENATE(VLOOKUP((LEFT(H50,LEN(H50)-4)&amp;LEFT(M50,LEN(M50)-4)),'9- Matriz de Calor '!$D$18:$E$42,2,0)," - ",RIGHT(H50,1)*RIGHT(M50,1)),"")</f>
        <v>Bajo - 1</v>
      </c>
      <c r="O50" s="478">
        <f>RIGHT(H50,1)*RIGHT(M50,1)</f>
        <v>1</v>
      </c>
    </row>
    <row r="51" spans="1:25" ht="45">
      <c r="A51" s="420"/>
      <c r="B51" s="468"/>
      <c r="C51" s="449"/>
      <c r="D51" s="88" t="s">
        <v>329</v>
      </c>
      <c r="E51" s="449"/>
      <c r="F51" s="449"/>
      <c r="G51" s="400"/>
      <c r="H51" s="389"/>
      <c r="I51" s="148" t="s">
        <v>297</v>
      </c>
      <c r="J51" s="92" t="s">
        <v>306</v>
      </c>
      <c r="K51" s="148" t="str">
        <f>IFERROR(CONCATENATE(INDEX('8- Políticas de Administración '!$B$16:$F$53,MATCH('5- Identificación de Riesgos'!J51,'8- Políticas de Administración '!$C$16:$C$54,0),1)," - ",L51),"")</f>
        <v>Leve - 1</v>
      </c>
      <c r="L51" s="179">
        <f>IFERROR(VLOOKUP(INDEX('8- Políticas de Administración '!$B$16:$F$63,MATCH('5- Identificación de Riesgos'!J51,'8- Políticas de Administración '!$C$16:$C$64,0),1),'8- Políticas de Administración '!$B$16:$F$64,5,FALSE),"")</f>
        <v>1</v>
      </c>
      <c r="M51" s="391"/>
      <c r="N51" s="387"/>
      <c r="O51" s="479"/>
    </row>
    <row r="52" spans="1:25" ht="30">
      <c r="A52" s="420"/>
      <c r="B52" s="468"/>
      <c r="C52" s="449"/>
      <c r="D52" s="88" t="s">
        <v>330</v>
      </c>
      <c r="E52" s="449"/>
      <c r="F52" s="449"/>
      <c r="G52" s="400"/>
      <c r="H52" s="389"/>
      <c r="I52" s="148" t="s">
        <v>308</v>
      </c>
      <c r="J52" s="92" t="s">
        <v>309</v>
      </c>
      <c r="K52" s="148" t="str">
        <f>IFERROR(CONCATENATE(INDEX('8- Políticas de Administración '!$B$16:$F$53,MATCH('5- Identificación de Riesgos'!J52,'8- Políticas de Administración '!$C$16:$C$54,0),1)," - ",L52),"")</f>
        <v>Leve - 1</v>
      </c>
      <c r="L52" s="179">
        <f>IFERROR(VLOOKUP(INDEX('8- Políticas de Administración '!$B$16:$F$63,MATCH('5- Identificación de Riesgos'!J52,'8- Políticas de Administración '!$C$16:$C$64,0),1),'8- Políticas de Administración '!$B$16:$F$64,5,FALSE),"")</f>
        <v>1</v>
      </c>
      <c r="M52" s="391"/>
      <c r="N52" s="387"/>
      <c r="O52" s="479"/>
    </row>
    <row r="53" spans="1:25" ht="45">
      <c r="A53" s="420"/>
      <c r="B53" s="468"/>
      <c r="C53" s="449"/>
      <c r="D53" s="88" t="s">
        <v>331</v>
      </c>
      <c r="E53" s="449"/>
      <c r="F53" s="449"/>
      <c r="G53" s="400"/>
      <c r="H53" s="389"/>
      <c r="I53" s="148"/>
      <c r="J53" s="92"/>
      <c r="K53" s="148" t="str">
        <f>IFERROR(CONCATENATE(INDEX('8- Políticas de Administración '!$B$16:$F$53,MATCH('5- Identificación de Riesgos'!J53,'8- Políticas de Administración '!$C$16:$C$54,0),1)," - ",L53),"")</f>
        <v/>
      </c>
      <c r="L53" s="179" t="str">
        <f>IFERROR(VLOOKUP(INDEX('8- Políticas de Administración '!$B$16:$F$63,MATCH('5- Identificación de Riesgos'!J53,'8- Políticas de Administración '!$C$16:$C$64,0),1),'8- Políticas de Administración '!$B$16:$F$64,5,FALSE),"")</f>
        <v/>
      </c>
      <c r="M53" s="391"/>
      <c r="N53" s="387"/>
      <c r="O53" s="479"/>
    </row>
    <row r="54" spans="1:25">
      <c r="A54" s="420"/>
      <c r="B54" s="468"/>
      <c r="C54" s="449"/>
      <c r="D54" s="88"/>
      <c r="E54" s="449"/>
      <c r="F54" s="449"/>
      <c r="G54" s="400"/>
      <c r="H54" s="389"/>
      <c r="I54" s="148"/>
      <c r="J54" s="92"/>
      <c r="K54" s="148" t="str">
        <f>IFERROR(CONCATENATE(INDEX('8- Políticas de Administración '!$B$16:$F$53,MATCH('5- Identificación de Riesgos'!J54,'8- Políticas de Administración '!$C$16:$C$54,0),1)," - ",L54),"")</f>
        <v/>
      </c>
      <c r="L54" s="179" t="str">
        <f>IFERROR(VLOOKUP(INDEX('8- Políticas de Administración '!$B$16:$F$63,MATCH('5- Identificación de Riesgos'!J54,'8- Políticas de Administración '!$C$16:$C$64,0),1),'8- Políticas de Administración '!$B$16:$F$64,5,FALSE),"")</f>
        <v/>
      </c>
      <c r="M54" s="391"/>
      <c r="N54" s="387"/>
      <c r="O54" s="479"/>
    </row>
    <row r="55" spans="1:25">
      <c r="A55" s="420"/>
      <c r="B55" s="468"/>
      <c r="C55" s="449"/>
      <c r="D55" s="88"/>
      <c r="E55" s="449"/>
      <c r="F55" s="449"/>
      <c r="G55" s="400"/>
      <c r="H55" s="389"/>
      <c r="I55" s="148"/>
      <c r="J55" s="92"/>
      <c r="K55" s="148" t="str">
        <f>IFERROR(CONCATENATE(INDEX('8- Políticas de Administración '!$B$16:$F$53,MATCH('5- Identificación de Riesgos'!J55,'8- Políticas de Administración '!$C$16:$C$54,0),1)," - ",L55),"")</f>
        <v/>
      </c>
      <c r="L55" s="179" t="str">
        <f>IFERROR(VLOOKUP(INDEX('8- Políticas de Administración '!$B$16:$F$63,MATCH('5- Identificación de Riesgos'!J55,'8- Políticas de Administración '!$C$16:$C$64,0),1),'8- Políticas de Administración '!$B$16:$F$64,5,FALSE),"")</f>
        <v/>
      </c>
      <c r="M55" s="391"/>
      <c r="N55" s="387"/>
      <c r="O55" s="479"/>
    </row>
    <row r="56" spans="1:25">
      <c r="A56" s="420"/>
      <c r="B56" s="468"/>
      <c r="C56" s="449"/>
      <c r="D56" s="185"/>
      <c r="E56" s="449"/>
      <c r="F56" s="449"/>
      <c r="G56" s="400"/>
      <c r="H56" s="389"/>
      <c r="I56" s="148"/>
      <c r="J56" s="92"/>
      <c r="K56" s="148" t="str">
        <f>IFERROR(CONCATENATE(INDEX('8- Políticas de Administración '!$B$16:$F$53,MATCH('5- Identificación de Riesgos'!J56,'8- Políticas de Administración '!$C$16:$C$54,0),1)," - ",L56),"")</f>
        <v/>
      </c>
      <c r="L56" s="179" t="str">
        <f>IFERROR(VLOOKUP(INDEX('8- Políticas de Administración '!$B$16:$F$63,MATCH('5- Identificación de Riesgos'!J56,'8- Políticas de Administración '!$C$16:$C$64,0),1),'8- Políticas de Administración '!$B$16:$F$64,5,FALSE),"")</f>
        <v/>
      </c>
      <c r="M56" s="391"/>
      <c r="N56" s="387"/>
      <c r="O56" s="479"/>
    </row>
    <row r="57" spans="1:25">
      <c r="A57" s="420"/>
      <c r="B57" s="468"/>
      <c r="C57" s="449"/>
      <c r="D57" s="185"/>
      <c r="E57" s="449"/>
      <c r="F57" s="449"/>
      <c r="G57" s="400"/>
      <c r="H57" s="389"/>
      <c r="I57" s="148"/>
      <c r="J57" s="92"/>
      <c r="K57" s="148" t="str">
        <f>IFERROR(CONCATENATE(INDEX('8- Políticas de Administración '!$B$16:$F$53,MATCH('5- Identificación de Riesgos'!J57,'8- Políticas de Administración '!$C$16:$C$54,0),1)," - ",L57),"")</f>
        <v/>
      </c>
      <c r="L57" s="179" t="str">
        <f>IFERROR(VLOOKUP(INDEX('8- Políticas de Administración '!$B$16:$F$63,MATCH('5- Identificación de Riesgos'!J57,'8- Políticas de Administración '!$C$16:$C$64,0),1),'8- Políticas de Administración '!$B$16:$F$64,5,FALSE),"")</f>
        <v/>
      </c>
      <c r="M57" s="391"/>
      <c r="N57" s="387"/>
      <c r="O57" s="479"/>
    </row>
    <row r="58" spans="1:25">
      <c r="A58" s="420"/>
      <c r="B58" s="468"/>
      <c r="C58" s="449"/>
      <c r="D58" s="185"/>
      <c r="E58" s="449"/>
      <c r="F58" s="449"/>
      <c r="G58" s="400"/>
      <c r="H58" s="389"/>
      <c r="I58" s="148"/>
      <c r="J58" s="92"/>
      <c r="K58" s="148" t="str">
        <f>IFERROR(CONCATENATE(INDEX('8- Políticas de Administración '!$B$16:$F$53,MATCH('5- Identificación de Riesgos'!J58,'8- Políticas de Administración '!$C$16:$C$54,0),1)," - ",L58),"")</f>
        <v/>
      </c>
      <c r="L58" s="179" t="str">
        <f>IFERROR(VLOOKUP(INDEX('8- Políticas de Administración '!$B$16:$F$63,MATCH('5- Identificación de Riesgos'!J58,'8- Políticas de Administración '!$C$16:$C$64,0),1),'8- Políticas de Administración '!$B$16:$F$64,5,FALSE),"")</f>
        <v/>
      </c>
      <c r="M58" s="391"/>
      <c r="N58" s="387"/>
      <c r="O58" s="479"/>
    </row>
    <row r="59" spans="1:25" ht="15.75" thickBot="1">
      <c r="A59" s="421"/>
      <c r="B59" s="469"/>
      <c r="C59" s="450"/>
      <c r="D59" s="277"/>
      <c r="E59" s="450"/>
      <c r="F59" s="450"/>
      <c r="G59" s="472"/>
      <c r="H59" s="474"/>
      <c r="I59" s="149"/>
      <c r="J59" s="159"/>
      <c r="K59" s="149" t="str">
        <f>IFERROR(CONCATENATE(INDEX('8- Políticas de Administración '!$B$16:$F$53,MATCH('5- Identificación de Riesgos'!J59,'8- Políticas de Administración '!$C$16:$C$54,0),1)," - ",L59),"")</f>
        <v/>
      </c>
      <c r="L59" s="180" t="str">
        <f>IFERROR(VLOOKUP(INDEX('8- Políticas de Administración '!$B$16:$F$63,MATCH('5- Identificación de Riesgos'!J59,'8- Políticas de Administración '!$C$16:$C$64,0),1),'8- Políticas de Administración '!$B$16:$F$64,5,FALSE),"")</f>
        <v/>
      </c>
      <c r="M59" s="392"/>
      <c r="N59" s="388"/>
      <c r="O59" s="480"/>
    </row>
    <row r="60" spans="1:25" ht="45" hidden="1" customHeight="1">
      <c r="A60" s="380">
        <v>6</v>
      </c>
      <c r="B60" s="401" t="s">
        <v>332</v>
      </c>
      <c r="C60" s="449" t="s">
        <v>333</v>
      </c>
      <c r="D60" s="146" t="s">
        <v>334</v>
      </c>
      <c r="E60" s="398">
        <v>200</v>
      </c>
      <c r="F60" s="399">
        <v>1</v>
      </c>
      <c r="G60" s="400">
        <f t="shared" ref="G60" si="3">F60/E60</f>
        <v>5.0000000000000001E-3</v>
      </c>
      <c r="H60" s="38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0" t="s">
        <v>294</v>
      </c>
      <c r="J60" s="213" t="s">
        <v>335</v>
      </c>
      <c r="K60" s="150" t="str">
        <f>IFERROR(CONCATENATE(INDEX('8- Políticas de Administración '!$B$16:$F$53,MATCH('5- Identificación de Riesgos'!J60,'8- Políticas de Administración '!$C$16:$C$54,0),1)," - ",L60),"")</f>
        <v>Catastrófico - 5</v>
      </c>
      <c r="L60" s="192">
        <f>IFERROR(VLOOKUP(INDEX('8- Políticas de Administración '!$B$16:$F$63,MATCH('5- Identificación de Riesgos'!J60,'8- Políticas de Administración '!$C$16:$C$64,0),1),'8- Políticas de Administración '!$B$16:$F$64,5,FALSE),"")</f>
        <v>5</v>
      </c>
      <c r="M60" s="451" t="str">
        <f>IFERROR(CONCATENATE(INDEX('8- Políticas de Administración '!$B$16:$F$53,MATCH(ROUND(AVERAGE(L60:L69),0),'8- Políticas de Administración '!$F$16:$F$53,0),1)," - ",ROUND(AVERAGE(L60:L69),0)),"")</f>
        <v>Mayor - 4</v>
      </c>
      <c r="N60" s="386" t="str">
        <f>IFERROR(CONCATENATE(VLOOKUP((LEFT(H60,LEN(H60)-4)&amp;LEFT(M60,LEN(M60)-4)),'9- Matriz de Calor '!$D$18:$E$42,2,0)," - ",RIGHT(H60,1)*RIGHT(M60,1)),"")</f>
        <v>Alto  - 4</v>
      </c>
      <c r="Q60" s="483"/>
      <c r="R60" s="484"/>
      <c r="S60" s="484"/>
      <c r="T60" s="484"/>
      <c r="U60" s="484"/>
      <c r="V60" s="484"/>
      <c r="W60" s="484"/>
      <c r="X60" s="484"/>
      <c r="Y60" s="485"/>
    </row>
    <row r="61" spans="1:25" ht="59.25" hidden="1" customHeight="1">
      <c r="A61" s="381"/>
      <c r="B61" s="401"/>
      <c r="C61" s="449"/>
      <c r="D61" s="186" t="s">
        <v>336</v>
      </c>
      <c r="E61" s="398"/>
      <c r="F61" s="399"/>
      <c r="G61" s="400"/>
      <c r="H61" s="389"/>
      <c r="I61" s="148" t="s">
        <v>337</v>
      </c>
      <c r="J61" s="92" t="s">
        <v>338</v>
      </c>
      <c r="K61" s="148" t="str">
        <f>IFERROR(CONCATENATE(INDEX('8- Políticas de Administración '!$B$16:$F$53,MATCH('5- Identificación de Riesgos'!J61,'8- Políticas de Administración '!$C$16:$C$54,0),1)," - ",L61),"")</f>
        <v>Moderado - 3</v>
      </c>
      <c r="L61" s="179">
        <f>IFERROR(VLOOKUP(INDEX('8- Políticas de Administración '!$B$16:$F$63,MATCH('5- Identificación de Riesgos'!J61,'8- Políticas de Administración '!$C$16:$C$64,0),1),'8- Políticas de Administración '!$B$16:$F$64,5,FALSE),"")</f>
        <v>3</v>
      </c>
      <c r="M61" s="391"/>
      <c r="N61" s="387"/>
      <c r="Q61" s="483"/>
      <c r="R61" s="484"/>
      <c r="S61" s="484"/>
      <c r="T61" s="484"/>
      <c r="U61" s="484"/>
      <c r="V61" s="484"/>
      <c r="W61" s="484"/>
      <c r="X61" s="484"/>
      <c r="Y61" s="485"/>
    </row>
    <row r="62" spans="1:25" ht="15" hidden="1" customHeight="1">
      <c r="A62" s="381"/>
      <c r="B62" s="401"/>
      <c r="C62" s="449"/>
      <c r="D62" s="186"/>
      <c r="E62" s="398"/>
      <c r="F62" s="399"/>
      <c r="G62" s="400"/>
      <c r="H62" s="389"/>
      <c r="I62" s="148"/>
      <c r="J62" s="92"/>
      <c r="K62" s="148" t="str">
        <f>IFERROR(CONCATENATE(INDEX('8- Políticas de Administración '!$B$16:$F$53,MATCH('5- Identificación de Riesgos'!J62,'8- Políticas de Administración '!$C$16:$C$54,0),1)," - ",L62),"")</f>
        <v/>
      </c>
      <c r="L62" s="179" t="str">
        <f>IFERROR(VLOOKUP(INDEX('8- Políticas de Administración '!$B$16:$F$63,MATCH('5- Identificación de Riesgos'!J62,'8- Políticas de Administración '!$C$16:$C$64,0),1),'8- Políticas de Administración '!$B$16:$F$64,5,FALSE),"")</f>
        <v/>
      </c>
      <c r="M62" s="391"/>
      <c r="N62" s="387"/>
      <c r="Q62" s="483"/>
      <c r="R62" s="484"/>
      <c r="S62" s="484"/>
      <c r="T62" s="484"/>
      <c r="U62" s="484"/>
      <c r="V62" s="484"/>
      <c r="W62" s="484"/>
      <c r="X62" s="484"/>
      <c r="Y62" s="485"/>
    </row>
    <row r="63" spans="1:25" ht="15" hidden="1" customHeight="1">
      <c r="A63" s="381"/>
      <c r="B63" s="401"/>
      <c r="C63" s="449"/>
      <c r="D63" s="155"/>
      <c r="E63" s="398"/>
      <c r="F63" s="399"/>
      <c r="G63" s="400"/>
      <c r="H63" s="389"/>
      <c r="I63" s="148"/>
      <c r="J63" s="92"/>
      <c r="K63" s="148" t="str">
        <f>IFERROR(CONCATENATE(INDEX('8- Políticas de Administración '!$B$16:$F$53,MATCH('5- Identificación de Riesgos'!J63,'8- Políticas de Administración '!$C$16:$C$54,0),1)," - ",L63),"")</f>
        <v/>
      </c>
      <c r="L63" s="179" t="str">
        <f>IFERROR(VLOOKUP(INDEX('8- Políticas de Administración '!$B$16:$F$63,MATCH('5- Identificación de Riesgos'!J63,'8- Políticas de Administración '!$C$16:$C$64,0),1),'8- Políticas de Administración '!$B$16:$F$64,5,FALSE),"")</f>
        <v/>
      </c>
      <c r="M63" s="391"/>
      <c r="N63" s="387"/>
      <c r="Q63" s="483"/>
      <c r="R63" s="484"/>
      <c r="S63" s="484"/>
      <c r="T63" s="484"/>
      <c r="U63" s="484"/>
      <c r="V63" s="484"/>
      <c r="W63" s="484"/>
      <c r="X63" s="484"/>
      <c r="Y63" s="485"/>
    </row>
    <row r="64" spans="1:25" ht="15" hidden="1" customHeight="1">
      <c r="A64" s="381"/>
      <c r="B64" s="401"/>
      <c r="C64" s="449"/>
      <c r="D64" s="155"/>
      <c r="E64" s="398"/>
      <c r="F64" s="399"/>
      <c r="G64" s="400"/>
      <c r="H64" s="389"/>
      <c r="I64" s="148"/>
      <c r="J64" s="92"/>
      <c r="K64" s="148" t="str">
        <f>IFERROR(CONCATENATE(INDEX('8- Políticas de Administración '!$B$16:$F$53,MATCH('5- Identificación de Riesgos'!J64,'8- Políticas de Administración '!$C$16:$C$54,0),1)," - ",L64),"")</f>
        <v/>
      </c>
      <c r="L64" s="179" t="str">
        <f>IFERROR(VLOOKUP(INDEX('8- Políticas de Administración '!$B$16:$F$63,MATCH('5- Identificación de Riesgos'!J64,'8- Políticas de Administración '!$C$16:$C$64,0),1),'8- Políticas de Administración '!$B$16:$F$64,5,FALSE),"")</f>
        <v/>
      </c>
      <c r="M64" s="391"/>
      <c r="N64" s="387"/>
      <c r="Q64" s="483"/>
      <c r="R64" s="484"/>
      <c r="S64" s="484"/>
      <c r="T64" s="484"/>
      <c r="U64" s="484"/>
      <c r="V64" s="484"/>
      <c r="W64" s="484"/>
      <c r="X64" s="484"/>
      <c r="Y64" s="485"/>
    </row>
    <row r="65" spans="1:25" ht="15" hidden="1" customHeight="1">
      <c r="A65" s="381"/>
      <c r="B65" s="401"/>
      <c r="C65" s="449"/>
      <c r="D65" s="155"/>
      <c r="E65" s="398"/>
      <c r="F65" s="399"/>
      <c r="G65" s="400"/>
      <c r="H65" s="389"/>
      <c r="I65" s="148"/>
      <c r="J65" s="92"/>
      <c r="K65" s="148" t="str">
        <f>IFERROR(CONCATENATE(INDEX('8- Políticas de Administración '!$B$16:$F$53,MATCH('5- Identificación de Riesgos'!J65,'8- Políticas de Administración '!$C$16:$C$54,0),1)," - ",L65),"")</f>
        <v/>
      </c>
      <c r="L65" s="179" t="str">
        <f>IFERROR(VLOOKUP(INDEX('8- Políticas de Administración '!$B$16:$F$63,MATCH('5- Identificación de Riesgos'!J65,'8- Políticas de Administración '!$C$16:$C$64,0),1),'8- Políticas de Administración '!$B$16:$F$64,5,FALSE),"")</f>
        <v/>
      </c>
      <c r="M65" s="391"/>
      <c r="N65" s="387"/>
      <c r="Q65" s="483"/>
      <c r="R65" s="484"/>
      <c r="S65" s="484"/>
      <c r="T65" s="484"/>
      <c r="U65" s="484"/>
      <c r="V65" s="484"/>
      <c r="W65" s="484"/>
      <c r="X65" s="484"/>
      <c r="Y65" s="485"/>
    </row>
    <row r="66" spans="1:25" ht="15" hidden="1" customHeight="1">
      <c r="A66" s="381"/>
      <c r="B66" s="401"/>
      <c r="C66" s="449"/>
      <c r="D66" s="155"/>
      <c r="E66" s="398"/>
      <c r="F66" s="399"/>
      <c r="G66" s="400"/>
      <c r="H66" s="389"/>
      <c r="I66" s="148"/>
      <c r="J66" s="92"/>
      <c r="K66" s="148" t="str">
        <f>IFERROR(CONCATENATE(INDEX('8- Políticas de Administración '!$B$16:$F$53,MATCH('5- Identificación de Riesgos'!J66,'8- Políticas de Administración '!$C$16:$C$54,0),1)," - ",L66),"")</f>
        <v/>
      </c>
      <c r="L66" s="179" t="str">
        <f>IFERROR(VLOOKUP(INDEX('8- Políticas de Administración '!$B$16:$F$63,MATCH('5- Identificación de Riesgos'!J66,'8- Políticas de Administración '!$C$16:$C$64,0),1),'8- Políticas de Administración '!$B$16:$F$64,5,FALSE),"")</f>
        <v/>
      </c>
      <c r="M66" s="391"/>
      <c r="N66" s="387"/>
      <c r="Q66" s="483"/>
      <c r="R66" s="484"/>
      <c r="S66" s="484"/>
      <c r="T66" s="484"/>
      <c r="U66" s="484"/>
      <c r="V66" s="484"/>
      <c r="W66" s="484"/>
      <c r="X66" s="484"/>
      <c r="Y66" s="485"/>
    </row>
    <row r="67" spans="1:25" ht="15.75" hidden="1" customHeight="1" thickBot="1">
      <c r="A67" s="381"/>
      <c r="B67" s="401"/>
      <c r="C67" s="449"/>
      <c r="D67" s="155"/>
      <c r="E67" s="398"/>
      <c r="F67" s="399"/>
      <c r="G67" s="400"/>
      <c r="H67" s="389"/>
      <c r="I67" s="148"/>
      <c r="J67" s="92"/>
      <c r="K67" s="148" t="str">
        <f>IFERROR(CONCATENATE(INDEX('8- Políticas de Administración '!$B$16:$F$53,MATCH('5- Identificación de Riesgos'!J67,'8- Políticas de Administración '!$C$16:$C$54,0),1)," - ",L67),"")</f>
        <v/>
      </c>
      <c r="L67" s="180" t="str">
        <f>IFERROR(VLOOKUP(INDEX('8- Políticas de Administración '!$B$16:$F$63,MATCH('5- Identificación de Riesgos'!J67,'8- Políticas de Administración '!$C$16:$C$64,0),1),'8- Políticas de Administración '!$B$16:$F$64,5,FALSE),"")</f>
        <v/>
      </c>
      <c r="M67" s="391"/>
      <c r="N67" s="387"/>
      <c r="Q67" s="483"/>
      <c r="R67" s="484"/>
      <c r="S67" s="484"/>
      <c r="T67" s="484"/>
      <c r="U67" s="484"/>
      <c r="V67" s="484"/>
      <c r="W67" s="484"/>
      <c r="X67" s="484"/>
      <c r="Y67" s="485"/>
    </row>
    <row r="68" spans="1:25" ht="23.25" hidden="1" customHeight="1">
      <c r="A68" s="381"/>
      <c r="B68" s="401"/>
      <c r="C68" s="449"/>
      <c r="D68" s="155"/>
      <c r="E68" s="398"/>
      <c r="F68" s="399"/>
      <c r="G68" s="400"/>
      <c r="H68" s="389"/>
      <c r="I68" s="148"/>
      <c r="J68" s="92"/>
      <c r="K68" s="148" t="str">
        <f>IFERROR(CONCATENATE(INDEX('8- Políticas de Administración '!$B$16:$F$53,MATCH('5- Identificación de Riesgos'!J68,'8- Políticas de Administración '!$C$16:$C$54,0),1)," - ",L68),"")</f>
        <v/>
      </c>
      <c r="L68" s="192" t="str">
        <f>IFERROR(VLOOKUP(INDEX('8- Políticas de Administración '!$B$16:$F$63,MATCH('5- Identificación de Riesgos'!J68,'8- Políticas de Administración '!$C$16:$C$64,0),1),'8- Políticas de Administración '!$B$16:$F$64,5,FALSE),"")</f>
        <v/>
      </c>
      <c r="M68" s="391"/>
      <c r="N68" s="387"/>
      <c r="Q68" s="483"/>
      <c r="R68" s="484"/>
      <c r="S68" s="484"/>
      <c r="T68" s="484"/>
      <c r="U68" s="484"/>
      <c r="V68" s="484"/>
      <c r="W68" s="484"/>
      <c r="X68" s="484"/>
      <c r="Y68" s="485"/>
    </row>
    <row r="69" spans="1:25" ht="15" hidden="1" customHeight="1" thickBot="1">
      <c r="A69" s="382"/>
      <c r="B69" s="402"/>
      <c r="C69" s="450"/>
      <c r="D69" s="202"/>
      <c r="E69" s="487"/>
      <c r="F69" s="486"/>
      <c r="G69" s="472"/>
      <c r="H69" s="474"/>
      <c r="I69" s="149"/>
      <c r="J69" s="159"/>
      <c r="K69" s="149" t="str">
        <f>IFERROR(CONCATENATE(INDEX('8- Políticas de Administración '!$B$16:$F$53,MATCH('5- Identificación de Riesgos'!J69,'8- Políticas de Administración '!$C$16:$C$54,0),1)," - ",L69),"")</f>
        <v/>
      </c>
      <c r="L69" s="180" t="str">
        <f>IFERROR(VLOOKUP(INDEX('8- Políticas de Administración '!$B$16:$F$63,MATCH('5- Identificación de Riesgos'!J69,'8- Políticas de Administración '!$C$16:$C$64,0),1),'8- Políticas de Administración '!$B$16:$F$64,5,FALSE),"")</f>
        <v/>
      </c>
      <c r="M69" s="392"/>
      <c r="N69" s="388"/>
    </row>
    <row r="70" spans="1:25" ht="45" hidden="1" customHeight="1">
      <c r="A70" s="383">
        <v>7</v>
      </c>
      <c r="B70" s="394" t="s">
        <v>339</v>
      </c>
      <c r="C70" s="396" t="s">
        <v>340</v>
      </c>
      <c r="D70" s="146" t="s">
        <v>334</v>
      </c>
      <c r="E70" s="398">
        <v>200</v>
      </c>
      <c r="F70" s="399">
        <v>1</v>
      </c>
      <c r="G70" s="400">
        <f t="shared" ref="G70" si="4">F70/E70</f>
        <v>5.0000000000000001E-3</v>
      </c>
      <c r="H70" s="389"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50" t="s">
        <v>294</v>
      </c>
      <c r="J70" s="213" t="s">
        <v>335</v>
      </c>
      <c r="K70" s="150" t="str">
        <f>IFERROR(CONCATENATE(INDEX('8- Políticas de Administración '!$B$16:$F$53,MATCH('5- Identificación de Riesgos'!J70,'8- Políticas de Administración '!$C$16:$C$54,0),1)," - ",L70),"")</f>
        <v>Catastrófico - 5</v>
      </c>
      <c r="L70" s="192">
        <f>IFERROR(VLOOKUP(INDEX('8- Políticas de Administración '!$B$16:$F$63,MATCH('5- Identificación de Riesgos'!J70,'8- Políticas de Administración '!$C$16:$C$64,0),1),'8- Políticas de Administración '!$B$16:$F$64,5,FALSE),"")</f>
        <v>5</v>
      </c>
      <c r="M70" s="390" t="str">
        <f>IFERROR(CONCATENATE(INDEX('8- Políticas de Administración '!$B$16:$F$53,MATCH(ROUND(AVERAGE(L70:L79),0),'8- Políticas de Administración '!$F$16:$F$53,0),1)," - ",ROUND(AVERAGE(L70:L79),0)),"")</f>
        <v>Mayor - 4</v>
      </c>
      <c r="N70" s="393" t="str">
        <f>IFERROR(CONCATENATE(VLOOKUP((LEFT(H70,LEN(H70)-4)&amp;LEFT(M70,LEN(M70)-4)),'9- Matriz de Calor '!$D$18:$E$42,2,0)," - ",RIGHT(H70,1)*RIGHT(M70,1)),"")</f>
        <v>Alto  - 4</v>
      </c>
    </row>
    <row r="71" spans="1:25" ht="15" hidden="1" customHeight="1">
      <c r="A71" s="384"/>
      <c r="B71" s="394"/>
      <c r="C71" s="396"/>
      <c r="D71" s="208" t="s">
        <v>341</v>
      </c>
      <c r="E71" s="398"/>
      <c r="F71" s="399"/>
      <c r="G71" s="400"/>
      <c r="H71" s="389"/>
      <c r="I71" s="148" t="s">
        <v>337</v>
      </c>
      <c r="J71" s="92" t="s">
        <v>338</v>
      </c>
      <c r="K71" s="148" t="str">
        <f>IFERROR(CONCATENATE(INDEX('8- Políticas de Administración '!$B$16:$F$53,MATCH('5- Identificación de Riesgos'!J71,'8- Políticas de Administración '!$C$16:$C$54,0),1)," - ",L71),"")</f>
        <v>Moderado - 3</v>
      </c>
      <c r="L71" s="179">
        <f>IFERROR(VLOOKUP(INDEX('8- Políticas de Administración '!$B$16:$F$63,MATCH('5- Identificación de Riesgos'!J71,'8- Políticas de Administración '!$C$16:$C$64,0),1),'8- Políticas de Administración '!$B$16:$F$64,5,FALSE),"")</f>
        <v>3</v>
      </c>
      <c r="M71" s="391"/>
      <c r="N71" s="387"/>
    </row>
    <row r="72" spans="1:25" ht="15" hidden="1" customHeight="1">
      <c r="A72" s="384"/>
      <c r="B72" s="394"/>
      <c r="C72" s="396"/>
      <c r="D72" s="209"/>
      <c r="E72" s="398"/>
      <c r="F72" s="399"/>
      <c r="G72" s="400"/>
      <c r="H72" s="389"/>
      <c r="I72" s="148"/>
      <c r="J72" s="92"/>
      <c r="K72" s="148" t="str">
        <f>IFERROR(CONCATENATE(INDEX('8- Políticas de Administración '!$B$16:$F$53,MATCH('5- Identificación de Riesgos'!J72,'8- Políticas de Administración '!$C$16:$C$54,0),1)," - ",L72),"")</f>
        <v/>
      </c>
      <c r="L72" s="179" t="str">
        <f>IFERROR(VLOOKUP(INDEX('8- Políticas de Administración '!$B$16:$F$63,MATCH('5- Identificación de Riesgos'!J72,'8- Políticas de Administración '!$C$16:$C$64,0),1),'8- Políticas de Administración '!$B$16:$F$64,5,FALSE),"")</f>
        <v/>
      </c>
      <c r="M72" s="391"/>
      <c r="N72" s="387"/>
    </row>
    <row r="73" spans="1:25" ht="15" hidden="1" customHeight="1">
      <c r="A73" s="384"/>
      <c r="B73" s="394"/>
      <c r="C73" s="396"/>
      <c r="D73" s="209"/>
      <c r="E73" s="398"/>
      <c r="F73" s="399"/>
      <c r="G73" s="400"/>
      <c r="H73" s="389"/>
      <c r="I73" s="148"/>
      <c r="J73" s="92"/>
      <c r="K73" s="148" t="str">
        <f>IFERROR(CONCATENATE(INDEX('8- Políticas de Administración '!$B$16:$F$53,MATCH('5- Identificación de Riesgos'!J73,'8- Políticas de Administración '!$C$16:$C$54,0),1)," - ",L73),"")</f>
        <v/>
      </c>
      <c r="L73" s="179" t="str">
        <f>IFERROR(VLOOKUP(INDEX('8- Políticas de Administración '!$B$16:$F$63,MATCH('5- Identificación de Riesgos'!J73,'8- Políticas de Administración '!$C$16:$C$64,0),1),'8- Políticas de Administración '!$B$16:$F$64,5,FALSE),"")</f>
        <v/>
      </c>
      <c r="M73" s="391"/>
      <c r="N73" s="387"/>
    </row>
    <row r="74" spans="1:25" ht="15" hidden="1" customHeight="1">
      <c r="A74" s="384"/>
      <c r="B74" s="394"/>
      <c r="C74" s="396"/>
      <c r="D74" s="210"/>
      <c r="E74" s="398"/>
      <c r="F74" s="399"/>
      <c r="G74" s="400"/>
      <c r="H74" s="389"/>
      <c r="I74" s="148"/>
      <c r="J74" s="92"/>
      <c r="K74" s="148" t="str">
        <f>IFERROR(CONCATENATE(INDEX('8- Políticas de Administración '!$B$16:$F$53,MATCH('5- Identificación de Riesgos'!J74,'8- Políticas de Administración '!$C$16:$C$54,0),1)," - ",L74),"")</f>
        <v/>
      </c>
      <c r="L74" s="179" t="str">
        <f>IFERROR(VLOOKUP(INDEX('8- Políticas de Administración '!$B$16:$F$63,MATCH('5- Identificación de Riesgos'!J74,'8- Políticas de Administración '!$C$16:$C$64,0),1),'8- Políticas de Administración '!$B$16:$F$64,5,FALSE),"")</f>
        <v/>
      </c>
      <c r="M74" s="391"/>
      <c r="N74" s="387"/>
    </row>
    <row r="75" spans="1:25" ht="15" hidden="1" customHeight="1">
      <c r="A75" s="384"/>
      <c r="B75" s="394"/>
      <c r="C75" s="396"/>
      <c r="D75" s="208"/>
      <c r="E75" s="398"/>
      <c r="F75" s="399"/>
      <c r="G75" s="400"/>
      <c r="H75" s="389"/>
      <c r="I75" s="148"/>
      <c r="J75" s="92"/>
      <c r="K75" s="148" t="str">
        <f>IFERROR(CONCATENATE(INDEX('8- Políticas de Administración '!$B$16:$F$53,MATCH('5- Identificación de Riesgos'!J75,'8- Políticas de Administración '!$C$16:$C$54,0),1)," - ",L75),"")</f>
        <v/>
      </c>
      <c r="L75" s="179" t="str">
        <f>IFERROR(VLOOKUP(INDEX('8- Políticas de Administración '!$B$16:$F$63,MATCH('5- Identificación de Riesgos'!J75,'8- Políticas de Administración '!$C$16:$C$64,0),1),'8- Políticas de Administración '!$B$16:$F$64,5,FALSE),"")</f>
        <v/>
      </c>
      <c r="M75" s="391"/>
      <c r="N75" s="387"/>
    </row>
    <row r="76" spans="1:25" ht="15" hidden="1" customHeight="1">
      <c r="A76" s="384"/>
      <c r="B76" s="394"/>
      <c r="C76" s="396"/>
      <c r="D76" s="208"/>
      <c r="E76" s="398"/>
      <c r="F76" s="399"/>
      <c r="G76" s="400"/>
      <c r="H76" s="389"/>
      <c r="I76" s="148"/>
      <c r="J76" s="92"/>
      <c r="K76" s="148" t="str">
        <f>IFERROR(CONCATENATE(INDEX('8- Políticas de Administración '!$B$16:$F$53,MATCH('5- Identificación de Riesgos'!J76,'8- Políticas de Administración '!$C$16:$C$54,0),1)," - ",L76),"")</f>
        <v/>
      </c>
      <c r="L76" s="179" t="str">
        <f>IFERROR(VLOOKUP(INDEX('8- Políticas de Administración '!$B$16:$F$63,MATCH('5- Identificación de Riesgos'!J76,'8- Políticas de Administración '!$C$16:$C$64,0),1),'8- Políticas de Administración '!$B$16:$F$64,5,FALSE),"")</f>
        <v/>
      </c>
      <c r="M76" s="391"/>
      <c r="N76" s="387"/>
    </row>
    <row r="77" spans="1:25" ht="15.75" hidden="1" customHeight="1" thickBot="1">
      <c r="A77" s="384"/>
      <c r="B77" s="394"/>
      <c r="C77" s="396"/>
      <c r="D77" s="208"/>
      <c r="E77" s="398"/>
      <c r="F77" s="399"/>
      <c r="G77" s="400"/>
      <c r="H77" s="389"/>
      <c r="I77" s="148"/>
      <c r="J77" s="92"/>
      <c r="K77" s="148" t="str">
        <f>IFERROR(CONCATENATE(INDEX('8- Políticas de Administración '!$B$16:$F$53,MATCH('5- Identificación de Riesgos'!J77,'8- Políticas de Administración '!$C$16:$C$54,0),1)," - ",L77),"")</f>
        <v/>
      </c>
      <c r="L77" s="180" t="str">
        <f>IFERROR(VLOOKUP(INDEX('8- Políticas de Administración '!$B$16:$F$63,MATCH('5- Identificación de Riesgos'!J77,'8- Políticas de Administración '!$C$16:$C$64,0),1),'8- Políticas de Administración '!$B$16:$F$64,5,FALSE),"")</f>
        <v/>
      </c>
      <c r="M77" s="391"/>
      <c r="N77" s="387"/>
    </row>
    <row r="78" spans="1:25" ht="23.25" hidden="1" customHeight="1">
      <c r="A78" s="384"/>
      <c r="B78" s="394"/>
      <c r="C78" s="396"/>
      <c r="D78" s="208"/>
      <c r="E78" s="398"/>
      <c r="F78" s="399"/>
      <c r="G78" s="400"/>
      <c r="H78" s="389"/>
      <c r="I78" s="148"/>
      <c r="J78" s="92"/>
      <c r="K78" s="148" t="str">
        <f>IFERROR(CONCATENATE(INDEX('8- Políticas de Administración '!$B$16:$F$53,MATCH('5- Identificación de Riesgos'!J78,'8- Políticas de Administración '!$C$16:$C$54,0),1)," - ",L78),"")</f>
        <v/>
      </c>
      <c r="L78" s="192" t="str">
        <f>IFERROR(VLOOKUP(INDEX('8- Políticas de Administración '!$B$16:$F$63,MATCH('5- Identificación de Riesgos'!J78,'8- Políticas de Administración '!$C$16:$C$64,0),1),'8- Políticas de Administración '!$B$16:$F$64,5,FALSE),"")</f>
        <v/>
      </c>
      <c r="M78" s="391"/>
      <c r="N78" s="387"/>
    </row>
    <row r="79" spans="1:25" ht="15" hidden="1" customHeight="1" thickBot="1">
      <c r="A79" s="385"/>
      <c r="B79" s="395"/>
      <c r="C79" s="397"/>
      <c r="D79" s="211"/>
      <c r="E79" s="398"/>
      <c r="F79" s="399"/>
      <c r="G79" s="400"/>
      <c r="H79" s="389"/>
      <c r="I79" s="187"/>
      <c r="J79" s="200"/>
      <c r="K79" s="187" t="str">
        <f>IFERROR(CONCATENATE(INDEX('8- Políticas de Administración '!$B$16:$F$53,MATCH('5- Identificación de Riesgos'!J79,'8- Políticas de Administración '!$C$16:$C$54,0),1)," - ",L79),"")</f>
        <v/>
      </c>
      <c r="L79" s="201" t="str">
        <f>IFERROR(VLOOKUP(INDEX('8- Políticas de Administración '!$B$16:$F$63,MATCH('5- Identificación de Riesgos'!J79,'8- Políticas de Administración '!$C$16:$C$64,0),1),'8- Políticas de Administración '!$B$16:$F$64,5,FALSE),"")</f>
        <v/>
      </c>
      <c r="M79" s="392"/>
      <c r="N79" s="388"/>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657" priority="726" operator="containsText" text="Muy Baja">
      <formula>NOT(ISERROR(SEARCH("Muy Baja",H10)))</formula>
    </cfRule>
    <cfRule type="containsText" dxfId="656" priority="727" operator="containsText" text="Baja">
      <formula>NOT(ISERROR(SEARCH("Baja",H10)))</formula>
    </cfRule>
    <cfRule type="containsText" dxfId="655" priority="728" operator="containsText" text="Muy Alta">
      <formula>NOT(ISERROR(SEARCH("Muy Alta",H10)))</formula>
    </cfRule>
    <cfRule type="containsText" dxfId="654" priority="730" operator="containsText" text="Alta">
      <formula>NOT(ISERROR(SEARCH("Alta",H10)))</formula>
    </cfRule>
    <cfRule type="containsText" dxfId="653" priority="731" operator="containsText" text="Media">
      <formula>NOT(ISERROR(SEARCH("Media",H10)))</formula>
    </cfRule>
    <cfRule type="containsText" dxfId="652" priority="732" operator="containsText" text="Media">
      <formula>NOT(ISERROR(SEARCH("Media",H10)))</formula>
    </cfRule>
    <cfRule type="containsText" dxfId="651" priority="733" operator="containsText" text="Media">
      <formula>NOT(ISERROR(SEARCH("Media",H10)))</formula>
    </cfRule>
    <cfRule type="containsText" dxfId="650" priority="734" operator="containsText" text="Muy Baja">
      <formula>NOT(ISERROR(SEARCH("Muy Baja",H10)))</formula>
    </cfRule>
    <cfRule type="containsText" dxfId="649" priority="735" operator="containsText" text="Baja">
      <formula>NOT(ISERROR(SEARCH("Baja",H10)))</formula>
    </cfRule>
    <cfRule type="containsText" dxfId="648" priority="736" operator="containsText" text="Muy Baja">
      <formula>NOT(ISERROR(SEARCH("Muy Baja",H10)))</formula>
    </cfRule>
    <cfRule type="containsText" dxfId="647" priority="737" operator="containsText" text="Muy Baja">
      <formula>NOT(ISERROR(SEARCH("Muy Baja",H10)))</formula>
    </cfRule>
    <cfRule type="containsText" dxfId="646" priority="738" operator="containsText" text="Muy Baja">
      <formula>NOT(ISERROR(SEARCH("Muy Baja",H10)))</formula>
    </cfRule>
    <cfRule type="containsText" dxfId="645" priority="739" operator="containsText" text="Muy Baja'Tabla probabilidad'!">
      <formula>NOT(ISERROR(SEARCH("Muy Baja'Tabla probabilidad'!",H10)))</formula>
    </cfRule>
    <cfRule type="containsText" dxfId="644" priority="740" operator="containsText" text="Muy bajo">
      <formula>NOT(ISERROR(SEARCH("Muy bajo",H10)))</formula>
    </cfRule>
    <cfRule type="containsText" dxfId="643" priority="741" operator="containsText" text="Alta">
      <formula>NOT(ISERROR(SEARCH("Alta",H10)))</formula>
    </cfRule>
    <cfRule type="containsText" dxfId="642" priority="742" operator="containsText" text="Media">
      <formula>NOT(ISERROR(SEARCH("Media",H10)))</formula>
    </cfRule>
    <cfRule type="containsText" dxfId="641" priority="743" operator="containsText" text="Baja">
      <formula>NOT(ISERROR(SEARCH("Baja",H10)))</formula>
    </cfRule>
    <cfRule type="containsText" dxfId="640" priority="744" operator="containsText" text="Muy baja">
      <formula>NOT(ISERROR(SEARCH("Muy baja",H10)))</formula>
    </cfRule>
    <cfRule type="cellIs" dxfId="639" priority="747" operator="between">
      <formula>1</formula>
      <formula>2</formula>
    </cfRule>
    <cfRule type="cellIs" dxfId="638" priority="748" operator="between">
      <formula>0</formula>
      <formula>2</formula>
    </cfRule>
  </conditionalFormatting>
  <conditionalFormatting sqref="H30">
    <cfRule type="containsText" dxfId="637" priority="333" operator="containsText" text="Muy Baja">
      <formula>NOT(ISERROR(SEARCH("Muy Baja",H30)))</formula>
    </cfRule>
    <cfRule type="containsText" dxfId="636" priority="334" operator="containsText" text="Baja">
      <formula>NOT(ISERROR(SEARCH("Baja",H30)))</formula>
    </cfRule>
    <cfRule type="containsText" dxfId="635" priority="335" operator="containsText" text="Muy Alta">
      <formula>NOT(ISERROR(SEARCH("Muy Alta",H30)))</formula>
    </cfRule>
    <cfRule type="containsText" dxfId="634" priority="337" operator="containsText" text="Alta">
      <formula>NOT(ISERROR(SEARCH("Alta",H30)))</formula>
    </cfRule>
    <cfRule type="containsText" dxfId="633" priority="338" operator="containsText" text="Media">
      <formula>NOT(ISERROR(SEARCH("Media",H30)))</formula>
    </cfRule>
    <cfRule type="containsText" dxfId="632" priority="339" operator="containsText" text="Media">
      <formula>NOT(ISERROR(SEARCH("Media",H30)))</formula>
    </cfRule>
    <cfRule type="containsText" dxfId="631" priority="340" operator="containsText" text="Media">
      <formula>NOT(ISERROR(SEARCH("Media",H30)))</formula>
    </cfRule>
    <cfRule type="containsText" dxfId="630" priority="341" operator="containsText" text="Muy Baja">
      <formula>NOT(ISERROR(SEARCH("Muy Baja",H30)))</formula>
    </cfRule>
    <cfRule type="containsText" dxfId="629" priority="342" operator="containsText" text="Baja">
      <formula>NOT(ISERROR(SEARCH("Baja",H30)))</formula>
    </cfRule>
    <cfRule type="containsText" dxfId="628" priority="343" operator="containsText" text="Muy Baja">
      <formula>NOT(ISERROR(SEARCH("Muy Baja",H30)))</formula>
    </cfRule>
    <cfRule type="containsText" dxfId="627" priority="344" operator="containsText" text="Muy Baja">
      <formula>NOT(ISERROR(SEARCH("Muy Baja",H30)))</formula>
    </cfRule>
    <cfRule type="containsText" dxfId="626" priority="345" operator="containsText" text="Muy Baja">
      <formula>NOT(ISERROR(SEARCH("Muy Baja",H30)))</formula>
    </cfRule>
    <cfRule type="containsText" dxfId="625" priority="346" operator="containsText" text="Muy Baja'Tabla probabilidad'!">
      <formula>NOT(ISERROR(SEARCH("Muy Baja'Tabla probabilidad'!",H30)))</formula>
    </cfRule>
    <cfRule type="containsText" dxfId="624" priority="347" operator="containsText" text="Muy bajo">
      <formula>NOT(ISERROR(SEARCH("Muy bajo",H30)))</formula>
    </cfRule>
    <cfRule type="containsText" dxfId="623" priority="348" operator="containsText" text="Alta">
      <formula>NOT(ISERROR(SEARCH("Alta",H30)))</formula>
    </cfRule>
    <cfRule type="containsText" dxfId="622" priority="349" operator="containsText" text="Media">
      <formula>NOT(ISERROR(SEARCH("Media",H30)))</formula>
    </cfRule>
    <cfRule type="containsText" dxfId="621" priority="350" operator="containsText" text="Baja">
      <formula>NOT(ISERROR(SEARCH("Baja",H30)))</formula>
    </cfRule>
    <cfRule type="containsText" dxfId="620" priority="351" operator="containsText" text="Muy baja">
      <formula>NOT(ISERROR(SEARCH("Muy baja",H30)))</formula>
    </cfRule>
    <cfRule type="cellIs" dxfId="619" priority="354" operator="between">
      <formula>1</formula>
      <formula>2</formula>
    </cfRule>
    <cfRule type="cellIs" dxfId="618" priority="355" operator="between">
      <formula>0</formula>
      <formula>2</formula>
    </cfRule>
  </conditionalFormatting>
  <conditionalFormatting sqref="H40">
    <cfRule type="containsText" dxfId="617" priority="403" operator="containsText" text="Muy Baja">
      <formula>NOT(ISERROR(SEARCH("Muy Baja",H40)))</formula>
    </cfRule>
    <cfRule type="containsText" dxfId="616" priority="404" operator="containsText" text="Baja">
      <formula>NOT(ISERROR(SEARCH("Baja",H40)))</formula>
    </cfRule>
    <cfRule type="containsText" dxfId="615" priority="405" operator="containsText" text="Muy Alta">
      <formula>NOT(ISERROR(SEARCH("Muy Alta",H40)))</formula>
    </cfRule>
    <cfRule type="containsText" dxfId="614" priority="407" operator="containsText" text="Alta">
      <formula>NOT(ISERROR(SEARCH("Alta",H40)))</formula>
    </cfRule>
    <cfRule type="containsText" dxfId="613" priority="408" operator="containsText" text="Media">
      <formula>NOT(ISERROR(SEARCH("Media",H40)))</formula>
    </cfRule>
    <cfRule type="containsText" dxfId="612" priority="409" operator="containsText" text="Media">
      <formula>NOT(ISERROR(SEARCH("Media",H40)))</formula>
    </cfRule>
    <cfRule type="containsText" dxfId="611" priority="410" operator="containsText" text="Media">
      <formula>NOT(ISERROR(SEARCH("Media",H40)))</formula>
    </cfRule>
    <cfRule type="containsText" dxfId="610" priority="411" operator="containsText" text="Muy Baja">
      <formula>NOT(ISERROR(SEARCH("Muy Baja",H40)))</formula>
    </cfRule>
    <cfRule type="containsText" dxfId="609" priority="412" operator="containsText" text="Baja">
      <formula>NOT(ISERROR(SEARCH("Baja",H40)))</formula>
    </cfRule>
    <cfRule type="containsText" dxfId="608" priority="413" operator="containsText" text="Muy Baja">
      <formula>NOT(ISERROR(SEARCH("Muy Baja",H40)))</formula>
    </cfRule>
    <cfRule type="containsText" dxfId="607" priority="414" operator="containsText" text="Muy Baja">
      <formula>NOT(ISERROR(SEARCH("Muy Baja",H40)))</formula>
    </cfRule>
    <cfRule type="containsText" dxfId="606" priority="415" operator="containsText" text="Muy Baja">
      <formula>NOT(ISERROR(SEARCH("Muy Baja",H40)))</formula>
    </cfRule>
    <cfRule type="containsText" dxfId="605" priority="416" operator="containsText" text="Muy Baja'Tabla probabilidad'!">
      <formula>NOT(ISERROR(SEARCH("Muy Baja'Tabla probabilidad'!",H40)))</formula>
    </cfRule>
    <cfRule type="containsText" dxfId="604" priority="417" operator="containsText" text="Muy bajo">
      <formula>NOT(ISERROR(SEARCH("Muy bajo",H40)))</formula>
    </cfRule>
    <cfRule type="containsText" dxfId="603" priority="418" operator="containsText" text="Alta">
      <formula>NOT(ISERROR(SEARCH("Alta",H40)))</formula>
    </cfRule>
    <cfRule type="containsText" dxfId="602" priority="419" operator="containsText" text="Media">
      <formula>NOT(ISERROR(SEARCH("Media",H40)))</formula>
    </cfRule>
    <cfRule type="containsText" dxfId="601" priority="420" operator="containsText" text="Baja">
      <formula>NOT(ISERROR(SEARCH("Baja",H40)))</formula>
    </cfRule>
    <cfRule type="containsText" dxfId="600" priority="421" operator="containsText" text="Muy baja">
      <formula>NOT(ISERROR(SEARCH("Muy baja",H40)))</formula>
    </cfRule>
    <cfRule type="cellIs" dxfId="599" priority="422" operator="between">
      <formula>1</formula>
      <formula>2</formula>
    </cfRule>
    <cfRule type="cellIs" dxfId="598" priority="423" operator="between">
      <formula>0</formula>
      <formula>2</formula>
    </cfRule>
  </conditionalFormatting>
  <conditionalFormatting sqref="H50">
    <cfRule type="containsText" dxfId="597" priority="506" operator="containsText" text="Muy Baja">
      <formula>NOT(ISERROR(SEARCH("Muy Baja",H50)))</formula>
    </cfRule>
    <cfRule type="containsText" dxfId="596" priority="507" operator="containsText" text="Baja">
      <formula>NOT(ISERROR(SEARCH("Baja",H50)))</formula>
    </cfRule>
    <cfRule type="containsText" dxfId="595" priority="508" operator="containsText" text="Muy Alta">
      <formula>NOT(ISERROR(SEARCH("Muy Alta",H50)))</formula>
    </cfRule>
    <cfRule type="containsText" dxfId="594" priority="510" operator="containsText" text="Alta">
      <formula>NOT(ISERROR(SEARCH("Alta",H50)))</formula>
    </cfRule>
    <cfRule type="containsText" dxfId="593" priority="511" operator="containsText" text="Media">
      <formula>NOT(ISERROR(SEARCH("Media",H50)))</formula>
    </cfRule>
    <cfRule type="containsText" dxfId="592" priority="512" operator="containsText" text="Media">
      <formula>NOT(ISERROR(SEARCH("Media",H50)))</formula>
    </cfRule>
    <cfRule type="containsText" dxfId="591" priority="513" operator="containsText" text="Media">
      <formula>NOT(ISERROR(SEARCH("Media",H50)))</formula>
    </cfRule>
    <cfRule type="containsText" dxfId="590" priority="514" operator="containsText" text="Muy Baja">
      <formula>NOT(ISERROR(SEARCH("Muy Baja",H50)))</formula>
    </cfRule>
    <cfRule type="containsText" dxfId="589" priority="515" operator="containsText" text="Baja">
      <formula>NOT(ISERROR(SEARCH("Baja",H50)))</formula>
    </cfRule>
    <cfRule type="containsText" dxfId="588" priority="516" operator="containsText" text="Muy Baja">
      <formula>NOT(ISERROR(SEARCH("Muy Baja",H50)))</formula>
    </cfRule>
    <cfRule type="containsText" dxfId="587" priority="517" operator="containsText" text="Muy Baja">
      <formula>NOT(ISERROR(SEARCH("Muy Baja",H50)))</formula>
    </cfRule>
    <cfRule type="containsText" dxfId="586" priority="518" operator="containsText" text="Muy Baja">
      <formula>NOT(ISERROR(SEARCH("Muy Baja",H50)))</formula>
    </cfRule>
    <cfRule type="containsText" dxfId="585" priority="519" operator="containsText" text="Muy Baja'Tabla probabilidad'!">
      <formula>NOT(ISERROR(SEARCH("Muy Baja'Tabla probabilidad'!",H50)))</formula>
    </cfRule>
    <cfRule type="containsText" dxfId="584" priority="520" operator="containsText" text="Muy bajo">
      <formula>NOT(ISERROR(SEARCH("Muy bajo",H50)))</formula>
    </cfRule>
    <cfRule type="containsText" dxfId="583" priority="521" operator="containsText" text="Alta">
      <formula>NOT(ISERROR(SEARCH("Alta",H50)))</formula>
    </cfRule>
    <cfRule type="containsText" dxfId="582" priority="522" operator="containsText" text="Media">
      <formula>NOT(ISERROR(SEARCH("Media",H50)))</formula>
    </cfRule>
    <cfRule type="containsText" dxfId="581" priority="523" operator="containsText" text="Baja">
      <formula>NOT(ISERROR(SEARCH("Baja",H50)))</formula>
    </cfRule>
    <cfRule type="containsText" dxfId="580" priority="524" operator="containsText" text="Muy baja">
      <formula>NOT(ISERROR(SEARCH("Muy baja",H50)))</formula>
    </cfRule>
    <cfRule type="cellIs" dxfId="579" priority="527" operator="between">
      <formula>1</formula>
      <formula>2</formula>
    </cfRule>
    <cfRule type="cellIs" dxfId="578" priority="528" operator="between">
      <formula>0</formula>
      <formula>2</formula>
    </cfRule>
  </conditionalFormatting>
  <conditionalFormatting sqref="H60">
    <cfRule type="containsText" dxfId="577" priority="187" operator="containsText" text="Muy Baja">
      <formula>NOT(ISERROR(SEARCH("Muy Baja",H60)))</formula>
    </cfRule>
    <cfRule type="containsText" dxfId="576" priority="188" operator="containsText" text="Baja">
      <formula>NOT(ISERROR(SEARCH("Baja",H60)))</formula>
    </cfRule>
    <cfRule type="containsText" dxfId="575" priority="189" operator="containsText" text="Muy Alta">
      <formula>NOT(ISERROR(SEARCH("Muy Alta",H60)))</formula>
    </cfRule>
    <cfRule type="containsText" dxfId="574" priority="190" operator="containsText" text="Alta">
      <formula>NOT(ISERROR(SEARCH("Alta",H60)))</formula>
    </cfRule>
    <cfRule type="containsText" dxfId="573" priority="191" operator="containsText" text="Media">
      <formula>NOT(ISERROR(SEARCH("Media",H60)))</formula>
    </cfRule>
    <cfRule type="containsText" dxfId="572" priority="192" operator="containsText" text="Media">
      <formula>NOT(ISERROR(SEARCH("Media",H60)))</formula>
    </cfRule>
    <cfRule type="containsText" dxfId="571" priority="193" operator="containsText" text="Media">
      <formula>NOT(ISERROR(SEARCH("Media",H60)))</formula>
    </cfRule>
    <cfRule type="containsText" dxfId="570" priority="194" operator="containsText" text="Muy Baja">
      <formula>NOT(ISERROR(SEARCH("Muy Baja",H60)))</formula>
    </cfRule>
    <cfRule type="containsText" dxfId="569" priority="195" operator="containsText" text="Baja">
      <formula>NOT(ISERROR(SEARCH("Baja",H60)))</formula>
    </cfRule>
    <cfRule type="containsText" dxfId="568" priority="196" operator="containsText" text="Muy Baja">
      <formula>NOT(ISERROR(SEARCH("Muy Baja",H60)))</formula>
    </cfRule>
    <cfRule type="containsText" dxfId="567" priority="197" operator="containsText" text="Muy Baja">
      <formula>NOT(ISERROR(SEARCH("Muy Baja",H60)))</formula>
    </cfRule>
    <cfRule type="containsText" dxfId="566" priority="198" operator="containsText" text="Muy Baja">
      <formula>NOT(ISERROR(SEARCH("Muy Baja",H60)))</formula>
    </cfRule>
    <cfRule type="containsText" dxfId="565" priority="199" operator="containsText" text="Muy Baja'Tabla probabilidad'!">
      <formula>NOT(ISERROR(SEARCH("Muy Baja'Tabla probabilidad'!",H60)))</formula>
    </cfRule>
    <cfRule type="containsText" dxfId="564" priority="200" operator="containsText" text="Muy bajo">
      <formula>NOT(ISERROR(SEARCH("Muy bajo",H60)))</formula>
    </cfRule>
    <cfRule type="containsText" dxfId="563" priority="201" operator="containsText" text="Alta">
      <formula>NOT(ISERROR(SEARCH("Alta",H60)))</formula>
    </cfRule>
    <cfRule type="containsText" dxfId="562" priority="202" operator="containsText" text="Media">
      <formula>NOT(ISERROR(SEARCH("Media",H60)))</formula>
    </cfRule>
    <cfRule type="containsText" dxfId="561" priority="203" operator="containsText" text="Baja">
      <formula>NOT(ISERROR(SEARCH("Baja",H60)))</formula>
    </cfRule>
    <cfRule type="containsText" dxfId="560" priority="204" operator="containsText" text="Muy baja">
      <formula>NOT(ISERROR(SEARCH("Muy baja",H60)))</formula>
    </cfRule>
    <cfRule type="cellIs" dxfId="559" priority="207" operator="between">
      <formula>1</formula>
      <formula>2</formula>
    </cfRule>
    <cfRule type="cellIs" dxfId="558" priority="208" operator="between">
      <formula>0</formula>
      <formula>2</formula>
    </cfRule>
  </conditionalFormatting>
  <conditionalFormatting sqref="H70">
    <cfRule type="containsText" dxfId="557" priority="11" operator="containsText" text="Muy Baja">
      <formula>NOT(ISERROR(SEARCH("Muy Baja",H70)))</formula>
    </cfRule>
    <cfRule type="containsText" dxfId="556" priority="12" operator="containsText" text="Baja">
      <formula>NOT(ISERROR(SEARCH("Baja",H70)))</formula>
    </cfRule>
    <cfRule type="containsText" dxfId="555" priority="13" operator="containsText" text="Muy Alta">
      <formula>NOT(ISERROR(SEARCH("Muy Alta",H70)))</formula>
    </cfRule>
    <cfRule type="containsText" dxfId="554" priority="14" operator="containsText" text="Alta">
      <formula>NOT(ISERROR(SEARCH("Alta",H70)))</formula>
    </cfRule>
    <cfRule type="containsText" dxfId="553" priority="15" operator="containsText" text="Media">
      <formula>NOT(ISERROR(SEARCH("Media",H70)))</formula>
    </cfRule>
    <cfRule type="containsText" dxfId="552" priority="16" operator="containsText" text="Media">
      <formula>NOT(ISERROR(SEARCH("Media",H70)))</formula>
    </cfRule>
    <cfRule type="containsText" dxfId="551" priority="17" operator="containsText" text="Media">
      <formula>NOT(ISERROR(SEARCH("Media",H70)))</formula>
    </cfRule>
    <cfRule type="containsText" dxfId="550" priority="18" operator="containsText" text="Muy Baja">
      <formula>NOT(ISERROR(SEARCH("Muy Baja",H70)))</formula>
    </cfRule>
    <cfRule type="containsText" dxfId="549" priority="19" operator="containsText" text="Baja">
      <formula>NOT(ISERROR(SEARCH("Baja",H70)))</formula>
    </cfRule>
    <cfRule type="containsText" dxfId="548" priority="20" operator="containsText" text="Muy Baja">
      <formula>NOT(ISERROR(SEARCH("Muy Baja",H70)))</formula>
    </cfRule>
    <cfRule type="containsText" dxfId="547" priority="21" operator="containsText" text="Muy Baja">
      <formula>NOT(ISERROR(SEARCH("Muy Baja",H70)))</formula>
    </cfRule>
    <cfRule type="containsText" dxfId="546" priority="22" operator="containsText" text="Muy Baja">
      <formula>NOT(ISERROR(SEARCH("Muy Baja",H70)))</formula>
    </cfRule>
    <cfRule type="containsText" dxfId="545" priority="23" operator="containsText" text="Muy Baja'Tabla probabilidad'!">
      <formula>NOT(ISERROR(SEARCH("Muy Baja'Tabla probabilidad'!",H70)))</formula>
    </cfRule>
    <cfRule type="containsText" dxfId="544" priority="24" operator="containsText" text="Muy bajo">
      <formula>NOT(ISERROR(SEARCH("Muy bajo",H70)))</formula>
    </cfRule>
    <cfRule type="containsText" dxfId="543" priority="25" operator="containsText" text="Alta">
      <formula>NOT(ISERROR(SEARCH("Alta",H70)))</formula>
    </cfRule>
    <cfRule type="containsText" dxfId="542" priority="26" operator="containsText" text="Media">
      <formula>NOT(ISERROR(SEARCH("Media",H70)))</formula>
    </cfRule>
    <cfRule type="containsText" dxfId="541" priority="27" operator="containsText" text="Baja">
      <formula>NOT(ISERROR(SEARCH("Baja",H70)))</formula>
    </cfRule>
    <cfRule type="containsText" dxfId="540" priority="28" operator="containsText" text="Muy baja">
      <formula>NOT(ISERROR(SEARCH("Muy baja",H70)))</formula>
    </cfRule>
    <cfRule type="cellIs" dxfId="539" priority="31" operator="between">
      <formula>1</formula>
      <formula>2</formula>
    </cfRule>
    <cfRule type="cellIs" dxfId="538" priority="32" operator="between">
      <formula>0</formula>
      <formula>2</formula>
    </cfRule>
  </conditionalFormatting>
  <conditionalFormatting sqref="M10 K10:K79 M20 M30 M40 M50 M60 M70">
    <cfRule type="containsText" dxfId="537" priority="720" operator="containsText" text="Catastrófico">
      <formula>NOT(ISERROR(SEARCH("Catastrófico",K10)))</formula>
    </cfRule>
    <cfRule type="containsText" dxfId="536" priority="721" operator="containsText" text="Mayor">
      <formula>NOT(ISERROR(SEARCH("Mayor",K10)))</formula>
    </cfRule>
    <cfRule type="containsText" dxfId="535" priority="722" operator="containsText" text="Alta">
      <formula>NOT(ISERROR(SEARCH("Alta",K10)))</formula>
    </cfRule>
    <cfRule type="containsText" dxfId="534" priority="724" operator="containsText" text="Menor">
      <formula>NOT(ISERROR(SEARCH("Menor",K10)))</formula>
    </cfRule>
    <cfRule type="containsText" dxfId="533" priority="725" operator="containsText" text="Leve">
      <formula>NOT(ISERROR(SEARCH("Leve",K10)))</formula>
    </cfRule>
  </conditionalFormatting>
  <conditionalFormatting sqref="M10:N10 K10:K79 M20:O20 M30:N30 M40:N40 M50:N50 M60:N60 M70:N70">
    <cfRule type="containsText" dxfId="532" priority="723" operator="containsText" text="Moderado">
      <formula>NOT(ISERROR(SEARCH("Moderado",K10)))</formula>
    </cfRule>
  </conditionalFormatting>
  <conditionalFormatting sqref="N8:O8">
    <cfRule type="containsText" dxfId="531" priority="285" operator="containsText" text="3- Moderado">
      <formula>NOT(ISERROR(SEARCH("3- Moderado",N8)))</formula>
    </cfRule>
    <cfRule type="containsText" dxfId="530" priority="286" operator="containsText" text="6- Moderado">
      <formula>NOT(ISERROR(SEARCH("6- Moderado",N8)))</formula>
    </cfRule>
    <cfRule type="containsText" dxfId="529" priority="287" operator="containsText" text="4- Moderado">
      <formula>NOT(ISERROR(SEARCH("4- Moderado",N8)))</formula>
    </cfRule>
    <cfRule type="containsText" dxfId="528" priority="288" operator="containsText" text="3- Bajo">
      <formula>NOT(ISERROR(SEARCH("3- Bajo",N8)))</formula>
    </cfRule>
    <cfRule type="containsText" dxfId="527" priority="289" operator="containsText" text="4- Bajo">
      <formula>NOT(ISERROR(SEARCH("4- Bajo",N8)))</formula>
    </cfRule>
    <cfRule type="containsText" dxfId="526" priority="290" operator="containsText" text="1- Bajo">
      <formula>NOT(ISERROR(SEARCH("1- Bajo",N8)))</formula>
    </cfRule>
  </conditionalFormatting>
  <conditionalFormatting sqref="N10:O10 N20:O20 N30:O30 N60 N70">
    <cfRule type="containsText" dxfId="525" priority="281" operator="containsText" text="Extremo">
      <formula>NOT(ISERROR(SEARCH("Extremo",N10)))</formula>
    </cfRule>
    <cfRule type="containsText" dxfId="524" priority="282" operator="containsText" text="Alto">
      <formula>NOT(ISERROR(SEARCH("Alto",N10)))</formula>
    </cfRule>
    <cfRule type="containsText" dxfId="523" priority="283" operator="containsText" text="Bajo">
      <formula>NOT(ISERROR(SEARCH("Bajo",N10)))</formula>
    </cfRule>
  </conditionalFormatting>
  <conditionalFormatting sqref="N40:O40">
    <cfRule type="containsText" dxfId="522" priority="245" operator="containsText" text="Extremo">
      <formula>NOT(ISERROR(SEARCH("Extremo",N40)))</formula>
    </cfRule>
    <cfRule type="containsText" dxfId="521" priority="246" operator="containsText" text="Alto">
      <formula>NOT(ISERROR(SEARCH("Alto",N40)))</formula>
    </cfRule>
    <cfRule type="containsText" dxfId="520" priority="247" operator="containsText" text="Bajo">
      <formula>NOT(ISERROR(SEARCH("Bajo",N40)))</formula>
    </cfRule>
  </conditionalFormatting>
  <conditionalFormatting sqref="N50:O50">
    <cfRule type="containsText" dxfId="519" priority="235" operator="containsText" text="Extremo">
      <formula>NOT(ISERROR(SEARCH("Extremo",N50)))</formula>
    </cfRule>
    <cfRule type="containsText" dxfId="518" priority="236" operator="containsText" text="Alto">
      <formula>NOT(ISERROR(SEARCH("Alto",N50)))</formula>
    </cfRule>
    <cfRule type="containsText" dxfId="517" priority="237" operator="containsText" text="Bajo">
      <formula>NOT(ISERROR(SEARCH("Bajo",N50)))</formula>
    </cfRule>
  </conditionalFormatting>
  <conditionalFormatting sqref="O10">
    <cfRule type="containsText" dxfId="516" priority="284" operator="containsText" text="Moderado">
      <formula>NOT(ISERROR(SEARCH("Moderado",O10)))</formula>
    </cfRule>
  </conditionalFormatting>
  <conditionalFormatting sqref="O30">
    <cfRule type="containsText" dxfId="515" priority="359" operator="containsText" text="Moderado">
      <formula>NOT(ISERROR(SEARCH("Moderado",O30)))</formula>
    </cfRule>
  </conditionalFormatting>
  <conditionalFormatting sqref="O40">
    <cfRule type="containsText" dxfId="514" priority="248" operator="containsText" text="Moderado">
      <formula>NOT(ISERROR(SEARCH("Moderado",O40)))</formula>
    </cfRule>
  </conditionalFormatting>
  <conditionalFormatting sqref="O50">
    <cfRule type="containsText" dxfId="513" priority="238" operator="containsText" text="Moderado">
      <formula>NOT(ISERROR(SEARCH("Moderado",O50)))</formula>
    </cfRule>
  </conditionalFormatting>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zoomScale="85" zoomScaleNormal="85" zoomScalePageLayoutView="70" workbookViewId="0">
      <selection activeCell="C4" sqref="C4:V4"/>
    </sheetView>
  </sheetViews>
  <sheetFormatPr defaultColWidth="11.42578125" defaultRowHeight="15"/>
  <cols>
    <col min="1" max="1" width="7" customWidth="1"/>
    <col min="2" max="2" width="35.85546875" customWidth="1"/>
    <col min="3" max="3" width="52.5703125" style="49" customWidth="1"/>
    <col min="4" max="4" width="5" hidden="1" customWidth="1"/>
    <col min="5" max="5" width="50" customWidth="1"/>
    <col min="7" max="7" width="12.28515625" bestFit="1" customWidth="1"/>
    <col min="8" max="8" width="14.7109375" bestFit="1" customWidth="1"/>
    <col min="9" max="9" width="13.5703125" customWidth="1"/>
    <col min="10" max="10" width="10.14062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4" customWidth="1"/>
    <col min="21" max="21" width="18.5703125" style="33" customWidth="1"/>
    <col min="22" max="22" width="22.5703125" style="35" customWidth="1"/>
    <col min="23" max="278" width="11.42578125" style="16"/>
    <col min="279" max="16384" width="11.42578125" style="21"/>
  </cols>
  <sheetData>
    <row r="1" spans="1:22" s="18" customFormat="1" ht="27.75" thickTop="1">
      <c r="A1" s="510"/>
      <c r="B1" s="511"/>
      <c r="C1" s="512"/>
      <c r="D1" s="42"/>
      <c r="E1" s="506" t="s">
        <v>342</v>
      </c>
      <c r="F1" s="507"/>
      <c r="G1" s="507"/>
      <c r="H1" s="507"/>
      <c r="I1" s="507"/>
      <c r="J1" s="507"/>
      <c r="K1" s="507"/>
      <c r="L1" s="507"/>
      <c r="M1" s="507"/>
      <c r="N1" s="507"/>
      <c r="O1" s="507"/>
      <c r="P1" s="507"/>
      <c r="Q1" s="507"/>
      <c r="R1" s="507"/>
      <c r="S1" s="507"/>
      <c r="T1" s="507"/>
      <c r="U1" s="507"/>
      <c r="V1" s="507"/>
    </row>
    <row r="2" spans="1:22" s="18" customFormat="1" ht="27">
      <c r="A2" s="513"/>
      <c r="B2" s="408"/>
      <c r="C2" s="514"/>
      <c r="D2" s="42"/>
      <c r="E2" s="508"/>
      <c r="F2" s="509"/>
      <c r="G2" s="509"/>
      <c r="H2" s="509"/>
      <c r="I2" s="509"/>
      <c r="J2" s="509"/>
      <c r="K2" s="509"/>
      <c r="L2" s="509"/>
      <c r="M2" s="509"/>
      <c r="N2" s="509"/>
      <c r="O2" s="509"/>
      <c r="P2" s="509"/>
      <c r="Q2" s="509"/>
      <c r="R2" s="509"/>
      <c r="S2" s="509"/>
      <c r="T2" s="509"/>
      <c r="U2" s="509"/>
      <c r="V2" s="509"/>
    </row>
    <row r="3" spans="1:22" s="18" customFormat="1" ht="27">
      <c r="A3" s="513"/>
      <c r="B3" s="408"/>
      <c r="C3" s="514"/>
      <c r="D3" s="143"/>
      <c r="E3" s="508"/>
      <c r="F3" s="509"/>
      <c r="G3" s="509"/>
      <c r="H3" s="509"/>
      <c r="I3" s="509"/>
      <c r="J3" s="509"/>
      <c r="K3" s="509"/>
      <c r="L3" s="509"/>
      <c r="M3" s="509"/>
      <c r="N3" s="509"/>
      <c r="O3" s="509"/>
      <c r="P3" s="509"/>
      <c r="Q3" s="509"/>
      <c r="R3" s="509"/>
      <c r="S3" s="509"/>
      <c r="T3" s="509"/>
      <c r="U3" s="509"/>
      <c r="V3" s="509"/>
    </row>
    <row r="4" spans="1:22" s="18" customFormat="1" ht="18">
      <c r="A4" s="409" t="s">
        <v>265</v>
      </c>
      <c r="B4" s="409"/>
      <c r="C4" s="498" t="s">
        <v>343</v>
      </c>
      <c r="D4" s="498"/>
      <c r="E4" s="498"/>
      <c r="F4" s="498"/>
      <c r="G4" s="498"/>
      <c r="H4" s="498"/>
      <c r="I4" s="498"/>
      <c r="J4" s="498"/>
      <c r="K4" s="498"/>
      <c r="L4" s="498"/>
      <c r="M4" s="498"/>
      <c r="N4" s="498"/>
      <c r="O4" s="498"/>
      <c r="P4" s="498"/>
      <c r="Q4" s="498"/>
      <c r="R4" s="498"/>
      <c r="S4" s="498"/>
      <c r="T4" s="498"/>
      <c r="U4" s="498"/>
      <c r="V4" s="498"/>
    </row>
    <row r="5" spans="1:22" s="18" customFormat="1" ht="56.45" customHeight="1">
      <c r="A5" s="409" t="s">
        <v>267</v>
      </c>
      <c r="B5" s="409"/>
      <c r="C5" s="497" t="s">
        <v>268</v>
      </c>
      <c r="D5" s="497"/>
      <c r="E5" s="497"/>
      <c r="F5" s="497"/>
      <c r="G5" s="497"/>
      <c r="H5" s="497"/>
      <c r="I5" s="497"/>
      <c r="J5" s="497"/>
      <c r="K5" s="497"/>
      <c r="L5" s="497"/>
      <c r="M5" s="497"/>
      <c r="N5" s="497"/>
      <c r="O5" s="497"/>
      <c r="P5" s="497"/>
      <c r="Q5" s="497"/>
      <c r="R5" s="497"/>
      <c r="S5" s="497"/>
      <c r="T5" s="497"/>
      <c r="U5" s="497"/>
      <c r="V5" s="497"/>
    </row>
    <row r="6" spans="1:22" s="18" customFormat="1" ht="18">
      <c r="A6" s="409" t="s">
        <v>269</v>
      </c>
      <c r="B6" s="409"/>
      <c r="C6" s="498" t="s">
        <v>270</v>
      </c>
      <c r="D6" s="498"/>
      <c r="E6" s="498"/>
      <c r="F6" s="498"/>
      <c r="G6" s="498"/>
      <c r="H6" s="498"/>
      <c r="I6" s="498"/>
      <c r="J6" s="498"/>
      <c r="K6" s="498"/>
      <c r="L6" s="498"/>
      <c r="M6" s="498"/>
      <c r="N6" s="498"/>
      <c r="O6" s="498"/>
      <c r="P6" s="498"/>
      <c r="Q6" s="498"/>
      <c r="R6" s="498"/>
      <c r="S6" s="498"/>
      <c r="T6" s="498"/>
      <c r="U6" s="498"/>
      <c r="V6" s="498"/>
    </row>
    <row r="7" spans="1:22" s="18" customFormat="1" ht="17.25" thickBot="1">
      <c r="A7" s="515" t="s">
        <v>271</v>
      </c>
      <c r="B7" s="515"/>
      <c r="C7" s="515"/>
      <c r="D7" s="516" t="s">
        <v>344</v>
      </c>
      <c r="E7" s="447"/>
      <c r="F7" s="447"/>
      <c r="G7" s="447"/>
      <c r="H7" s="447"/>
      <c r="I7" s="447"/>
      <c r="J7" s="447"/>
      <c r="K7" s="447"/>
      <c r="L7" s="447"/>
      <c r="M7" s="447"/>
      <c r="N7" s="447"/>
      <c r="O7" s="447"/>
      <c r="P7" s="447"/>
      <c r="Q7" s="447"/>
      <c r="R7" s="448"/>
      <c r="S7" s="120"/>
      <c r="T7" s="515" t="s">
        <v>345</v>
      </c>
      <c r="U7" s="515"/>
      <c r="V7" s="515"/>
    </row>
    <row r="8" spans="1:22" s="18" customFormat="1" ht="30" customHeight="1" thickTop="1" thickBot="1">
      <c r="A8" s="517" t="s">
        <v>276</v>
      </c>
      <c r="B8" s="518" t="s">
        <v>346</v>
      </c>
      <c r="C8" s="520" t="s">
        <v>272</v>
      </c>
      <c r="D8" s="522" t="s">
        <v>347</v>
      </c>
      <c r="E8" s="524" t="s">
        <v>240</v>
      </c>
      <c r="F8" s="525" t="s">
        <v>348</v>
      </c>
      <c r="G8" s="526"/>
      <c r="H8" s="526"/>
      <c r="I8" s="526"/>
      <c r="J8" s="526"/>
      <c r="K8" s="527"/>
      <c r="L8" s="525" t="s">
        <v>349</v>
      </c>
      <c r="M8" s="526"/>
      <c r="N8" s="526"/>
      <c r="O8" s="526"/>
      <c r="P8" s="526"/>
      <c r="Q8" s="526"/>
      <c r="R8" s="526"/>
      <c r="S8" s="527"/>
      <c r="T8" s="56"/>
      <c r="U8" s="57"/>
      <c r="V8" s="84" t="s">
        <v>350</v>
      </c>
    </row>
    <row r="9" spans="1:22" s="20" customFormat="1" ht="96" customHeight="1" thickTop="1" thickBot="1">
      <c r="A9" s="410"/>
      <c r="B9" s="519"/>
      <c r="C9" s="521"/>
      <c r="D9" s="523"/>
      <c r="E9" s="445"/>
      <c r="F9" s="47" t="s">
        <v>242</v>
      </c>
      <c r="G9" s="47" t="s">
        <v>244</v>
      </c>
      <c r="H9" s="47" t="s">
        <v>351</v>
      </c>
      <c r="I9" s="47" t="s">
        <v>246</v>
      </c>
      <c r="J9" s="270" t="s">
        <v>352</v>
      </c>
      <c r="K9" s="47" t="s">
        <v>252</v>
      </c>
      <c r="L9" s="47" t="s">
        <v>353</v>
      </c>
      <c r="M9" s="118" t="s">
        <v>249</v>
      </c>
      <c r="N9" s="47" t="s">
        <v>354</v>
      </c>
      <c r="O9" s="47" t="s">
        <v>355</v>
      </c>
      <c r="P9" s="47" t="s">
        <v>356</v>
      </c>
      <c r="Q9" s="47" t="s">
        <v>357</v>
      </c>
      <c r="R9" s="123" t="s">
        <v>352</v>
      </c>
      <c r="S9" s="47" t="s">
        <v>358</v>
      </c>
      <c r="T9" s="50" t="s">
        <v>254</v>
      </c>
      <c r="U9" s="50" t="s">
        <v>256</v>
      </c>
      <c r="V9" s="51" t="s">
        <v>359</v>
      </c>
    </row>
    <row r="10" spans="1:22" ht="114.75">
      <c r="A10" s="463">
        <f>'5- Identificación de Riesgos'!A10</f>
        <v>1</v>
      </c>
      <c r="B10" s="494" t="str">
        <f>'5- Identificación de Riesgos'!B10</f>
        <v>Vencimiento de Términos en virtud de acciones constitucionales y habeas corpus</v>
      </c>
      <c r="C10" s="160" t="str">
        <f>'5- Identificación de Riesgos'!D10</f>
        <v>1. Mayor demanda de justicia.</v>
      </c>
      <c r="D10" s="154"/>
      <c r="E10" s="161" t="s">
        <v>360</v>
      </c>
      <c r="F10" s="147" t="s">
        <v>361</v>
      </c>
      <c r="G10" s="147" t="s">
        <v>361</v>
      </c>
      <c r="H10" s="147" t="s">
        <v>361</v>
      </c>
      <c r="I10" s="147" t="s">
        <v>361</v>
      </c>
      <c r="J10" s="153">
        <f>COUNTIF(F10:I10,"SI")/4</f>
        <v>1</v>
      </c>
      <c r="K10" s="491">
        <f>AVERAGE(J10:J14)</f>
        <v>0.75</v>
      </c>
      <c r="L10" s="147" t="str">
        <f>'5- Identificación de Riesgos'!I10</f>
        <v>Afectación de reputacion,imagén,  credibilidad, satisfacción de usuarios y PI</v>
      </c>
      <c r="M10" s="188"/>
      <c r="N10" s="147"/>
      <c r="O10" s="147"/>
      <c r="P10" s="147"/>
      <c r="Q10" s="147"/>
      <c r="R10" s="153">
        <f>SUM(COUNTIF(N10,"SI")*25%,COUNTIF(O10,"SI")*40%,COUNTIF(P10,"SI")*25%,COUNTIF(Q10,"SI")*10%)</f>
        <v>0</v>
      </c>
      <c r="S10" s="499">
        <f>AVERAGE(R10:R19)</f>
        <v>0</v>
      </c>
      <c r="T10" s="50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39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393" t="str">
        <f>CONCATENATE(VLOOKUP((LEFT(T10,LEN(T10)-4)&amp;LEFT(U10,LEN(U10)-4)),'9- Matriz de Calor '!$D$18:$E$42,2,0)," - ",RIGHT(T10,1)*RIGHT(U10,1))</f>
        <v>Bajo - 2</v>
      </c>
    </row>
    <row r="11" spans="1:22" ht="144.75" customHeight="1">
      <c r="A11" s="464"/>
      <c r="B11" s="495"/>
      <c r="C11" s="162" t="str">
        <f>'5- Identificación de Riesgos'!D11</f>
        <v>2. Insuficiencia de  personal  para atender la función misional y la atención a las partes interesadas en los despachos judiciales y centro de servicios</v>
      </c>
      <c r="D11" s="155"/>
      <c r="E11" s="163" t="s">
        <v>362</v>
      </c>
      <c r="F11" s="148" t="s">
        <v>361</v>
      </c>
      <c r="G11" s="148" t="s">
        <v>361</v>
      </c>
      <c r="H11" s="148" t="s">
        <v>361</v>
      </c>
      <c r="I11" s="148" t="s">
        <v>361</v>
      </c>
      <c r="J11" s="151">
        <f t="shared" ref="J11:J24" si="0">COUNTIF(F11:I11,"SI")/4</f>
        <v>1</v>
      </c>
      <c r="K11" s="492"/>
      <c r="L11" s="148" t="str">
        <f>'5- Identificación de Riesgos'!I11</f>
        <v>Incumplimiento de las metas establecidas</v>
      </c>
      <c r="M11" s="191"/>
      <c r="N11" s="148"/>
      <c r="O11" s="148"/>
      <c r="P11" s="148"/>
      <c r="Q11" s="148"/>
      <c r="R11" s="151">
        <f t="shared" ref="R11:R29" si="1">SUM(COUNTIF(N11,"SI")*25%,COUNTIF(O11,"SI")*40%,COUNTIF(P11,"SI")*25%,COUNTIF(Q11,"SI")*10%)</f>
        <v>0</v>
      </c>
      <c r="S11" s="500"/>
      <c r="T11" s="503"/>
      <c r="U11" s="391"/>
      <c r="V11" s="387"/>
    </row>
    <row r="12" spans="1:22" ht="45">
      <c r="A12" s="464"/>
      <c r="B12" s="495"/>
      <c r="C12" s="162" t="str">
        <f>'5- Identificación de Riesgos'!D12</f>
        <v>3. Complejidad de acciones constitucionales y solicitudes, lo cual incrementa los tiempos para su resolución.</v>
      </c>
      <c r="D12" s="155"/>
      <c r="E12" s="163"/>
      <c r="F12" s="148"/>
      <c r="G12" s="148"/>
      <c r="H12" s="148"/>
      <c r="I12" s="148"/>
      <c r="J12" s="151"/>
      <c r="K12" s="492"/>
      <c r="L12" s="148">
        <f>'5- Identificación de Riesgos'!I12</f>
        <v>0</v>
      </c>
      <c r="M12" s="191"/>
      <c r="N12" s="148"/>
      <c r="O12" s="148"/>
      <c r="P12" s="148"/>
      <c r="Q12" s="148"/>
      <c r="R12" s="151">
        <f t="shared" si="1"/>
        <v>0</v>
      </c>
      <c r="S12" s="500"/>
      <c r="T12" s="503"/>
      <c r="U12" s="391"/>
      <c r="V12" s="387"/>
    </row>
    <row r="13" spans="1:22" ht="222" customHeight="1">
      <c r="A13" s="464"/>
      <c r="B13" s="495"/>
      <c r="C13" s="162" t="str">
        <f>'5- Identificación de Riesgos'!D13</f>
        <v>4.Fallas en la planeación  para el desarrollo de las tareas propias del despacho.</v>
      </c>
      <c r="D13" s="155"/>
      <c r="E13" s="271" t="s">
        <v>363</v>
      </c>
      <c r="F13" s="148" t="s">
        <v>364</v>
      </c>
      <c r="G13" s="148" t="s">
        <v>361</v>
      </c>
      <c r="H13" s="148" t="s">
        <v>361</v>
      </c>
      <c r="I13" s="148" t="s">
        <v>364</v>
      </c>
      <c r="J13" s="151">
        <f t="shared" si="0"/>
        <v>0.5</v>
      </c>
      <c r="K13" s="492"/>
      <c r="L13" s="148">
        <f>'5- Identificación de Riesgos'!I13</f>
        <v>0</v>
      </c>
      <c r="M13" s="191"/>
      <c r="N13" s="148"/>
      <c r="O13" s="148"/>
      <c r="P13" s="148"/>
      <c r="Q13" s="148"/>
      <c r="R13" s="151">
        <f t="shared" si="1"/>
        <v>0</v>
      </c>
      <c r="S13" s="500"/>
      <c r="T13" s="503"/>
      <c r="U13" s="391"/>
      <c r="V13" s="387"/>
    </row>
    <row r="14" spans="1:22" ht="165.75">
      <c r="A14" s="464"/>
      <c r="B14" s="495"/>
      <c r="C14" s="162" t="str">
        <f>'5- Identificación de Riesgos'!D14</f>
        <v>5.  Fallas e insuficiencia de las herramientas tecnológicas.</v>
      </c>
      <c r="D14" s="155"/>
      <c r="E14" s="163" t="s">
        <v>365</v>
      </c>
      <c r="F14" s="148" t="s">
        <v>364</v>
      </c>
      <c r="G14" s="148" t="s">
        <v>361</v>
      </c>
      <c r="H14" s="148" t="s">
        <v>364</v>
      </c>
      <c r="I14" s="148" t="s">
        <v>361</v>
      </c>
      <c r="J14" s="151">
        <f t="shared" si="0"/>
        <v>0.5</v>
      </c>
      <c r="K14" s="492"/>
      <c r="L14" s="148">
        <f>'5- Identificación de Riesgos'!I14</f>
        <v>0</v>
      </c>
      <c r="M14" s="191"/>
      <c r="N14" s="148"/>
      <c r="O14" s="148"/>
      <c r="P14" s="148"/>
      <c r="Q14" s="148"/>
      <c r="R14" s="151">
        <f t="shared" si="1"/>
        <v>0</v>
      </c>
      <c r="S14" s="500"/>
      <c r="T14" s="503"/>
      <c r="U14" s="391"/>
      <c r="V14" s="387"/>
    </row>
    <row r="15" spans="1:22">
      <c r="A15" s="464"/>
      <c r="B15" s="495"/>
      <c r="C15" s="162"/>
      <c r="D15" s="155"/>
      <c r="E15" s="163"/>
      <c r="F15" s="148"/>
      <c r="G15" s="148"/>
      <c r="H15" s="148"/>
      <c r="I15" s="148"/>
      <c r="J15" s="151">
        <f t="shared" si="0"/>
        <v>0</v>
      </c>
      <c r="K15" s="492"/>
      <c r="L15" s="148">
        <f>'5- Identificación de Riesgos'!I15</f>
        <v>0</v>
      </c>
      <c r="M15" s="167"/>
      <c r="N15" s="148"/>
      <c r="O15" s="148"/>
      <c r="P15" s="148"/>
      <c r="Q15" s="148"/>
      <c r="R15" s="151">
        <f t="shared" si="1"/>
        <v>0</v>
      </c>
      <c r="S15" s="500"/>
      <c r="T15" s="503"/>
      <c r="U15" s="391"/>
      <c r="V15" s="387"/>
    </row>
    <row r="16" spans="1:22">
      <c r="A16" s="464"/>
      <c r="B16" s="495"/>
      <c r="C16" s="162"/>
      <c r="D16" s="155"/>
      <c r="E16" s="163"/>
      <c r="F16" s="148"/>
      <c r="G16" s="148"/>
      <c r="H16" s="148"/>
      <c r="I16" s="148"/>
      <c r="J16" s="151">
        <f t="shared" si="0"/>
        <v>0</v>
      </c>
      <c r="K16" s="492"/>
      <c r="L16" s="148">
        <f>'5- Identificación de Riesgos'!I16</f>
        <v>0</v>
      </c>
      <c r="M16" s="167"/>
      <c r="N16" s="148"/>
      <c r="O16" s="148"/>
      <c r="P16" s="148"/>
      <c r="Q16" s="148"/>
      <c r="R16" s="151">
        <f t="shared" si="1"/>
        <v>0</v>
      </c>
      <c r="S16" s="500"/>
      <c r="T16" s="503"/>
      <c r="U16" s="391"/>
      <c r="V16" s="387"/>
    </row>
    <row r="17" spans="1:22">
      <c r="A17" s="464"/>
      <c r="B17" s="495"/>
      <c r="C17" s="162"/>
      <c r="D17" s="155"/>
      <c r="E17" s="163"/>
      <c r="F17" s="148"/>
      <c r="G17" s="148"/>
      <c r="H17" s="148"/>
      <c r="I17" s="148"/>
      <c r="J17" s="151">
        <f t="shared" si="0"/>
        <v>0</v>
      </c>
      <c r="K17" s="492"/>
      <c r="L17" s="148">
        <f>'5- Identificación de Riesgos'!I17</f>
        <v>0</v>
      </c>
      <c r="M17" s="167"/>
      <c r="N17" s="148"/>
      <c r="O17" s="148"/>
      <c r="P17" s="148"/>
      <c r="Q17" s="148"/>
      <c r="R17" s="151">
        <f t="shared" si="1"/>
        <v>0</v>
      </c>
      <c r="S17" s="500"/>
      <c r="T17" s="503"/>
      <c r="U17" s="391"/>
      <c r="V17" s="387"/>
    </row>
    <row r="18" spans="1:22">
      <c r="A18" s="464"/>
      <c r="B18" s="495"/>
      <c r="C18" s="162"/>
      <c r="D18" s="155"/>
      <c r="E18" s="163"/>
      <c r="F18" s="148"/>
      <c r="G18" s="148"/>
      <c r="H18" s="148"/>
      <c r="I18" s="148"/>
      <c r="J18" s="151">
        <f t="shared" si="0"/>
        <v>0</v>
      </c>
      <c r="K18" s="492"/>
      <c r="L18" s="148">
        <f>'5- Identificación de Riesgos'!I18</f>
        <v>0</v>
      </c>
      <c r="M18" s="167"/>
      <c r="N18" s="148"/>
      <c r="O18" s="148"/>
      <c r="P18" s="148"/>
      <c r="Q18" s="148"/>
      <c r="R18" s="151">
        <f t="shared" si="1"/>
        <v>0</v>
      </c>
      <c r="S18" s="500"/>
      <c r="T18" s="503"/>
      <c r="U18" s="391"/>
      <c r="V18" s="387"/>
    </row>
    <row r="19" spans="1:22" ht="15.75" thickBot="1">
      <c r="A19" s="465"/>
      <c r="B19" s="496"/>
      <c r="C19" s="164"/>
      <c r="D19" s="157"/>
      <c r="E19" s="165"/>
      <c r="F19" s="149"/>
      <c r="G19" s="149"/>
      <c r="H19" s="149"/>
      <c r="I19" s="149"/>
      <c r="J19" s="152">
        <f t="shared" si="0"/>
        <v>0</v>
      </c>
      <c r="K19" s="505"/>
      <c r="L19" s="149">
        <f>'5- Identificación de Riesgos'!I19</f>
        <v>0</v>
      </c>
      <c r="M19" s="168"/>
      <c r="N19" s="149"/>
      <c r="O19" s="149"/>
      <c r="P19" s="149"/>
      <c r="Q19" s="149"/>
      <c r="R19" s="152">
        <f t="shared" si="1"/>
        <v>0</v>
      </c>
      <c r="S19" s="501"/>
      <c r="T19" s="504"/>
      <c r="U19" s="392"/>
      <c r="V19" s="388"/>
    </row>
    <row r="20" spans="1:22" ht="177" customHeight="1">
      <c r="A20" s="463">
        <f>'5- Identificación de Riesgos'!A20</f>
        <v>2</v>
      </c>
      <c r="B20" s="390" t="str">
        <f>'5- Identificación de Riesgos'!B20</f>
        <v xml:space="preserve">Incumplimientos en la realizacion de audiencias </v>
      </c>
      <c r="C20" s="160" t="str">
        <f>'5- Identificación de Riesgos'!D20</f>
        <v xml:space="preserve">1. Inasistencia del Juez </v>
      </c>
      <c r="D20" s="154"/>
      <c r="E20" s="161" t="s">
        <v>366</v>
      </c>
      <c r="F20" s="147" t="s">
        <v>364</v>
      </c>
      <c r="G20" s="147" t="s">
        <v>361</v>
      </c>
      <c r="H20" s="147" t="s">
        <v>361</v>
      </c>
      <c r="I20" s="147" t="s">
        <v>364</v>
      </c>
      <c r="J20" s="153">
        <f t="shared" si="0"/>
        <v>0.5</v>
      </c>
      <c r="K20" s="491">
        <f>AVERAGE(J20,J24)</f>
        <v>0.5</v>
      </c>
      <c r="L20" s="147" t="str">
        <f>'5- Identificación de Riesgos'!I20</f>
        <v>Afectación de reputacion,imagén,  credibilidad, satisfacción de usuarios y PI</v>
      </c>
      <c r="M20" s="188"/>
      <c r="N20" s="147"/>
      <c r="O20" s="147"/>
      <c r="P20" s="147"/>
      <c r="Q20" s="147"/>
      <c r="R20" s="153">
        <f t="shared" si="1"/>
        <v>0</v>
      </c>
      <c r="S20" s="491">
        <f t="shared" ref="S20" si="2">AVERAGE(R20:R29)</f>
        <v>0</v>
      </c>
      <c r="T20" s="43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390"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393" t="str">
        <f>CONCATENATE(VLOOKUP((LEFT(T20,LEN(T20)-4)&amp;LEFT(U20,LEN(U20)-4)),'9- Matriz de Calor '!$D$18:$E$42,2,0)," - ",RIGHT(T20,1)*RIGHT(U20,1))</f>
        <v>Bajo - 2</v>
      </c>
    </row>
    <row r="21" spans="1:22" ht="30">
      <c r="A21" s="464"/>
      <c r="B21" s="391"/>
      <c r="C21" s="162" t="str">
        <f>'5- Identificación de Riesgos'!D21</f>
        <v xml:space="preserve">2. Falta de tiempo para  la realización.
</v>
      </c>
      <c r="D21" s="155"/>
      <c r="E21" s="163"/>
      <c r="F21" s="148"/>
      <c r="G21" s="148"/>
      <c r="H21" s="148"/>
      <c r="I21" s="148"/>
      <c r="J21" s="151"/>
      <c r="K21" s="492"/>
      <c r="L21" s="148" t="str">
        <f>'5- Identificación de Riesgos'!I21</f>
        <v>Incumplimiento de las metas establecidas</v>
      </c>
      <c r="M21" s="191"/>
      <c r="N21" s="148"/>
      <c r="O21" s="148"/>
      <c r="P21" s="148"/>
      <c r="Q21" s="148"/>
      <c r="R21" s="151">
        <f t="shared" si="1"/>
        <v>0</v>
      </c>
      <c r="S21" s="492"/>
      <c r="T21" s="431"/>
      <c r="U21" s="391"/>
      <c r="V21" s="387"/>
    </row>
    <row r="22" spans="1:22" ht="60">
      <c r="A22" s="464"/>
      <c r="B22" s="391"/>
      <c r="C22" s="162" t="str">
        <f>'5- Identificación de Riesgos'!D22</f>
        <v>3. Programación de audiencias sin tener en cuenta tiempos de duración para su realización.</v>
      </c>
      <c r="D22" s="155"/>
      <c r="E22" s="163"/>
      <c r="F22" s="148"/>
      <c r="G22" s="148"/>
      <c r="H22" s="148"/>
      <c r="I22" s="148"/>
      <c r="J22" s="151"/>
      <c r="K22" s="492"/>
      <c r="L22" s="148" t="str">
        <f>'5- Identificación de Riesgos'!I22</f>
        <v>Interrupción o afectación en la prestación del servicio judicial</v>
      </c>
      <c r="M22" s="191"/>
      <c r="N22" s="148"/>
      <c r="O22" s="148"/>
      <c r="P22" s="148"/>
      <c r="Q22" s="148"/>
      <c r="R22" s="151">
        <f t="shared" si="1"/>
        <v>0</v>
      </c>
      <c r="S22" s="492"/>
      <c r="T22" s="431"/>
      <c r="U22" s="391"/>
      <c r="V22" s="387"/>
    </row>
    <row r="23" spans="1:22">
      <c r="A23" s="464"/>
      <c r="B23" s="391"/>
      <c r="C23" s="162" t="str">
        <f>'5- Identificación de Riesgos'!D23</f>
        <v>4 .Notificaciones judiciales erradas o inoportunas</v>
      </c>
      <c r="D23" s="155"/>
      <c r="E23" s="163"/>
      <c r="F23" s="148"/>
      <c r="G23" s="148"/>
      <c r="H23" s="148"/>
      <c r="I23" s="148"/>
      <c r="J23" s="151">
        <f t="shared" si="0"/>
        <v>0</v>
      </c>
      <c r="K23" s="492"/>
      <c r="L23" s="187">
        <f>'5- Identificación de Riesgos'!I23</f>
        <v>0</v>
      </c>
      <c r="M23" s="191"/>
      <c r="N23" s="148"/>
      <c r="O23" s="148"/>
      <c r="P23" s="148"/>
      <c r="Q23" s="148"/>
      <c r="R23" s="151">
        <f t="shared" si="1"/>
        <v>0</v>
      </c>
      <c r="S23" s="492"/>
      <c r="T23" s="431"/>
      <c r="U23" s="391"/>
      <c r="V23" s="387"/>
    </row>
    <row r="24" spans="1:22" ht="165.75">
      <c r="A24" s="464"/>
      <c r="B24" s="391"/>
      <c r="C24" s="162" t="str">
        <f>'5- Identificación de Riesgos'!D24</f>
        <v>5.Fallas en el servicio de internet,  conectividad  irregular.</v>
      </c>
      <c r="D24" s="155"/>
      <c r="E24" s="163" t="s">
        <v>365</v>
      </c>
      <c r="F24" s="148" t="s">
        <v>364</v>
      </c>
      <c r="G24" s="148" t="s">
        <v>361</v>
      </c>
      <c r="H24" s="148" t="s">
        <v>364</v>
      </c>
      <c r="I24" s="148" t="s">
        <v>361</v>
      </c>
      <c r="J24" s="151">
        <f t="shared" si="0"/>
        <v>0.5</v>
      </c>
      <c r="K24" s="492"/>
      <c r="L24" s="187">
        <f>'5- Identificación de Riesgos'!I24</f>
        <v>0</v>
      </c>
      <c r="M24" s="191"/>
      <c r="N24" s="148"/>
      <c r="O24" s="148"/>
      <c r="P24" s="148"/>
      <c r="Q24" s="148"/>
      <c r="R24" s="151">
        <f t="shared" si="1"/>
        <v>0</v>
      </c>
      <c r="S24" s="492"/>
      <c r="T24" s="431"/>
      <c r="U24" s="391"/>
      <c r="V24" s="387"/>
    </row>
    <row r="25" spans="1:22" ht="57.75" customHeight="1">
      <c r="A25" s="464"/>
      <c r="B25" s="391"/>
      <c r="C25" s="162">
        <f>'5- Identificación de Riesgos'!D25</f>
        <v>0</v>
      </c>
      <c r="D25" s="155"/>
      <c r="E25" s="163"/>
      <c r="F25" s="148"/>
      <c r="G25" s="148"/>
      <c r="H25" s="148"/>
      <c r="I25" s="148"/>
      <c r="J25" s="151"/>
      <c r="K25" s="492"/>
      <c r="L25" s="187">
        <f>'5- Identificación de Riesgos'!I25</f>
        <v>0</v>
      </c>
      <c r="M25" s="167"/>
      <c r="N25" s="148"/>
      <c r="O25" s="148"/>
      <c r="P25" s="148"/>
      <c r="Q25" s="148"/>
      <c r="R25" s="151">
        <f t="shared" si="1"/>
        <v>0</v>
      </c>
      <c r="S25" s="492"/>
      <c r="T25" s="431"/>
      <c r="U25" s="391"/>
      <c r="V25" s="387"/>
    </row>
    <row r="26" spans="1:22">
      <c r="A26" s="464"/>
      <c r="B26" s="391"/>
      <c r="C26" s="162">
        <f>'5- Identificación de Riesgos'!D26</f>
        <v>0</v>
      </c>
      <c r="D26" s="155"/>
      <c r="E26" s="163"/>
      <c r="F26" s="148"/>
      <c r="G26" s="148"/>
      <c r="H26" s="148"/>
      <c r="I26" s="148"/>
      <c r="J26" s="151"/>
      <c r="K26" s="492"/>
      <c r="L26" s="187">
        <f>'5- Identificación de Riesgos'!I26</f>
        <v>0</v>
      </c>
      <c r="M26" s="167"/>
      <c r="N26" s="148"/>
      <c r="O26" s="148"/>
      <c r="P26" s="148"/>
      <c r="Q26" s="148"/>
      <c r="R26" s="151">
        <f t="shared" si="1"/>
        <v>0</v>
      </c>
      <c r="S26" s="492"/>
      <c r="T26" s="431"/>
      <c r="U26" s="391"/>
      <c r="V26" s="387"/>
    </row>
    <row r="27" spans="1:22">
      <c r="A27" s="464"/>
      <c r="B27" s="391"/>
      <c r="C27" s="162">
        <f>'5- Identificación de Riesgos'!D27</f>
        <v>0</v>
      </c>
      <c r="D27" s="155"/>
      <c r="E27" s="163"/>
      <c r="F27" s="148"/>
      <c r="G27" s="148"/>
      <c r="H27" s="148"/>
      <c r="I27" s="148"/>
      <c r="J27" s="151"/>
      <c r="K27" s="492"/>
      <c r="L27" s="187">
        <f>'5- Identificación de Riesgos'!I27</f>
        <v>0</v>
      </c>
      <c r="M27" s="167"/>
      <c r="N27" s="148"/>
      <c r="O27" s="148"/>
      <c r="P27" s="148"/>
      <c r="Q27" s="148"/>
      <c r="R27" s="151">
        <f t="shared" si="1"/>
        <v>0</v>
      </c>
      <c r="S27" s="492"/>
      <c r="T27" s="431"/>
      <c r="U27" s="391"/>
      <c r="V27" s="387"/>
    </row>
    <row r="28" spans="1:22">
      <c r="A28" s="464"/>
      <c r="B28" s="391"/>
      <c r="C28" s="162">
        <f>'5- Identificación de Riesgos'!D28</f>
        <v>0</v>
      </c>
      <c r="D28" s="155"/>
      <c r="E28" s="163"/>
      <c r="F28" s="148"/>
      <c r="G28" s="148"/>
      <c r="H28" s="148"/>
      <c r="I28" s="148"/>
      <c r="J28" s="151"/>
      <c r="K28" s="492"/>
      <c r="L28" s="187">
        <f>'5- Identificación de Riesgos'!I28</f>
        <v>0</v>
      </c>
      <c r="M28" s="167"/>
      <c r="N28" s="148"/>
      <c r="O28" s="148"/>
      <c r="P28" s="148"/>
      <c r="Q28" s="148"/>
      <c r="R28" s="151">
        <f t="shared" si="1"/>
        <v>0</v>
      </c>
      <c r="S28" s="492"/>
      <c r="T28" s="431"/>
      <c r="U28" s="391"/>
      <c r="V28" s="387"/>
    </row>
    <row r="29" spans="1:22" ht="15.75" thickBot="1">
      <c r="A29" s="465"/>
      <c r="B29" s="392"/>
      <c r="C29" s="164">
        <f>'5- Identificación de Riesgos'!D29</f>
        <v>0</v>
      </c>
      <c r="D29" s="157"/>
      <c r="E29" s="166"/>
      <c r="F29" s="149"/>
      <c r="G29" s="149"/>
      <c r="H29" s="149"/>
      <c r="I29" s="149"/>
      <c r="J29" s="152"/>
      <c r="K29" s="505"/>
      <c r="L29" s="149">
        <f>'5- Identificación de Riesgos'!I29</f>
        <v>0</v>
      </c>
      <c r="M29" s="168"/>
      <c r="N29" s="149"/>
      <c r="O29" s="149"/>
      <c r="P29" s="149"/>
      <c r="Q29" s="149"/>
      <c r="R29" s="152">
        <f t="shared" si="1"/>
        <v>0</v>
      </c>
      <c r="S29" s="505"/>
      <c r="T29" s="453"/>
      <c r="U29" s="392"/>
      <c r="V29" s="388"/>
    </row>
    <row r="30" spans="1:22" ht="174" customHeight="1">
      <c r="A30" s="463">
        <f>'5- Identificación de Riesgos'!A30</f>
        <v>3</v>
      </c>
      <c r="B30" s="390" t="str">
        <f>'5- Identificación de Riesgos'!B30</f>
        <v>No cumplir con  las visitas de estudios socio familiares de manera oportuna</v>
      </c>
      <c r="C30" s="160" t="str">
        <f>'5- Identificación de Riesgos'!D30</f>
        <v>1. Fallas  en la comunicación entre el juzgado, el personal de apoyo y el proceso de asistencia social</v>
      </c>
      <c r="D30" s="154"/>
      <c r="E30" s="161" t="s">
        <v>367</v>
      </c>
      <c r="F30" s="147" t="s">
        <v>364</v>
      </c>
      <c r="G30" s="147" t="s">
        <v>361</v>
      </c>
      <c r="H30" s="147" t="s">
        <v>364</v>
      </c>
      <c r="I30" s="147" t="s">
        <v>361</v>
      </c>
      <c r="J30" s="153">
        <f t="shared" ref="J30:J59" si="3">COUNTIF(F30:I30,"SI")/4</f>
        <v>0.5</v>
      </c>
      <c r="K30" s="491">
        <f>AVERAGE(J30:J33)</f>
        <v>0.5625</v>
      </c>
      <c r="L30" s="275" t="str">
        <f>'5- Identificación de Riesgos'!I30</f>
        <v>Afectación de reputacion,imagén,  credibilidad, satisfacción de usuarios y PI</v>
      </c>
      <c r="M30" s="188"/>
      <c r="N30" s="147"/>
      <c r="O30" s="147"/>
      <c r="P30" s="147"/>
      <c r="Q30" s="147"/>
      <c r="R30" s="153">
        <f t="shared" ref="R30:R59" si="4">SUM(COUNTIF(N30,"SI")*25%,COUNTIF(O30,"SI")*40%,COUNTIF(P30,"SI")*25%,COUNTIF(Q30,"SI")*10%)</f>
        <v>0</v>
      </c>
      <c r="S30" s="499">
        <f t="shared" ref="S30" si="5">AVERAGE(R30:R39)</f>
        <v>0</v>
      </c>
      <c r="T30" s="502"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390"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393" t="str">
        <f>CONCATENATE(VLOOKUP((LEFT(T30,LEN(T30)-4)&amp;LEFT(U30,LEN(U30)-4)),'9- Matriz de Calor '!$D$18:$E$42,2,0)," - ",RIGHT(T30,1)*RIGHT(U30,1))</f>
        <v>Moderado - 4</v>
      </c>
    </row>
    <row r="31" spans="1:22" ht="141" customHeight="1">
      <c r="A31" s="464"/>
      <c r="B31" s="391"/>
      <c r="C31" s="162" t="str">
        <f>'5- Identificación de Riesgos'!D31</f>
        <v>2. Dificultades o inconsistencias  en la programación de las diligencias</v>
      </c>
      <c r="D31" s="155"/>
      <c r="E31" s="163" t="s">
        <v>368</v>
      </c>
      <c r="F31" s="148" t="s">
        <v>364</v>
      </c>
      <c r="G31" s="148" t="s">
        <v>361</v>
      </c>
      <c r="H31" s="148" t="s">
        <v>364</v>
      </c>
      <c r="I31" s="148" t="s">
        <v>364</v>
      </c>
      <c r="J31" s="151">
        <f t="shared" si="3"/>
        <v>0.25</v>
      </c>
      <c r="K31" s="492"/>
      <c r="L31" s="187" t="str">
        <f>'5- Identificación de Riesgos'!I31</f>
        <v>Incumplimiento de las metas establecidas</v>
      </c>
      <c r="M31" s="191"/>
      <c r="N31" s="148"/>
      <c r="O31" s="148"/>
      <c r="P31" s="148"/>
      <c r="Q31" s="148"/>
      <c r="R31" s="151">
        <f t="shared" si="4"/>
        <v>0</v>
      </c>
      <c r="S31" s="500"/>
      <c r="T31" s="503"/>
      <c r="U31" s="391"/>
      <c r="V31" s="387"/>
    </row>
    <row r="32" spans="1:22" ht="195.75" customHeight="1">
      <c r="A32" s="464"/>
      <c r="B32" s="391"/>
      <c r="C32" s="162" t="str">
        <f>'5- Identificación de Riesgos'!D32</f>
        <v>3. Datos insuficientes o con errores los cuales son  necesarios para la realización de la visita</v>
      </c>
      <c r="D32" s="155"/>
      <c r="E32" s="163" t="s">
        <v>369</v>
      </c>
      <c r="F32" s="148" t="s">
        <v>361</v>
      </c>
      <c r="G32" s="148" t="s">
        <v>361</v>
      </c>
      <c r="H32" s="148" t="s">
        <v>361</v>
      </c>
      <c r="I32" s="148" t="s">
        <v>361</v>
      </c>
      <c r="J32" s="151">
        <f t="shared" si="3"/>
        <v>1</v>
      </c>
      <c r="K32" s="492"/>
      <c r="L32" s="187">
        <f>'5- Identificación de Riesgos'!I32</f>
        <v>0</v>
      </c>
      <c r="M32" s="191"/>
      <c r="N32" s="148"/>
      <c r="O32" s="148"/>
      <c r="P32" s="148"/>
      <c r="Q32" s="148"/>
      <c r="R32" s="151">
        <f t="shared" si="4"/>
        <v>0</v>
      </c>
      <c r="S32" s="500"/>
      <c r="T32" s="503"/>
      <c r="U32" s="391"/>
      <c r="V32" s="387"/>
    </row>
    <row r="33" spans="1:22" ht="51">
      <c r="A33" s="464"/>
      <c r="B33" s="391"/>
      <c r="C33" s="162" t="str">
        <f>'5- Identificación de Riesgos'!D33</f>
        <v>4. Ocurrencia de contigencia (brote- pandemia o  de orden publico etc) que impida la realización oportuna de las visitas</v>
      </c>
      <c r="D33" s="155"/>
      <c r="E33" s="163" t="s">
        <v>370</v>
      </c>
      <c r="F33" s="148" t="s">
        <v>364</v>
      </c>
      <c r="G33" s="148" t="s">
        <v>361</v>
      </c>
      <c r="H33" s="148" t="s">
        <v>364</v>
      </c>
      <c r="I33" s="148" t="s">
        <v>361</v>
      </c>
      <c r="J33" s="151">
        <f t="shared" si="3"/>
        <v>0.5</v>
      </c>
      <c r="K33" s="492"/>
      <c r="L33" s="187">
        <f>'5- Identificación de Riesgos'!I33</f>
        <v>0</v>
      </c>
      <c r="M33" s="167"/>
      <c r="N33" s="148"/>
      <c r="O33" s="148"/>
      <c r="P33" s="148"/>
      <c r="Q33" s="148"/>
      <c r="R33" s="151">
        <f t="shared" si="4"/>
        <v>0</v>
      </c>
      <c r="S33" s="500"/>
      <c r="T33" s="503"/>
      <c r="U33" s="391"/>
      <c r="V33" s="387"/>
    </row>
    <row r="34" spans="1:22">
      <c r="A34" s="464"/>
      <c r="B34" s="391"/>
      <c r="C34" s="162">
        <f>'5- Identificación de Riesgos'!D34</f>
        <v>0</v>
      </c>
      <c r="D34" s="155"/>
      <c r="E34" s="163"/>
      <c r="F34" s="148"/>
      <c r="G34" s="148"/>
      <c r="H34" s="148"/>
      <c r="I34" s="148"/>
      <c r="J34" s="151"/>
      <c r="K34" s="492"/>
      <c r="L34" s="187">
        <f>'5- Identificación de Riesgos'!I34</f>
        <v>0</v>
      </c>
      <c r="M34" s="167"/>
      <c r="N34" s="148"/>
      <c r="O34" s="148"/>
      <c r="P34" s="148"/>
      <c r="Q34" s="148"/>
      <c r="R34" s="151">
        <f t="shared" si="4"/>
        <v>0</v>
      </c>
      <c r="S34" s="500"/>
      <c r="T34" s="503"/>
      <c r="U34" s="391"/>
      <c r="V34" s="387"/>
    </row>
    <row r="35" spans="1:22">
      <c r="A35" s="464"/>
      <c r="B35" s="391"/>
      <c r="C35" s="162">
        <f>'5- Identificación de Riesgos'!D35</f>
        <v>0</v>
      </c>
      <c r="D35" s="155"/>
      <c r="E35" s="163"/>
      <c r="F35" s="148"/>
      <c r="G35" s="148"/>
      <c r="H35" s="148"/>
      <c r="I35" s="148"/>
      <c r="J35" s="151"/>
      <c r="K35" s="492"/>
      <c r="L35" s="187">
        <f>'5- Identificación de Riesgos'!I35</f>
        <v>0</v>
      </c>
      <c r="M35" s="167"/>
      <c r="N35" s="148"/>
      <c r="O35" s="148"/>
      <c r="P35" s="148"/>
      <c r="Q35" s="148"/>
      <c r="R35" s="151">
        <f t="shared" si="4"/>
        <v>0</v>
      </c>
      <c r="S35" s="500"/>
      <c r="T35" s="503"/>
      <c r="U35" s="391"/>
      <c r="V35" s="387"/>
    </row>
    <row r="36" spans="1:22">
      <c r="A36" s="464"/>
      <c r="B36" s="391"/>
      <c r="C36" s="162">
        <f>'5- Identificación de Riesgos'!D36</f>
        <v>0</v>
      </c>
      <c r="D36" s="155"/>
      <c r="E36" s="163"/>
      <c r="F36" s="148"/>
      <c r="G36" s="148"/>
      <c r="H36" s="148"/>
      <c r="I36" s="148"/>
      <c r="J36" s="151"/>
      <c r="K36" s="492"/>
      <c r="L36" s="187">
        <f>'5- Identificación de Riesgos'!I36</f>
        <v>0</v>
      </c>
      <c r="M36" s="167"/>
      <c r="N36" s="148"/>
      <c r="O36" s="148"/>
      <c r="P36" s="148"/>
      <c r="Q36" s="148"/>
      <c r="R36" s="151">
        <f t="shared" si="4"/>
        <v>0</v>
      </c>
      <c r="S36" s="500"/>
      <c r="T36" s="503"/>
      <c r="U36" s="391"/>
      <c r="V36" s="387"/>
    </row>
    <row r="37" spans="1:22">
      <c r="A37" s="464"/>
      <c r="B37" s="391"/>
      <c r="C37" s="162">
        <f>'5- Identificación de Riesgos'!D37</f>
        <v>0</v>
      </c>
      <c r="D37" s="155"/>
      <c r="E37" s="163"/>
      <c r="F37" s="148"/>
      <c r="G37" s="148"/>
      <c r="H37" s="148"/>
      <c r="I37" s="148"/>
      <c r="J37" s="151"/>
      <c r="K37" s="492"/>
      <c r="L37" s="187">
        <f>'5- Identificación de Riesgos'!I37</f>
        <v>0</v>
      </c>
      <c r="M37" s="167"/>
      <c r="N37" s="148"/>
      <c r="O37" s="148"/>
      <c r="P37" s="148"/>
      <c r="Q37" s="148"/>
      <c r="R37" s="151">
        <f t="shared" si="4"/>
        <v>0</v>
      </c>
      <c r="S37" s="500"/>
      <c r="T37" s="503"/>
      <c r="U37" s="391"/>
      <c r="V37" s="387"/>
    </row>
    <row r="38" spans="1:22">
      <c r="A38" s="464"/>
      <c r="B38" s="391"/>
      <c r="C38" s="162">
        <f>'5- Identificación de Riesgos'!D38</f>
        <v>0</v>
      </c>
      <c r="D38" s="155"/>
      <c r="E38" s="163"/>
      <c r="F38" s="148"/>
      <c r="G38" s="148"/>
      <c r="H38" s="148"/>
      <c r="I38" s="148"/>
      <c r="J38" s="151"/>
      <c r="K38" s="492"/>
      <c r="L38" s="187">
        <f>'5- Identificación de Riesgos'!I38</f>
        <v>0</v>
      </c>
      <c r="M38" s="167"/>
      <c r="N38" s="148"/>
      <c r="O38" s="148"/>
      <c r="P38" s="148"/>
      <c r="Q38" s="148"/>
      <c r="R38" s="151">
        <f t="shared" si="4"/>
        <v>0</v>
      </c>
      <c r="S38" s="500"/>
      <c r="T38" s="503"/>
      <c r="U38" s="391"/>
      <c r="V38" s="387"/>
    </row>
    <row r="39" spans="1:22" ht="15.75" thickBot="1">
      <c r="A39" s="465"/>
      <c r="B39" s="392"/>
      <c r="C39" s="164">
        <f>'5- Identificación de Riesgos'!D39</f>
        <v>0</v>
      </c>
      <c r="D39" s="157"/>
      <c r="E39" s="166"/>
      <c r="F39" s="149"/>
      <c r="G39" s="149"/>
      <c r="H39" s="149"/>
      <c r="I39" s="149"/>
      <c r="J39" s="152"/>
      <c r="K39" s="505"/>
      <c r="L39" s="149">
        <f>'5- Identificación de Riesgos'!I39</f>
        <v>0</v>
      </c>
      <c r="M39" s="168"/>
      <c r="N39" s="149"/>
      <c r="O39" s="149"/>
      <c r="P39" s="149"/>
      <c r="Q39" s="149"/>
      <c r="R39" s="152">
        <f t="shared" si="4"/>
        <v>0</v>
      </c>
      <c r="S39" s="501"/>
      <c r="T39" s="504"/>
      <c r="U39" s="392"/>
      <c r="V39" s="388"/>
    </row>
    <row r="40" spans="1:22" s="197" customFormat="1" ht="89.25">
      <c r="A40" s="463">
        <f>'5- Identificación de Riesgos'!A40</f>
        <v>4</v>
      </c>
      <c r="B40" s="390" t="str">
        <f>'5- Identificación de Riesgos'!B40</f>
        <v>Efectuar el reparto judicial incumpliendo requisitos</v>
      </c>
      <c r="C40" s="160" t="str">
        <f>'5- Identificación de Riesgos'!D40</f>
        <v>1. Fallas en el Sistema Automatizado de Reparto Judicial</v>
      </c>
      <c r="D40" s="154"/>
      <c r="E40" s="161" t="s">
        <v>371</v>
      </c>
      <c r="F40" s="147" t="s">
        <v>364</v>
      </c>
      <c r="G40" s="147" t="s">
        <v>361</v>
      </c>
      <c r="H40" s="147" t="s">
        <v>364</v>
      </c>
      <c r="I40" s="147" t="s">
        <v>361</v>
      </c>
      <c r="J40" s="153">
        <f t="shared" si="3"/>
        <v>0.5</v>
      </c>
      <c r="K40" s="491">
        <f>AVERAGE(J40:J41,J43:J44)</f>
        <v>0.625</v>
      </c>
      <c r="L40" s="275" t="str">
        <f>'5- Identificación de Riesgos'!I40</f>
        <v>Afectación de reputacion,imagén,  credibilidad, satisfacción de usuarios y PI</v>
      </c>
      <c r="M40" s="189"/>
      <c r="N40" s="147"/>
      <c r="O40" s="147"/>
      <c r="P40" s="147"/>
      <c r="Q40" s="147"/>
      <c r="R40" s="153">
        <f t="shared" si="4"/>
        <v>0</v>
      </c>
      <c r="S40" s="491">
        <f t="shared" ref="S40" si="6">AVERAGE(R40:R49)</f>
        <v>0</v>
      </c>
      <c r="T40" s="43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390"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393" t="str">
        <f>CONCATENATE(VLOOKUP((LEFT(T40,LEN(T40)-4)&amp;LEFT(U40,LEN(U40)-4)),'9- Matriz de Calor '!$D$18:$E$42,2,0)," - ",RIGHT(T40,1)*RIGHT(U40,1))</f>
        <v>Bajo - 2</v>
      </c>
    </row>
    <row r="41" spans="1:22" ht="51">
      <c r="A41" s="464"/>
      <c r="B41" s="391"/>
      <c r="C41" s="162" t="str">
        <f>'5- Identificación de Riesgos'!D41</f>
        <v>2. Falta de organización y/o descuido al revisar el correo electronico o medio donde se presenta la demanda, por parte de las personas encargadas de realizar el reparto.</v>
      </c>
      <c r="D41" s="155"/>
      <c r="E41" s="163" t="s">
        <v>372</v>
      </c>
      <c r="F41" s="148" t="s">
        <v>364</v>
      </c>
      <c r="G41" s="148" t="s">
        <v>361</v>
      </c>
      <c r="H41" s="148" t="s">
        <v>364</v>
      </c>
      <c r="I41" s="148" t="s">
        <v>361</v>
      </c>
      <c r="J41" s="151">
        <f t="shared" si="3"/>
        <v>0.5</v>
      </c>
      <c r="K41" s="492"/>
      <c r="L41" s="187" t="str">
        <f>'5- Identificación de Riesgos'!I41</f>
        <v>Incumplimiento de las metas establecidas</v>
      </c>
      <c r="M41" s="190"/>
      <c r="N41" s="148"/>
      <c r="O41" s="148"/>
      <c r="P41" s="148"/>
      <c r="Q41" s="148"/>
      <c r="R41" s="151">
        <f t="shared" si="4"/>
        <v>0</v>
      </c>
      <c r="S41" s="492"/>
      <c r="T41" s="431"/>
      <c r="U41" s="391"/>
      <c r="V41" s="387"/>
    </row>
    <row r="42" spans="1:22" ht="75.75" customHeight="1">
      <c r="A42" s="464"/>
      <c r="B42" s="391"/>
      <c r="C42" s="162" t="s">
        <v>373</v>
      </c>
      <c r="D42" s="155"/>
      <c r="E42" s="273"/>
      <c r="F42" s="148"/>
      <c r="G42" s="148"/>
      <c r="H42" s="148"/>
      <c r="I42" s="148"/>
      <c r="J42" s="151">
        <f t="shared" si="3"/>
        <v>0</v>
      </c>
      <c r="K42" s="492"/>
      <c r="L42" s="187">
        <f>'5- Identificación de Riesgos'!I42</f>
        <v>0</v>
      </c>
      <c r="M42" s="190"/>
      <c r="N42" s="148"/>
      <c r="O42" s="148"/>
      <c r="P42" s="148"/>
      <c r="Q42" s="148"/>
      <c r="R42" s="151">
        <f t="shared" si="4"/>
        <v>0</v>
      </c>
      <c r="S42" s="492"/>
      <c r="T42" s="431"/>
      <c r="U42" s="391"/>
      <c r="V42" s="387"/>
    </row>
    <row r="43" spans="1:22" ht="90">
      <c r="A43" s="464"/>
      <c r="B43" s="391"/>
      <c r="C43" s="162" t="str">
        <f>'5- Identificación de Riesgos'!D43</f>
        <v>4. Falta de capacidad instalada para atender el alto volumen de trabajo debido a la cantidad de expedientes que se recepcionan</v>
      </c>
      <c r="D43" s="155"/>
      <c r="E43" s="272" t="s">
        <v>374</v>
      </c>
      <c r="F43" s="148" t="s">
        <v>364</v>
      </c>
      <c r="G43" s="148" t="s">
        <v>361</v>
      </c>
      <c r="H43" s="148" t="s">
        <v>364</v>
      </c>
      <c r="I43" s="148" t="s">
        <v>361</v>
      </c>
      <c r="J43" s="151">
        <f t="shared" si="3"/>
        <v>0.5</v>
      </c>
      <c r="K43" s="492"/>
      <c r="L43" s="187">
        <f>'5- Identificación de Riesgos'!I43</f>
        <v>0</v>
      </c>
      <c r="M43" s="167"/>
      <c r="N43" s="148"/>
      <c r="O43" s="148"/>
      <c r="P43" s="148"/>
      <c r="Q43" s="148"/>
      <c r="R43" s="151">
        <f t="shared" si="4"/>
        <v>0</v>
      </c>
      <c r="S43" s="492"/>
      <c r="T43" s="431"/>
      <c r="U43" s="391"/>
      <c r="V43" s="387"/>
    </row>
    <row r="44" spans="1:22" ht="120">
      <c r="A44" s="464"/>
      <c r="B44" s="391"/>
      <c r="C44" s="162" t="str">
        <f>'5- Identificación de Riesgos'!D44</f>
        <v>5. Errores en el diligenciamiento de la información en el aplicativo de reparto.</v>
      </c>
      <c r="D44" s="155"/>
      <c r="E44" s="272" t="s">
        <v>375</v>
      </c>
      <c r="F44" s="148" t="s">
        <v>361</v>
      </c>
      <c r="G44" s="148" t="s">
        <v>361</v>
      </c>
      <c r="H44" s="148" t="s">
        <v>361</v>
      </c>
      <c r="I44" s="148" t="s">
        <v>361</v>
      </c>
      <c r="J44" s="151">
        <f t="shared" si="3"/>
        <v>1</v>
      </c>
      <c r="K44" s="492"/>
      <c r="L44" s="187">
        <f>'5- Identificación de Riesgos'!I44</f>
        <v>0</v>
      </c>
      <c r="M44" s="167"/>
      <c r="N44" s="148"/>
      <c r="O44" s="148"/>
      <c r="P44" s="148"/>
      <c r="Q44" s="148"/>
      <c r="R44" s="151">
        <f t="shared" si="4"/>
        <v>0</v>
      </c>
      <c r="S44" s="492"/>
      <c r="T44" s="431"/>
      <c r="U44" s="391"/>
      <c r="V44" s="387"/>
    </row>
    <row r="45" spans="1:22">
      <c r="A45" s="464"/>
      <c r="B45" s="391"/>
      <c r="C45" s="162">
        <f>'5- Identificación de Riesgos'!D45</f>
        <v>0</v>
      </c>
      <c r="D45" s="155"/>
      <c r="E45" s="163"/>
      <c r="F45" s="148"/>
      <c r="G45" s="148"/>
      <c r="H45" s="148"/>
      <c r="I45" s="148"/>
      <c r="J45" s="151">
        <f t="shared" si="3"/>
        <v>0</v>
      </c>
      <c r="K45" s="492"/>
      <c r="L45" s="187">
        <f>'5- Identificación de Riesgos'!I45</f>
        <v>0</v>
      </c>
      <c r="M45" s="167"/>
      <c r="N45" s="148"/>
      <c r="O45" s="148"/>
      <c r="P45" s="148"/>
      <c r="Q45" s="148"/>
      <c r="R45" s="151">
        <f t="shared" si="4"/>
        <v>0</v>
      </c>
      <c r="S45" s="492"/>
      <c r="T45" s="431"/>
      <c r="U45" s="391"/>
      <c r="V45" s="387"/>
    </row>
    <row r="46" spans="1:22">
      <c r="A46" s="464"/>
      <c r="B46" s="391"/>
      <c r="C46" s="162">
        <f>'5- Identificación de Riesgos'!D46</f>
        <v>0</v>
      </c>
      <c r="D46" s="155"/>
      <c r="E46" s="163"/>
      <c r="F46" s="148"/>
      <c r="G46" s="148"/>
      <c r="H46" s="148"/>
      <c r="I46" s="148"/>
      <c r="J46" s="151">
        <f t="shared" si="3"/>
        <v>0</v>
      </c>
      <c r="K46" s="492"/>
      <c r="L46" s="187">
        <f>'5- Identificación de Riesgos'!I46</f>
        <v>0</v>
      </c>
      <c r="M46" s="167"/>
      <c r="N46" s="148"/>
      <c r="O46" s="148"/>
      <c r="P46" s="148"/>
      <c r="Q46" s="148"/>
      <c r="R46" s="151">
        <f t="shared" si="4"/>
        <v>0</v>
      </c>
      <c r="S46" s="492"/>
      <c r="T46" s="431"/>
      <c r="U46" s="391"/>
      <c r="V46" s="387"/>
    </row>
    <row r="47" spans="1:22">
      <c r="A47" s="464"/>
      <c r="B47" s="391"/>
      <c r="C47" s="162">
        <f>'5- Identificación de Riesgos'!D47</f>
        <v>0</v>
      </c>
      <c r="D47" s="155"/>
      <c r="E47" s="163"/>
      <c r="F47" s="148"/>
      <c r="G47" s="148"/>
      <c r="H47" s="148"/>
      <c r="I47" s="148"/>
      <c r="J47" s="151">
        <f t="shared" si="3"/>
        <v>0</v>
      </c>
      <c r="K47" s="492"/>
      <c r="L47" s="187">
        <f>'5- Identificación de Riesgos'!I47</f>
        <v>0</v>
      </c>
      <c r="M47" s="167"/>
      <c r="N47" s="148"/>
      <c r="O47" s="148"/>
      <c r="P47" s="148"/>
      <c r="Q47" s="148"/>
      <c r="R47" s="151">
        <f t="shared" si="4"/>
        <v>0</v>
      </c>
      <c r="S47" s="492"/>
      <c r="T47" s="431"/>
      <c r="U47" s="391"/>
      <c r="V47" s="387"/>
    </row>
    <row r="48" spans="1:22">
      <c r="A48" s="464"/>
      <c r="B48" s="391"/>
      <c r="C48" s="162">
        <f>'5- Identificación de Riesgos'!D48</f>
        <v>0</v>
      </c>
      <c r="D48" s="155"/>
      <c r="E48" s="163"/>
      <c r="F48" s="148"/>
      <c r="G48" s="148"/>
      <c r="H48" s="148"/>
      <c r="I48" s="148"/>
      <c r="J48" s="151">
        <f t="shared" si="3"/>
        <v>0</v>
      </c>
      <c r="K48" s="492"/>
      <c r="L48" s="187">
        <f>'5- Identificación de Riesgos'!I48</f>
        <v>0</v>
      </c>
      <c r="M48" s="167"/>
      <c r="N48" s="148"/>
      <c r="O48" s="148"/>
      <c r="P48" s="148"/>
      <c r="Q48" s="148"/>
      <c r="R48" s="151">
        <f t="shared" si="4"/>
        <v>0</v>
      </c>
      <c r="S48" s="492"/>
      <c r="T48" s="431"/>
      <c r="U48" s="391"/>
      <c r="V48" s="387"/>
    </row>
    <row r="49" spans="1:22" s="198" customFormat="1" ht="15.75" thickBot="1">
      <c r="A49" s="465"/>
      <c r="B49" s="392"/>
      <c r="C49" s="164">
        <f>'5- Identificación de Riesgos'!D49</f>
        <v>0</v>
      </c>
      <c r="D49" s="157"/>
      <c r="E49" s="165"/>
      <c r="F49" s="149"/>
      <c r="G49" s="149"/>
      <c r="H49" s="149"/>
      <c r="I49" s="149"/>
      <c r="J49" s="152">
        <f t="shared" si="3"/>
        <v>0</v>
      </c>
      <c r="K49" s="505"/>
      <c r="L49" s="149">
        <f>'5- Identificación de Riesgos'!I49</f>
        <v>0</v>
      </c>
      <c r="M49" s="168"/>
      <c r="N49" s="149"/>
      <c r="O49" s="149"/>
      <c r="P49" s="149"/>
      <c r="Q49" s="149"/>
      <c r="R49" s="152">
        <f t="shared" si="4"/>
        <v>0</v>
      </c>
      <c r="S49" s="505"/>
      <c r="T49" s="453"/>
      <c r="U49" s="392"/>
      <c r="V49" s="388"/>
    </row>
    <row r="50" spans="1:22" ht="120.75" customHeight="1">
      <c r="A50" s="463">
        <v>5</v>
      </c>
      <c r="B50" s="390" t="str">
        <f>'5- Identificación de Riesgos'!B50</f>
        <v>Pérdida de documentos</v>
      </c>
      <c r="C50" s="279" t="str">
        <f>'5- Identificación de Riesgos'!D50</f>
        <v xml:space="preserve">1. Falta de implementación del expediente electrónico en todas las dependencias y juzgados.
</v>
      </c>
      <c r="D50" s="280"/>
      <c r="E50" s="281" t="s">
        <v>376</v>
      </c>
      <c r="F50" s="275" t="s">
        <v>364</v>
      </c>
      <c r="G50" s="275" t="s">
        <v>361</v>
      </c>
      <c r="H50" s="275" t="s">
        <v>364</v>
      </c>
      <c r="I50" s="275" t="s">
        <v>364</v>
      </c>
      <c r="J50" s="153">
        <f t="shared" si="3"/>
        <v>0.25</v>
      </c>
      <c r="K50" s="491">
        <f>AVERAGE(J50:J51,J53)</f>
        <v>0.41666666666666669</v>
      </c>
      <c r="L50" s="275" t="str">
        <f>'5- Identificación de Riesgos'!I50</f>
        <v>Afectación de reputacion,imagén,  credibilidad, satisfacción de usuarios y PI</v>
      </c>
      <c r="M50" s="189"/>
      <c r="N50" s="147"/>
      <c r="O50" s="147"/>
      <c r="P50" s="147"/>
      <c r="Q50" s="147"/>
      <c r="R50" s="153">
        <f t="shared" si="4"/>
        <v>0</v>
      </c>
      <c r="S50" s="491">
        <f t="shared" ref="S50" si="7">AVERAGE(R50:R59)</f>
        <v>0</v>
      </c>
      <c r="T50" s="43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9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393" t="str">
        <f>CONCATENATE(VLOOKUP((LEFT(T50,LEN(T50)-4)&amp;LEFT(U50,LEN(U50)-4)),'9- Matriz de Calor '!$D$18:$E$42,2,0)," - ",RIGHT(T50,1)*RIGHT(U50,1))</f>
        <v>Bajo - 1</v>
      </c>
    </row>
    <row r="51" spans="1:22" ht="135">
      <c r="A51" s="464"/>
      <c r="B51" s="391"/>
      <c r="C51" s="162" t="str">
        <f>'5- Identificación de Riesgos'!D51</f>
        <v>2.Falta de software institucional estandarizado para la especialidad para el control del archivo de documentos tanto físicos como virtuales.</v>
      </c>
      <c r="D51" s="155"/>
      <c r="E51" s="282" t="s">
        <v>377</v>
      </c>
      <c r="F51" s="148" t="s">
        <v>364</v>
      </c>
      <c r="G51" s="148" t="s">
        <v>361</v>
      </c>
      <c r="H51" s="148" t="s">
        <v>364</v>
      </c>
      <c r="I51" s="148" t="s">
        <v>361</v>
      </c>
      <c r="J51" s="151">
        <f t="shared" si="3"/>
        <v>0.5</v>
      </c>
      <c r="K51" s="492"/>
      <c r="L51" s="187" t="str">
        <f>'5- Identificación de Riesgos'!I51</f>
        <v>Incumplimiento de las metas establecidas</v>
      </c>
      <c r="M51" s="190"/>
      <c r="N51" s="148"/>
      <c r="O51" s="148"/>
      <c r="P51" s="148"/>
      <c r="Q51" s="148"/>
      <c r="R51" s="151">
        <f t="shared" si="4"/>
        <v>0</v>
      </c>
      <c r="S51" s="492"/>
      <c r="T51" s="431"/>
      <c r="U51" s="391"/>
      <c r="V51" s="387"/>
    </row>
    <row r="52" spans="1:22" ht="60">
      <c r="A52" s="464"/>
      <c r="B52" s="391"/>
      <c r="C52" s="162" t="str">
        <f>'5- Identificación de Riesgos'!D52</f>
        <v>3.Desconocimiento e inaplicabilidad de las Tablas de Retención Documental (TRD)</v>
      </c>
      <c r="D52" s="155"/>
      <c r="E52" s="283"/>
      <c r="F52" s="148"/>
      <c r="G52" s="148"/>
      <c r="H52" s="148"/>
      <c r="I52" s="148"/>
      <c r="J52" s="151">
        <f t="shared" si="3"/>
        <v>0</v>
      </c>
      <c r="K52" s="492"/>
      <c r="L52" s="187" t="str">
        <f>'5- Identificación de Riesgos'!I52</f>
        <v>Interrupción o afectación en la prestación del servicio judicial</v>
      </c>
      <c r="M52" s="167"/>
      <c r="N52" s="148"/>
      <c r="O52" s="148"/>
      <c r="P52" s="148"/>
      <c r="Q52" s="148"/>
      <c r="R52" s="151">
        <f t="shared" si="4"/>
        <v>0</v>
      </c>
      <c r="S52" s="492"/>
      <c r="T52" s="431"/>
      <c r="U52" s="391"/>
      <c r="V52" s="387"/>
    </row>
    <row r="53" spans="1:22" ht="90">
      <c r="A53" s="464"/>
      <c r="B53" s="391"/>
      <c r="C53" s="162" t="str">
        <f>'5- Identificación de Riesgos'!D53</f>
        <v>4.Volumen excesivo de ingreso de expedientes para el personal asignado,  generando demoras en la organización de los expedientes.</v>
      </c>
      <c r="D53" s="155"/>
      <c r="E53" s="282" t="s">
        <v>378</v>
      </c>
      <c r="F53" s="148" t="s">
        <v>364</v>
      </c>
      <c r="G53" s="148" t="s">
        <v>361</v>
      </c>
      <c r="H53" s="148" t="s">
        <v>364</v>
      </c>
      <c r="I53" s="148" t="s">
        <v>361</v>
      </c>
      <c r="J53" s="151">
        <f t="shared" si="3"/>
        <v>0.5</v>
      </c>
      <c r="K53" s="492"/>
      <c r="L53" s="187">
        <f>'5- Identificación de Riesgos'!I53</f>
        <v>0</v>
      </c>
      <c r="M53" s="167"/>
      <c r="N53" s="148"/>
      <c r="O53" s="148"/>
      <c r="P53" s="148"/>
      <c r="Q53" s="148"/>
      <c r="R53" s="151">
        <f t="shared" si="4"/>
        <v>0</v>
      </c>
      <c r="S53" s="492"/>
      <c r="T53" s="431"/>
      <c r="U53" s="391"/>
      <c r="V53" s="387"/>
    </row>
    <row r="54" spans="1:22">
      <c r="A54" s="464"/>
      <c r="B54" s="391"/>
      <c r="C54" s="162">
        <f>'5- Identificación de Riesgos'!D54</f>
        <v>0</v>
      </c>
      <c r="D54" s="155"/>
      <c r="E54" s="155"/>
      <c r="F54" s="148"/>
      <c r="G54" s="148"/>
      <c r="H54" s="148"/>
      <c r="I54" s="148"/>
      <c r="J54" s="151">
        <f t="shared" si="3"/>
        <v>0</v>
      </c>
      <c r="K54" s="492"/>
      <c r="L54" s="187">
        <f>'5- Identificación de Riesgos'!I54</f>
        <v>0</v>
      </c>
      <c r="M54" s="167"/>
      <c r="N54" s="148"/>
      <c r="O54" s="148"/>
      <c r="P54" s="148"/>
      <c r="Q54" s="148"/>
      <c r="R54" s="151">
        <f t="shared" si="4"/>
        <v>0</v>
      </c>
      <c r="S54" s="492"/>
      <c r="T54" s="431"/>
      <c r="U54" s="391"/>
      <c r="V54" s="387"/>
    </row>
    <row r="55" spans="1:22">
      <c r="A55" s="464"/>
      <c r="B55" s="391"/>
      <c r="C55" s="162">
        <f>'5- Identificación de Riesgos'!D55</f>
        <v>0</v>
      </c>
      <c r="D55" s="155"/>
      <c r="E55" s="163"/>
      <c r="F55" s="148"/>
      <c r="G55" s="148"/>
      <c r="H55" s="148"/>
      <c r="I55" s="148"/>
      <c r="J55" s="151">
        <f t="shared" si="3"/>
        <v>0</v>
      </c>
      <c r="K55" s="492"/>
      <c r="L55" s="187">
        <f>'5- Identificación de Riesgos'!I55</f>
        <v>0</v>
      </c>
      <c r="M55" s="167"/>
      <c r="N55" s="148"/>
      <c r="O55" s="148"/>
      <c r="P55" s="148"/>
      <c r="Q55" s="148"/>
      <c r="R55" s="151">
        <f t="shared" si="4"/>
        <v>0</v>
      </c>
      <c r="S55" s="492"/>
      <c r="T55" s="431"/>
      <c r="U55" s="391"/>
      <c r="V55" s="387"/>
    </row>
    <row r="56" spans="1:22">
      <c r="A56" s="464"/>
      <c r="B56" s="391"/>
      <c r="C56" s="162">
        <f>'5- Identificación de Riesgos'!D56</f>
        <v>0</v>
      </c>
      <c r="D56" s="155"/>
      <c r="E56" s="163"/>
      <c r="F56" s="148"/>
      <c r="G56" s="148"/>
      <c r="H56" s="148"/>
      <c r="I56" s="148"/>
      <c r="J56" s="151">
        <f t="shared" si="3"/>
        <v>0</v>
      </c>
      <c r="K56" s="492"/>
      <c r="L56" s="187">
        <f>'5- Identificación de Riesgos'!I56</f>
        <v>0</v>
      </c>
      <c r="M56" s="167"/>
      <c r="N56" s="148"/>
      <c r="O56" s="148"/>
      <c r="P56" s="148"/>
      <c r="Q56" s="148"/>
      <c r="R56" s="151">
        <f t="shared" si="4"/>
        <v>0</v>
      </c>
      <c r="S56" s="492"/>
      <c r="T56" s="431"/>
      <c r="U56" s="391"/>
      <c r="V56" s="387"/>
    </row>
    <row r="57" spans="1:22">
      <c r="A57" s="464"/>
      <c r="B57" s="391"/>
      <c r="C57" s="162">
        <f>'5- Identificación de Riesgos'!D57</f>
        <v>0</v>
      </c>
      <c r="D57" s="155"/>
      <c r="E57" s="163"/>
      <c r="F57" s="148"/>
      <c r="G57" s="148"/>
      <c r="H57" s="148"/>
      <c r="I57" s="148"/>
      <c r="J57" s="151">
        <f t="shared" si="3"/>
        <v>0</v>
      </c>
      <c r="K57" s="492"/>
      <c r="L57" s="187">
        <f>'5- Identificación de Riesgos'!I57</f>
        <v>0</v>
      </c>
      <c r="M57" s="167"/>
      <c r="N57" s="148"/>
      <c r="O57" s="148"/>
      <c r="P57" s="148"/>
      <c r="Q57" s="148"/>
      <c r="R57" s="151">
        <f t="shared" si="4"/>
        <v>0</v>
      </c>
      <c r="S57" s="492"/>
      <c r="T57" s="431"/>
      <c r="U57" s="391"/>
      <c r="V57" s="387"/>
    </row>
    <row r="58" spans="1:22">
      <c r="A58" s="464"/>
      <c r="B58" s="391"/>
      <c r="C58" s="162">
        <f>'5- Identificación de Riesgos'!D58</f>
        <v>0</v>
      </c>
      <c r="D58" s="155"/>
      <c r="E58" s="163"/>
      <c r="F58" s="148"/>
      <c r="G58" s="148"/>
      <c r="H58" s="148"/>
      <c r="I58" s="148"/>
      <c r="J58" s="151">
        <f t="shared" si="3"/>
        <v>0</v>
      </c>
      <c r="K58" s="492"/>
      <c r="L58" s="187">
        <f>'5- Identificación de Riesgos'!I58</f>
        <v>0</v>
      </c>
      <c r="M58" s="167"/>
      <c r="N58" s="148"/>
      <c r="O58" s="148"/>
      <c r="P58" s="148"/>
      <c r="Q58" s="148"/>
      <c r="R58" s="151">
        <f t="shared" si="4"/>
        <v>0</v>
      </c>
      <c r="S58" s="492"/>
      <c r="T58" s="431"/>
      <c r="U58" s="391"/>
      <c r="V58" s="387"/>
    </row>
    <row r="59" spans="1:22" ht="15.75" thickBot="1">
      <c r="A59" s="465"/>
      <c r="B59" s="392"/>
      <c r="C59" s="164">
        <f>'5- Identificación de Riesgos'!D59</f>
        <v>0</v>
      </c>
      <c r="D59" s="157"/>
      <c r="E59" s="166"/>
      <c r="F59" s="149"/>
      <c r="G59" s="149"/>
      <c r="H59" s="149"/>
      <c r="I59" s="149"/>
      <c r="J59" s="152">
        <f t="shared" si="3"/>
        <v>0</v>
      </c>
      <c r="K59" s="505"/>
      <c r="L59" s="149">
        <f>'5- Identificación de Riesgos'!I59</f>
        <v>0</v>
      </c>
      <c r="M59" s="168"/>
      <c r="N59" s="149"/>
      <c r="O59" s="149"/>
      <c r="P59" s="149"/>
      <c r="Q59" s="149"/>
      <c r="R59" s="152">
        <f t="shared" si="4"/>
        <v>0</v>
      </c>
      <c r="S59" s="505"/>
      <c r="T59" s="453"/>
      <c r="U59" s="392"/>
      <c r="V59" s="388"/>
    </row>
    <row r="60" spans="1:22" ht="147.75" hidden="1" customHeight="1">
      <c r="A60" s="488">
        <v>6</v>
      </c>
      <c r="B60" s="390" t="str">
        <f>'5- Identificación de Riesgos'!B60</f>
        <v xml:space="preserve">Recibir , ofrecer, prometer , entregar o aceptar dádivas o beneficios a nombre propio o de terceros para  expedir, alterar,retener , extraviar o entregar  documentos  sin el lleno de requisitos legales </v>
      </c>
      <c r="C60" s="160" t="str">
        <f>'5- Identificación de Riesgos'!D60</f>
        <v xml:space="preserve">2.Falta de ética  de los servidores judiciales 
</v>
      </c>
      <c r="D60" s="154"/>
      <c r="E60" s="161" t="s">
        <v>379</v>
      </c>
      <c r="F60" s="147" t="s">
        <v>364</v>
      </c>
      <c r="G60" s="147" t="s">
        <v>361</v>
      </c>
      <c r="H60" s="147" t="s">
        <v>364</v>
      </c>
      <c r="I60" s="147" t="s">
        <v>364</v>
      </c>
      <c r="J60" s="153">
        <f t="shared" ref="J60:J67" si="8">COUNTIF(F60:I60,"SI")/4</f>
        <v>0.25</v>
      </c>
      <c r="K60" s="491">
        <f>AVERAGE(J60:J67)</f>
        <v>0.15625</v>
      </c>
      <c r="L60" s="147" t="str">
        <f>'5- Identificación de Riesgos'!I60</f>
        <v>Afectación de reputacion,imagén,  credibilidad, satisfacción de usuarios y PI</v>
      </c>
      <c r="M60" s="189" t="s">
        <v>380</v>
      </c>
      <c r="N60" s="147" t="s">
        <v>361</v>
      </c>
      <c r="O60" s="147" t="s">
        <v>361</v>
      </c>
      <c r="P60" s="147" t="s">
        <v>361</v>
      </c>
      <c r="Q60" s="147" t="s">
        <v>361</v>
      </c>
      <c r="R60" s="153">
        <f t="shared" ref="R60:R67" si="9">SUM(COUNTIF(N60,"SI")*25%,COUNTIF(O60,"SI")*40%,COUNTIF(P60,"SI")*25%,COUNTIF(Q60,"SI")*10%)</f>
        <v>1</v>
      </c>
      <c r="S60" s="491">
        <f>AVERAGE(R60:R67)</f>
        <v>0.125</v>
      </c>
      <c r="T60" s="473"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7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493" t="str">
        <f>CONCATENATE(VLOOKUP((LEFT(T60,LEN(T60)-4)&amp;LEFT(U60,LEN(U60)-4)),'9- Matriz de Calor '!$D$18:$E$42,2,0)," - ",RIGHT(T60,1)*RIGHT(U60,1))</f>
        <v>Alto  - 4</v>
      </c>
    </row>
    <row r="61" spans="1:22" ht="93" hidden="1" customHeight="1">
      <c r="A61" s="489"/>
      <c r="B61" s="391"/>
      <c r="C61" s="162" t="str">
        <f>'5- Identificación de Riesgos'!D61</f>
        <v xml:space="preserve">3 Fallas en los controles de los procesos </v>
      </c>
      <c r="D61" s="155"/>
      <c r="E61" s="163"/>
      <c r="F61" s="148" t="s">
        <v>364</v>
      </c>
      <c r="G61" s="148" t="s">
        <v>364</v>
      </c>
      <c r="H61" s="148" t="s">
        <v>364</v>
      </c>
      <c r="I61" s="148" t="s">
        <v>364</v>
      </c>
      <c r="J61" s="151">
        <f t="shared" si="8"/>
        <v>0</v>
      </c>
      <c r="K61" s="492"/>
      <c r="L61" s="148" t="str">
        <f>'5- Identificación de Riesgos'!I61</f>
        <v>Afectación Económica</v>
      </c>
      <c r="M61" s="212" t="s">
        <v>381</v>
      </c>
      <c r="N61" s="148"/>
      <c r="O61" s="148"/>
      <c r="P61" s="148"/>
      <c r="Q61" s="148"/>
      <c r="R61" s="151">
        <f t="shared" si="9"/>
        <v>0</v>
      </c>
      <c r="S61" s="492"/>
      <c r="T61" s="389"/>
      <c r="U61" s="449"/>
      <c r="V61" s="398"/>
    </row>
    <row r="62" spans="1:22" ht="45" hidden="1" customHeight="1">
      <c r="A62" s="489"/>
      <c r="B62" s="391"/>
      <c r="C62" s="162">
        <f>'5- Identificación de Riesgos'!D62</f>
        <v>0</v>
      </c>
      <c r="D62" s="155"/>
      <c r="E62" s="163"/>
      <c r="F62" s="148" t="s">
        <v>361</v>
      </c>
      <c r="G62" s="148" t="s">
        <v>361</v>
      </c>
      <c r="H62" s="148" t="s">
        <v>361</v>
      </c>
      <c r="I62" s="148" t="s">
        <v>361</v>
      </c>
      <c r="J62" s="151">
        <f t="shared" si="8"/>
        <v>1</v>
      </c>
      <c r="K62" s="492"/>
      <c r="L62" s="148">
        <f>'5- Identificación de Riesgos'!I62</f>
        <v>0</v>
      </c>
      <c r="M62" s="190"/>
      <c r="N62" s="148"/>
      <c r="O62" s="148"/>
      <c r="P62" s="148"/>
      <c r="Q62" s="148"/>
      <c r="R62" s="151">
        <f t="shared" si="9"/>
        <v>0</v>
      </c>
      <c r="S62" s="492"/>
      <c r="T62" s="389"/>
      <c r="U62" s="449"/>
      <c r="V62" s="398"/>
    </row>
    <row r="63" spans="1:22" ht="45" hidden="1" customHeight="1">
      <c r="A63" s="489"/>
      <c r="B63" s="391"/>
      <c r="C63" s="162"/>
      <c r="D63" s="155"/>
      <c r="E63" s="163"/>
      <c r="F63" s="148"/>
      <c r="G63" s="148"/>
      <c r="H63" s="148"/>
      <c r="I63" s="148"/>
      <c r="J63" s="151">
        <f t="shared" si="8"/>
        <v>0</v>
      </c>
      <c r="K63" s="492"/>
      <c r="L63" s="148">
        <f>'5- Identificación de Riesgos'!I63</f>
        <v>0</v>
      </c>
      <c r="M63" s="190"/>
      <c r="N63" s="148"/>
      <c r="O63" s="148"/>
      <c r="P63" s="148"/>
      <c r="Q63" s="148"/>
      <c r="R63" s="151">
        <f t="shared" si="9"/>
        <v>0</v>
      </c>
      <c r="S63" s="492"/>
      <c r="T63" s="389"/>
      <c r="U63" s="449"/>
      <c r="V63" s="398"/>
    </row>
    <row r="64" spans="1:22" hidden="1">
      <c r="A64" s="489"/>
      <c r="B64" s="391"/>
      <c r="C64" s="162"/>
      <c r="D64" s="155"/>
      <c r="E64" s="155"/>
      <c r="F64" s="148"/>
      <c r="G64" s="148"/>
      <c r="H64" s="148"/>
      <c r="I64" s="148"/>
      <c r="J64" s="151">
        <f t="shared" si="8"/>
        <v>0</v>
      </c>
      <c r="K64" s="492"/>
      <c r="L64" s="148">
        <f>'5- Identificación de Riesgos'!I64</f>
        <v>0</v>
      </c>
      <c r="M64" s="190"/>
      <c r="N64" s="148"/>
      <c r="O64" s="148"/>
      <c r="P64" s="148"/>
      <c r="Q64" s="148"/>
      <c r="R64" s="151">
        <f t="shared" si="9"/>
        <v>0</v>
      </c>
      <c r="S64" s="492"/>
      <c r="T64" s="389"/>
      <c r="U64" s="449"/>
      <c r="V64" s="398"/>
    </row>
    <row r="65" spans="1:22" hidden="1">
      <c r="A65" s="489"/>
      <c r="B65" s="391"/>
      <c r="C65" s="162"/>
      <c r="D65" s="155"/>
      <c r="E65" s="163"/>
      <c r="F65" s="148"/>
      <c r="G65" s="148"/>
      <c r="H65" s="148"/>
      <c r="I65" s="148"/>
      <c r="J65" s="151">
        <f t="shared" si="8"/>
        <v>0</v>
      </c>
      <c r="K65" s="492"/>
      <c r="L65" s="148">
        <f>'5- Identificación de Riesgos'!I65</f>
        <v>0</v>
      </c>
      <c r="M65" s="190"/>
      <c r="N65" s="148"/>
      <c r="O65" s="148"/>
      <c r="P65" s="148"/>
      <c r="Q65" s="148"/>
      <c r="R65" s="151">
        <f t="shared" si="9"/>
        <v>0</v>
      </c>
      <c r="S65" s="492"/>
      <c r="T65" s="389"/>
      <c r="U65" s="449"/>
      <c r="V65" s="398"/>
    </row>
    <row r="66" spans="1:22" hidden="1">
      <c r="A66" s="489"/>
      <c r="B66" s="391"/>
      <c r="C66" s="162"/>
      <c r="D66" s="155"/>
      <c r="E66" s="163"/>
      <c r="F66" s="148"/>
      <c r="G66" s="148"/>
      <c r="H66" s="148"/>
      <c r="I66" s="148"/>
      <c r="J66" s="151">
        <f t="shared" si="8"/>
        <v>0</v>
      </c>
      <c r="K66" s="492"/>
      <c r="L66" s="148">
        <f>'5- Identificación de Riesgos'!I66</f>
        <v>0</v>
      </c>
      <c r="M66" s="190"/>
      <c r="N66" s="148"/>
      <c r="O66" s="148"/>
      <c r="P66" s="148"/>
      <c r="Q66" s="148"/>
      <c r="R66" s="151">
        <f t="shared" si="9"/>
        <v>0</v>
      </c>
      <c r="S66" s="492"/>
      <c r="T66" s="389"/>
      <c r="U66" s="449"/>
      <c r="V66" s="398"/>
    </row>
    <row r="67" spans="1:22" hidden="1">
      <c r="A67" s="489"/>
      <c r="B67" s="391"/>
      <c r="C67" s="162"/>
      <c r="D67" s="155"/>
      <c r="E67" s="163"/>
      <c r="F67" s="148"/>
      <c r="G67" s="148"/>
      <c r="H67" s="148"/>
      <c r="I67" s="148"/>
      <c r="J67" s="151">
        <f t="shared" si="8"/>
        <v>0</v>
      </c>
      <c r="K67" s="492"/>
      <c r="L67" s="148">
        <f>'5- Identificación de Riesgos'!I67</f>
        <v>0</v>
      </c>
      <c r="M67" s="190"/>
      <c r="N67" s="148"/>
      <c r="O67" s="148"/>
      <c r="P67" s="148"/>
      <c r="Q67" s="148"/>
      <c r="R67" s="151">
        <f t="shared" si="9"/>
        <v>0</v>
      </c>
      <c r="S67" s="492"/>
      <c r="T67" s="389"/>
      <c r="U67" s="449"/>
      <c r="V67" s="398"/>
    </row>
    <row r="68" spans="1:22" ht="31.5" hidden="1" customHeight="1">
      <c r="A68" s="489"/>
      <c r="B68" s="391"/>
      <c r="C68" s="162">
        <f>'5- Identificación de Riesgos'!D68</f>
        <v>0</v>
      </c>
      <c r="D68" s="155"/>
      <c r="E68" s="163"/>
      <c r="F68" s="148"/>
      <c r="G68" s="148"/>
      <c r="H68" s="148"/>
      <c r="I68" s="148"/>
      <c r="J68" s="151"/>
      <c r="K68" s="205"/>
      <c r="L68" s="148">
        <f>'5- Identificación de Riesgos'!I68</f>
        <v>0</v>
      </c>
      <c r="M68" s="190"/>
      <c r="N68" s="148" t="s">
        <v>361</v>
      </c>
      <c r="O68" s="148" t="s">
        <v>361</v>
      </c>
      <c r="P68" s="148" t="s">
        <v>361</v>
      </c>
      <c r="Q68" s="148" t="s">
        <v>361</v>
      </c>
      <c r="R68" s="151">
        <f t="shared" ref="R68:R77" si="10">SUM(COUNTIF(N68,"SI")*25%,COUNTIF(O68,"SI")*40%,COUNTIF(P68,"SI")*25%,COUNTIF(Q68,"SI")*10%)</f>
        <v>1</v>
      </c>
      <c r="S68" s="205">
        <f>AVERAGE(R68:R79)</f>
        <v>0.25</v>
      </c>
      <c r="T68" s="389"/>
      <c r="U68" s="449"/>
      <c r="V68" s="398"/>
    </row>
    <row r="69" spans="1:22" ht="27" hidden="1" customHeight="1" thickBot="1">
      <c r="A69" s="490"/>
      <c r="B69" s="392"/>
      <c r="C69" s="164">
        <f>'5- Identificación de Riesgos'!D69</f>
        <v>0</v>
      </c>
      <c r="D69" s="157"/>
      <c r="E69" s="165"/>
      <c r="F69" s="149"/>
      <c r="G69" s="149"/>
      <c r="H69" s="149"/>
      <c r="I69" s="149"/>
      <c r="J69" s="152"/>
      <c r="K69" s="206"/>
      <c r="L69" s="149">
        <f>'5- Identificación de Riesgos'!I69</f>
        <v>0</v>
      </c>
      <c r="M69" s="199"/>
      <c r="N69" s="149"/>
      <c r="O69" s="149"/>
      <c r="P69" s="149"/>
      <c r="Q69" s="149"/>
      <c r="R69" s="152">
        <f t="shared" si="10"/>
        <v>0</v>
      </c>
      <c r="S69" s="206"/>
      <c r="T69" s="474"/>
      <c r="U69" s="450"/>
      <c r="V69" s="487"/>
    </row>
    <row r="70" spans="1:22" ht="118.5" hidden="1" customHeight="1" thickBot="1">
      <c r="A70" s="488">
        <v>7</v>
      </c>
      <c r="B70" s="390" t="str">
        <f>'5- Identificación de Riesgos'!B70</f>
        <v xml:space="preserve">Recibir, ofrecer, prometer, entregar o aceptar dadivas  o beneficios a nombre propio o de terceros para  demorar, retener, alterar o direccionar fallos judiciales </v>
      </c>
      <c r="C70" s="160" t="str">
        <f>'5- Identificación de Riesgos'!D70</f>
        <v xml:space="preserve">2.Falta de ética  de los servidores judiciales 
</v>
      </c>
      <c r="D70" s="154"/>
      <c r="E70" s="161" t="s">
        <v>379</v>
      </c>
      <c r="F70" s="147" t="s">
        <v>364</v>
      </c>
      <c r="G70" s="147" t="s">
        <v>361</v>
      </c>
      <c r="H70" s="147" t="s">
        <v>364</v>
      </c>
      <c r="I70" s="147" t="s">
        <v>364</v>
      </c>
      <c r="J70" s="153">
        <f t="shared" ref="J70:J77" si="11">COUNTIF(F70:I70,"SI")/4</f>
        <v>0.25</v>
      </c>
      <c r="K70" s="491">
        <f>AVERAGE(J70:J77)</f>
        <v>0.15625</v>
      </c>
      <c r="L70" s="147" t="str">
        <f>'5- Identificación de Riesgos'!I70</f>
        <v>Afectación de reputacion,imagén,  credibilidad, satisfacción de usuarios y PI</v>
      </c>
      <c r="M70" s="189" t="s">
        <v>382</v>
      </c>
      <c r="N70" s="147" t="s">
        <v>361</v>
      </c>
      <c r="O70" s="147" t="s">
        <v>361</v>
      </c>
      <c r="P70" s="147" t="s">
        <v>361</v>
      </c>
      <c r="Q70" s="147" t="s">
        <v>361</v>
      </c>
      <c r="R70" s="153">
        <f t="shared" si="10"/>
        <v>1</v>
      </c>
      <c r="S70" s="491">
        <f>AVERAGE(R70:R77)</f>
        <v>0.125</v>
      </c>
      <c r="T70" s="473"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70"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493" t="str">
        <f>CONCATENATE(VLOOKUP((LEFT(T70,LEN(T70)-4)&amp;LEFT(U70,LEN(U70)-4)),'9- Matriz de Calor '!$D$18:$E$42,2,0)," - ",RIGHT(T70,1)*RIGHT(U70,1))</f>
        <v>Alto  - 4</v>
      </c>
    </row>
    <row r="71" spans="1:22" ht="96" hidden="1" customHeight="1">
      <c r="A71" s="489"/>
      <c r="B71" s="391"/>
      <c r="C71" s="162" t="str">
        <f>'5- Identificación de Riesgos'!D71</f>
        <v xml:space="preserve">2. Desconocimiento del Código de Etica y Buen Gobierno.   </v>
      </c>
      <c r="D71" s="155"/>
      <c r="E71" s="163"/>
      <c r="F71" s="148" t="s">
        <v>364</v>
      </c>
      <c r="G71" s="148" t="s">
        <v>364</v>
      </c>
      <c r="H71" s="148" t="s">
        <v>364</v>
      </c>
      <c r="I71" s="148" t="s">
        <v>364</v>
      </c>
      <c r="J71" s="151">
        <f t="shared" si="11"/>
        <v>0</v>
      </c>
      <c r="K71" s="492"/>
      <c r="L71" s="148" t="str">
        <f>'5- Identificación de Riesgos'!I71</f>
        <v>Afectación Económica</v>
      </c>
      <c r="M71" s="189" t="s">
        <v>383</v>
      </c>
      <c r="N71" s="148"/>
      <c r="O71" s="148"/>
      <c r="P71" s="148"/>
      <c r="Q71" s="148"/>
      <c r="R71" s="151">
        <f t="shared" si="10"/>
        <v>0</v>
      </c>
      <c r="S71" s="492"/>
      <c r="T71" s="389"/>
      <c r="U71" s="449"/>
      <c r="V71" s="398"/>
    </row>
    <row r="72" spans="1:22" ht="123" hidden="1" customHeight="1">
      <c r="A72" s="489"/>
      <c r="B72" s="391"/>
      <c r="C72" s="162">
        <f>'5- Identificación de Riesgos'!D72</f>
        <v>0</v>
      </c>
      <c r="D72" s="155"/>
      <c r="E72" s="163"/>
      <c r="F72" s="148" t="s">
        <v>361</v>
      </c>
      <c r="G72" s="148" t="s">
        <v>361</v>
      </c>
      <c r="H72" s="148" t="s">
        <v>361</v>
      </c>
      <c r="I72" s="148" t="s">
        <v>361</v>
      </c>
      <c r="J72" s="151">
        <f t="shared" si="11"/>
        <v>1</v>
      </c>
      <c r="K72" s="492"/>
      <c r="L72" s="148"/>
      <c r="M72" s="191"/>
      <c r="N72" s="148"/>
      <c r="O72" s="148"/>
      <c r="P72" s="148"/>
      <c r="Q72" s="148"/>
      <c r="R72" s="151">
        <f t="shared" si="10"/>
        <v>0</v>
      </c>
      <c r="S72" s="492"/>
      <c r="T72" s="389"/>
      <c r="U72" s="449"/>
      <c r="V72" s="398"/>
    </row>
    <row r="73" spans="1:22" ht="45" hidden="1" customHeight="1">
      <c r="A73" s="489"/>
      <c r="B73" s="391"/>
      <c r="C73" s="162"/>
      <c r="D73" s="155"/>
      <c r="E73" s="163"/>
      <c r="F73" s="148"/>
      <c r="G73" s="148"/>
      <c r="H73" s="148"/>
      <c r="I73" s="148"/>
      <c r="J73" s="151">
        <f t="shared" si="11"/>
        <v>0</v>
      </c>
      <c r="K73" s="492"/>
      <c r="L73" s="148">
        <f>'5- Identificación de Riesgos'!I73</f>
        <v>0</v>
      </c>
      <c r="M73" s="190"/>
      <c r="N73" s="148"/>
      <c r="O73" s="148"/>
      <c r="P73" s="148"/>
      <c r="Q73" s="148"/>
      <c r="R73" s="151">
        <f t="shared" si="10"/>
        <v>0</v>
      </c>
      <c r="S73" s="492"/>
      <c r="T73" s="389"/>
      <c r="U73" s="449"/>
      <c r="V73" s="398"/>
    </row>
    <row r="74" spans="1:22" hidden="1">
      <c r="A74" s="489"/>
      <c r="B74" s="391"/>
      <c r="C74" s="162"/>
      <c r="D74" s="155"/>
      <c r="E74" s="155"/>
      <c r="F74" s="148"/>
      <c r="G74" s="148"/>
      <c r="H74" s="148"/>
      <c r="I74" s="148"/>
      <c r="J74" s="151">
        <f t="shared" si="11"/>
        <v>0</v>
      </c>
      <c r="K74" s="492"/>
      <c r="L74" s="148">
        <f>'5- Identificación de Riesgos'!I74</f>
        <v>0</v>
      </c>
      <c r="M74" s="190"/>
      <c r="N74" s="148"/>
      <c r="O74" s="148"/>
      <c r="P74" s="148"/>
      <c r="Q74" s="148"/>
      <c r="R74" s="151">
        <f t="shared" si="10"/>
        <v>0</v>
      </c>
      <c r="S74" s="492"/>
      <c r="T74" s="389"/>
      <c r="U74" s="449"/>
      <c r="V74" s="398"/>
    </row>
    <row r="75" spans="1:22" hidden="1">
      <c r="A75" s="489"/>
      <c r="B75" s="391"/>
      <c r="C75" s="162"/>
      <c r="D75" s="155"/>
      <c r="E75" s="163"/>
      <c r="F75" s="148"/>
      <c r="G75" s="148"/>
      <c r="H75" s="148"/>
      <c r="I75" s="148"/>
      <c r="J75" s="151">
        <f t="shared" si="11"/>
        <v>0</v>
      </c>
      <c r="K75" s="492"/>
      <c r="L75" s="148">
        <f>'5- Identificación de Riesgos'!I75</f>
        <v>0</v>
      </c>
      <c r="M75" s="190"/>
      <c r="N75" s="148"/>
      <c r="O75" s="148"/>
      <c r="P75" s="148"/>
      <c r="Q75" s="148"/>
      <c r="R75" s="151">
        <f t="shared" si="10"/>
        <v>0</v>
      </c>
      <c r="S75" s="492"/>
      <c r="T75" s="389"/>
      <c r="U75" s="449"/>
      <c r="V75" s="398"/>
    </row>
    <row r="76" spans="1:22" hidden="1">
      <c r="A76" s="489"/>
      <c r="B76" s="391"/>
      <c r="C76" s="162"/>
      <c r="D76" s="155"/>
      <c r="E76" s="163"/>
      <c r="F76" s="148"/>
      <c r="G76" s="148"/>
      <c r="H76" s="148"/>
      <c r="I76" s="148"/>
      <c r="J76" s="151">
        <f t="shared" si="11"/>
        <v>0</v>
      </c>
      <c r="K76" s="492"/>
      <c r="L76" s="148">
        <f>'5- Identificación de Riesgos'!I76</f>
        <v>0</v>
      </c>
      <c r="M76" s="190"/>
      <c r="N76" s="148"/>
      <c r="O76" s="148"/>
      <c r="P76" s="148"/>
      <c r="Q76" s="148"/>
      <c r="R76" s="151">
        <f t="shared" si="10"/>
        <v>0</v>
      </c>
      <c r="S76" s="492"/>
      <c r="T76" s="389"/>
      <c r="U76" s="449"/>
      <c r="V76" s="398"/>
    </row>
    <row r="77" spans="1:22" hidden="1">
      <c r="A77" s="489"/>
      <c r="B77" s="391"/>
      <c r="C77" s="162"/>
      <c r="D77" s="155"/>
      <c r="E77" s="163"/>
      <c r="F77" s="148"/>
      <c r="G77" s="148"/>
      <c r="H77" s="148"/>
      <c r="I77" s="148"/>
      <c r="J77" s="151">
        <f t="shared" si="11"/>
        <v>0</v>
      </c>
      <c r="K77" s="492"/>
      <c r="L77" s="148">
        <f>'5- Identificación de Riesgos'!I77</f>
        <v>0</v>
      </c>
      <c r="M77" s="190"/>
      <c r="N77" s="148"/>
      <c r="O77" s="148"/>
      <c r="P77" s="148"/>
      <c r="Q77" s="148"/>
      <c r="R77" s="151">
        <f t="shared" si="10"/>
        <v>0</v>
      </c>
      <c r="S77" s="492"/>
      <c r="T77" s="389"/>
      <c r="U77" s="449"/>
      <c r="V77" s="398"/>
    </row>
    <row r="78" spans="1:22" ht="31.5" hidden="1" customHeight="1">
      <c r="A78" s="489"/>
      <c r="B78" s="391"/>
      <c r="C78" s="162">
        <f>'5- Identificación de Riesgos'!D78</f>
        <v>0</v>
      </c>
      <c r="D78" s="155"/>
      <c r="E78" s="163"/>
      <c r="F78" s="148"/>
      <c r="G78" s="148"/>
      <c r="H78" s="148"/>
      <c r="I78" s="148"/>
      <c r="J78" s="151"/>
      <c r="K78" s="205"/>
      <c r="L78" s="148">
        <f>'5- Identificación de Riesgos'!I78</f>
        <v>0</v>
      </c>
      <c r="M78" s="190"/>
      <c r="N78" s="148" t="s">
        <v>361</v>
      </c>
      <c r="O78" s="148" t="s">
        <v>361</v>
      </c>
      <c r="P78" s="148" t="s">
        <v>361</v>
      </c>
      <c r="Q78" s="148" t="s">
        <v>361</v>
      </c>
      <c r="R78" s="151">
        <f t="shared" ref="R78:R79" si="12">SUM(COUNTIF(N78,"SI")*25%,COUNTIF(O78,"SI")*40%,COUNTIF(P78,"SI")*25%,COUNTIF(Q78,"SI")*10%)</f>
        <v>1</v>
      </c>
      <c r="S78" s="205">
        <f t="shared" ref="S78" si="13">AVERAGE(R78:R86)</f>
        <v>0.5</v>
      </c>
      <c r="T78" s="389"/>
      <c r="U78" s="449"/>
      <c r="V78" s="398"/>
    </row>
    <row r="79" spans="1:22" ht="27" hidden="1" customHeight="1" thickBot="1">
      <c r="A79" s="490"/>
      <c r="B79" s="392"/>
      <c r="C79" s="164">
        <f>'5- Identificación de Riesgos'!D79</f>
        <v>0</v>
      </c>
      <c r="D79" s="157"/>
      <c r="E79" s="165"/>
      <c r="F79" s="149"/>
      <c r="G79" s="149"/>
      <c r="H79" s="149"/>
      <c r="I79" s="149"/>
      <c r="J79" s="152"/>
      <c r="K79" s="206"/>
      <c r="L79" s="149">
        <f>'5- Identificación de Riesgos'!I79</f>
        <v>0</v>
      </c>
      <c r="M79" s="199"/>
      <c r="N79" s="149"/>
      <c r="O79" s="149"/>
      <c r="P79" s="149"/>
      <c r="Q79" s="149"/>
      <c r="R79" s="152">
        <f t="shared" si="12"/>
        <v>0</v>
      </c>
      <c r="S79" s="206"/>
      <c r="T79" s="474"/>
      <c r="U79" s="450"/>
      <c r="V79" s="487"/>
    </row>
  </sheetData>
  <mergeCells count="67">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60:T69"/>
    <mergeCell ref="U60:U69"/>
    <mergeCell ref="A70:A79"/>
    <mergeCell ref="B70:B79"/>
    <mergeCell ref="B60:B69"/>
    <mergeCell ref="A60:A69"/>
    <mergeCell ref="K60:K67"/>
    <mergeCell ref="S60:S67"/>
    <mergeCell ref="K70:K77"/>
    <mergeCell ref="S70:S77"/>
    <mergeCell ref="T70:T79"/>
    <mergeCell ref="U70:U79"/>
  </mergeCells>
  <conditionalFormatting sqref="T10 T20 T30 T40">
    <cfRule type="containsText" dxfId="502" priority="466" operator="containsText" text="Muy Baja">
      <formula>NOT(ISERROR(SEARCH("Muy Baja",T10)))</formula>
    </cfRule>
    <cfRule type="containsText" dxfId="501" priority="467" operator="containsText" text="Baja">
      <formula>NOT(ISERROR(SEARCH("Baja",T10)))</formula>
    </cfRule>
    <cfRule type="containsText" dxfId="500" priority="468" operator="containsText" text="Muy Alta">
      <formula>NOT(ISERROR(SEARCH("Muy Alta",T10)))</formula>
    </cfRule>
    <cfRule type="containsText" dxfId="499" priority="470" operator="containsText" text="Alta">
      <formula>NOT(ISERROR(SEARCH("Alta",T10)))</formula>
    </cfRule>
    <cfRule type="containsText" dxfId="498" priority="471" operator="containsText" text="Media">
      <formula>NOT(ISERROR(SEARCH("Media",T10)))</formula>
    </cfRule>
    <cfRule type="containsText" dxfId="497" priority="472" operator="containsText" text="Media">
      <formula>NOT(ISERROR(SEARCH("Media",T10)))</formula>
    </cfRule>
    <cfRule type="containsText" dxfId="496" priority="473" operator="containsText" text="Media">
      <formula>NOT(ISERROR(SEARCH("Media",T10)))</formula>
    </cfRule>
    <cfRule type="containsText" dxfId="495" priority="474" operator="containsText" text="Muy Baja">
      <formula>NOT(ISERROR(SEARCH("Muy Baja",T10)))</formula>
    </cfRule>
    <cfRule type="containsText" dxfId="494" priority="475" operator="containsText" text="Baja">
      <formula>NOT(ISERROR(SEARCH("Baja",T10)))</formula>
    </cfRule>
    <cfRule type="containsText" dxfId="493" priority="476" operator="containsText" text="Muy Baja">
      <formula>NOT(ISERROR(SEARCH("Muy Baja",T10)))</formula>
    </cfRule>
    <cfRule type="containsText" dxfId="492" priority="477" operator="containsText" text="Muy Baja">
      <formula>NOT(ISERROR(SEARCH("Muy Baja",T10)))</formula>
    </cfRule>
    <cfRule type="containsText" dxfId="491" priority="478" operator="containsText" text="Muy Baja">
      <formula>NOT(ISERROR(SEARCH("Muy Baja",T10)))</formula>
    </cfRule>
    <cfRule type="containsText" dxfId="490" priority="479" operator="containsText" text="Muy Baja'Tabla probabilidad'!">
      <formula>NOT(ISERROR(SEARCH("Muy Baja'Tabla probabilidad'!",T10)))</formula>
    </cfRule>
    <cfRule type="containsText" dxfId="489" priority="480" operator="containsText" text="Muy bajo">
      <formula>NOT(ISERROR(SEARCH("Muy bajo",T10)))</formula>
    </cfRule>
    <cfRule type="containsText" dxfId="488" priority="481" operator="containsText" text="Alta">
      <formula>NOT(ISERROR(SEARCH("Alta",T10)))</formula>
    </cfRule>
    <cfRule type="containsText" dxfId="487" priority="482" operator="containsText" text="Media">
      <formula>NOT(ISERROR(SEARCH("Media",T10)))</formula>
    </cfRule>
    <cfRule type="containsText" dxfId="486" priority="483" operator="containsText" text="Baja">
      <formula>NOT(ISERROR(SEARCH("Baja",T10)))</formula>
    </cfRule>
    <cfRule type="containsText" dxfId="485" priority="484" operator="containsText" text="Muy baja">
      <formula>NOT(ISERROR(SEARCH("Muy baja",T10)))</formula>
    </cfRule>
    <cfRule type="cellIs" dxfId="484" priority="487" operator="between">
      <formula>1</formula>
      <formula>2</formula>
    </cfRule>
    <cfRule type="cellIs" dxfId="483" priority="488" operator="between">
      <formula>0</formula>
      <formula>2</formula>
    </cfRule>
  </conditionalFormatting>
  <conditionalFormatting sqref="T50 T60">
    <cfRule type="containsText" dxfId="482" priority="236" operator="containsText" text="Muy Baja">
      <formula>NOT(ISERROR(SEARCH("Muy Baja",T50)))</formula>
    </cfRule>
    <cfRule type="containsText" dxfId="481" priority="237" operator="containsText" text="Baja">
      <formula>NOT(ISERROR(SEARCH("Baja",T50)))</formula>
    </cfRule>
    <cfRule type="containsText" dxfId="480" priority="238" operator="containsText" text="Muy Alta">
      <formula>NOT(ISERROR(SEARCH("Muy Alta",T50)))</formula>
    </cfRule>
    <cfRule type="containsText" dxfId="479" priority="240" operator="containsText" text="Alta">
      <formula>NOT(ISERROR(SEARCH("Alta",T50)))</formula>
    </cfRule>
    <cfRule type="containsText" dxfId="478" priority="241" operator="containsText" text="Media">
      <formula>NOT(ISERROR(SEARCH("Media",T50)))</formula>
    </cfRule>
    <cfRule type="containsText" dxfId="477" priority="242" operator="containsText" text="Media">
      <formula>NOT(ISERROR(SEARCH("Media",T50)))</formula>
    </cfRule>
    <cfRule type="containsText" dxfId="476" priority="243" operator="containsText" text="Media">
      <formula>NOT(ISERROR(SEARCH("Media",T50)))</formula>
    </cfRule>
    <cfRule type="containsText" dxfId="475" priority="244" operator="containsText" text="Muy Baja">
      <formula>NOT(ISERROR(SEARCH("Muy Baja",T50)))</formula>
    </cfRule>
    <cfRule type="containsText" dxfId="474" priority="245" operator="containsText" text="Baja">
      <formula>NOT(ISERROR(SEARCH("Baja",T50)))</formula>
    </cfRule>
    <cfRule type="containsText" dxfId="473" priority="246" operator="containsText" text="Muy Baja">
      <formula>NOT(ISERROR(SEARCH("Muy Baja",T50)))</formula>
    </cfRule>
    <cfRule type="containsText" dxfId="472" priority="247" operator="containsText" text="Muy Baja">
      <formula>NOT(ISERROR(SEARCH("Muy Baja",T50)))</formula>
    </cfRule>
    <cfRule type="containsText" dxfId="471" priority="248" operator="containsText" text="Muy Baja">
      <formula>NOT(ISERROR(SEARCH("Muy Baja",T50)))</formula>
    </cfRule>
    <cfRule type="containsText" dxfId="470" priority="249" operator="containsText" text="Muy Baja'Tabla probabilidad'!">
      <formula>NOT(ISERROR(SEARCH("Muy Baja'Tabla probabilidad'!",T50)))</formula>
    </cfRule>
    <cfRule type="containsText" dxfId="469" priority="250" operator="containsText" text="Muy bajo">
      <formula>NOT(ISERROR(SEARCH("Muy bajo",T50)))</formula>
    </cfRule>
    <cfRule type="containsText" dxfId="468" priority="251" operator="containsText" text="Alta">
      <formula>NOT(ISERROR(SEARCH("Alta",T50)))</formula>
    </cfRule>
    <cfRule type="containsText" dxfId="467" priority="252" operator="containsText" text="Media">
      <formula>NOT(ISERROR(SEARCH("Media",T50)))</formula>
    </cfRule>
    <cfRule type="containsText" dxfId="466" priority="253" operator="containsText" text="Baja">
      <formula>NOT(ISERROR(SEARCH("Baja",T50)))</formula>
    </cfRule>
    <cfRule type="containsText" dxfId="465" priority="254" operator="containsText" text="Muy baja">
      <formula>NOT(ISERROR(SEARCH("Muy baja",T50)))</formula>
    </cfRule>
    <cfRule type="cellIs" dxfId="464" priority="257" operator="between">
      <formula>1</formula>
      <formula>2</formula>
    </cfRule>
    <cfRule type="cellIs" dxfId="463" priority="258" operator="between">
      <formula>0</formula>
      <formula>2</formula>
    </cfRule>
  </conditionalFormatting>
  <conditionalFormatting sqref="T70">
    <cfRule type="containsText" dxfId="462" priority="11" operator="containsText" text="Muy Baja">
      <formula>NOT(ISERROR(SEARCH("Muy Baja",T70)))</formula>
    </cfRule>
    <cfRule type="containsText" dxfId="461" priority="12" operator="containsText" text="Baja">
      <formula>NOT(ISERROR(SEARCH("Baja",T70)))</formula>
    </cfRule>
    <cfRule type="containsText" dxfId="460" priority="13" operator="containsText" text="Muy Alta">
      <formula>NOT(ISERROR(SEARCH("Muy Alta",T70)))</formula>
    </cfRule>
    <cfRule type="containsText" dxfId="459" priority="14" operator="containsText" text="Alta">
      <formula>NOT(ISERROR(SEARCH("Alta",T70)))</formula>
    </cfRule>
    <cfRule type="containsText" dxfId="458" priority="15" operator="containsText" text="Media">
      <formula>NOT(ISERROR(SEARCH("Media",T70)))</formula>
    </cfRule>
    <cfRule type="containsText" dxfId="457" priority="16" operator="containsText" text="Media">
      <formula>NOT(ISERROR(SEARCH("Media",T70)))</formula>
    </cfRule>
    <cfRule type="containsText" dxfId="456" priority="17" operator="containsText" text="Media">
      <formula>NOT(ISERROR(SEARCH("Media",T70)))</formula>
    </cfRule>
    <cfRule type="containsText" dxfId="455" priority="18" operator="containsText" text="Muy Baja">
      <formula>NOT(ISERROR(SEARCH("Muy Baja",T70)))</formula>
    </cfRule>
    <cfRule type="containsText" dxfId="454" priority="19" operator="containsText" text="Baja">
      <formula>NOT(ISERROR(SEARCH("Baja",T70)))</formula>
    </cfRule>
    <cfRule type="containsText" dxfId="453" priority="20" operator="containsText" text="Muy Baja">
      <formula>NOT(ISERROR(SEARCH("Muy Baja",T70)))</formula>
    </cfRule>
    <cfRule type="containsText" dxfId="452" priority="21" operator="containsText" text="Muy Baja">
      <formula>NOT(ISERROR(SEARCH("Muy Baja",T70)))</formula>
    </cfRule>
    <cfRule type="containsText" dxfId="451" priority="22" operator="containsText" text="Muy Baja">
      <formula>NOT(ISERROR(SEARCH("Muy Baja",T70)))</formula>
    </cfRule>
    <cfRule type="containsText" dxfId="450" priority="23" operator="containsText" text="Muy Baja'Tabla probabilidad'!">
      <formula>NOT(ISERROR(SEARCH("Muy Baja'Tabla probabilidad'!",T70)))</formula>
    </cfRule>
    <cfRule type="containsText" dxfId="449" priority="24" operator="containsText" text="Muy bajo">
      <formula>NOT(ISERROR(SEARCH("Muy bajo",T70)))</formula>
    </cfRule>
    <cfRule type="containsText" dxfId="448" priority="25" operator="containsText" text="Alta">
      <formula>NOT(ISERROR(SEARCH("Alta",T70)))</formula>
    </cfRule>
    <cfRule type="containsText" dxfId="447" priority="26" operator="containsText" text="Media">
      <formula>NOT(ISERROR(SEARCH("Media",T70)))</formula>
    </cfRule>
    <cfRule type="containsText" dxfId="446" priority="27" operator="containsText" text="Baja">
      <formula>NOT(ISERROR(SEARCH("Baja",T70)))</formula>
    </cfRule>
    <cfRule type="containsText" dxfId="445" priority="28" operator="containsText" text="Muy baja">
      <formula>NOT(ISERROR(SEARCH("Muy baja",T70)))</formula>
    </cfRule>
    <cfRule type="cellIs" dxfId="444" priority="31" operator="between">
      <formula>1</formula>
      <formula>2</formula>
    </cfRule>
    <cfRule type="cellIs" dxfId="443" priority="32" operator="between">
      <formula>0</formula>
      <formula>2</formula>
    </cfRule>
  </conditionalFormatting>
  <conditionalFormatting sqref="U10 U20 U30 U40">
    <cfRule type="containsText" dxfId="442" priority="460" operator="containsText" text="Catastrófico">
      <formula>NOT(ISERROR(SEARCH("Catastrófico",U10)))</formula>
    </cfRule>
    <cfRule type="containsText" dxfId="441" priority="461" operator="containsText" text="Mayor">
      <formula>NOT(ISERROR(SEARCH("Mayor",U10)))</formula>
    </cfRule>
    <cfRule type="containsText" dxfId="440" priority="462" operator="containsText" text="Alta">
      <formula>NOT(ISERROR(SEARCH("Alta",U10)))</formula>
    </cfRule>
    <cfRule type="containsText" dxfId="439" priority="463" operator="containsText" text="Moderado">
      <formula>NOT(ISERROR(SEARCH("Moderado",U10)))</formula>
    </cfRule>
    <cfRule type="containsText" dxfId="438" priority="464" operator="containsText" text="Menor">
      <formula>NOT(ISERROR(SEARCH("Menor",U10)))</formula>
    </cfRule>
    <cfRule type="containsText" dxfId="437" priority="465" operator="containsText" text="Leve">
      <formula>NOT(ISERROR(SEARCH("Leve",U10)))</formula>
    </cfRule>
  </conditionalFormatting>
  <conditionalFormatting sqref="U50 U60">
    <cfRule type="containsText" dxfId="436" priority="230" operator="containsText" text="Catastrófico">
      <formula>NOT(ISERROR(SEARCH("Catastrófico",U50)))</formula>
    </cfRule>
    <cfRule type="containsText" dxfId="435" priority="231" operator="containsText" text="Mayor">
      <formula>NOT(ISERROR(SEARCH("Mayor",U50)))</formula>
    </cfRule>
    <cfRule type="containsText" dxfId="434" priority="232" operator="containsText" text="Alta">
      <formula>NOT(ISERROR(SEARCH("Alta",U50)))</formula>
    </cfRule>
    <cfRule type="containsText" dxfId="433" priority="233" operator="containsText" text="Moderado">
      <formula>NOT(ISERROR(SEARCH("Moderado",U50)))</formula>
    </cfRule>
    <cfRule type="containsText" dxfId="432" priority="234" operator="containsText" text="Menor">
      <formula>NOT(ISERROR(SEARCH("Menor",U50)))</formula>
    </cfRule>
    <cfRule type="containsText" dxfId="431" priority="235" operator="containsText" text="Leve">
      <formula>NOT(ISERROR(SEARCH("Leve",U50)))</formula>
    </cfRule>
  </conditionalFormatting>
  <conditionalFormatting sqref="U70">
    <cfRule type="containsText" dxfId="430" priority="5" operator="containsText" text="Catastrófico">
      <formula>NOT(ISERROR(SEARCH("Catastrófico",U70)))</formula>
    </cfRule>
    <cfRule type="containsText" dxfId="429" priority="6" operator="containsText" text="Mayor">
      <formula>NOT(ISERROR(SEARCH("Mayor",U70)))</formula>
    </cfRule>
    <cfRule type="containsText" dxfId="428" priority="7" operator="containsText" text="Alta">
      <formula>NOT(ISERROR(SEARCH("Alta",U70)))</formula>
    </cfRule>
    <cfRule type="containsText" dxfId="427" priority="8" operator="containsText" text="Moderado">
      <formula>NOT(ISERROR(SEARCH("Moderado",U70)))</formula>
    </cfRule>
    <cfRule type="containsText" dxfId="426" priority="9" operator="containsText" text="Menor">
      <formula>NOT(ISERROR(SEARCH("Menor",U70)))</formula>
    </cfRule>
    <cfRule type="containsText" dxfId="425" priority="10" operator="containsText" text="Leve">
      <formula>NOT(ISERROR(SEARCH("Leve",U70)))</formula>
    </cfRule>
  </conditionalFormatting>
  <conditionalFormatting sqref="V10 V20">
    <cfRule type="containsText" dxfId="424" priority="424" operator="containsText" text="Extremo">
      <formula>NOT(ISERROR(SEARCH("Extremo",V10)))</formula>
    </cfRule>
    <cfRule type="containsText" dxfId="423" priority="425" operator="containsText" text="Alto">
      <formula>NOT(ISERROR(SEARCH("Alto",V10)))</formula>
    </cfRule>
    <cfRule type="containsText" dxfId="422" priority="426" operator="containsText" text="Bajo">
      <formula>NOT(ISERROR(SEARCH("Bajo",V10)))</formula>
    </cfRule>
    <cfRule type="containsText" dxfId="421" priority="427" operator="containsText" text="Moderado">
      <formula>NOT(ISERROR(SEARCH("Moderado",V10)))</formula>
    </cfRule>
  </conditionalFormatting>
  <conditionalFormatting sqref="V30">
    <cfRule type="containsText" dxfId="420" priority="391" operator="containsText" text="Extremo">
      <formula>NOT(ISERROR(SEARCH("Extremo",V30)))</formula>
    </cfRule>
    <cfRule type="containsText" dxfId="419" priority="392" operator="containsText" text="Alto">
      <formula>NOT(ISERROR(SEARCH("Alto",V30)))</formula>
    </cfRule>
    <cfRule type="containsText" dxfId="418" priority="393" operator="containsText" text="Bajo">
      <formula>NOT(ISERROR(SEARCH("Bajo",V30)))</formula>
    </cfRule>
    <cfRule type="containsText" dxfId="417" priority="394" operator="containsText" text="Moderado">
      <formula>NOT(ISERROR(SEARCH("Moderado",V30)))</formula>
    </cfRule>
  </conditionalFormatting>
  <conditionalFormatting sqref="V40">
    <cfRule type="containsText" dxfId="416" priority="358" operator="containsText" text="Extremo">
      <formula>NOT(ISERROR(SEARCH("Extremo",V40)))</formula>
    </cfRule>
    <cfRule type="containsText" dxfId="415" priority="359" operator="containsText" text="Alto">
      <formula>NOT(ISERROR(SEARCH("Alto",V40)))</formula>
    </cfRule>
    <cfRule type="containsText" dxfId="414" priority="360" operator="containsText" text="Bajo">
      <formula>NOT(ISERROR(SEARCH("Bajo",V40)))</formula>
    </cfRule>
    <cfRule type="containsText" dxfId="413" priority="361" operator="containsText" text="Moderado">
      <formula>NOT(ISERROR(SEARCH("Moderado",V40)))</formula>
    </cfRule>
  </conditionalFormatting>
  <conditionalFormatting sqref="V50 V60">
    <cfRule type="containsText" dxfId="412" priority="226" operator="containsText" text="Extremo">
      <formula>NOT(ISERROR(SEARCH("Extremo",V50)))</formula>
    </cfRule>
    <cfRule type="containsText" dxfId="411" priority="227" operator="containsText" text="Alto">
      <formula>NOT(ISERROR(SEARCH("Alto",V50)))</formula>
    </cfRule>
    <cfRule type="containsText" dxfId="410" priority="228" operator="containsText" text="Bajo">
      <formula>NOT(ISERROR(SEARCH("Bajo",V50)))</formula>
    </cfRule>
    <cfRule type="containsText" dxfId="409" priority="229" operator="containsText" text="Moderado">
      <formula>NOT(ISERROR(SEARCH("Moderado",V50)))</formula>
    </cfRule>
  </conditionalFormatting>
  <conditionalFormatting sqref="V70">
    <cfRule type="containsText" dxfId="408" priority="1" operator="containsText" text="Extremo">
      <formula>NOT(ISERROR(SEARCH("Extremo",V70)))</formula>
    </cfRule>
    <cfRule type="containsText" dxfId="407" priority="2" operator="containsText" text="Alto">
      <formula>NOT(ISERROR(SEARCH("Alto",V70)))</formula>
    </cfRule>
    <cfRule type="containsText" dxfId="406" priority="3" operator="containsText" text="Bajo">
      <formula>NOT(ISERROR(SEARCH("Bajo",V70)))</formula>
    </cfRule>
    <cfRule type="containsText" dxfId="405" priority="4" operator="containsText" text="Moderado">
      <formula>NOT(ISERROR(SEARCH("Moderado",V70)))</formula>
    </cfRule>
  </conditionalFormatting>
  <dataValidations count="2">
    <dataValidation allowBlank="1" showInputMessage="1" showErrorMessage="1" prompt="Enunciar cuál es el control" sqref="E55:E58 E25:E28 E73 E60:E61 E63 E30:E38 E15:E23 E10:E13 E40:E42 E65:E71 E75:E79 E45:E50"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42" zoomScale="110" zoomScaleNormal="110" zoomScalePageLayoutView="70" workbookViewId="0">
      <selection activeCell="C5" sqref="C5"/>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6"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17" s="18" customFormat="1" ht="27.75" customHeight="1">
      <c r="A1" s="537"/>
      <c r="B1" s="537"/>
      <c r="C1" s="537"/>
      <c r="D1" s="537"/>
      <c r="E1" s="537"/>
      <c r="F1" s="534" t="s">
        <v>384</v>
      </c>
      <c r="G1" s="534"/>
      <c r="H1" s="534"/>
      <c r="I1" s="534"/>
      <c r="J1" s="534"/>
      <c r="K1" s="534"/>
      <c r="L1" s="534"/>
      <c r="M1" s="534"/>
      <c r="N1" s="534"/>
      <c r="O1" s="534"/>
      <c r="P1" s="534"/>
      <c r="Q1" s="534"/>
    </row>
    <row r="2" spans="1:17" s="18" customFormat="1" ht="27" customHeight="1">
      <c r="A2" s="537"/>
      <c r="B2" s="537"/>
      <c r="C2" s="537"/>
      <c r="D2" s="537"/>
      <c r="E2" s="537"/>
      <c r="F2" s="534"/>
      <c r="G2" s="534"/>
      <c r="H2" s="534"/>
      <c r="I2" s="534"/>
      <c r="J2" s="534"/>
      <c r="K2" s="534"/>
      <c r="L2" s="534"/>
      <c r="M2" s="534"/>
      <c r="N2" s="534"/>
      <c r="O2" s="534"/>
      <c r="P2" s="534"/>
      <c r="Q2" s="534"/>
    </row>
    <row r="3" spans="1:17" s="18" customFormat="1" ht="27" customHeight="1">
      <c r="A3" s="537"/>
      <c r="B3" s="537"/>
      <c r="C3" s="537"/>
      <c r="D3" s="537"/>
      <c r="E3" s="537"/>
      <c r="F3" s="534"/>
      <c r="G3" s="534"/>
      <c r="H3" s="534"/>
      <c r="I3" s="534"/>
      <c r="J3" s="534"/>
      <c r="K3" s="534"/>
      <c r="L3" s="534"/>
      <c r="M3" s="534"/>
      <c r="N3" s="534"/>
      <c r="O3" s="534"/>
      <c r="P3" s="534"/>
      <c r="Q3" s="534"/>
    </row>
    <row r="4" spans="1:17" s="18" customFormat="1" ht="23.25" customHeight="1">
      <c r="A4" s="409" t="s">
        <v>265</v>
      </c>
      <c r="B4" s="409"/>
      <c r="C4" s="497" t="s">
        <v>343</v>
      </c>
      <c r="D4" s="497"/>
      <c r="E4" s="497"/>
      <c r="F4" s="497"/>
      <c r="G4" s="497"/>
      <c r="H4" s="497"/>
      <c r="I4" s="497"/>
      <c r="J4" s="497"/>
      <c r="K4" s="497"/>
      <c r="L4" s="497"/>
      <c r="M4" s="497"/>
      <c r="N4" s="497"/>
      <c r="O4" s="497"/>
      <c r="P4" s="497"/>
      <c r="Q4" s="497"/>
    </row>
    <row r="5" spans="1:17" s="18" customFormat="1" ht="56.25" customHeight="1">
      <c r="A5" s="409" t="s">
        <v>267</v>
      </c>
      <c r="B5" s="409"/>
      <c r="C5" s="497" t="s">
        <v>268</v>
      </c>
      <c r="D5" s="497"/>
      <c r="E5" s="497"/>
      <c r="F5" s="497"/>
      <c r="G5" s="497"/>
      <c r="H5" s="497"/>
      <c r="I5" s="497"/>
      <c r="J5" s="497"/>
      <c r="K5" s="497"/>
      <c r="L5" s="497"/>
      <c r="M5" s="497"/>
      <c r="N5" s="497"/>
      <c r="O5" s="497"/>
      <c r="P5" s="497"/>
      <c r="Q5" s="497"/>
    </row>
    <row r="6" spans="1:17" s="18" customFormat="1" ht="28.5" customHeight="1">
      <c r="A6" s="409" t="s">
        <v>269</v>
      </c>
      <c r="B6" s="409"/>
      <c r="C6" s="498" t="s">
        <v>270</v>
      </c>
      <c r="D6" s="498"/>
      <c r="E6" s="498"/>
      <c r="F6" s="498"/>
      <c r="G6" s="498"/>
      <c r="H6" s="498"/>
      <c r="I6" s="498"/>
      <c r="J6" s="498"/>
      <c r="K6" s="498"/>
      <c r="L6" s="498"/>
      <c r="M6" s="498"/>
      <c r="N6" s="498"/>
      <c r="O6" s="498"/>
      <c r="P6" s="498"/>
      <c r="Q6" s="498"/>
    </row>
    <row r="7" spans="1:17" s="18" customFormat="1" ht="17.25" thickBot="1">
      <c r="A7" s="515" t="s">
        <v>385</v>
      </c>
      <c r="B7" s="515"/>
      <c r="C7" s="515"/>
      <c r="D7" s="515"/>
      <c r="E7" s="515"/>
      <c r="F7" s="515" t="s">
        <v>286</v>
      </c>
      <c r="G7" s="515"/>
      <c r="H7" s="515"/>
      <c r="I7" s="85"/>
      <c r="J7" s="447" t="s">
        <v>386</v>
      </c>
      <c r="K7" s="447"/>
      <c r="L7" s="447"/>
      <c r="M7" s="447"/>
      <c r="N7" s="448"/>
      <c r="O7" s="17"/>
      <c r="P7" s="17"/>
      <c r="Q7" s="17"/>
    </row>
    <row r="8" spans="1:17" s="18" customFormat="1" ht="45.75" customHeight="1" thickTop="1" thickBot="1">
      <c r="A8" s="517" t="s">
        <v>276</v>
      </c>
      <c r="B8" s="518" t="s">
        <v>346</v>
      </c>
      <c r="C8" s="538" t="s">
        <v>278</v>
      </c>
      <c r="D8" s="540" t="s">
        <v>288</v>
      </c>
      <c r="E8" s="518" t="s">
        <v>272</v>
      </c>
      <c r="F8" s="535" t="s">
        <v>387</v>
      </c>
      <c r="G8" s="535" t="s">
        <v>388</v>
      </c>
      <c r="H8" s="535" t="s">
        <v>389</v>
      </c>
      <c r="I8" s="542"/>
      <c r="J8" s="535" t="s">
        <v>390</v>
      </c>
      <c r="K8" s="535" t="s">
        <v>391</v>
      </c>
      <c r="L8" s="535" t="s">
        <v>392</v>
      </c>
      <c r="M8" s="535" t="s">
        <v>393</v>
      </c>
      <c r="N8" s="535" t="s">
        <v>394</v>
      </c>
      <c r="O8" s="535" t="s">
        <v>395</v>
      </c>
      <c r="P8" s="535" t="s">
        <v>396</v>
      </c>
      <c r="Q8" s="535" t="s">
        <v>397</v>
      </c>
    </row>
    <row r="9" spans="1:17" s="20" customFormat="1" ht="58.5" customHeight="1" thickTop="1" thickBot="1">
      <c r="A9" s="410"/>
      <c r="B9" s="519"/>
      <c r="C9" s="539"/>
      <c r="D9" s="541"/>
      <c r="E9" s="519"/>
      <c r="F9" s="536"/>
      <c r="G9" s="536"/>
      <c r="H9" s="536"/>
      <c r="I9" s="543"/>
      <c r="J9" s="536"/>
      <c r="K9" s="536"/>
      <c r="L9" s="536"/>
      <c r="M9" s="536"/>
      <c r="N9" s="536"/>
      <c r="O9" s="536"/>
      <c r="P9" s="536"/>
      <c r="Q9" s="536"/>
    </row>
    <row r="10" spans="1:17" ht="13.5" customHeight="1">
      <c r="A10" s="494">
        <f>'5- Identificación de Riesgos'!A10</f>
        <v>1</v>
      </c>
      <c r="B10" s="470" t="str">
        <f>'5- Identificación de Riesgos'!B10</f>
        <v>Vencimiento de Términos en virtud de acciones constitucionales y habeas corpus</v>
      </c>
      <c r="C10" s="390" t="str">
        <f>'5- Identificación de Riesgos'!C10</f>
        <v>Se realizan  actuaciones procesales o se da  respuesta a las solicitudes de los usuarios de la administración de justicia en materia Civil, Familia y Laboral, después del  término legal establecido.</v>
      </c>
      <c r="D10" s="390" t="s">
        <v>297</v>
      </c>
      <c r="E10" s="169" t="str">
        <f>'5- Identificación de Riesgos'!D10</f>
        <v>1. Mayor demanda de justicia.</v>
      </c>
      <c r="F10" s="430" t="str">
        <f>'5- Identificación de Riesgos'!H10</f>
        <v>Muy Baja - 1</v>
      </c>
      <c r="G10" s="390" t="str">
        <f>'5- Identificación de Riesgos'!M10</f>
        <v>Menor - 2</v>
      </c>
      <c r="H10" s="390" t="str">
        <f>'5- Identificación de Riesgos'!N10</f>
        <v>Bajo - 2</v>
      </c>
      <c r="I10" s="144"/>
      <c r="J10" s="546" t="str">
        <f>'6- Valoración Controles'!T10</f>
        <v>Muy Baja - 1</v>
      </c>
      <c r="K10" s="546" t="str">
        <f>'6- Valoración Controles'!U10</f>
        <v>Menor - 2</v>
      </c>
      <c r="L10" s="544" t="e">
        <f>AVERAGE(#REF!)</f>
        <v>#REF!</v>
      </c>
      <c r="M10" s="470" t="str">
        <f>'6- Valoración Controles'!V10</f>
        <v>Bajo - 2</v>
      </c>
      <c r="N10" s="470" t="s">
        <v>398</v>
      </c>
      <c r="O10" s="170"/>
      <c r="P10" s="170"/>
      <c r="Q10" s="171"/>
    </row>
    <row r="11" spans="1:17" ht="13.5" customHeight="1">
      <c r="A11" s="495"/>
      <c r="B11" s="449"/>
      <c r="C11" s="391"/>
      <c r="D11" s="391"/>
      <c r="E11" s="172" t="str">
        <f>'5- Identificación de Riesgos'!D11</f>
        <v>2. Insuficiencia de  personal  para atender la función misional y la atención a las partes interesadas en los despachos judiciales y centro de servicios</v>
      </c>
      <c r="F11" s="431"/>
      <c r="G11" s="528"/>
      <c r="H11" s="391"/>
      <c r="I11" s="86"/>
      <c r="J11" s="530"/>
      <c r="K11" s="530"/>
      <c r="L11" s="532"/>
      <c r="M11" s="449"/>
      <c r="N11" s="449"/>
      <c r="O11" s="173"/>
      <c r="P11" s="173">
        <v>5</v>
      </c>
      <c r="Q11" s="174"/>
    </row>
    <row r="12" spans="1:17" ht="13.5" customHeight="1">
      <c r="A12" s="495"/>
      <c r="B12" s="449"/>
      <c r="C12" s="391"/>
      <c r="D12" s="391"/>
      <c r="E12" s="183" t="str">
        <f>'5- Identificación de Riesgos'!D12</f>
        <v>3. Complejidad de acciones constitucionales y solicitudes, lo cual incrementa los tiempos para su resolución.</v>
      </c>
      <c r="F12" s="431"/>
      <c r="G12" s="528"/>
      <c r="H12" s="391"/>
      <c r="I12" s="86"/>
      <c r="J12" s="530"/>
      <c r="K12" s="530"/>
      <c r="L12" s="532"/>
      <c r="M12" s="449"/>
      <c r="N12" s="449"/>
      <c r="O12" s="173"/>
      <c r="P12" s="173"/>
      <c r="Q12" s="174"/>
    </row>
    <row r="13" spans="1:17" ht="13.5" customHeight="1">
      <c r="A13" s="495"/>
      <c r="B13" s="449"/>
      <c r="C13" s="391"/>
      <c r="D13" s="391"/>
      <c r="E13" s="172" t="str">
        <f>'5- Identificación de Riesgos'!D13</f>
        <v>4.Fallas en la planeación  para el desarrollo de las tareas propias del despacho.</v>
      </c>
      <c r="F13" s="431"/>
      <c r="G13" s="528"/>
      <c r="H13" s="391"/>
      <c r="I13" s="86"/>
      <c r="J13" s="530"/>
      <c r="K13" s="530"/>
      <c r="L13" s="532"/>
      <c r="M13" s="449"/>
      <c r="N13" s="449"/>
      <c r="O13" s="173"/>
      <c r="P13" s="173"/>
      <c r="Q13" s="174"/>
    </row>
    <row r="14" spans="1:17" ht="13.5" customHeight="1">
      <c r="A14" s="495"/>
      <c r="B14" s="449"/>
      <c r="C14" s="391"/>
      <c r="D14" s="391"/>
      <c r="E14" s="172" t="str">
        <f>'5- Identificación de Riesgos'!D14</f>
        <v>5.  Fallas e insuficiencia de las herramientas tecnológicas.</v>
      </c>
      <c r="F14" s="431"/>
      <c r="G14" s="528"/>
      <c r="H14" s="391"/>
      <c r="I14" s="86"/>
      <c r="J14" s="530"/>
      <c r="K14" s="530"/>
      <c r="L14" s="532"/>
      <c r="M14" s="449"/>
      <c r="N14" s="449"/>
      <c r="O14" s="173"/>
      <c r="P14" s="173"/>
      <c r="Q14" s="174"/>
    </row>
    <row r="15" spans="1:17" ht="13.5" customHeight="1">
      <c r="A15" s="495"/>
      <c r="B15" s="449"/>
      <c r="C15" s="391"/>
      <c r="D15" s="391"/>
      <c r="E15" s="172">
        <f>'5- Identificación de Riesgos'!D15</f>
        <v>0</v>
      </c>
      <c r="F15" s="431"/>
      <c r="G15" s="528"/>
      <c r="H15" s="391"/>
      <c r="I15" s="86"/>
      <c r="J15" s="530"/>
      <c r="K15" s="530"/>
      <c r="L15" s="532"/>
      <c r="M15" s="449"/>
      <c r="N15" s="449"/>
      <c r="O15" s="173"/>
      <c r="P15" s="173"/>
      <c r="Q15" s="174"/>
    </row>
    <row r="16" spans="1:17" ht="13.5" customHeight="1">
      <c r="A16" s="495"/>
      <c r="B16" s="449"/>
      <c r="C16" s="391"/>
      <c r="D16" s="391"/>
      <c r="E16" s="172">
        <f>'5- Identificación de Riesgos'!D16</f>
        <v>0</v>
      </c>
      <c r="F16" s="431"/>
      <c r="G16" s="528"/>
      <c r="H16" s="391"/>
      <c r="I16" s="86"/>
      <c r="J16" s="530"/>
      <c r="K16" s="530"/>
      <c r="L16" s="532"/>
      <c r="M16" s="449"/>
      <c r="N16" s="449"/>
      <c r="O16" s="173"/>
      <c r="P16" s="173"/>
      <c r="Q16" s="174"/>
    </row>
    <row r="17" spans="1:17" ht="13.5" customHeight="1">
      <c r="A17" s="495"/>
      <c r="B17" s="449"/>
      <c r="C17" s="391"/>
      <c r="D17" s="391"/>
      <c r="E17" s="172">
        <f>'5- Identificación de Riesgos'!D17</f>
        <v>0</v>
      </c>
      <c r="F17" s="431"/>
      <c r="G17" s="528"/>
      <c r="H17" s="391"/>
      <c r="I17" s="86"/>
      <c r="J17" s="530"/>
      <c r="K17" s="530"/>
      <c r="L17" s="532"/>
      <c r="M17" s="449"/>
      <c r="N17" s="449"/>
      <c r="O17" s="173"/>
      <c r="P17" s="173"/>
      <c r="Q17" s="174"/>
    </row>
    <row r="18" spans="1:17" ht="13.5" customHeight="1">
      <c r="A18" s="495"/>
      <c r="B18" s="449"/>
      <c r="C18" s="391"/>
      <c r="D18" s="391"/>
      <c r="E18" s="172">
        <f>'5- Identificación de Riesgos'!D18</f>
        <v>0</v>
      </c>
      <c r="F18" s="431"/>
      <c r="G18" s="528"/>
      <c r="H18" s="391"/>
      <c r="I18" s="86"/>
      <c r="J18" s="530"/>
      <c r="K18" s="530"/>
      <c r="L18" s="532"/>
      <c r="M18" s="449"/>
      <c r="N18" s="449"/>
      <c r="O18" s="173"/>
      <c r="P18" s="173"/>
      <c r="Q18" s="174"/>
    </row>
    <row r="19" spans="1:17" ht="13.5" customHeight="1">
      <c r="A19" s="495"/>
      <c r="B19" s="451"/>
      <c r="C19" s="391"/>
      <c r="D19" s="391"/>
      <c r="E19" s="172">
        <f>'5- Identificación de Riesgos'!D19</f>
        <v>0</v>
      </c>
      <c r="F19" s="431"/>
      <c r="G19" s="528"/>
      <c r="H19" s="391"/>
      <c r="I19" s="87"/>
      <c r="J19" s="531"/>
      <c r="K19" s="531"/>
      <c r="L19" s="533"/>
      <c r="M19" s="451"/>
      <c r="N19" s="451"/>
      <c r="O19" s="173"/>
      <c r="P19" s="173"/>
      <c r="Q19" s="174"/>
    </row>
    <row r="20" spans="1:17" ht="13.5" customHeight="1">
      <c r="A20" s="545">
        <f>'5- Identificación de Riesgos'!A20</f>
        <v>2</v>
      </c>
      <c r="B20" s="449" t="str">
        <f>'5- Identificación de Riesgos'!B20</f>
        <v xml:space="preserve">Incumplimientos en la realizacion de audiencias </v>
      </c>
      <c r="C20" s="451" t="str">
        <f>'5- Identificación de Riesgos'!C20</f>
        <v>No realización de una audiencia o incumpimiento de la programación de audiencias.</v>
      </c>
      <c r="D20" s="451" t="s">
        <v>297</v>
      </c>
      <c r="E20" s="172" t="str">
        <f>'5- Identificación de Riesgos'!D20</f>
        <v xml:space="preserve">1. Inasistencia del Juez </v>
      </c>
      <c r="F20" s="452" t="str">
        <f>'5- Identificación de Riesgos'!H20</f>
        <v>Baja - 2</v>
      </c>
      <c r="G20" s="451" t="str">
        <f>'5- Identificación de Riesgos'!M20</f>
        <v>Leve - 1</v>
      </c>
      <c r="H20" s="451" t="str">
        <f>'5- Identificación de Riesgos'!N20</f>
        <v>Bajo - 2</v>
      </c>
      <c r="I20" s="86"/>
      <c r="J20" s="530" t="str">
        <f>'6- Valoración Controles'!T20</f>
        <v>Baja - 2</v>
      </c>
      <c r="K20" s="530" t="str">
        <f>'6- Valoración Controles'!U20</f>
        <v>Leve - 1</v>
      </c>
      <c r="L20" s="532" t="e">
        <f>AVERAGE(#REF!)</f>
        <v>#REF!</v>
      </c>
      <c r="M20" s="449" t="str">
        <f>'6- Valoración Controles'!V20</f>
        <v>Bajo - 2</v>
      </c>
      <c r="N20" s="449" t="s">
        <v>398</v>
      </c>
      <c r="O20" s="173"/>
      <c r="P20" s="173"/>
      <c r="Q20" s="174"/>
    </row>
    <row r="21" spans="1:17" ht="13.5" customHeight="1">
      <c r="A21" s="495"/>
      <c r="B21" s="449"/>
      <c r="C21" s="391"/>
      <c r="D21" s="391"/>
      <c r="E21" s="172" t="str">
        <f>'5- Identificación de Riesgos'!D21</f>
        <v xml:space="preserve">2. Falta de tiempo para  la realización.
</v>
      </c>
      <c r="F21" s="431"/>
      <c r="G21" s="528"/>
      <c r="H21" s="391"/>
      <c r="I21" s="86"/>
      <c r="J21" s="530"/>
      <c r="K21" s="530"/>
      <c r="L21" s="532"/>
      <c r="M21" s="449"/>
      <c r="N21" s="449"/>
      <c r="O21" s="173"/>
      <c r="P21" s="173"/>
      <c r="Q21" s="174"/>
    </row>
    <row r="22" spans="1:17" ht="13.5" customHeight="1">
      <c r="A22" s="495"/>
      <c r="B22" s="449"/>
      <c r="C22" s="391"/>
      <c r="D22" s="391"/>
      <c r="E22" s="172" t="str">
        <f>'5- Identificación de Riesgos'!D22</f>
        <v>3. Programación de audiencias sin tener en cuenta tiempos de duración para su realización.</v>
      </c>
      <c r="F22" s="431"/>
      <c r="G22" s="528"/>
      <c r="H22" s="391"/>
      <c r="I22" s="86"/>
      <c r="J22" s="530"/>
      <c r="K22" s="530"/>
      <c r="L22" s="532"/>
      <c r="M22" s="449"/>
      <c r="N22" s="449"/>
      <c r="O22" s="173"/>
      <c r="P22" s="173"/>
      <c r="Q22" s="174"/>
    </row>
    <row r="23" spans="1:17" ht="13.5" customHeight="1">
      <c r="A23" s="495"/>
      <c r="B23" s="449"/>
      <c r="C23" s="391"/>
      <c r="D23" s="391"/>
      <c r="E23" s="172" t="str">
        <f>'5- Identificación de Riesgos'!D23</f>
        <v>4 .Notificaciones judiciales erradas o inoportunas</v>
      </c>
      <c r="F23" s="431"/>
      <c r="G23" s="528"/>
      <c r="H23" s="391"/>
      <c r="I23" s="86"/>
      <c r="J23" s="530"/>
      <c r="K23" s="530"/>
      <c r="L23" s="532"/>
      <c r="M23" s="449"/>
      <c r="N23" s="449"/>
      <c r="O23" s="173"/>
      <c r="P23" s="173"/>
      <c r="Q23" s="174"/>
    </row>
    <row r="24" spans="1:17" ht="13.5" customHeight="1">
      <c r="A24" s="495"/>
      <c r="B24" s="449"/>
      <c r="C24" s="391"/>
      <c r="D24" s="391"/>
      <c r="E24" s="172" t="str">
        <f>'5- Identificación de Riesgos'!D24</f>
        <v>5.Fallas en el servicio de internet,  conectividad  irregular.</v>
      </c>
      <c r="F24" s="431"/>
      <c r="G24" s="528"/>
      <c r="H24" s="391"/>
      <c r="I24" s="86"/>
      <c r="J24" s="530"/>
      <c r="K24" s="530"/>
      <c r="L24" s="532"/>
      <c r="M24" s="449"/>
      <c r="N24" s="449"/>
      <c r="O24" s="173"/>
      <c r="P24" s="173"/>
      <c r="Q24" s="174"/>
    </row>
    <row r="25" spans="1:17" ht="13.5" customHeight="1">
      <c r="A25" s="495"/>
      <c r="B25" s="449"/>
      <c r="C25" s="391"/>
      <c r="D25" s="391"/>
      <c r="E25" s="172">
        <f>'5- Identificación de Riesgos'!D25</f>
        <v>0</v>
      </c>
      <c r="F25" s="431"/>
      <c r="G25" s="528"/>
      <c r="H25" s="391"/>
      <c r="I25" s="86"/>
      <c r="J25" s="530"/>
      <c r="K25" s="530"/>
      <c r="L25" s="532"/>
      <c r="M25" s="449"/>
      <c r="N25" s="449"/>
      <c r="O25" s="173"/>
      <c r="P25" s="173"/>
      <c r="Q25" s="174"/>
    </row>
    <row r="26" spans="1:17" ht="13.5" customHeight="1">
      <c r="A26" s="495"/>
      <c r="B26" s="449"/>
      <c r="C26" s="391"/>
      <c r="D26" s="391"/>
      <c r="E26" s="172">
        <f>'5- Identificación de Riesgos'!D26</f>
        <v>0</v>
      </c>
      <c r="F26" s="431"/>
      <c r="G26" s="528"/>
      <c r="H26" s="391"/>
      <c r="I26" s="86"/>
      <c r="J26" s="530"/>
      <c r="K26" s="530"/>
      <c r="L26" s="532"/>
      <c r="M26" s="449"/>
      <c r="N26" s="449"/>
      <c r="O26" s="173"/>
      <c r="P26" s="173"/>
      <c r="Q26" s="174"/>
    </row>
    <row r="27" spans="1:17" ht="13.5" customHeight="1">
      <c r="A27" s="495"/>
      <c r="B27" s="449"/>
      <c r="C27" s="391"/>
      <c r="D27" s="391"/>
      <c r="E27" s="172">
        <f>'5- Identificación de Riesgos'!D27</f>
        <v>0</v>
      </c>
      <c r="F27" s="431"/>
      <c r="G27" s="528"/>
      <c r="H27" s="391"/>
      <c r="I27" s="86"/>
      <c r="J27" s="530"/>
      <c r="K27" s="530"/>
      <c r="L27" s="532"/>
      <c r="M27" s="449"/>
      <c r="N27" s="449"/>
      <c r="O27" s="173"/>
      <c r="P27" s="173"/>
      <c r="Q27" s="174"/>
    </row>
    <row r="28" spans="1:17" ht="13.5" customHeight="1">
      <c r="A28" s="495"/>
      <c r="B28" s="449"/>
      <c r="C28" s="391"/>
      <c r="D28" s="391"/>
      <c r="E28" s="172">
        <f>'5- Identificación de Riesgos'!D28</f>
        <v>0</v>
      </c>
      <c r="F28" s="431"/>
      <c r="G28" s="528"/>
      <c r="H28" s="391"/>
      <c r="I28" s="86"/>
      <c r="J28" s="530"/>
      <c r="K28" s="530"/>
      <c r="L28" s="532"/>
      <c r="M28" s="449"/>
      <c r="N28" s="449"/>
      <c r="O28" s="173"/>
      <c r="P28" s="173"/>
      <c r="Q28" s="174"/>
    </row>
    <row r="29" spans="1:17" ht="13.5" customHeight="1">
      <c r="A29" s="495"/>
      <c r="B29" s="451"/>
      <c r="C29" s="391"/>
      <c r="D29" s="391"/>
      <c r="E29" s="172">
        <f>'5- Identificación de Riesgos'!D29</f>
        <v>0</v>
      </c>
      <c r="F29" s="431"/>
      <c r="G29" s="528"/>
      <c r="H29" s="391"/>
      <c r="I29" s="87"/>
      <c r="J29" s="531"/>
      <c r="K29" s="531"/>
      <c r="L29" s="533"/>
      <c r="M29" s="451"/>
      <c r="N29" s="451"/>
      <c r="O29" s="173"/>
      <c r="P29" s="173"/>
      <c r="Q29" s="174"/>
    </row>
    <row r="30" spans="1:17" ht="13.5" customHeight="1">
      <c r="A30" s="545">
        <f>'5- Identificación de Riesgos'!A30</f>
        <v>3</v>
      </c>
      <c r="B30" s="449" t="str">
        <f>'5- Identificación de Riesgos'!B30</f>
        <v>No cumplir con  las visitas de estudios socio familiares de manera oportuna</v>
      </c>
      <c r="C30" s="451" t="str">
        <f>'5- Identificación de Riesgos'!C30</f>
        <v>Imcumplimiento en la realización  de las visitas programadas de estudios socio familiares antes de la realización de audiencias  afectando la prestación del servicio de Justicia.</v>
      </c>
      <c r="D30" s="451" t="s">
        <v>297</v>
      </c>
      <c r="E30" s="172" t="str">
        <f>'5- Identificación de Riesgos'!D30</f>
        <v>1. Fallas  en la comunicación entre el juzgado, el personal de apoyo y el proceso de asistencia social</v>
      </c>
      <c r="F30" s="452" t="str">
        <f>'5- Identificación de Riesgos'!H30</f>
        <v>Media - 3</v>
      </c>
      <c r="G30" s="451" t="str">
        <f>'5- Identificación de Riesgos'!M30</f>
        <v>Menor - 2</v>
      </c>
      <c r="H30" s="451" t="str">
        <f>'5- Identificación de Riesgos'!N30</f>
        <v>Moderado - 6</v>
      </c>
      <c r="I30" s="86"/>
      <c r="J30" s="530" t="str">
        <f>'6- Valoración Controles'!T30</f>
        <v>Baja - 2</v>
      </c>
      <c r="K30" s="530" t="str">
        <f>'6- Valoración Controles'!U30</f>
        <v>Menor - 2</v>
      </c>
      <c r="L30" s="532" t="e">
        <f>AVERAGE(#REF!)</f>
        <v>#REF!</v>
      </c>
      <c r="M30" s="449" t="str">
        <f>'6- Valoración Controles'!V30</f>
        <v>Moderado - 4</v>
      </c>
      <c r="N30" s="449" t="s">
        <v>398</v>
      </c>
      <c r="O30" s="173"/>
      <c r="P30" s="173"/>
      <c r="Q30" s="174"/>
    </row>
    <row r="31" spans="1:17" ht="13.5" customHeight="1">
      <c r="A31" s="495"/>
      <c r="B31" s="449"/>
      <c r="C31" s="391"/>
      <c r="D31" s="391"/>
      <c r="E31" s="172" t="str">
        <f>'5- Identificación de Riesgos'!D31</f>
        <v>2. Dificultades o inconsistencias  en la programación de las diligencias</v>
      </c>
      <c r="F31" s="431"/>
      <c r="G31" s="528"/>
      <c r="H31" s="391"/>
      <c r="I31" s="86"/>
      <c r="J31" s="530"/>
      <c r="K31" s="530"/>
      <c r="L31" s="532"/>
      <c r="M31" s="449"/>
      <c r="N31" s="449"/>
      <c r="O31" s="173"/>
      <c r="P31" s="173"/>
      <c r="Q31" s="174"/>
    </row>
    <row r="32" spans="1:17" ht="13.5" customHeight="1">
      <c r="A32" s="495"/>
      <c r="B32" s="449"/>
      <c r="C32" s="391"/>
      <c r="D32" s="391"/>
      <c r="E32" s="172" t="str">
        <f>'5- Identificación de Riesgos'!D32</f>
        <v>3. Datos insuficientes o con errores los cuales son  necesarios para la realización de la visita</v>
      </c>
      <c r="F32" s="431"/>
      <c r="G32" s="528"/>
      <c r="H32" s="391"/>
      <c r="I32" s="86"/>
      <c r="J32" s="530"/>
      <c r="K32" s="530"/>
      <c r="L32" s="532"/>
      <c r="M32" s="449"/>
      <c r="N32" s="449"/>
      <c r="O32" s="173"/>
      <c r="P32" s="173"/>
      <c r="Q32" s="174"/>
    </row>
    <row r="33" spans="1:17" ht="13.5" customHeight="1">
      <c r="A33" s="495"/>
      <c r="B33" s="449"/>
      <c r="C33" s="391"/>
      <c r="D33" s="391"/>
      <c r="E33" s="172" t="str">
        <f>'5- Identificación de Riesgos'!D33</f>
        <v>4. Ocurrencia de contigencia (brote- pandemia o  de orden publico etc) que impida la realización oportuna de las visitas</v>
      </c>
      <c r="F33" s="431"/>
      <c r="G33" s="528"/>
      <c r="H33" s="391"/>
      <c r="I33" s="86"/>
      <c r="J33" s="530"/>
      <c r="K33" s="530"/>
      <c r="L33" s="532"/>
      <c r="M33" s="449"/>
      <c r="N33" s="449"/>
      <c r="O33" s="173"/>
      <c r="P33" s="173"/>
      <c r="Q33" s="174"/>
    </row>
    <row r="34" spans="1:17" ht="13.5" customHeight="1">
      <c r="A34" s="495"/>
      <c r="B34" s="449"/>
      <c r="C34" s="391"/>
      <c r="D34" s="391"/>
      <c r="E34" s="172">
        <f>'5- Identificación de Riesgos'!D34</f>
        <v>0</v>
      </c>
      <c r="F34" s="431"/>
      <c r="G34" s="528"/>
      <c r="H34" s="391"/>
      <c r="I34" s="86"/>
      <c r="J34" s="530"/>
      <c r="K34" s="530"/>
      <c r="L34" s="532"/>
      <c r="M34" s="449"/>
      <c r="N34" s="449"/>
      <c r="O34" s="173"/>
      <c r="P34" s="173"/>
      <c r="Q34" s="174"/>
    </row>
    <row r="35" spans="1:17" ht="13.5" customHeight="1">
      <c r="A35" s="495"/>
      <c r="B35" s="449"/>
      <c r="C35" s="391"/>
      <c r="D35" s="391"/>
      <c r="E35" s="172">
        <f>'5- Identificación de Riesgos'!D35</f>
        <v>0</v>
      </c>
      <c r="F35" s="431"/>
      <c r="G35" s="528"/>
      <c r="H35" s="391"/>
      <c r="I35" s="86"/>
      <c r="J35" s="530"/>
      <c r="K35" s="530"/>
      <c r="L35" s="532"/>
      <c r="M35" s="449"/>
      <c r="N35" s="449"/>
      <c r="O35" s="173"/>
      <c r="P35" s="173"/>
      <c r="Q35" s="174"/>
    </row>
    <row r="36" spans="1:17" ht="13.5" customHeight="1">
      <c r="A36" s="495"/>
      <c r="B36" s="449"/>
      <c r="C36" s="391"/>
      <c r="D36" s="391"/>
      <c r="E36" s="172">
        <f>'5- Identificación de Riesgos'!D36</f>
        <v>0</v>
      </c>
      <c r="F36" s="431"/>
      <c r="G36" s="528"/>
      <c r="H36" s="391"/>
      <c r="I36" s="86"/>
      <c r="J36" s="530"/>
      <c r="K36" s="530"/>
      <c r="L36" s="532"/>
      <c r="M36" s="449"/>
      <c r="N36" s="449"/>
      <c r="O36" s="173"/>
      <c r="P36" s="173"/>
      <c r="Q36" s="174"/>
    </row>
    <row r="37" spans="1:17" ht="13.5" customHeight="1">
      <c r="A37" s="495"/>
      <c r="B37" s="449"/>
      <c r="C37" s="391"/>
      <c r="D37" s="391"/>
      <c r="E37" s="172">
        <f>'5- Identificación de Riesgos'!D37</f>
        <v>0</v>
      </c>
      <c r="F37" s="431"/>
      <c r="G37" s="528"/>
      <c r="H37" s="391"/>
      <c r="I37" s="86"/>
      <c r="J37" s="530"/>
      <c r="K37" s="530"/>
      <c r="L37" s="532"/>
      <c r="M37" s="449"/>
      <c r="N37" s="449"/>
      <c r="O37" s="173"/>
      <c r="P37" s="173"/>
      <c r="Q37" s="174"/>
    </row>
    <row r="38" spans="1:17" ht="13.5" customHeight="1">
      <c r="A38" s="495"/>
      <c r="B38" s="449"/>
      <c r="C38" s="391"/>
      <c r="D38" s="391"/>
      <c r="E38" s="172">
        <f>'5- Identificación de Riesgos'!D38</f>
        <v>0</v>
      </c>
      <c r="F38" s="431"/>
      <c r="G38" s="528"/>
      <c r="H38" s="391"/>
      <c r="I38" s="86"/>
      <c r="J38" s="530"/>
      <c r="K38" s="530"/>
      <c r="L38" s="532"/>
      <c r="M38" s="449"/>
      <c r="N38" s="449"/>
      <c r="O38" s="173"/>
      <c r="P38" s="173"/>
      <c r="Q38" s="174"/>
    </row>
    <row r="39" spans="1:17" ht="13.5" customHeight="1">
      <c r="A39" s="495"/>
      <c r="B39" s="451"/>
      <c r="C39" s="391"/>
      <c r="D39" s="391"/>
      <c r="E39" s="172">
        <f>'5- Identificación de Riesgos'!D39</f>
        <v>0</v>
      </c>
      <c r="F39" s="431"/>
      <c r="G39" s="528"/>
      <c r="H39" s="391"/>
      <c r="I39" s="87"/>
      <c r="J39" s="531"/>
      <c r="K39" s="531"/>
      <c r="L39" s="533"/>
      <c r="M39" s="451"/>
      <c r="N39" s="451"/>
      <c r="O39" s="173"/>
      <c r="P39" s="173"/>
      <c r="Q39" s="174"/>
    </row>
    <row r="40" spans="1:17" ht="13.5" customHeight="1">
      <c r="A40" s="547">
        <f>'5- Identificación de Riesgos'!A40</f>
        <v>4</v>
      </c>
      <c r="B40" s="449" t="str">
        <f>'5- Identificación de Riesgos'!B40</f>
        <v>Efectuar el reparto judicial incumpliendo requisitos</v>
      </c>
      <c r="C40" s="451" t="str">
        <f>'5- Identificación de Riesgos'!C40</f>
        <v>Realizar el reparto incumplimiento los principios  y condiciones establecidas para su realización</v>
      </c>
      <c r="D40" s="451" t="s">
        <v>297</v>
      </c>
      <c r="E40" s="172" t="str">
        <f>'5- Identificación de Riesgos'!D40</f>
        <v>1. Fallas en el Sistema Automatizado de Reparto Judicial</v>
      </c>
      <c r="F40" s="452" t="str">
        <f>'5- Identificación de Riesgos'!H40</f>
        <v>Muy Baja - 1</v>
      </c>
      <c r="G40" s="451" t="str">
        <f>'5- Identificación de Riesgos'!M40</f>
        <v>Menor - 2</v>
      </c>
      <c r="H40" s="451" t="str">
        <f>'5- Identificación de Riesgos'!N40</f>
        <v>Bajo - 2</v>
      </c>
      <c r="I40" s="86"/>
      <c r="J40" s="530" t="str">
        <f>'6- Valoración Controles'!T40</f>
        <v>Muy Baja - 1</v>
      </c>
      <c r="K40" s="530" t="str">
        <f>'6- Valoración Controles'!U40</f>
        <v>Menor - 2</v>
      </c>
      <c r="L40" s="532" t="e">
        <f>AVERAGE(#REF!)</f>
        <v>#REF!</v>
      </c>
      <c r="M40" s="449" t="str">
        <f>'6- Valoración Controles'!V40</f>
        <v>Bajo - 2</v>
      </c>
      <c r="N40" s="449" t="s">
        <v>398</v>
      </c>
      <c r="O40" s="173"/>
      <c r="P40" s="173"/>
      <c r="Q40" s="174"/>
    </row>
    <row r="41" spans="1:17" ht="13.5" customHeight="1">
      <c r="A41" s="420"/>
      <c r="B41" s="449"/>
      <c r="C41" s="391"/>
      <c r="D41" s="391"/>
      <c r="E41" s="172" t="str">
        <f>'5- Identificación de Riesgos'!D41</f>
        <v>2. Falta de organización y/o descuido al revisar el correo electronico o medio donde se presenta la demanda, por parte de las personas encargadas de realizar el reparto.</v>
      </c>
      <c r="F41" s="431"/>
      <c r="G41" s="528"/>
      <c r="H41" s="391"/>
      <c r="I41" s="86"/>
      <c r="J41" s="530"/>
      <c r="K41" s="530"/>
      <c r="L41" s="532"/>
      <c r="M41" s="449"/>
      <c r="N41" s="449"/>
      <c r="O41" s="173"/>
      <c r="P41" s="173"/>
      <c r="Q41" s="174"/>
    </row>
    <row r="42" spans="1:17" ht="13.5" customHeight="1">
      <c r="A42" s="420"/>
      <c r="B42" s="449"/>
      <c r="C42" s="391"/>
      <c r="D42" s="391"/>
      <c r="E42" s="172" t="str">
        <f>'5- Identificación de Riesgos'!D42</f>
        <v>3 .Baja claridad en la información aportada en la demanda por parte del usuario que incide en el reparto.</v>
      </c>
      <c r="F42" s="431"/>
      <c r="G42" s="528"/>
      <c r="H42" s="391"/>
      <c r="I42" s="86"/>
      <c r="J42" s="530"/>
      <c r="K42" s="530"/>
      <c r="L42" s="532"/>
      <c r="M42" s="449"/>
      <c r="N42" s="449"/>
      <c r="O42" s="173"/>
      <c r="P42" s="173"/>
      <c r="Q42" s="174"/>
    </row>
    <row r="43" spans="1:17" ht="13.5" customHeight="1">
      <c r="A43" s="420"/>
      <c r="B43" s="449"/>
      <c r="C43" s="391"/>
      <c r="D43" s="391"/>
      <c r="E43" s="172" t="str">
        <f>'5- Identificación de Riesgos'!D43</f>
        <v>4. Falta de capacidad instalada para atender el alto volumen de trabajo debido a la cantidad de expedientes que se recepcionan</v>
      </c>
      <c r="F43" s="431"/>
      <c r="G43" s="528"/>
      <c r="H43" s="391"/>
      <c r="I43" s="86"/>
      <c r="J43" s="530"/>
      <c r="K43" s="530"/>
      <c r="L43" s="532"/>
      <c r="M43" s="449"/>
      <c r="N43" s="449"/>
      <c r="O43" s="173"/>
      <c r="P43" s="173"/>
      <c r="Q43" s="174"/>
    </row>
    <row r="44" spans="1:17" ht="13.5" customHeight="1">
      <c r="A44" s="420"/>
      <c r="B44" s="449"/>
      <c r="C44" s="391"/>
      <c r="D44" s="391"/>
      <c r="E44" s="172" t="str">
        <f>'5- Identificación de Riesgos'!D44</f>
        <v>5. Errores en el diligenciamiento de la información en el aplicativo de reparto.</v>
      </c>
      <c r="F44" s="431"/>
      <c r="G44" s="528"/>
      <c r="H44" s="391"/>
      <c r="I44" s="86"/>
      <c r="J44" s="530"/>
      <c r="K44" s="530"/>
      <c r="L44" s="532"/>
      <c r="M44" s="449"/>
      <c r="N44" s="449"/>
      <c r="O44" s="173"/>
      <c r="P44" s="173"/>
      <c r="Q44" s="174"/>
    </row>
    <row r="45" spans="1:17" ht="13.5" customHeight="1">
      <c r="A45" s="420"/>
      <c r="B45" s="449"/>
      <c r="C45" s="391"/>
      <c r="D45" s="391"/>
      <c r="E45" s="172">
        <f>'5- Identificación de Riesgos'!D45</f>
        <v>0</v>
      </c>
      <c r="F45" s="431"/>
      <c r="G45" s="528"/>
      <c r="H45" s="391"/>
      <c r="I45" s="86"/>
      <c r="J45" s="530"/>
      <c r="K45" s="530"/>
      <c r="L45" s="532"/>
      <c r="M45" s="449"/>
      <c r="N45" s="449"/>
      <c r="O45" s="173"/>
      <c r="P45" s="173"/>
      <c r="Q45" s="174"/>
    </row>
    <row r="46" spans="1:17" ht="13.5" customHeight="1">
      <c r="A46" s="420"/>
      <c r="B46" s="449"/>
      <c r="C46" s="391"/>
      <c r="D46" s="391"/>
      <c r="E46" s="172">
        <f>'5- Identificación de Riesgos'!D46</f>
        <v>0</v>
      </c>
      <c r="F46" s="431"/>
      <c r="G46" s="528"/>
      <c r="H46" s="391"/>
      <c r="I46" s="86"/>
      <c r="J46" s="530"/>
      <c r="K46" s="530"/>
      <c r="L46" s="532"/>
      <c r="M46" s="449"/>
      <c r="N46" s="449"/>
      <c r="O46" s="173"/>
      <c r="P46" s="173"/>
      <c r="Q46" s="174"/>
    </row>
    <row r="47" spans="1:17" ht="13.5" customHeight="1">
      <c r="A47" s="420"/>
      <c r="B47" s="449"/>
      <c r="C47" s="391"/>
      <c r="D47" s="391"/>
      <c r="E47" s="172">
        <f>'5- Identificación de Riesgos'!D47</f>
        <v>0</v>
      </c>
      <c r="F47" s="431"/>
      <c r="G47" s="528"/>
      <c r="H47" s="391"/>
      <c r="I47" s="86"/>
      <c r="J47" s="530"/>
      <c r="K47" s="530"/>
      <c r="L47" s="532"/>
      <c r="M47" s="449"/>
      <c r="N47" s="449"/>
      <c r="O47" s="173"/>
      <c r="P47" s="173"/>
      <c r="Q47" s="174"/>
    </row>
    <row r="48" spans="1:17" ht="13.5" customHeight="1">
      <c r="A48" s="420"/>
      <c r="B48" s="449"/>
      <c r="C48" s="391"/>
      <c r="D48" s="391"/>
      <c r="E48" s="172">
        <f>'5- Identificación de Riesgos'!D48</f>
        <v>0</v>
      </c>
      <c r="F48" s="431"/>
      <c r="G48" s="528"/>
      <c r="H48" s="391"/>
      <c r="I48" s="86"/>
      <c r="J48" s="530"/>
      <c r="K48" s="530"/>
      <c r="L48" s="532"/>
      <c r="M48" s="449"/>
      <c r="N48" s="449"/>
      <c r="O48" s="173"/>
      <c r="P48" s="173"/>
      <c r="Q48" s="174"/>
    </row>
    <row r="49" spans="1:17" ht="13.5" customHeight="1">
      <c r="A49" s="420"/>
      <c r="B49" s="451"/>
      <c r="C49" s="391"/>
      <c r="D49" s="391"/>
      <c r="E49" s="172">
        <f>'5- Identificación de Riesgos'!D49</f>
        <v>0</v>
      </c>
      <c r="F49" s="431"/>
      <c r="G49" s="528"/>
      <c r="H49" s="391"/>
      <c r="I49" s="87"/>
      <c r="J49" s="531"/>
      <c r="K49" s="531"/>
      <c r="L49" s="533"/>
      <c r="M49" s="451"/>
      <c r="N49" s="451"/>
      <c r="O49" s="173"/>
      <c r="P49" s="173"/>
      <c r="Q49" s="174"/>
    </row>
    <row r="50" spans="1:17" ht="13.5" customHeight="1">
      <c r="A50" s="547">
        <v>5</v>
      </c>
      <c r="B50" s="449" t="str">
        <f>'5- Identificación de Riesgos'!B50</f>
        <v>Pérdida de documentos</v>
      </c>
      <c r="C50" s="451" t="str">
        <f>'5- Identificación de Riesgos'!C50</f>
        <v xml:space="preserve">Extravío temporal o definitivo de los  documentos de los procesos judiciales al interior de los despachos o centro de servicios </v>
      </c>
      <c r="D50" s="451" t="s">
        <v>297</v>
      </c>
      <c r="E50" s="172" t="str">
        <f>'5- Identificación de Riesgos'!D50</f>
        <v xml:space="preserve">1. Falta de implementación del expediente electrónico en todas las dependencias y juzgados.
</v>
      </c>
      <c r="F50" s="452" t="str">
        <f>'5- Identificación de Riesgos'!H50</f>
        <v>Muy Baja - 1</v>
      </c>
      <c r="G50" s="451" t="str">
        <f>'5- Identificación de Riesgos'!M50</f>
        <v>Leve - 1</v>
      </c>
      <c r="H50" s="451" t="str">
        <f>'5- Identificación de Riesgos'!N50</f>
        <v>Bajo - 1</v>
      </c>
      <c r="I50" s="86"/>
      <c r="J50" s="530" t="str">
        <f>'6- Valoración Controles'!T50</f>
        <v>Muy Baja - 1</v>
      </c>
      <c r="K50" s="530" t="str">
        <f>'6- Valoración Controles'!U50</f>
        <v>Leve - 1</v>
      </c>
      <c r="L50" s="532" t="e">
        <f>AVERAGE(#REF!)</f>
        <v>#REF!</v>
      </c>
      <c r="M50" s="449" t="str">
        <f>'6- Valoración Controles'!V50</f>
        <v>Bajo - 1</v>
      </c>
      <c r="N50" s="449" t="s">
        <v>398</v>
      </c>
      <c r="O50" s="173"/>
      <c r="P50" s="173"/>
      <c r="Q50" s="174"/>
    </row>
    <row r="51" spans="1:17" ht="13.5" customHeight="1">
      <c r="A51" s="420"/>
      <c r="B51" s="449"/>
      <c r="C51" s="391"/>
      <c r="D51" s="391"/>
      <c r="E51" s="172" t="str">
        <f>'5- Identificación de Riesgos'!D51</f>
        <v>2.Falta de software institucional estandarizado para la especialidad para el control del archivo de documentos tanto físicos como virtuales.</v>
      </c>
      <c r="F51" s="431"/>
      <c r="G51" s="528"/>
      <c r="H51" s="391"/>
      <c r="I51" s="86"/>
      <c r="J51" s="530"/>
      <c r="K51" s="530"/>
      <c r="L51" s="532"/>
      <c r="M51" s="449"/>
      <c r="N51" s="449"/>
      <c r="O51" s="173"/>
      <c r="P51" s="173"/>
      <c r="Q51" s="174"/>
    </row>
    <row r="52" spans="1:17" ht="13.5" customHeight="1">
      <c r="A52" s="420"/>
      <c r="B52" s="449"/>
      <c r="C52" s="391"/>
      <c r="D52" s="391"/>
      <c r="E52" s="172" t="str">
        <f>'5- Identificación de Riesgos'!D52</f>
        <v>3.Desconocimiento e inaplicabilidad de las Tablas de Retención Documental (TRD)</v>
      </c>
      <c r="F52" s="431"/>
      <c r="G52" s="528"/>
      <c r="H52" s="391"/>
      <c r="I52" s="86"/>
      <c r="J52" s="530"/>
      <c r="K52" s="530"/>
      <c r="L52" s="532"/>
      <c r="M52" s="449"/>
      <c r="N52" s="449"/>
      <c r="O52" s="173"/>
      <c r="P52" s="173"/>
      <c r="Q52" s="174"/>
    </row>
    <row r="53" spans="1:17" ht="13.5" customHeight="1">
      <c r="A53" s="420"/>
      <c r="B53" s="449"/>
      <c r="C53" s="391"/>
      <c r="D53" s="391"/>
      <c r="E53" s="172" t="str">
        <f>'5- Identificación de Riesgos'!D53</f>
        <v>4.Volumen excesivo de ingreso de expedientes para el personal asignado,  generando demoras en la organización de los expedientes.</v>
      </c>
      <c r="F53" s="431"/>
      <c r="G53" s="528"/>
      <c r="H53" s="391"/>
      <c r="I53" s="86"/>
      <c r="J53" s="530"/>
      <c r="K53" s="530"/>
      <c r="L53" s="532"/>
      <c r="M53" s="449"/>
      <c r="N53" s="449"/>
      <c r="O53" s="173"/>
      <c r="P53" s="173"/>
      <c r="Q53" s="174"/>
    </row>
    <row r="54" spans="1:17" ht="13.5" customHeight="1">
      <c r="A54" s="420"/>
      <c r="B54" s="449"/>
      <c r="C54" s="391"/>
      <c r="D54" s="391"/>
      <c r="E54" s="172">
        <f>'5- Identificación de Riesgos'!D54</f>
        <v>0</v>
      </c>
      <c r="F54" s="431"/>
      <c r="G54" s="528"/>
      <c r="H54" s="391"/>
      <c r="I54" s="86"/>
      <c r="J54" s="530"/>
      <c r="K54" s="530"/>
      <c r="L54" s="532"/>
      <c r="M54" s="449"/>
      <c r="N54" s="449"/>
      <c r="O54" s="173"/>
      <c r="P54" s="173"/>
      <c r="Q54" s="174"/>
    </row>
    <row r="55" spans="1:17" ht="13.5" customHeight="1">
      <c r="A55" s="420"/>
      <c r="B55" s="449"/>
      <c r="C55" s="391"/>
      <c r="D55" s="391"/>
      <c r="E55" s="172">
        <f>'5- Identificación de Riesgos'!D55</f>
        <v>0</v>
      </c>
      <c r="F55" s="431"/>
      <c r="G55" s="528"/>
      <c r="H55" s="391"/>
      <c r="I55" s="86"/>
      <c r="J55" s="530"/>
      <c r="K55" s="530"/>
      <c r="L55" s="532"/>
      <c r="M55" s="449"/>
      <c r="N55" s="449"/>
      <c r="O55" s="173"/>
      <c r="P55" s="173"/>
      <c r="Q55" s="174"/>
    </row>
    <row r="56" spans="1:17" ht="13.5" customHeight="1">
      <c r="A56" s="420"/>
      <c r="B56" s="449"/>
      <c r="C56" s="391"/>
      <c r="D56" s="391"/>
      <c r="E56" s="172">
        <f>'5- Identificación de Riesgos'!D56</f>
        <v>0</v>
      </c>
      <c r="F56" s="431"/>
      <c r="G56" s="528"/>
      <c r="H56" s="391"/>
      <c r="I56" s="86"/>
      <c r="J56" s="530"/>
      <c r="K56" s="530"/>
      <c r="L56" s="532"/>
      <c r="M56" s="449"/>
      <c r="N56" s="449"/>
      <c r="O56" s="173"/>
      <c r="P56" s="173"/>
      <c r="Q56" s="174"/>
    </row>
    <row r="57" spans="1:17" ht="13.5" customHeight="1">
      <c r="A57" s="420"/>
      <c r="B57" s="449"/>
      <c r="C57" s="391"/>
      <c r="D57" s="391"/>
      <c r="E57" s="172">
        <f>'5- Identificación de Riesgos'!D57</f>
        <v>0</v>
      </c>
      <c r="F57" s="431"/>
      <c r="G57" s="528"/>
      <c r="H57" s="391"/>
      <c r="I57" s="86"/>
      <c r="J57" s="530"/>
      <c r="K57" s="530"/>
      <c r="L57" s="532"/>
      <c r="M57" s="449"/>
      <c r="N57" s="449"/>
      <c r="O57" s="173"/>
      <c r="P57" s="173"/>
      <c r="Q57" s="174"/>
    </row>
    <row r="58" spans="1:17" ht="13.5" customHeight="1">
      <c r="A58" s="420"/>
      <c r="B58" s="449"/>
      <c r="C58" s="391"/>
      <c r="D58" s="391"/>
      <c r="E58" s="172">
        <f>'5- Identificación de Riesgos'!D58</f>
        <v>0</v>
      </c>
      <c r="F58" s="431"/>
      <c r="G58" s="528"/>
      <c r="H58" s="391"/>
      <c r="I58" s="86"/>
      <c r="J58" s="530"/>
      <c r="K58" s="530"/>
      <c r="L58" s="532"/>
      <c r="M58" s="449"/>
      <c r="N58" s="449"/>
      <c r="O58" s="173"/>
      <c r="P58" s="173"/>
      <c r="Q58" s="174"/>
    </row>
    <row r="59" spans="1:17" ht="13.5" customHeight="1" thickBot="1">
      <c r="A59" s="421"/>
      <c r="B59" s="450"/>
      <c r="C59" s="392"/>
      <c r="D59" s="392"/>
      <c r="E59" s="175">
        <f>'5- Identificación de Riesgos'!D59</f>
        <v>0</v>
      </c>
      <c r="F59" s="453"/>
      <c r="G59" s="529"/>
      <c r="H59" s="392"/>
      <c r="I59" s="145"/>
      <c r="J59" s="531"/>
      <c r="K59" s="531"/>
      <c r="L59" s="533"/>
      <c r="M59" s="451"/>
      <c r="N59" s="450"/>
      <c r="O59" s="176"/>
      <c r="P59" s="176"/>
      <c r="Q59" s="177"/>
    </row>
    <row r="60" spans="1:17" ht="13.5" hidden="1" customHeight="1">
      <c r="A60" s="380">
        <v>6</v>
      </c>
      <c r="B60" s="449" t="str">
        <f>'5- Identificación de Riesgos'!B60</f>
        <v xml:space="preserve">Recibir , ofrecer, prometer , entregar o aceptar dádivas o beneficios a nombre propio o de terceros para  expedir, alterar,retener , extraviar o entregar  documentos  sin el lleno de requisitos legales </v>
      </c>
      <c r="C60" s="451" t="str">
        <f>'5- Identificación de Riesgos'!C60</f>
        <v xml:space="preserve"> Realizar trámites sin el cumplimiento de los requisitos legales  o  con informacionfalsa</v>
      </c>
      <c r="D60" s="451" t="s">
        <v>297</v>
      </c>
      <c r="E60" s="172" t="str">
        <f>'5- Identificación de Riesgos'!D60</f>
        <v xml:space="preserve">2.Falta de ética  de los servidores judiciales 
</v>
      </c>
      <c r="F60" s="452" t="str">
        <f>'5- Identificación de Riesgos'!H60</f>
        <v>Muy Baja - 1</v>
      </c>
      <c r="G60" s="451" t="str">
        <f>'5- Identificación de Riesgos'!M60</f>
        <v>Mayor - 4</v>
      </c>
      <c r="H60" s="451" t="str">
        <f>'5- Identificación de Riesgos'!N60</f>
        <v>Alto  - 4</v>
      </c>
      <c r="I60" s="86"/>
      <c r="J60" s="530" t="str">
        <f>'6- Valoración Controles'!T60</f>
        <v>Muy Baja - 1</v>
      </c>
      <c r="K60" s="530" t="str">
        <f>'6- Valoración Controles'!U60</f>
        <v>Mayor - 4</v>
      </c>
      <c r="L60" s="532" t="e">
        <f>AVERAGE(#REF!)</f>
        <v>#REF!</v>
      </c>
      <c r="M60" s="449" t="str">
        <f>'6- Valoración Controles'!V60</f>
        <v>Alto  - 4</v>
      </c>
      <c r="N60" s="449" t="s">
        <v>399</v>
      </c>
      <c r="O60" s="173"/>
      <c r="P60" s="173"/>
      <c r="Q60" s="174"/>
    </row>
    <row r="61" spans="1:17" ht="13.5" hidden="1" customHeight="1">
      <c r="A61" s="381"/>
      <c r="B61" s="449"/>
      <c r="C61" s="391"/>
      <c r="D61" s="391"/>
      <c r="E61" s="172" t="str">
        <f>'5- Identificación de Riesgos'!D61</f>
        <v xml:space="preserve">3 Fallas en los controles de los procesos </v>
      </c>
      <c r="F61" s="431"/>
      <c r="G61" s="528"/>
      <c r="H61" s="391"/>
      <c r="I61" s="86"/>
      <c r="J61" s="530"/>
      <c r="K61" s="530"/>
      <c r="L61" s="532"/>
      <c r="M61" s="449"/>
      <c r="N61" s="449"/>
      <c r="O61" s="173"/>
      <c r="P61" s="173"/>
      <c r="Q61" s="174"/>
    </row>
    <row r="62" spans="1:17" ht="13.5" hidden="1" customHeight="1">
      <c r="A62" s="381"/>
      <c r="B62" s="449"/>
      <c r="C62" s="391"/>
      <c r="D62" s="391"/>
      <c r="E62" s="172">
        <f>'5- Identificación de Riesgos'!D62</f>
        <v>0</v>
      </c>
      <c r="F62" s="431"/>
      <c r="G62" s="528"/>
      <c r="H62" s="391"/>
      <c r="I62" s="86"/>
      <c r="J62" s="530"/>
      <c r="K62" s="530"/>
      <c r="L62" s="532"/>
      <c r="M62" s="449"/>
      <c r="N62" s="449"/>
      <c r="O62" s="173"/>
      <c r="P62" s="173"/>
      <c r="Q62" s="174"/>
    </row>
    <row r="63" spans="1:17" ht="13.5" hidden="1" customHeight="1">
      <c r="A63" s="381"/>
      <c r="B63" s="449"/>
      <c r="C63" s="391"/>
      <c r="D63" s="391"/>
      <c r="E63" s="172">
        <f>'5- Identificación de Riesgos'!D63</f>
        <v>0</v>
      </c>
      <c r="F63" s="431"/>
      <c r="G63" s="528"/>
      <c r="H63" s="391"/>
      <c r="I63" s="86"/>
      <c r="J63" s="530"/>
      <c r="K63" s="530"/>
      <c r="L63" s="532"/>
      <c r="M63" s="449"/>
      <c r="N63" s="449"/>
      <c r="O63" s="173"/>
      <c r="P63" s="173"/>
      <c r="Q63" s="174"/>
    </row>
    <row r="64" spans="1:17" ht="13.5" hidden="1" customHeight="1">
      <c r="A64" s="381"/>
      <c r="B64" s="449"/>
      <c r="C64" s="391"/>
      <c r="D64" s="391"/>
      <c r="E64" s="172">
        <f>'5- Identificación de Riesgos'!D64</f>
        <v>0</v>
      </c>
      <c r="F64" s="431"/>
      <c r="G64" s="528"/>
      <c r="H64" s="391"/>
      <c r="I64" s="86"/>
      <c r="J64" s="530"/>
      <c r="K64" s="530"/>
      <c r="L64" s="532"/>
      <c r="M64" s="449"/>
      <c r="N64" s="449"/>
      <c r="O64" s="173"/>
      <c r="P64" s="173"/>
      <c r="Q64" s="174"/>
    </row>
    <row r="65" spans="1:17" ht="13.5" hidden="1" customHeight="1">
      <c r="A65" s="381"/>
      <c r="B65" s="449"/>
      <c r="C65" s="391"/>
      <c r="D65" s="391"/>
      <c r="E65" s="172">
        <f>'5- Identificación de Riesgos'!D65</f>
        <v>0</v>
      </c>
      <c r="F65" s="431"/>
      <c r="G65" s="528"/>
      <c r="H65" s="391"/>
      <c r="I65" s="86"/>
      <c r="J65" s="530"/>
      <c r="K65" s="530"/>
      <c r="L65" s="532"/>
      <c r="M65" s="449"/>
      <c r="N65" s="449"/>
      <c r="O65" s="173"/>
      <c r="P65" s="173"/>
      <c r="Q65" s="174"/>
    </row>
    <row r="66" spans="1:17" ht="13.5" hidden="1" customHeight="1">
      <c r="A66" s="381"/>
      <c r="B66" s="449"/>
      <c r="C66" s="391"/>
      <c r="D66" s="391"/>
      <c r="E66" s="172">
        <f>'5- Identificación de Riesgos'!D66</f>
        <v>0</v>
      </c>
      <c r="F66" s="431"/>
      <c r="G66" s="528"/>
      <c r="H66" s="391"/>
      <c r="I66" s="86"/>
      <c r="J66" s="530"/>
      <c r="K66" s="530"/>
      <c r="L66" s="532"/>
      <c r="M66" s="449"/>
      <c r="N66" s="449"/>
      <c r="O66" s="173"/>
      <c r="P66" s="173"/>
      <c r="Q66" s="174"/>
    </row>
    <row r="67" spans="1:17" ht="13.5" hidden="1" customHeight="1">
      <c r="A67" s="381"/>
      <c r="B67" s="449"/>
      <c r="C67" s="391"/>
      <c r="D67" s="391"/>
      <c r="E67" s="172">
        <f>'5- Identificación de Riesgos'!D67</f>
        <v>0</v>
      </c>
      <c r="F67" s="431"/>
      <c r="G67" s="528"/>
      <c r="H67" s="391"/>
      <c r="I67" s="86"/>
      <c r="J67" s="530"/>
      <c r="K67" s="530"/>
      <c r="L67" s="532"/>
      <c r="M67" s="449"/>
      <c r="N67" s="449"/>
      <c r="O67" s="173"/>
      <c r="P67" s="173"/>
      <c r="Q67" s="174"/>
    </row>
    <row r="68" spans="1:17" ht="13.5" hidden="1" customHeight="1">
      <c r="A68" s="381"/>
      <c r="B68" s="449"/>
      <c r="C68" s="391"/>
      <c r="D68" s="391"/>
      <c r="E68" s="172">
        <f>'5- Identificación de Riesgos'!D68</f>
        <v>0</v>
      </c>
      <c r="F68" s="431"/>
      <c r="G68" s="528"/>
      <c r="H68" s="391"/>
      <c r="I68" s="86"/>
      <c r="J68" s="530"/>
      <c r="K68" s="530"/>
      <c r="L68" s="532"/>
      <c r="M68" s="449"/>
      <c r="N68" s="449"/>
      <c r="O68" s="173"/>
      <c r="P68" s="173"/>
      <c r="Q68" s="174"/>
    </row>
    <row r="69" spans="1:17" ht="13.5" hidden="1" customHeight="1" thickBot="1">
      <c r="A69" s="382"/>
      <c r="B69" s="450"/>
      <c r="C69" s="392"/>
      <c r="D69" s="392"/>
      <c r="E69" s="175">
        <f>'5- Identificación de Riesgos'!D69</f>
        <v>0</v>
      </c>
      <c r="F69" s="453"/>
      <c r="G69" s="529"/>
      <c r="H69" s="392"/>
      <c r="I69" s="145"/>
      <c r="J69" s="531"/>
      <c r="K69" s="531"/>
      <c r="L69" s="533"/>
      <c r="M69" s="451"/>
      <c r="N69" s="450"/>
      <c r="O69" s="176"/>
      <c r="P69" s="176"/>
      <c r="Q69" s="177"/>
    </row>
    <row r="70" spans="1:17" ht="13.5" hidden="1" customHeight="1">
      <c r="A70" s="380">
        <v>7</v>
      </c>
      <c r="B70" s="449" t="str">
        <f>'5- Identificación de Riesgos'!B70</f>
        <v xml:space="preserve">Recibir, ofrecer, prometer, entregar o aceptar dadivas  o beneficios a nombre propio o de terceros para  demorar, retener, alterar o direccionar fallos judiciales </v>
      </c>
      <c r="C70" s="451" t="str">
        <f>'5- Identificación de Riesgos'!C70</f>
        <v xml:space="preserve">Proferir  sentencias judiciales incumplmiendo los principios de la administracion de justicia o sin la observancia de los Codigos  Procesales en la materia </v>
      </c>
      <c r="D70" s="451" t="s">
        <v>297</v>
      </c>
      <c r="E70" s="172" t="e">
        <f>'5- Identificación de Riesgos'!#REF!</f>
        <v>#REF!</v>
      </c>
      <c r="F70" s="452" t="str">
        <f>'5- Identificación de Riesgos'!H70</f>
        <v>Muy Baja - 1</v>
      </c>
      <c r="G70" s="451" t="str">
        <f>'5- Identificación de Riesgos'!M70</f>
        <v>Mayor - 4</v>
      </c>
      <c r="H70" s="451" t="str">
        <f>'5- Identificación de Riesgos'!N70</f>
        <v>Alto  - 4</v>
      </c>
      <c r="I70" s="86"/>
      <c r="J70" s="530" t="str">
        <f>'6- Valoración Controles'!T70</f>
        <v>Muy Baja - 1</v>
      </c>
      <c r="K70" s="530" t="str">
        <f>'6- Valoración Controles'!U70</f>
        <v>Mayor - 4</v>
      </c>
      <c r="L70" s="532" t="e">
        <f>AVERAGE(#REF!)</f>
        <v>#REF!</v>
      </c>
      <c r="M70" s="449" t="str">
        <f>'6- Valoración Controles'!V70</f>
        <v>Alto  - 4</v>
      </c>
      <c r="N70" s="449" t="s">
        <v>399</v>
      </c>
      <c r="O70" s="173"/>
      <c r="P70" s="173"/>
      <c r="Q70" s="174"/>
    </row>
    <row r="71" spans="1:17" ht="13.5" hidden="1" customHeight="1">
      <c r="A71" s="381"/>
      <c r="B71" s="449"/>
      <c r="C71" s="391"/>
      <c r="D71" s="391"/>
      <c r="E71" s="172" t="e">
        <f>'5- Identificación de Riesgos'!#REF!</f>
        <v>#REF!</v>
      </c>
      <c r="F71" s="431"/>
      <c r="G71" s="528"/>
      <c r="H71" s="391"/>
      <c r="I71" s="86"/>
      <c r="J71" s="530"/>
      <c r="K71" s="530"/>
      <c r="L71" s="532"/>
      <c r="M71" s="449"/>
      <c r="N71" s="449"/>
      <c r="O71" s="173"/>
      <c r="P71" s="173"/>
      <c r="Q71" s="174"/>
    </row>
    <row r="72" spans="1:17" ht="13.5" hidden="1" customHeight="1">
      <c r="A72" s="381"/>
      <c r="B72" s="449"/>
      <c r="C72" s="391"/>
      <c r="D72" s="391"/>
      <c r="E72" s="172" t="e">
        <f>'5- Identificación de Riesgos'!#REF!</f>
        <v>#REF!</v>
      </c>
      <c r="F72" s="431"/>
      <c r="G72" s="528"/>
      <c r="H72" s="391"/>
      <c r="I72" s="86"/>
      <c r="J72" s="530"/>
      <c r="K72" s="530"/>
      <c r="L72" s="532"/>
      <c r="M72" s="449"/>
      <c r="N72" s="449"/>
      <c r="O72" s="173"/>
      <c r="P72" s="173"/>
      <c r="Q72" s="174"/>
    </row>
    <row r="73" spans="1:17" ht="13.5" hidden="1" customHeight="1">
      <c r="A73" s="381"/>
      <c r="B73" s="449"/>
      <c r="C73" s="391"/>
      <c r="D73" s="391"/>
      <c r="E73" s="172" t="e">
        <f>'5- Identificación de Riesgos'!#REF!</f>
        <v>#REF!</v>
      </c>
      <c r="F73" s="431"/>
      <c r="G73" s="528"/>
      <c r="H73" s="391"/>
      <c r="I73" s="86"/>
      <c r="J73" s="530"/>
      <c r="K73" s="530"/>
      <c r="L73" s="532"/>
      <c r="M73" s="449"/>
      <c r="N73" s="449"/>
      <c r="O73" s="173"/>
      <c r="P73" s="173"/>
      <c r="Q73" s="174"/>
    </row>
    <row r="74" spans="1:17" ht="13.5" hidden="1" customHeight="1">
      <c r="A74" s="381"/>
      <c r="B74" s="449"/>
      <c r="C74" s="391"/>
      <c r="D74" s="391"/>
      <c r="E74" s="172" t="e">
        <f>'5- Identificación de Riesgos'!#REF!</f>
        <v>#REF!</v>
      </c>
      <c r="F74" s="431"/>
      <c r="G74" s="528"/>
      <c r="H74" s="391"/>
      <c r="I74" s="86"/>
      <c r="J74" s="530"/>
      <c r="K74" s="530"/>
      <c r="L74" s="532"/>
      <c r="M74" s="449"/>
      <c r="N74" s="449"/>
      <c r="O74" s="173"/>
      <c r="P74" s="173"/>
      <c r="Q74" s="174"/>
    </row>
    <row r="75" spans="1:17" ht="13.5" hidden="1" customHeight="1">
      <c r="A75" s="381"/>
      <c r="B75" s="449"/>
      <c r="C75" s="391"/>
      <c r="D75" s="391"/>
      <c r="E75" s="172" t="e">
        <f>'5- Identificación de Riesgos'!#REF!</f>
        <v>#REF!</v>
      </c>
      <c r="F75" s="431"/>
      <c r="G75" s="528"/>
      <c r="H75" s="391"/>
      <c r="I75" s="86"/>
      <c r="J75" s="530"/>
      <c r="K75" s="530"/>
      <c r="L75" s="532"/>
      <c r="M75" s="449"/>
      <c r="N75" s="449"/>
      <c r="O75" s="173"/>
      <c r="P75" s="173"/>
      <c r="Q75" s="174"/>
    </row>
    <row r="76" spans="1:17" ht="13.5" hidden="1" customHeight="1">
      <c r="A76" s="381"/>
      <c r="B76" s="449"/>
      <c r="C76" s="391"/>
      <c r="D76" s="391"/>
      <c r="E76" s="172" t="e">
        <f>'5- Identificación de Riesgos'!#REF!</f>
        <v>#REF!</v>
      </c>
      <c r="F76" s="431"/>
      <c r="G76" s="528"/>
      <c r="H76" s="391"/>
      <c r="I76" s="86"/>
      <c r="J76" s="530"/>
      <c r="K76" s="530"/>
      <c r="L76" s="532"/>
      <c r="M76" s="449"/>
      <c r="N76" s="449"/>
      <c r="O76" s="173"/>
      <c r="P76" s="173"/>
      <c r="Q76" s="174"/>
    </row>
    <row r="77" spans="1:17" ht="13.5" hidden="1" customHeight="1">
      <c r="A77" s="381"/>
      <c r="B77" s="449"/>
      <c r="C77" s="391"/>
      <c r="D77" s="391"/>
      <c r="E77" s="172" t="e">
        <f>'5- Identificación de Riesgos'!#REF!</f>
        <v>#REF!</v>
      </c>
      <c r="F77" s="431"/>
      <c r="G77" s="528"/>
      <c r="H77" s="391"/>
      <c r="I77" s="86"/>
      <c r="J77" s="530"/>
      <c r="K77" s="530"/>
      <c r="L77" s="532"/>
      <c r="M77" s="449"/>
      <c r="N77" s="449"/>
      <c r="O77" s="173"/>
      <c r="P77" s="173"/>
      <c r="Q77" s="174"/>
    </row>
    <row r="78" spans="1:17" ht="13.5" hidden="1" customHeight="1">
      <c r="A78" s="381"/>
      <c r="B78" s="449"/>
      <c r="C78" s="391"/>
      <c r="D78" s="391"/>
      <c r="E78" s="172" t="e">
        <f>'5- Identificación de Riesgos'!#REF!</f>
        <v>#REF!</v>
      </c>
      <c r="F78" s="431"/>
      <c r="G78" s="528"/>
      <c r="H78" s="391"/>
      <c r="I78" s="86"/>
      <c r="J78" s="530"/>
      <c r="K78" s="530"/>
      <c r="L78" s="532"/>
      <c r="M78" s="449"/>
      <c r="N78" s="449"/>
      <c r="O78" s="173"/>
      <c r="P78" s="173"/>
      <c r="Q78" s="174"/>
    </row>
    <row r="79" spans="1:17" ht="13.5" hidden="1" customHeight="1" thickBot="1">
      <c r="A79" s="382"/>
      <c r="B79" s="450"/>
      <c r="C79" s="392"/>
      <c r="D79" s="392"/>
      <c r="E79" s="175" t="e">
        <f>'5- Identificación de Riesgos'!#REF!</f>
        <v>#REF!</v>
      </c>
      <c r="F79" s="453"/>
      <c r="G79" s="529"/>
      <c r="H79" s="392"/>
      <c r="I79" s="145"/>
      <c r="J79" s="531"/>
      <c r="K79" s="531"/>
      <c r="L79" s="533"/>
      <c r="M79" s="451"/>
      <c r="N79" s="450"/>
      <c r="O79" s="176"/>
      <c r="P79" s="176"/>
      <c r="Q79" s="177"/>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98" priority="587" operator="containsText" text="Muy Baja">
      <formula>NOT(ISERROR(SEARCH("Muy Baja",F10)))</formula>
    </cfRule>
    <cfRule type="containsText" dxfId="397" priority="588" operator="containsText" text="Baja">
      <formula>NOT(ISERROR(SEARCH("Baja",F10)))</formula>
    </cfRule>
    <cfRule type="containsText" dxfId="396" priority="589" operator="containsText" text="Muy Alta">
      <formula>NOT(ISERROR(SEARCH("Muy Alta",F10)))</formula>
    </cfRule>
    <cfRule type="containsText" dxfId="395" priority="591" operator="containsText" text="Alta">
      <formula>NOT(ISERROR(SEARCH("Alta",F10)))</formula>
    </cfRule>
    <cfRule type="containsText" dxfId="394" priority="592" operator="containsText" text="Media">
      <formula>NOT(ISERROR(SEARCH("Media",F10)))</formula>
    </cfRule>
    <cfRule type="containsText" dxfId="393" priority="593" operator="containsText" text="Media">
      <formula>NOT(ISERROR(SEARCH("Media",F10)))</formula>
    </cfRule>
    <cfRule type="containsText" dxfId="392" priority="594" operator="containsText" text="Media">
      <formula>NOT(ISERROR(SEARCH("Media",F10)))</formula>
    </cfRule>
    <cfRule type="containsText" dxfId="391" priority="595" operator="containsText" text="Muy Baja">
      <formula>NOT(ISERROR(SEARCH("Muy Baja",F10)))</formula>
    </cfRule>
    <cfRule type="containsText" dxfId="390" priority="596" operator="containsText" text="Baja">
      <formula>NOT(ISERROR(SEARCH("Baja",F10)))</formula>
    </cfRule>
    <cfRule type="containsText" dxfId="389" priority="597" operator="containsText" text="Muy Baja">
      <formula>NOT(ISERROR(SEARCH("Muy Baja",F10)))</formula>
    </cfRule>
    <cfRule type="containsText" dxfId="388" priority="598" operator="containsText" text="Muy Baja">
      <formula>NOT(ISERROR(SEARCH("Muy Baja",F10)))</formula>
    </cfRule>
    <cfRule type="containsText" dxfId="387" priority="599" operator="containsText" text="Muy Baja">
      <formula>NOT(ISERROR(SEARCH("Muy Baja",F10)))</formula>
    </cfRule>
    <cfRule type="containsText" dxfId="386" priority="600" operator="containsText" text="Muy Baja'Tabla probabilidad'!">
      <formula>NOT(ISERROR(SEARCH("Muy Baja'Tabla probabilidad'!",F10)))</formula>
    </cfRule>
    <cfRule type="containsText" dxfId="385" priority="601" operator="containsText" text="Muy bajo">
      <formula>NOT(ISERROR(SEARCH("Muy bajo",F10)))</formula>
    </cfRule>
    <cfRule type="containsText" dxfId="384" priority="602" operator="containsText" text="Alta">
      <formula>NOT(ISERROR(SEARCH("Alta",F10)))</formula>
    </cfRule>
    <cfRule type="containsText" dxfId="383" priority="603" operator="containsText" text="Media">
      <formula>NOT(ISERROR(SEARCH("Media",F10)))</formula>
    </cfRule>
    <cfRule type="containsText" dxfId="382" priority="604" operator="containsText" text="Baja">
      <formula>NOT(ISERROR(SEARCH("Baja",F10)))</formula>
    </cfRule>
    <cfRule type="containsText" dxfId="381" priority="605" operator="containsText" text="Muy baja">
      <formula>NOT(ISERROR(SEARCH("Muy baja",F10)))</formula>
    </cfRule>
    <cfRule type="cellIs" dxfId="380" priority="608" operator="between">
      <formula>1</formula>
      <formula>2</formula>
    </cfRule>
    <cfRule type="cellIs" dxfId="379" priority="609" operator="between">
      <formula>0</formula>
      <formula>2</formula>
    </cfRule>
  </conditionalFormatting>
  <conditionalFormatting sqref="F60">
    <cfRule type="containsText" dxfId="378" priority="189" operator="containsText" text="Muy Baja">
      <formula>NOT(ISERROR(SEARCH("Muy Baja",F60)))</formula>
    </cfRule>
    <cfRule type="containsText" dxfId="377" priority="190" operator="containsText" text="Baja">
      <formula>NOT(ISERROR(SEARCH("Baja",F60)))</formula>
    </cfRule>
    <cfRule type="containsText" dxfId="376" priority="191" operator="containsText" text="Muy Alta">
      <formula>NOT(ISERROR(SEARCH("Muy Alta",F60)))</formula>
    </cfRule>
    <cfRule type="containsText" dxfId="375" priority="192" operator="containsText" text="Alta">
      <formula>NOT(ISERROR(SEARCH("Alta",F60)))</formula>
    </cfRule>
    <cfRule type="containsText" dxfId="374" priority="193" operator="containsText" text="Media">
      <formula>NOT(ISERROR(SEARCH("Media",F60)))</formula>
    </cfRule>
    <cfRule type="containsText" dxfId="373" priority="194" operator="containsText" text="Media">
      <formula>NOT(ISERROR(SEARCH("Media",F60)))</formula>
    </cfRule>
    <cfRule type="containsText" dxfId="372" priority="195" operator="containsText" text="Media">
      <formula>NOT(ISERROR(SEARCH("Media",F60)))</formula>
    </cfRule>
    <cfRule type="containsText" dxfId="371" priority="196" operator="containsText" text="Muy Baja">
      <formula>NOT(ISERROR(SEARCH("Muy Baja",F60)))</formula>
    </cfRule>
    <cfRule type="containsText" dxfId="370" priority="197" operator="containsText" text="Baja">
      <formula>NOT(ISERROR(SEARCH("Baja",F60)))</formula>
    </cfRule>
    <cfRule type="containsText" dxfId="369" priority="198" operator="containsText" text="Muy Baja">
      <formula>NOT(ISERROR(SEARCH("Muy Baja",F60)))</formula>
    </cfRule>
    <cfRule type="containsText" dxfId="368" priority="199" operator="containsText" text="Muy Baja">
      <formula>NOT(ISERROR(SEARCH("Muy Baja",F60)))</formula>
    </cfRule>
    <cfRule type="containsText" dxfId="367" priority="200" operator="containsText" text="Muy Baja">
      <formula>NOT(ISERROR(SEARCH("Muy Baja",F60)))</formula>
    </cfRule>
    <cfRule type="containsText" dxfId="366" priority="201" operator="containsText" text="Muy Baja'Tabla probabilidad'!">
      <formula>NOT(ISERROR(SEARCH("Muy Baja'Tabla probabilidad'!",F60)))</formula>
    </cfRule>
    <cfRule type="containsText" dxfId="365" priority="202" operator="containsText" text="Muy bajo">
      <formula>NOT(ISERROR(SEARCH("Muy bajo",F60)))</formula>
    </cfRule>
    <cfRule type="containsText" dxfId="364" priority="203" operator="containsText" text="Alta">
      <formula>NOT(ISERROR(SEARCH("Alta",F60)))</formula>
    </cfRule>
    <cfRule type="containsText" dxfId="363" priority="204" operator="containsText" text="Media">
      <formula>NOT(ISERROR(SEARCH("Media",F60)))</formula>
    </cfRule>
    <cfRule type="containsText" dxfId="362" priority="205" operator="containsText" text="Baja">
      <formula>NOT(ISERROR(SEARCH("Baja",F60)))</formula>
    </cfRule>
    <cfRule type="containsText" dxfId="361" priority="206" operator="containsText" text="Muy baja">
      <formula>NOT(ISERROR(SEARCH("Muy baja",F60)))</formula>
    </cfRule>
    <cfRule type="cellIs" dxfId="360" priority="209" operator="between">
      <formula>1</formula>
      <formula>2</formula>
    </cfRule>
    <cfRule type="cellIs" dxfId="359" priority="210" operator="between">
      <formula>0</formula>
      <formula>2</formula>
    </cfRule>
  </conditionalFormatting>
  <conditionalFormatting sqref="F70">
    <cfRule type="containsText" dxfId="358" priority="63" operator="containsText" text="Muy Baja">
      <formula>NOT(ISERROR(SEARCH("Muy Baja",F70)))</formula>
    </cfRule>
    <cfRule type="containsText" dxfId="357" priority="64" operator="containsText" text="Baja">
      <formula>NOT(ISERROR(SEARCH("Baja",F70)))</formula>
    </cfRule>
    <cfRule type="containsText" dxfId="356" priority="65" operator="containsText" text="Muy Alta">
      <formula>NOT(ISERROR(SEARCH("Muy Alta",F70)))</formula>
    </cfRule>
    <cfRule type="containsText" dxfId="355" priority="66" operator="containsText" text="Alta">
      <formula>NOT(ISERROR(SEARCH("Alta",F70)))</formula>
    </cfRule>
    <cfRule type="containsText" dxfId="354" priority="67" operator="containsText" text="Media">
      <formula>NOT(ISERROR(SEARCH("Media",F70)))</formula>
    </cfRule>
    <cfRule type="containsText" dxfId="353" priority="68" operator="containsText" text="Media">
      <formula>NOT(ISERROR(SEARCH("Media",F70)))</formula>
    </cfRule>
    <cfRule type="containsText" dxfId="352" priority="69" operator="containsText" text="Media">
      <formula>NOT(ISERROR(SEARCH("Media",F70)))</formula>
    </cfRule>
    <cfRule type="containsText" dxfId="351" priority="70" operator="containsText" text="Muy Baja">
      <formula>NOT(ISERROR(SEARCH("Muy Baja",F70)))</formula>
    </cfRule>
    <cfRule type="containsText" dxfId="350" priority="71" operator="containsText" text="Baja">
      <formula>NOT(ISERROR(SEARCH("Baja",F70)))</formula>
    </cfRule>
    <cfRule type="containsText" dxfId="349" priority="72" operator="containsText" text="Muy Baja">
      <formula>NOT(ISERROR(SEARCH("Muy Baja",F70)))</formula>
    </cfRule>
    <cfRule type="containsText" dxfId="348" priority="73" operator="containsText" text="Muy Baja">
      <formula>NOT(ISERROR(SEARCH("Muy Baja",F70)))</formula>
    </cfRule>
    <cfRule type="containsText" dxfId="347" priority="74" operator="containsText" text="Muy Baja">
      <formula>NOT(ISERROR(SEARCH("Muy Baja",F70)))</formula>
    </cfRule>
    <cfRule type="containsText" dxfId="346" priority="75" operator="containsText" text="Muy Baja'Tabla probabilidad'!">
      <formula>NOT(ISERROR(SEARCH("Muy Baja'Tabla probabilidad'!",F70)))</formula>
    </cfRule>
    <cfRule type="containsText" dxfId="345" priority="76" operator="containsText" text="Muy bajo">
      <formula>NOT(ISERROR(SEARCH("Muy bajo",F70)))</formula>
    </cfRule>
    <cfRule type="containsText" dxfId="344" priority="77" operator="containsText" text="Alta">
      <formula>NOT(ISERROR(SEARCH("Alta",F70)))</formula>
    </cfRule>
    <cfRule type="containsText" dxfId="343" priority="78" operator="containsText" text="Media">
      <formula>NOT(ISERROR(SEARCH("Media",F70)))</formula>
    </cfRule>
    <cfRule type="containsText" dxfId="342" priority="79" operator="containsText" text="Baja">
      <formula>NOT(ISERROR(SEARCH("Baja",F70)))</formula>
    </cfRule>
    <cfRule type="containsText" dxfId="341" priority="80" operator="containsText" text="Muy baja">
      <formula>NOT(ISERROR(SEARCH("Muy baja",F70)))</formula>
    </cfRule>
    <cfRule type="cellIs" dxfId="340" priority="83" operator="between">
      <formula>1</formula>
      <formula>2</formula>
    </cfRule>
    <cfRule type="cellIs" dxfId="339" priority="84" operator="between">
      <formula>0</formula>
      <formula>2</formula>
    </cfRule>
  </conditionalFormatting>
  <conditionalFormatting sqref="G10 G20 G30 G40 G50">
    <cfRule type="containsText" dxfId="338" priority="581" operator="containsText" text="Catastrófico">
      <formula>NOT(ISERROR(SEARCH("Catastrófico",G10)))</formula>
    </cfRule>
    <cfRule type="containsText" dxfId="337" priority="582" operator="containsText" text="Mayor">
      <formula>NOT(ISERROR(SEARCH("Mayor",G10)))</formula>
    </cfRule>
    <cfRule type="containsText" dxfId="336" priority="583" operator="containsText" text="Alta">
      <formula>NOT(ISERROR(SEARCH("Alta",G10)))</formula>
    </cfRule>
    <cfRule type="containsText" dxfId="335" priority="584" operator="containsText" text="Moderado">
      <formula>NOT(ISERROR(SEARCH("Moderado",G10)))</formula>
    </cfRule>
    <cfRule type="containsText" dxfId="334" priority="585" operator="containsText" text="Menor">
      <formula>NOT(ISERROR(SEARCH("Menor",G10)))</formula>
    </cfRule>
    <cfRule type="containsText" dxfId="333" priority="586" operator="containsText" text="Leve">
      <formula>NOT(ISERROR(SEARCH("Leve",G10)))</formula>
    </cfRule>
  </conditionalFormatting>
  <conditionalFormatting sqref="G60">
    <cfRule type="containsText" dxfId="332" priority="183" operator="containsText" text="Catastrófico">
      <formula>NOT(ISERROR(SEARCH("Catastrófico",G60)))</formula>
    </cfRule>
    <cfRule type="containsText" dxfId="331" priority="184" operator="containsText" text="Mayor">
      <formula>NOT(ISERROR(SEARCH("Mayor",G60)))</formula>
    </cfRule>
    <cfRule type="containsText" dxfId="330" priority="185" operator="containsText" text="Alta">
      <formula>NOT(ISERROR(SEARCH("Alta",G60)))</formula>
    </cfRule>
    <cfRule type="containsText" dxfId="329" priority="186" operator="containsText" text="Moderado">
      <formula>NOT(ISERROR(SEARCH("Moderado",G60)))</formula>
    </cfRule>
    <cfRule type="containsText" dxfId="328" priority="187" operator="containsText" text="Menor">
      <formula>NOT(ISERROR(SEARCH("Menor",G60)))</formula>
    </cfRule>
    <cfRule type="containsText" dxfId="327" priority="188" operator="containsText" text="Leve">
      <formula>NOT(ISERROR(SEARCH("Leve",G60)))</formula>
    </cfRule>
  </conditionalFormatting>
  <conditionalFormatting sqref="G70">
    <cfRule type="containsText" dxfId="326" priority="57" operator="containsText" text="Catastrófico">
      <formula>NOT(ISERROR(SEARCH("Catastrófico",G70)))</formula>
    </cfRule>
    <cfRule type="containsText" dxfId="325" priority="58" operator="containsText" text="Mayor">
      <formula>NOT(ISERROR(SEARCH("Mayor",G70)))</formula>
    </cfRule>
    <cfRule type="containsText" dxfId="324" priority="59" operator="containsText" text="Alta">
      <formula>NOT(ISERROR(SEARCH("Alta",G70)))</formula>
    </cfRule>
    <cfRule type="containsText" dxfId="323" priority="60" operator="containsText" text="Moderado">
      <formula>NOT(ISERROR(SEARCH("Moderado",G70)))</formula>
    </cfRule>
    <cfRule type="containsText" dxfId="322" priority="61" operator="containsText" text="Menor">
      <formula>NOT(ISERROR(SEARCH("Menor",G70)))</formula>
    </cfRule>
    <cfRule type="containsText" dxfId="321" priority="62" operator="containsText" text="Leve">
      <formula>NOT(ISERROR(SEARCH("Leve",G70)))</formula>
    </cfRule>
  </conditionalFormatting>
  <conditionalFormatting sqref="H10:I10 H20:I20 H30:I30 H40:I40 H50:I50">
    <cfRule type="containsText" dxfId="320" priority="576" operator="containsText" text="Extremo">
      <formula>NOT(ISERROR(SEARCH("Extremo",H10)))</formula>
    </cfRule>
    <cfRule type="containsText" dxfId="319" priority="577" operator="containsText" text="Alto">
      <formula>NOT(ISERROR(SEARCH("Alto",H10)))</formula>
    </cfRule>
    <cfRule type="containsText" dxfId="318" priority="578" operator="containsText" text="Bajo">
      <formula>NOT(ISERROR(SEARCH("Bajo",H10)))</formula>
    </cfRule>
    <cfRule type="containsText" dxfId="317" priority="579" operator="containsText" text="Moderado">
      <formula>NOT(ISERROR(SEARCH("Moderado",H10)))</formula>
    </cfRule>
    <cfRule type="containsText" dxfId="316" priority="580" operator="containsText" text="Extremo">
      <formula>NOT(ISERROR(SEARCH("Extremo",H10)))</formula>
    </cfRule>
  </conditionalFormatting>
  <conditionalFormatting sqref="H60:I60">
    <cfRule type="containsText" dxfId="315" priority="178" operator="containsText" text="Extremo">
      <formula>NOT(ISERROR(SEARCH("Extremo",H60)))</formula>
    </cfRule>
    <cfRule type="containsText" dxfId="314" priority="179" operator="containsText" text="Alto">
      <formula>NOT(ISERROR(SEARCH("Alto",H60)))</formula>
    </cfRule>
    <cfRule type="containsText" dxfId="313" priority="180" operator="containsText" text="Bajo">
      <formula>NOT(ISERROR(SEARCH("Bajo",H60)))</formula>
    </cfRule>
    <cfRule type="containsText" dxfId="312" priority="181" operator="containsText" text="Moderado">
      <formula>NOT(ISERROR(SEARCH("Moderado",H60)))</formula>
    </cfRule>
    <cfRule type="containsText" dxfId="311" priority="182" operator="containsText" text="Extremo">
      <formula>NOT(ISERROR(SEARCH("Extremo",H60)))</formula>
    </cfRule>
  </conditionalFormatting>
  <conditionalFormatting sqref="H70:I70">
    <cfRule type="containsText" dxfId="310" priority="52" operator="containsText" text="Extremo">
      <formula>NOT(ISERROR(SEARCH("Extremo",H70)))</formula>
    </cfRule>
    <cfRule type="containsText" dxfId="309" priority="53" operator="containsText" text="Alto">
      <formula>NOT(ISERROR(SEARCH("Alto",H70)))</formula>
    </cfRule>
    <cfRule type="containsText" dxfId="308" priority="54" operator="containsText" text="Bajo">
      <formula>NOT(ISERROR(SEARCH("Bajo",H70)))</formula>
    </cfRule>
    <cfRule type="containsText" dxfId="307" priority="55" operator="containsText" text="Moderado">
      <formula>NOT(ISERROR(SEARCH("Moderado",H70)))</formula>
    </cfRule>
    <cfRule type="containsText" dxfId="306" priority="56" operator="containsText" text="Extremo">
      <formula>NOT(ISERROR(SEARCH("Extremo",H70)))</formula>
    </cfRule>
  </conditionalFormatting>
  <conditionalFormatting sqref="J10:J49">
    <cfRule type="containsText" dxfId="305" priority="545" operator="containsText" text="Muy Alta">
      <formula>NOT(ISERROR(SEARCH("Muy Alta",J10)))</formula>
    </cfRule>
    <cfRule type="containsText" dxfId="304" priority="546" operator="containsText" text="Alta">
      <formula>NOT(ISERROR(SEARCH("Alta",J10)))</formula>
    </cfRule>
    <cfRule type="containsText" dxfId="303" priority="547" operator="containsText" text="Media">
      <formula>NOT(ISERROR(SEARCH("Media",J10)))</formula>
    </cfRule>
    <cfRule type="containsText" dxfId="302" priority="548" operator="containsText" text="Baja">
      <formula>NOT(ISERROR(SEARCH("Baja",J10)))</formula>
    </cfRule>
    <cfRule type="containsText" dxfId="301" priority="549" operator="containsText" text="Muy Baja">
      <formula>NOT(ISERROR(SEARCH("Muy Baja",J10)))</formula>
    </cfRule>
  </conditionalFormatting>
  <conditionalFormatting sqref="J10:J79">
    <cfRule type="containsText" dxfId="300" priority="263" operator="containsText" text="Muy Baja">
      <formula>NOT(ISERROR(SEARCH("Muy Baja",J10)))</formula>
    </cfRule>
  </conditionalFormatting>
  <conditionalFormatting sqref="J50:J79">
    <cfRule type="containsText" dxfId="299" priority="253" operator="containsText" text="Muy Baja">
      <formula>NOT(ISERROR(SEARCH("Muy Baja",J50)))</formula>
    </cfRule>
    <cfRule type="containsText" dxfId="298" priority="259" operator="containsText" text="Muy Alta">
      <formula>NOT(ISERROR(SEARCH("Muy Alta",J50)))</formula>
    </cfRule>
    <cfRule type="containsText" dxfId="297" priority="260" operator="containsText" text="Alta">
      <formula>NOT(ISERROR(SEARCH("Alta",J50)))</formula>
    </cfRule>
    <cfRule type="containsText" dxfId="296" priority="261" operator="containsText" text="Media">
      <formula>NOT(ISERROR(SEARCH("Media",J50)))</formula>
    </cfRule>
    <cfRule type="containsText" dxfId="295" priority="262" operator="containsText" text="Baja">
      <formula>NOT(ISERROR(SEARCH("Baja",J50)))</formula>
    </cfRule>
  </conditionalFormatting>
  <conditionalFormatting sqref="K10:K79">
    <cfRule type="containsText" dxfId="294" priority="254" operator="containsText" text="Catastrófico">
      <formula>NOT(ISERROR(SEARCH("Catastrófico",K10)))</formula>
    </cfRule>
    <cfRule type="containsText" dxfId="293" priority="255" operator="containsText" text="Moderado">
      <formula>NOT(ISERROR(SEARCH("Moderado",K10)))</formula>
    </cfRule>
    <cfRule type="containsText" dxfId="292" priority="256" operator="containsText" text="Menor">
      <formula>NOT(ISERROR(SEARCH("Menor",K10)))</formula>
    </cfRule>
    <cfRule type="containsText" dxfId="291" priority="257" operator="containsText" text="Leve">
      <formula>NOT(ISERROR(SEARCH("Leve",K10)))</formula>
    </cfRule>
    <cfRule type="containsText" dxfId="290" priority="258" operator="containsText" text="Mayor">
      <formula>NOT(ISERROR(SEARCH("Mayor",K10)))</formula>
    </cfRule>
  </conditionalFormatting>
  <conditionalFormatting sqref="M10 M20 M30 M40">
    <cfRule type="containsText" dxfId="289" priority="550" operator="containsText" text="Extremo">
      <formula>NOT(ISERROR(SEARCH("Extremo",M10)))</formula>
    </cfRule>
    <cfRule type="containsText" dxfId="288" priority="551" operator="containsText" text="Alto">
      <formula>NOT(ISERROR(SEARCH("Alto",M10)))</formula>
    </cfRule>
    <cfRule type="containsText" dxfId="287" priority="552" operator="containsText" text="Moderado">
      <formula>NOT(ISERROR(SEARCH("Moderado",M10)))</formula>
    </cfRule>
    <cfRule type="containsText" dxfId="286" priority="553" operator="containsText" text="Menor">
      <formula>NOT(ISERROR(SEARCH("Menor",M10)))</formula>
    </cfRule>
    <cfRule type="containsText" dxfId="285" priority="554" operator="containsText" text="Bajo">
      <formula>NOT(ISERROR(SEARCH("Bajo",M10)))</formula>
    </cfRule>
    <cfRule type="containsText" dxfId="284" priority="555" operator="containsText" text="Moderado">
      <formula>NOT(ISERROR(SEARCH("Moderado",M10)))</formula>
    </cfRule>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onditionalFormatting>
  <conditionalFormatting sqref="M50">
    <cfRule type="containsText" dxfId="280" priority="264" operator="containsText" text="Extremo">
      <formula>NOT(ISERROR(SEARCH("Extremo",M50)))</formula>
    </cfRule>
    <cfRule type="containsText" dxfId="279" priority="265" operator="containsText" text="Alto">
      <formula>NOT(ISERROR(SEARCH("Alto",M50)))</formula>
    </cfRule>
    <cfRule type="containsText" dxfId="278" priority="266" operator="containsText" text="Moderado">
      <formula>NOT(ISERROR(SEARCH("Moderado",M50)))</formula>
    </cfRule>
    <cfRule type="containsText" dxfId="277" priority="267" operator="containsText" text="Menor">
      <formula>NOT(ISERROR(SEARCH("Menor",M50)))</formula>
    </cfRule>
    <cfRule type="containsText" dxfId="276" priority="268" operator="containsText" text="Bajo">
      <formula>NOT(ISERROR(SEARCH("Bajo",M50)))</formula>
    </cfRule>
    <cfRule type="containsText" dxfId="275" priority="269" operator="containsText" text="Moderado">
      <formula>NOT(ISERROR(SEARCH("Moderado",M50)))</formula>
    </cfRule>
    <cfRule type="containsText" dxfId="274" priority="270" operator="containsText" text="Extremo">
      <formula>NOT(ISERROR(SEARCH("Extremo",M50)))</formula>
    </cfRule>
    <cfRule type="containsText" dxfId="273" priority="271" operator="containsText" text="Baja">
      <formula>NOT(ISERROR(SEARCH("Baja",M50)))</formula>
    </cfRule>
    <cfRule type="containsText" dxfId="272" priority="272" operator="containsText" text="Alto">
      <formula>NOT(ISERROR(SEARCH("Alto",M50)))</formula>
    </cfRule>
  </conditionalFormatting>
  <conditionalFormatting sqref="M60">
    <cfRule type="containsText" dxfId="271" priority="169" operator="containsText" text="Extremo">
      <formula>NOT(ISERROR(SEARCH("Extremo",M60)))</formula>
    </cfRule>
    <cfRule type="containsText" dxfId="270" priority="170" operator="containsText" text="Alto">
      <formula>NOT(ISERROR(SEARCH("Alto",M60)))</formula>
    </cfRule>
    <cfRule type="containsText" dxfId="269" priority="171" operator="containsText" text="Moderado">
      <formula>NOT(ISERROR(SEARCH("Moderado",M60)))</formula>
    </cfRule>
    <cfRule type="containsText" dxfId="268" priority="172" operator="containsText" text="Menor">
      <formula>NOT(ISERROR(SEARCH("Menor",M60)))</formula>
    </cfRule>
    <cfRule type="containsText" dxfId="267" priority="173" operator="containsText" text="Bajo">
      <formula>NOT(ISERROR(SEARCH("Bajo",M60)))</formula>
    </cfRule>
    <cfRule type="containsText" dxfId="266" priority="174" operator="containsText" text="Moderado">
      <formula>NOT(ISERROR(SEARCH("Moderado",M60)))</formula>
    </cfRule>
    <cfRule type="containsText" dxfId="265" priority="175" operator="containsText" text="Extremo">
      <formula>NOT(ISERROR(SEARCH("Extremo",M60)))</formula>
    </cfRule>
    <cfRule type="containsText" dxfId="264" priority="176" operator="containsText" text="Baja">
      <formula>NOT(ISERROR(SEARCH("Baja",M60)))</formula>
    </cfRule>
    <cfRule type="containsText" dxfId="263" priority="177" operator="containsText" text="Alto">
      <formula>NOT(ISERROR(SEARCH("Alto",M60)))</formula>
    </cfRule>
  </conditionalFormatting>
  <conditionalFormatting sqref="M70">
    <cfRule type="containsText" dxfId="262" priority="43" operator="containsText" text="Extremo">
      <formula>NOT(ISERROR(SEARCH("Extremo",M70)))</formula>
    </cfRule>
    <cfRule type="containsText" dxfId="261" priority="44" operator="containsText" text="Alto">
      <formula>NOT(ISERROR(SEARCH("Alto",M70)))</formula>
    </cfRule>
    <cfRule type="containsText" dxfId="260" priority="45" operator="containsText" text="Moderado">
      <formula>NOT(ISERROR(SEARCH("Moderado",M70)))</formula>
    </cfRule>
    <cfRule type="containsText" dxfId="259" priority="46" operator="containsText" text="Menor">
      <formula>NOT(ISERROR(SEARCH("Menor",M70)))</formula>
    </cfRule>
    <cfRule type="containsText" dxfId="258" priority="47" operator="containsText" text="Bajo">
      <formula>NOT(ISERROR(SEARCH("Bajo",M70)))</formula>
    </cfRule>
    <cfRule type="containsText" dxfId="257" priority="48" operator="containsText" text="Moderado">
      <formula>NOT(ISERROR(SEARCH("Moderado",M70)))</formula>
    </cfRule>
    <cfRule type="containsText" dxfId="256" priority="49" operator="containsText" text="Extremo">
      <formula>NOT(ISERROR(SEARCH("Extremo",M70)))</formula>
    </cfRule>
    <cfRule type="containsText" dxfId="255" priority="50" operator="containsText" text="Baja">
      <formula>NOT(ISERROR(SEARCH("Baja",M70)))</formula>
    </cfRule>
    <cfRule type="containsText" dxfId="254" priority="51" operator="containsText" text="Alto">
      <formula>NOT(ISERROR(SEARCH("Alto",M70)))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H61"/>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19"/>
    <col min="15" max="15" width="102.7109375" style="207" customWidth="1"/>
    <col min="16" max="32" width="11.5703125" style="94"/>
    <col min="33" max="36" width="11.42578125" style="3"/>
    <col min="37" max="138" width="11.42578125" style="2"/>
  </cols>
  <sheetData>
    <row r="2" spans="2:9" ht="24" thickBot="1">
      <c r="B2" s="548" t="s">
        <v>400</v>
      </c>
      <c r="C2" s="548"/>
      <c r="D2" s="548"/>
      <c r="E2" s="548"/>
      <c r="F2" s="83"/>
      <c r="G2" s="2"/>
      <c r="H2" s="2"/>
      <c r="I2" s="2"/>
    </row>
    <row r="3" spans="2:9" ht="15.75" thickTop="1">
      <c r="B3" s="15"/>
      <c r="C3" s="15"/>
      <c r="D3" s="15"/>
      <c r="E3" s="44"/>
      <c r="F3" s="2"/>
      <c r="G3" s="2"/>
      <c r="H3" s="2"/>
      <c r="I3" s="2"/>
    </row>
    <row r="4" spans="2:9" ht="21">
      <c r="B4" s="59"/>
      <c r="C4" s="60" t="s">
        <v>401</v>
      </c>
      <c r="D4" s="60"/>
      <c r="E4" s="60" t="s">
        <v>402</v>
      </c>
      <c r="F4" s="61"/>
      <c r="G4" s="2"/>
      <c r="H4" s="2"/>
      <c r="I4" s="2"/>
    </row>
    <row r="5" spans="2:9" ht="40.5">
      <c r="B5" s="59"/>
      <c r="C5" s="60" t="s">
        <v>403</v>
      </c>
      <c r="D5" s="60"/>
      <c r="E5" s="62" t="s">
        <v>404</v>
      </c>
      <c r="F5" s="60" t="s">
        <v>402</v>
      </c>
      <c r="G5" s="2"/>
      <c r="H5" s="2"/>
      <c r="I5" s="2"/>
    </row>
    <row r="6" spans="2:9" ht="20.25">
      <c r="B6" s="63" t="s">
        <v>405</v>
      </c>
      <c r="C6" s="107" t="s">
        <v>406</v>
      </c>
      <c r="D6" s="64">
        <v>0.04</v>
      </c>
      <c r="E6" s="65" t="s">
        <v>407</v>
      </c>
      <c r="F6" s="66">
        <v>1</v>
      </c>
      <c r="G6" s="2"/>
      <c r="H6" s="48"/>
      <c r="I6" s="2"/>
    </row>
    <row r="7" spans="2:9" ht="20.25">
      <c r="B7" s="67" t="s">
        <v>408</v>
      </c>
      <c r="C7" s="107" t="s">
        <v>409</v>
      </c>
      <c r="D7" s="64">
        <v>0.09</v>
      </c>
      <c r="E7" s="65" t="s">
        <v>410</v>
      </c>
      <c r="F7" s="66">
        <v>2</v>
      </c>
      <c r="G7" s="2"/>
      <c r="H7" s="2"/>
      <c r="I7" s="2"/>
    </row>
    <row r="8" spans="2:9" ht="20.25">
      <c r="B8" s="68" t="s">
        <v>411</v>
      </c>
      <c r="C8" s="107" t="s">
        <v>412</v>
      </c>
      <c r="D8" s="64">
        <v>0.28999999999999998</v>
      </c>
      <c r="E8" s="65" t="s">
        <v>413</v>
      </c>
      <c r="F8" s="66">
        <v>3</v>
      </c>
      <c r="G8" s="2"/>
      <c r="H8" s="2"/>
      <c r="I8" s="2"/>
    </row>
    <row r="9" spans="2:9" ht="20.25">
      <c r="B9" s="69" t="s">
        <v>414</v>
      </c>
      <c r="C9" s="107" t="s">
        <v>415</v>
      </c>
      <c r="D9" s="64">
        <v>0.49</v>
      </c>
      <c r="E9" s="65" t="s">
        <v>416</v>
      </c>
      <c r="F9" s="66">
        <v>4</v>
      </c>
      <c r="G9" s="2"/>
      <c r="H9" s="2"/>
      <c r="I9" s="2"/>
    </row>
    <row r="10" spans="2:9" ht="20.25">
      <c r="B10" s="70" t="s">
        <v>417</v>
      </c>
      <c r="C10" s="107" t="s">
        <v>418</v>
      </c>
      <c r="D10" s="64">
        <v>1</v>
      </c>
      <c r="E10" s="65" t="s">
        <v>419</v>
      </c>
      <c r="F10" s="66">
        <v>5</v>
      </c>
      <c r="G10" s="2"/>
      <c r="H10" s="2"/>
      <c r="I10" s="88" t="s">
        <v>420</v>
      </c>
    </row>
    <row r="11" spans="2:9" ht="16.5">
      <c r="B11" s="4"/>
      <c r="C11" s="3"/>
      <c r="D11" s="3"/>
      <c r="E11" s="45"/>
      <c r="F11" s="2"/>
      <c r="G11" s="2"/>
      <c r="H11" s="2"/>
      <c r="I11" s="2"/>
    </row>
    <row r="12" spans="2:9">
      <c r="B12" s="2"/>
      <c r="C12" s="2"/>
      <c r="D12" s="2"/>
      <c r="E12" s="43"/>
      <c r="F12" s="2"/>
      <c r="G12" s="2"/>
      <c r="H12" s="2"/>
      <c r="I12" s="2"/>
    </row>
    <row r="13" spans="2:9">
      <c r="B13" s="2"/>
      <c r="C13" s="2"/>
      <c r="D13" s="2"/>
      <c r="E13" s="43"/>
      <c r="F13" s="2"/>
      <c r="G13" s="2"/>
      <c r="H13" s="2"/>
      <c r="I13" s="2"/>
    </row>
    <row r="14" spans="2:9" ht="23.25">
      <c r="B14" s="549" t="s">
        <v>421</v>
      </c>
      <c r="C14" s="549"/>
      <c r="D14" s="549"/>
      <c r="E14" s="549"/>
      <c r="F14" s="96"/>
      <c r="G14" s="58"/>
      <c r="H14" s="2"/>
      <c r="I14" s="2"/>
    </row>
    <row r="15" spans="2:9">
      <c r="B15" s="95"/>
      <c r="C15" s="95"/>
      <c r="D15" s="95"/>
      <c r="E15" s="95"/>
      <c r="F15" s="97"/>
      <c r="G15" s="2"/>
      <c r="H15" s="2"/>
      <c r="I15" s="2"/>
    </row>
    <row r="16" spans="2:9" s="74" customFormat="1" ht="20.25">
      <c r="B16" s="98"/>
      <c r="C16" s="551" t="s">
        <v>294</v>
      </c>
      <c r="D16" s="551"/>
      <c r="E16" s="551"/>
      <c r="F16" s="99"/>
      <c r="G16" s="72"/>
      <c r="H16" s="72"/>
      <c r="I16" s="89" t="s">
        <v>288</v>
      </c>
    </row>
    <row r="17" spans="2:9" s="74" customFormat="1" ht="40.5" customHeight="1">
      <c r="B17" s="63" t="s">
        <v>422</v>
      </c>
      <c r="C17" s="550" t="s">
        <v>423</v>
      </c>
      <c r="D17" s="550"/>
      <c r="E17" s="550"/>
      <c r="F17" s="100">
        <v>1</v>
      </c>
      <c r="G17" s="72"/>
      <c r="H17" s="72"/>
      <c r="I17" s="88" t="s">
        <v>294</v>
      </c>
    </row>
    <row r="18" spans="2:9" s="74" customFormat="1" ht="33.75">
      <c r="B18" s="67" t="s">
        <v>424</v>
      </c>
      <c r="C18" s="550" t="s">
        <v>295</v>
      </c>
      <c r="D18" s="550"/>
      <c r="E18" s="550"/>
      <c r="F18" s="100">
        <v>2</v>
      </c>
      <c r="G18" s="72"/>
      <c r="H18" s="72"/>
      <c r="I18" s="88" t="s">
        <v>337</v>
      </c>
    </row>
    <row r="19" spans="2:9" s="74" customFormat="1" ht="33.75">
      <c r="B19" s="68" t="s">
        <v>425</v>
      </c>
      <c r="C19" s="550" t="s">
        <v>426</v>
      </c>
      <c r="D19" s="550"/>
      <c r="E19" s="550"/>
      <c r="F19" s="100">
        <v>3</v>
      </c>
      <c r="G19" s="72"/>
      <c r="H19" s="72"/>
      <c r="I19" s="88" t="s">
        <v>297</v>
      </c>
    </row>
    <row r="20" spans="2:9" s="74" customFormat="1" ht="33.75">
      <c r="B20" s="69" t="s">
        <v>427</v>
      </c>
      <c r="C20" s="550" t="s">
        <v>428</v>
      </c>
      <c r="D20" s="550"/>
      <c r="E20" s="550"/>
      <c r="F20" s="100">
        <v>4</v>
      </c>
      <c r="G20" s="72"/>
      <c r="H20" s="72"/>
      <c r="I20" s="88" t="s">
        <v>308</v>
      </c>
    </row>
    <row r="21" spans="2:9" s="74" customFormat="1" ht="60.6" customHeight="1">
      <c r="B21" s="70" t="s">
        <v>429</v>
      </c>
      <c r="C21" s="550" t="s">
        <v>335</v>
      </c>
      <c r="D21" s="550"/>
      <c r="E21" s="550"/>
      <c r="F21" s="100">
        <v>5</v>
      </c>
      <c r="G21" s="72"/>
      <c r="H21" s="72"/>
      <c r="I21" s="88" t="str">
        <f>C48</f>
        <v>Interrupción o afectación en la prestación del servicio administrativo</v>
      </c>
    </row>
    <row r="22" spans="2:9" s="74" customFormat="1" ht="20.25">
      <c r="B22" s="80"/>
      <c r="C22" s="71"/>
      <c r="D22" s="71"/>
      <c r="E22" s="71"/>
      <c r="F22" s="81"/>
      <c r="G22" s="72"/>
      <c r="H22" s="72"/>
      <c r="I22" s="88" t="str">
        <f>C56</f>
        <v>Afectación Ambiental</v>
      </c>
    </row>
    <row r="23" spans="2:9" s="74" customFormat="1" ht="20.25">
      <c r="B23" s="80"/>
      <c r="C23" s="71"/>
      <c r="D23" s="71"/>
      <c r="E23" s="71"/>
      <c r="F23" s="81"/>
      <c r="G23" s="72"/>
      <c r="H23" s="72"/>
      <c r="I23" s="72"/>
    </row>
    <row r="24" spans="2:9" s="74" customFormat="1" ht="20.25">
      <c r="B24" s="73"/>
      <c r="C24" s="552" t="s">
        <v>337</v>
      </c>
      <c r="D24" s="552"/>
      <c r="E24" s="552"/>
      <c r="F24" s="81"/>
      <c r="G24" s="72"/>
      <c r="H24" s="72"/>
      <c r="I24" s="72"/>
    </row>
    <row r="25" spans="2:9" s="74" customFormat="1" ht="33.75">
      <c r="B25" s="75" t="s">
        <v>422</v>
      </c>
      <c r="C25" s="550" t="s">
        <v>430</v>
      </c>
      <c r="D25" s="550"/>
      <c r="E25" s="550"/>
      <c r="F25" s="100">
        <v>1</v>
      </c>
      <c r="G25" s="72"/>
      <c r="H25" s="72"/>
      <c r="I25" s="72"/>
    </row>
    <row r="26" spans="2:9" s="74" customFormat="1" ht="33.75">
      <c r="B26" s="76" t="s">
        <v>424</v>
      </c>
      <c r="C26" s="550" t="s">
        <v>431</v>
      </c>
      <c r="D26" s="550"/>
      <c r="E26" s="550"/>
      <c r="F26" s="100">
        <v>2</v>
      </c>
      <c r="G26" s="72"/>
      <c r="H26" s="72"/>
      <c r="I26" s="80"/>
    </row>
    <row r="27" spans="2:9" s="74" customFormat="1" ht="33.75">
      <c r="B27" s="77" t="s">
        <v>425</v>
      </c>
      <c r="C27" s="550" t="s">
        <v>338</v>
      </c>
      <c r="D27" s="550"/>
      <c r="E27" s="550"/>
      <c r="F27" s="100">
        <v>3</v>
      </c>
      <c r="G27" s="72"/>
      <c r="H27" s="72"/>
      <c r="I27" s="8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4" customFormat="1" ht="33.75">
      <c r="B28" s="78" t="s">
        <v>427</v>
      </c>
      <c r="C28" s="550" t="s">
        <v>432</v>
      </c>
      <c r="D28" s="550"/>
      <c r="E28" s="550"/>
      <c r="F28" s="100">
        <v>4</v>
      </c>
      <c r="G28" s="72"/>
      <c r="H28" s="72"/>
      <c r="I28" s="80" t="str">
        <v xml:space="preserve">Si el hecho llegara a presentarse, tendría bajo impacto o efecto sobre la entidad.
</v>
      </c>
    </row>
    <row r="29" spans="2:9" s="74" customFormat="1" ht="33.75">
      <c r="B29" s="79" t="s">
        <v>429</v>
      </c>
      <c r="C29" s="550" t="s">
        <v>433</v>
      </c>
      <c r="D29" s="550"/>
      <c r="E29" s="550"/>
      <c r="F29" s="100">
        <v>5</v>
      </c>
      <c r="G29" s="72"/>
      <c r="H29" s="72"/>
      <c r="I29" s="80" t="str">
        <v xml:space="preserve">Si el hecho llegara a presentarse, tendría medianas consecuencias o efectos sobre la entidad.
</v>
      </c>
    </row>
    <row r="30" spans="2:9" s="74" customFormat="1" ht="20.25">
      <c r="B30" s="80"/>
      <c r="C30" s="71"/>
      <c r="D30" s="71"/>
      <c r="E30" s="71"/>
      <c r="F30" s="81"/>
      <c r="G30" s="72"/>
      <c r="H30" s="72"/>
      <c r="I30" s="80" t="str">
        <v xml:space="preserve">Si el hecho llegara a presentarse, tendría altas consecuencias o efectos sobre la entidad
</v>
      </c>
    </row>
    <row r="31" spans="2:9" s="72" customFormat="1" ht="20.25">
      <c r="B31" s="82"/>
      <c r="C31" s="82"/>
      <c r="D31" s="82"/>
      <c r="E31" s="82"/>
      <c r="F31" s="81"/>
      <c r="I31" s="80" t="str">
        <v xml:space="preserve">Si el hecho llegara a presentarse, tendría desastrosas consecuencias o efectos sobre la entidad.
</v>
      </c>
    </row>
    <row r="32" spans="2:9" s="72" customFormat="1" ht="20.25">
      <c r="B32" s="98"/>
      <c r="C32" s="551" t="s">
        <v>297</v>
      </c>
      <c r="D32" s="551"/>
      <c r="E32" s="551"/>
      <c r="F32" s="81"/>
      <c r="I32" s="80"/>
    </row>
    <row r="33" spans="2:9" s="72" customFormat="1" ht="20.25">
      <c r="B33" s="63" t="s">
        <v>422</v>
      </c>
      <c r="C33" s="550" t="s">
        <v>306</v>
      </c>
      <c r="D33" s="550"/>
      <c r="E33" s="550"/>
      <c r="F33" s="101">
        <v>1</v>
      </c>
      <c r="I33" s="8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72" customFormat="1" ht="20.25">
      <c r="B34" s="67" t="s">
        <v>424</v>
      </c>
      <c r="C34" s="550" t="s">
        <v>298</v>
      </c>
      <c r="D34" s="550"/>
      <c r="E34" s="550"/>
      <c r="F34" s="101">
        <v>2</v>
      </c>
      <c r="I34" s="80" t="str">
        <v xml:space="preserve">Si el hecho llegara a presentarse, tendría bajo impacto o efecto sobre la entidad.
</v>
      </c>
    </row>
    <row r="35" spans="2:9" s="72" customFormat="1" ht="20.25">
      <c r="B35" s="68" t="s">
        <v>425</v>
      </c>
      <c r="C35" s="550" t="s">
        <v>434</v>
      </c>
      <c r="D35" s="550"/>
      <c r="E35" s="550"/>
      <c r="F35" s="101">
        <v>3</v>
      </c>
      <c r="I35" s="80" t="str">
        <v xml:space="preserve">Si el hecho llegara a presentarse, tendría medianas consecuencias o efectos sobre la entidad.
</v>
      </c>
    </row>
    <row r="36" spans="2:9" s="72" customFormat="1" ht="20.25">
      <c r="B36" s="69" t="s">
        <v>427</v>
      </c>
      <c r="C36" s="550" t="s">
        <v>435</v>
      </c>
      <c r="D36" s="550"/>
      <c r="E36" s="550"/>
      <c r="F36" s="101">
        <v>4</v>
      </c>
      <c r="I36" s="80" t="str">
        <v xml:space="preserve">Si el hecho llegara a presentarse, tendría altas consecuencias o efectos sobre la entidad
</v>
      </c>
    </row>
    <row r="37" spans="2:9" s="72" customFormat="1" ht="20.25">
      <c r="B37" s="70" t="s">
        <v>429</v>
      </c>
      <c r="C37" s="550" t="s">
        <v>436</v>
      </c>
      <c r="D37" s="550"/>
      <c r="E37" s="550"/>
      <c r="F37" s="101">
        <v>5</v>
      </c>
      <c r="I37" s="80" t="str">
        <v xml:space="preserve">Si el hecho llegara a presentarse, tendría desastrosas consecuencias o efectos sobre la entidad.
</v>
      </c>
    </row>
    <row r="38" spans="2:9" s="72" customFormat="1" ht="20.25">
      <c r="B38" s="82"/>
      <c r="C38" s="82"/>
      <c r="D38" s="82"/>
      <c r="E38" s="82"/>
      <c r="F38" s="81"/>
      <c r="I38" s="80"/>
    </row>
    <row r="39" spans="2:9" s="72" customFormat="1" ht="20.25">
      <c r="B39" s="82"/>
      <c r="C39" s="82"/>
      <c r="D39" s="82"/>
      <c r="E39" s="82"/>
      <c r="F39" s="81"/>
    </row>
    <row r="40" spans="2:9" s="72" customFormat="1" ht="20.25">
      <c r="B40" s="73"/>
      <c r="C40" s="551" t="s">
        <v>308</v>
      </c>
      <c r="D40" s="551"/>
      <c r="E40" s="551"/>
      <c r="F40" s="81"/>
    </row>
    <row r="41" spans="2:9" s="72" customFormat="1" ht="20.25">
      <c r="B41" s="102" t="s">
        <v>422</v>
      </c>
      <c r="C41" s="550" t="s">
        <v>309</v>
      </c>
      <c r="D41" s="550"/>
      <c r="E41" s="550"/>
      <c r="F41" s="101">
        <v>1</v>
      </c>
    </row>
    <row r="42" spans="2:9" s="72" customFormat="1" ht="20.25">
      <c r="B42" s="103" t="s">
        <v>424</v>
      </c>
      <c r="C42" s="550" t="s">
        <v>437</v>
      </c>
      <c r="D42" s="550"/>
      <c r="E42" s="550"/>
      <c r="F42" s="101">
        <v>2</v>
      </c>
    </row>
    <row r="43" spans="2:9" s="72" customFormat="1" ht="20.25">
      <c r="B43" s="104" t="s">
        <v>425</v>
      </c>
      <c r="C43" s="550" t="s">
        <v>438</v>
      </c>
      <c r="D43" s="550"/>
      <c r="E43" s="550"/>
      <c r="F43" s="101">
        <v>3</v>
      </c>
    </row>
    <row r="44" spans="2:9" s="72" customFormat="1" ht="20.25">
      <c r="B44" s="105" t="s">
        <v>427</v>
      </c>
      <c r="C44" s="550" t="s">
        <v>439</v>
      </c>
      <c r="D44" s="550"/>
      <c r="E44" s="550"/>
      <c r="F44" s="101">
        <v>4</v>
      </c>
    </row>
    <row r="45" spans="2:9" s="72" customFormat="1" ht="20.25">
      <c r="B45" s="106" t="s">
        <v>429</v>
      </c>
      <c r="C45" s="550" t="s">
        <v>440</v>
      </c>
      <c r="D45" s="550"/>
      <c r="E45" s="550"/>
      <c r="F45" s="101">
        <v>5</v>
      </c>
    </row>
    <row r="46" spans="2:9" s="72" customFormat="1" ht="20.25">
      <c r="B46" s="80"/>
      <c r="C46" s="80" t="s">
        <v>441</v>
      </c>
      <c r="D46" s="80"/>
      <c r="F46" s="81"/>
    </row>
    <row r="47" spans="2:9" s="72" customFormat="1" ht="20.25">
      <c r="B47" s="80"/>
      <c r="C47" s="80"/>
      <c r="D47" s="80"/>
      <c r="F47" s="81"/>
    </row>
    <row r="48" spans="2:9" s="72" customFormat="1" ht="20.25">
      <c r="B48" s="73"/>
      <c r="C48" s="552" t="s">
        <v>442</v>
      </c>
      <c r="D48" s="552"/>
      <c r="E48" s="552"/>
      <c r="F48" s="81"/>
    </row>
    <row r="49" spans="2:6" s="72" customFormat="1" ht="20.25" customHeight="1">
      <c r="B49" s="75" t="s">
        <v>422</v>
      </c>
      <c r="C49" s="553" t="s">
        <v>443</v>
      </c>
      <c r="D49" s="554"/>
      <c r="E49" s="555"/>
      <c r="F49" s="66">
        <v>1</v>
      </c>
    </row>
    <row r="50" spans="2:6" s="72" customFormat="1" ht="20.25" customHeight="1">
      <c r="B50" s="76" t="s">
        <v>424</v>
      </c>
      <c r="C50" s="553" t="s">
        <v>444</v>
      </c>
      <c r="D50" s="554"/>
      <c r="E50" s="555"/>
      <c r="F50" s="66">
        <v>2</v>
      </c>
    </row>
    <row r="51" spans="2:6" s="72" customFormat="1" ht="20.25" customHeight="1">
      <c r="B51" s="77" t="s">
        <v>425</v>
      </c>
      <c r="C51" s="553" t="s">
        <v>445</v>
      </c>
      <c r="D51" s="554"/>
      <c r="E51" s="555"/>
      <c r="F51" s="66">
        <v>3</v>
      </c>
    </row>
    <row r="52" spans="2:6" s="72" customFormat="1" ht="20.25" customHeight="1">
      <c r="B52" s="78" t="s">
        <v>427</v>
      </c>
      <c r="C52" s="553" t="s">
        <v>446</v>
      </c>
      <c r="D52" s="554"/>
      <c r="E52" s="555"/>
      <c r="F52" s="66">
        <v>4</v>
      </c>
    </row>
    <row r="53" spans="2:6" s="72" customFormat="1" ht="20.25" customHeight="1">
      <c r="B53" s="79" t="s">
        <v>429</v>
      </c>
      <c r="C53" s="553" t="s">
        <v>447</v>
      </c>
      <c r="D53" s="554"/>
      <c r="E53" s="555"/>
      <c r="F53" s="66">
        <v>5</v>
      </c>
    </row>
    <row r="54" spans="2:6" s="72" customFormat="1" ht="20.25">
      <c r="B54" s="80"/>
      <c r="C54" s="80"/>
      <c r="D54" s="80"/>
      <c r="E54" s="80"/>
      <c r="F54" s="81"/>
    </row>
    <row r="55" spans="2:6" s="72" customFormat="1" ht="20.25"/>
    <row r="56" spans="2:6" s="72" customFormat="1" ht="20.25" customHeight="1">
      <c r="B56" s="73"/>
      <c r="C56" s="91" t="s">
        <v>420</v>
      </c>
      <c r="D56" s="91"/>
      <c r="E56" s="91"/>
      <c r="F56" s="81"/>
    </row>
    <row r="57" spans="2:6" s="72" customFormat="1" ht="20.25" customHeight="1">
      <c r="B57" s="75" t="s">
        <v>422</v>
      </c>
      <c r="C57" s="556" t="s">
        <v>448</v>
      </c>
      <c r="D57" s="557"/>
      <c r="E57" s="558"/>
      <c r="F57" s="66">
        <v>1</v>
      </c>
    </row>
    <row r="58" spans="2:6" s="72" customFormat="1" ht="20.25" customHeight="1">
      <c r="B58" s="76" t="s">
        <v>424</v>
      </c>
      <c r="C58" s="556" t="s">
        <v>449</v>
      </c>
      <c r="D58" s="557"/>
      <c r="E58" s="558"/>
      <c r="F58" s="66">
        <v>2</v>
      </c>
    </row>
    <row r="59" spans="2:6" s="72" customFormat="1" ht="20.25" customHeight="1">
      <c r="B59" s="77" t="s">
        <v>425</v>
      </c>
      <c r="C59" s="556" t="s">
        <v>450</v>
      </c>
      <c r="D59" s="557"/>
      <c r="E59" s="558"/>
      <c r="F59" s="66">
        <v>3</v>
      </c>
    </row>
    <row r="60" spans="2:6" s="72" customFormat="1" ht="20.25" customHeight="1">
      <c r="B60" s="78" t="s">
        <v>427</v>
      </c>
      <c r="C60" s="556" t="s">
        <v>451</v>
      </c>
      <c r="D60" s="557"/>
      <c r="E60" s="558"/>
      <c r="F60" s="66">
        <v>4</v>
      </c>
    </row>
    <row r="61" spans="2:6" s="72" customFormat="1" ht="20.25" customHeight="1">
      <c r="B61" s="79" t="s">
        <v>429</v>
      </c>
      <c r="C61" s="556" t="s">
        <v>452</v>
      </c>
      <c r="D61" s="557"/>
      <c r="E61" s="558"/>
      <c r="F61" s="66">
        <v>5</v>
      </c>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4:S42"/>
  <sheetViews>
    <sheetView showGridLines="0" topLeftCell="C1" zoomScale="90" zoomScaleNormal="90" workbookViewId="0">
      <selection activeCell="K8" sqref="K8:P9"/>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4" spans="2:19">
      <c r="B4" s="561" t="s">
        <v>453</v>
      </c>
      <c r="C4" s="562"/>
      <c r="D4" s="562"/>
      <c r="E4" s="563" t="s">
        <v>454</v>
      </c>
      <c r="F4" s="563"/>
      <c r="G4" s="563"/>
      <c r="H4" s="563"/>
      <c r="I4" s="564"/>
      <c r="Q4" s="565" t="s">
        <v>455</v>
      </c>
      <c r="R4" s="565"/>
    </row>
    <row r="5" spans="2:19">
      <c r="B5" s="561"/>
      <c r="C5" s="562"/>
      <c r="D5" s="562"/>
      <c r="E5" s="563"/>
      <c r="F5" s="563"/>
      <c r="G5" s="563"/>
      <c r="H5" s="563"/>
      <c r="I5" s="564"/>
      <c r="Q5" s="565"/>
      <c r="R5" s="565"/>
    </row>
    <row r="6" spans="2:19">
      <c r="B6" s="561"/>
      <c r="C6" s="562"/>
      <c r="D6" s="562"/>
      <c r="E6" s="563"/>
      <c r="F6" s="563"/>
      <c r="G6" s="563"/>
      <c r="H6" s="563"/>
      <c r="I6" s="564"/>
      <c r="Q6" s="565"/>
      <c r="R6" s="565"/>
    </row>
    <row r="7" spans="2:19" ht="15.75" thickBot="1">
      <c r="B7" s="108"/>
      <c r="I7" s="109"/>
    </row>
    <row r="8" spans="2:19" ht="62.25" customHeight="1" thickBot="1">
      <c r="B8" s="566" t="s">
        <v>402</v>
      </c>
      <c r="C8" s="567"/>
      <c r="D8" s="52" t="s">
        <v>456</v>
      </c>
      <c r="E8" s="53">
        <v>5</v>
      </c>
      <c r="F8" s="53">
        <v>10</v>
      </c>
      <c r="G8" s="53">
        <v>15</v>
      </c>
      <c r="H8" s="53">
        <v>20</v>
      </c>
      <c r="I8" s="110">
        <v>25</v>
      </c>
      <c r="K8" s="568" t="s">
        <v>457</v>
      </c>
      <c r="L8" s="569"/>
      <c r="M8" s="569"/>
      <c r="N8" s="569"/>
      <c r="O8" s="569"/>
      <c r="P8" s="570"/>
      <c r="Q8" s="571" t="s">
        <v>458</v>
      </c>
      <c r="R8" s="571"/>
      <c r="S8" s="16" t="s">
        <v>459</v>
      </c>
    </row>
    <row r="9" spans="2:19" ht="62.25" customHeight="1" thickBot="1">
      <c r="B9" s="566"/>
      <c r="C9" s="567"/>
      <c r="D9" s="52" t="s">
        <v>460</v>
      </c>
      <c r="E9" s="54">
        <v>4</v>
      </c>
      <c r="F9" s="54">
        <v>8</v>
      </c>
      <c r="G9" s="53">
        <v>12</v>
      </c>
      <c r="H9" s="53">
        <v>16</v>
      </c>
      <c r="I9" s="110">
        <v>20</v>
      </c>
      <c r="K9" s="572" t="s">
        <v>461</v>
      </c>
      <c r="L9" s="573"/>
      <c r="M9" s="573"/>
      <c r="N9" s="573"/>
      <c r="O9" s="573"/>
      <c r="P9" s="573"/>
      <c r="Q9" s="574" t="s">
        <v>462</v>
      </c>
      <c r="R9" s="575"/>
      <c r="S9" s="16" t="s">
        <v>399</v>
      </c>
    </row>
    <row r="10" spans="2:19" ht="62.25" customHeight="1" thickBot="1">
      <c r="B10" s="566"/>
      <c r="C10" s="567"/>
      <c r="D10" s="52" t="s">
        <v>463</v>
      </c>
      <c r="E10" s="54">
        <v>3</v>
      </c>
      <c r="F10" s="54">
        <v>6</v>
      </c>
      <c r="G10" s="54">
        <v>9</v>
      </c>
      <c r="H10" s="53">
        <v>12</v>
      </c>
      <c r="I10" s="110">
        <v>15</v>
      </c>
      <c r="K10" s="576" t="s">
        <v>425</v>
      </c>
      <c r="L10" s="577"/>
      <c r="M10" s="577"/>
      <c r="N10" s="577"/>
      <c r="O10" s="577"/>
      <c r="P10" s="577"/>
      <c r="Q10" s="571" t="s">
        <v>464</v>
      </c>
      <c r="R10" s="571"/>
      <c r="S10" s="16" t="s">
        <v>465</v>
      </c>
    </row>
    <row r="11" spans="2:19" ht="62.25" customHeight="1">
      <c r="B11" s="566"/>
      <c r="C11" s="567"/>
      <c r="D11" s="52" t="s">
        <v>466</v>
      </c>
      <c r="E11" s="55">
        <v>2</v>
      </c>
      <c r="F11" s="54">
        <v>4</v>
      </c>
      <c r="G11" s="54">
        <v>6</v>
      </c>
      <c r="H11" s="53">
        <v>8</v>
      </c>
      <c r="I11" s="110">
        <v>10</v>
      </c>
      <c r="K11" s="578" t="s">
        <v>467</v>
      </c>
      <c r="L11" s="579"/>
      <c r="M11" s="579"/>
      <c r="N11" s="579"/>
      <c r="O11" s="579"/>
      <c r="P11" s="579"/>
      <c r="Q11" s="571" t="s">
        <v>398</v>
      </c>
      <c r="R11" s="580"/>
      <c r="S11" s="16" t="s">
        <v>398</v>
      </c>
    </row>
    <row r="12" spans="2:19" ht="62.25" customHeight="1">
      <c r="B12" s="566"/>
      <c r="C12" s="567"/>
      <c r="D12" s="52" t="s">
        <v>468</v>
      </c>
      <c r="E12" s="55">
        <v>1</v>
      </c>
      <c r="F12" s="55">
        <v>2</v>
      </c>
      <c r="G12" s="54">
        <v>3</v>
      </c>
      <c r="H12" s="53">
        <v>4</v>
      </c>
      <c r="I12" s="110">
        <v>5</v>
      </c>
    </row>
    <row r="13" spans="2:19" ht="62.25" customHeight="1" thickBot="1">
      <c r="B13" s="111"/>
      <c r="C13" s="559" t="s">
        <v>469</v>
      </c>
      <c r="D13" s="560"/>
      <c r="E13" s="112" t="s">
        <v>470</v>
      </c>
      <c r="F13" s="112" t="s">
        <v>471</v>
      </c>
      <c r="G13" s="112" t="s">
        <v>472</v>
      </c>
      <c r="H13" s="112" t="s">
        <v>473</v>
      </c>
      <c r="I13" s="113" t="s">
        <v>474</v>
      </c>
    </row>
    <row r="18" spans="4:6" ht="15.75">
      <c r="D18" s="21" t="s">
        <v>475</v>
      </c>
      <c r="E18" s="114" t="s">
        <v>467</v>
      </c>
      <c r="F18" s="114">
        <v>1</v>
      </c>
    </row>
    <row r="19" spans="4:6">
      <c r="D19" s="21" t="s">
        <v>476</v>
      </c>
      <c r="E19" s="21" t="s">
        <v>467</v>
      </c>
      <c r="F19" s="21">
        <v>2</v>
      </c>
    </row>
    <row r="20" spans="4:6">
      <c r="D20" s="21" t="s">
        <v>477</v>
      </c>
      <c r="E20" s="21" t="s">
        <v>425</v>
      </c>
      <c r="F20" s="21">
        <v>2</v>
      </c>
    </row>
    <row r="21" spans="4:6">
      <c r="D21" s="21" t="s">
        <v>478</v>
      </c>
      <c r="E21" s="21" t="s">
        <v>479</v>
      </c>
      <c r="F21" s="21">
        <v>3</v>
      </c>
    </row>
    <row r="22" spans="4:6">
      <c r="D22" s="21" t="s">
        <v>480</v>
      </c>
      <c r="E22" s="21" t="s">
        <v>457</v>
      </c>
      <c r="F22" s="21">
        <v>4</v>
      </c>
    </row>
    <row r="23" spans="4:6">
      <c r="D23" s="21" t="s">
        <v>481</v>
      </c>
      <c r="E23" s="21" t="s">
        <v>467</v>
      </c>
      <c r="F23" s="21">
        <v>1</v>
      </c>
    </row>
    <row r="24" spans="4:6">
      <c r="D24" s="21" t="s">
        <v>482</v>
      </c>
      <c r="E24" s="21" t="s">
        <v>425</v>
      </c>
      <c r="F24" s="21">
        <v>2</v>
      </c>
    </row>
    <row r="25" spans="4:6">
      <c r="D25" s="21" t="s">
        <v>483</v>
      </c>
      <c r="E25" s="21" t="s">
        <v>425</v>
      </c>
      <c r="F25" s="21">
        <v>2</v>
      </c>
    </row>
    <row r="26" spans="4:6">
      <c r="D26" s="21" t="s">
        <v>484</v>
      </c>
      <c r="E26" s="21" t="s">
        <v>461</v>
      </c>
      <c r="F26" s="21">
        <v>3</v>
      </c>
    </row>
    <row r="27" spans="4:6">
      <c r="D27" s="21" t="s">
        <v>485</v>
      </c>
      <c r="E27" s="21" t="s">
        <v>457</v>
      </c>
      <c r="F27" s="21">
        <v>4</v>
      </c>
    </row>
    <row r="28" spans="4:6">
      <c r="D28" s="21" t="s">
        <v>486</v>
      </c>
      <c r="E28" s="21" t="s">
        <v>425</v>
      </c>
      <c r="F28" s="21">
        <v>2</v>
      </c>
    </row>
    <row r="29" spans="4:6">
      <c r="D29" s="21" t="s">
        <v>487</v>
      </c>
      <c r="E29" s="21" t="s">
        <v>425</v>
      </c>
      <c r="F29" s="21">
        <v>2</v>
      </c>
    </row>
    <row r="30" spans="4:6">
      <c r="D30" s="21" t="s">
        <v>488</v>
      </c>
      <c r="E30" s="21" t="s">
        <v>425</v>
      </c>
      <c r="F30" s="21">
        <v>2</v>
      </c>
    </row>
    <row r="31" spans="4:6">
      <c r="D31" s="21" t="s">
        <v>489</v>
      </c>
      <c r="E31" s="21" t="s">
        <v>461</v>
      </c>
      <c r="F31" s="21">
        <v>3</v>
      </c>
    </row>
    <row r="32" spans="4:6">
      <c r="D32" s="21" t="s">
        <v>490</v>
      </c>
      <c r="E32" s="21" t="s">
        <v>457</v>
      </c>
      <c r="F32" s="21">
        <v>4</v>
      </c>
    </row>
    <row r="33" spans="4:6">
      <c r="D33" s="21" t="s">
        <v>491</v>
      </c>
      <c r="E33" s="21" t="s">
        <v>425</v>
      </c>
      <c r="F33" s="21">
        <v>2</v>
      </c>
    </row>
    <row r="34" spans="4:6">
      <c r="D34" s="21" t="s">
        <v>492</v>
      </c>
      <c r="E34" s="21" t="s">
        <v>425</v>
      </c>
      <c r="F34" s="21">
        <v>2</v>
      </c>
    </row>
    <row r="35" spans="4:6">
      <c r="D35" s="21" t="s">
        <v>493</v>
      </c>
      <c r="E35" s="21" t="s">
        <v>461</v>
      </c>
      <c r="F35" s="21">
        <v>3</v>
      </c>
    </row>
    <row r="36" spans="4:6">
      <c r="D36" s="21" t="s">
        <v>494</v>
      </c>
      <c r="E36" s="21" t="s">
        <v>461</v>
      </c>
      <c r="F36" s="21">
        <v>3</v>
      </c>
    </row>
    <row r="37" spans="4:6">
      <c r="D37" s="21" t="s">
        <v>495</v>
      </c>
      <c r="E37" s="21" t="s">
        <v>457</v>
      </c>
      <c r="F37" s="21">
        <v>4</v>
      </c>
    </row>
    <row r="38" spans="4:6">
      <c r="D38" s="21" t="s">
        <v>496</v>
      </c>
      <c r="E38" s="21" t="s">
        <v>461</v>
      </c>
      <c r="F38" s="21">
        <v>3</v>
      </c>
    </row>
    <row r="39" spans="4:6">
      <c r="D39" s="21" t="s">
        <v>497</v>
      </c>
      <c r="E39" s="21" t="s">
        <v>461</v>
      </c>
      <c r="F39" s="21">
        <v>3</v>
      </c>
    </row>
    <row r="40" spans="4:6">
      <c r="D40" s="21" t="s">
        <v>498</v>
      </c>
      <c r="E40" s="21" t="s">
        <v>461</v>
      </c>
      <c r="F40" s="21">
        <v>3</v>
      </c>
    </row>
    <row r="41" spans="4:6">
      <c r="D41" s="21" t="s">
        <v>499</v>
      </c>
      <c r="E41" s="21" t="s">
        <v>461</v>
      </c>
      <c r="F41" s="21">
        <v>3</v>
      </c>
    </row>
    <row r="42" spans="4:6">
      <c r="D42" s="21" t="s">
        <v>500</v>
      </c>
      <c r="E42" s="21" t="s">
        <v>457</v>
      </c>
      <c r="F42" s="21">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39" fitToHeight="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79"/>
  <sheetViews>
    <sheetView showGridLines="0" topLeftCell="C8" zoomScale="70" zoomScaleNormal="70" workbookViewId="0">
      <selection activeCell="M20" sqref="M20:M29"/>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625"/>
      <c r="B1" s="626"/>
      <c r="C1" s="629"/>
      <c r="D1" s="629"/>
      <c r="E1" s="629"/>
      <c r="F1" s="629"/>
      <c r="G1" s="629"/>
      <c r="H1" s="629"/>
      <c r="I1" s="629"/>
      <c r="J1" s="630"/>
      <c r="K1" s="624"/>
      <c r="L1" s="624"/>
      <c r="M1" s="624"/>
    </row>
    <row r="2" spans="1:13" s="18" customFormat="1" ht="92.25"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24"/>
      <c r="L3" s="624"/>
      <c r="M3" s="624"/>
    </row>
    <row r="4" spans="1:13" s="18" customFormat="1" ht="40.9" customHeight="1">
      <c r="A4" s="409" t="s">
        <v>265</v>
      </c>
      <c r="B4" s="409"/>
      <c r="C4" s="498" t="str">
        <f>'7- Mapa Final'!C4</f>
        <v>PROCESO TRASVERSAL (Gestion Civil Familia, laboral, acciones constitucionales, Atención al usuario, Gestión comunicaciones y notificaciones, Gestión Reparto y Radicación, Asistencia Social)</v>
      </c>
      <c r="D4" s="498"/>
      <c r="E4" s="498"/>
      <c r="F4" s="498"/>
      <c r="G4" s="498"/>
      <c r="H4" s="498"/>
      <c r="I4" s="498"/>
      <c r="J4" s="498"/>
      <c r="K4" s="498"/>
      <c r="L4" s="498"/>
      <c r="M4" s="498"/>
    </row>
    <row r="5" spans="1:13" s="18" customFormat="1" ht="62.45" customHeight="1">
      <c r="A5" s="409" t="s">
        <v>267</v>
      </c>
      <c r="B5" s="409"/>
      <c r="C5" s="497" t="s">
        <v>268</v>
      </c>
      <c r="D5" s="497"/>
      <c r="E5" s="497"/>
      <c r="F5" s="497"/>
      <c r="G5" s="497"/>
      <c r="H5" s="497"/>
      <c r="I5" s="497"/>
      <c r="J5" s="497"/>
      <c r="K5" s="497"/>
      <c r="L5" s="497"/>
      <c r="M5" s="497"/>
    </row>
    <row r="6" spans="1:13" s="18" customFormat="1" ht="40.9" customHeight="1" thickBot="1">
      <c r="A6" s="409" t="s">
        <v>269</v>
      </c>
      <c r="B6" s="409"/>
      <c r="C6" s="614" t="s">
        <v>501</v>
      </c>
      <c r="D6" s="615"/>
      <c r="E6" s="615"/>
      <c r="F6" s="615"/>
      <c r="G6" s="615"/>
      <c r="H6" s="615"/>
      <c r="I6" s="615"/>
      <c r="J6" s="615"/>
      <c r="K6" s="615"/>
      <c r="L6" s="615"/>
      <c r="M6" s="616"/>
    </row>
    <row r="7" spans="1:13" s="22" customFormat="1" ht="40.5" customHeight="1" thickTop="1" thickBot="1">
      <c r="A7" s="609" t="s">
        <v>502</v>
      </c>
      <c r="B7" s="610"/>
      <c r="C7" s="611"/>
      <c r="D7" s="612" t="s">
        <v>503</v>
      </c>
      <c r="E7" s="612"/>
      <c r="F7" s="612"/>
      <c r="G7" s="613" t="s">
        <v>504</v>
      </c>
      <c r="H7" s="604" t="s">
        <v>505</v>
      </c>
      <c r="I7" s="606" t="s">
        <v>506</v>
      </c>
      <c r="J7" s="607"/>
      <c r="K7" s="606" t="s">
        <v>507</v>
      </c>
      <c r="L7" s="607"/>
      <c r="M7" s="608" t="s">
        <v>508</v>
      </c>
    </row>
    <row r="8" spans="1:13" s="23" customFormat="1" ht="108" customHeight="1" thickTop="1" thickBot="1">
      <c r="A8" s="30" t="s">
        <v>39</v>
      </c>
      <c r="B8" s="30" t="s">
        <v>207</v>
      </c>
      <c r="C8" s="30" t="s">
        <v>209</v>
      </c>
      <c r="D8" s="27" t="s">
        <v>219</v>
      </c>
      <c r="E8" s="27" t="s">
        <v>509</v>
      </c>
      <c r="F8" s="27" t="s">
        <v>510</v>
      </c>
      <c r="G8" s="613"/>
      <c r="H8" s="605"/>
      <c r="I8" s="28" t="s">
        <v>511</v>
      </c>
      <c r="J8" s="28" t="s">
        <v>512</v>
      </c>
      <c r="K8" s="28" t="s">
        <v>513</v>
      </c>
      <c r="L8" s="28" t="s">
        <v>514</v>
      </c>
      <c r="M8" s="608"/>
    </row>
    <row r="9" spans="1:13" s="24" customFormat="1" ht="21.75" customHeight="1" thickTop="1" thickBot="1">
      <c r="A9" s="634"/>
      <c r="B9" s="635"/>
      <c r="C9" s="635"/>
      <c r="D9" s="635"/>
      <c r="E9" s="635"/>
      <c r="F9" s="635"/>
      <c r="G9" s="635"/>
      <c r="H9" s="29"/>
      <c r="I9" s="29"/>
      <c r="J9" s="29"/>
      <c r="K9" s="29"/>
      <c r="L9" s="29"/>
      <c r="M9" s="29"/>
    </row>
    <row r="10" spans="1:13" s="25" customFormat="1" ht="15" customHeight="1">
      <c r="A10" s="621">
        <f>'7- Mapa Final'!A10</f>
        <v>1</v>
      </c>
      <c r="B10" s="619" t="str">
        <f>'7- Mapa Final'!B10</f>
        <v>Vencimiento de Términos en virtud de acciones constitucionales y habeas corpus</v>
      </c>
      <c r="C10" s="619" t="str">
        <f>'7- Mapa Final'!C10</f>
        <v>Se realizan  actuaciones procesales o se da  respuesta a las solicitudes de los usuarios de la administración de justicia en materia Civil, Familia y Laboral, después del  término legal establecido.</v>
      </c>
      <c r="D10" s="622" t="str">
        <f>'7- Mapa Final'!J10</f>
        <v>Muy Baja - 1</v>
      </c>
      <c r="E10" s="623" t="str">
        <f>'7- Mapa Final'!K10</f>
        <v>Menor - 2</v>
      </c>
      <c r="F10" s="620" t="str">
        <f>'7- Mapa Final'!M10</f>
        <v>Bajo - 2</v>
      </c>
      <c r="G10" s="390" t="str">
        <f>+'7- Mapa Final'!N10:N19</f>
        <v>Aceptar el riesgo</v>
      </c>
      <c r="H10" s="633"/>
      <c r="I10" s="633"/>
      <c r="J10" s="633" t="s">
        <v>8</v>
      </c>
      <c r="K10" s="617">
        <v>45302</v>
      </c>
      <c r="L10" s="617">
        <v>45382</v>
      </c>
      <c r="M10" s="618" t="s">
        <v>515</v>
      </c>
    </row>
    <row r="11" spans="1:13" s="25" customFormat="1" ht="13.5" customHeight="1">
      <c r="A11" s="587"/>
      <c r="B11" s="589"/>
      <c r="C11" s="589"/>
      <c r="D11" s="592"/>
      <c r="E11" s="595"/>
      <c r="F11" s="585"/>
      <c r="G11" s="391"/>
      <c r="H11" s="581"/>
      <c r="I11" s="581"/>
      <c r="J11" s="581"/>
      <c r="K11" s="581"/>
      <c r="L11" s="581"/>
      <c r="M11" s="583"/>
    </row>
    <row r="12" spans="1:13" s="25" customFormat="1" ht="13.5" customHeight="1">
      <c r="A12" s="587"/>
      <c r="B12" s="589"/>
      <c r="C12" s="589"/>
      <c r="D12" s="592"/>
      <c r="E12" s="595"/>
      <c r="F12" s="585"/>
      <c r="G12" s="391"/>
      <c r="H12" s="581"/>
      <c r="I12" s="581"/>
      <c r="J12" s="581"/>
      <c r="K12" s="581"/>
      <c r="L12" s="581"/>
      <c r="M12" s="583"/>
    </row>
    <row r="13" spans="1:13" s="25" customFormat="1" ht="13.5" customHeight="1">
      <c r="A13" s="587"/>
      <c r="B13" s="589"/>
      <c r="C13" s="589"/>
      <c r="D13" s="592"/>
      <c r="E13" s="595"/>
      <c r="F13" s="585"/>
      <c r="G13" s="391"/>
      <c r="H13" s="581"/>
      <c r="I13" s="581"/>
      <c r="J13" s="581"/>
      <c r="K13" s="581"/>
      <c r="L13" s="581"/>
      <c r="M13" s="583"/>
    </row>
    <row r="14" spans="1:13" s="25" customFormat="1" ht="13.5" customHeight="1">
      <c r="A14" s="587"/>
      <c r="B14" s="589"/>
      <c r="C14" s="589"/>
      <c r="D14" s="592"/>
      <c r="E14" s="595"/>
      <c r="F14" s="585"/>
      <c r="G14" s="391"/>
      <c r="H14" s="581"/>
      <c r="I14" s="581"/>
      <c r="J14" s="581"/>
      <c r="K14" s="581"/>
      <c r="L14" s="581"/>
      <c r="M14" s="583"/>
    </row>
    <row r="15" spans="1:13" s="25" customFormat="1" ht="13.5" customHeight="1">
      <c r="A15" s="587"/>
      <c r="B15" s="589"/>
      <c r="C15" s="589"/>
      <c r="D15" s="592"/>
      <c r="E15" s="595"/>
      <c r="F15" s="585"/>
      <c r="G15" s="391"/>
      <c r="H15" s="581"/>
      <c r="I15" s="581"/>
      <c r="J15" s="581"/>
      <c r="K15" s="581"/>
      <c r="L15" s="581"/>
      <c r="M15" s="583"/>
    </row>
    <row r="16" spans="1:13" s="25" customFormat="1" ht="13.5" customHeight="1">
      <c r="A16" s="587"/>
      <c r="B16" s="589"/>
      <c r="C16" s="589"/>
      <c r="D16" s="592"/>
      <c r="E16" s="595"/>
      <c r="F16" s="585"/>
      <c r="G16" s="391"/>
      <c r="H16" s="581"/>
      <c r="I16" s="581"/>
      <c r="J16" s="581"/>
      <c r="K16" s="581"/>
      <c r="L16" s="581"/>
      <c r="M16" s="583"/>
    </row>
    <row r="17" spans="1:13" s="25" customFormat="1" ht="13.5" customHeight="1">
      <c r="A17" s="587"/>
      <c r="B17" s="589"/>
      <c r="C17" s="589"/>
      <c r="D17" s="592"/>
      <c r="E17" s="595"/>
      <c r="F17" s="585"/>
      <c r="G17" s="391"/>
      <c r="H17" s="581"/>
      <c r="I17" s="581"/>
      <c r="J17" s="581"/>
      <c r="K17" s="581"/>
      <c r="L17" s="581"/>
      <c r="M17" s="583"/>
    </row>
    <row r="18" spans="1:13" s="25" customFormat="1" ht="13.5" customHeight="1">
      <c r="A18" s="587"/>
      <c r="B18" s="589"/>
      <c r="C18" s="589"/>
      <c r="D18" s="592"/>
      <c r="E18" s="595"/>
      <c r="F18" s="585"/>
      <c r="G18" s="391"/>
      <c r="H18" s="581"/>
      <c r="I18" s="581"/>
      <c r="J18" s="581"/>
      <c r="K18" s="581"/>
      <c r="L18" s="581"/>
      <c r="M18" s="583"/>
    </row>
    <row r="19" spans="1:13" s="25" customFormat="1" ht="21.75" customHeight="1" thickBot="1">
      <c r="A19" s="588"/>
      <c r="B19" s="590"/>
      <c r="C19" s="590"/>
      <c r="D19" s="593"/>
      <c r="E19" s="596"/>
      <c r="F19" s="586"/>
      <c r="G19" s="392"/>
      <c r="H19" s="582"/>
      <c r="I19" s="582"/>
      <c r="J19" s="582"/>
      <c r="K19" s="582"/>
      <c r="L19" s="582"/>
      <c r="M19" s="584"/>
    </row>
    <row r="20" spans="1:13" s="25" customFormat="1" ht="12.75" customHeight="1">
      <c r="A20" s="621">
        <f>'7- Mapa Final'!A20</f>
        <v>2</v>
      </c>
      <c r="B20" s="619" t="str">
        <f>'7- Mapa Final'!B20</f>
        <v xml:space="preserve">Incumplimientos en la realizacion de audiencias </v>
      </c>
      <c r="C20" s="619" t="str">
        <f>'7- Mapa Final'!C20</f>
        <v>No realización de una audiencia o incumpimiento de la programación de audiencias.</v>
      </c>
      <c r="D20" s="622" t="str">
        <f>'7- Mapa Final'!J20</f>
        <v>Baja - 2</v>
      </c>
      <c r="E20" s="623" t="str">
        <f>'7- Mapa Final'!K20</f>
        <v>Leve - 1</v>
      </c>
      <c r="F20" s="620" t="str">
        <f>'7- Mapa Final'!M20</f>
        <v>Bajo - 2</v>
      </c>
      <c r="G20" s="390" t="str">
        <f>+'7- Mapa Final'!N20:N29</f>
        <v>Aceptar el riesgo</v>
      </c>
      <c r="H20" s="633"/>
      <c r="I20" s="633"/>
      <c r="J20" s="633" t="s">
        <v>8</v>
      </c>
      <c r="K20" s="617">
        <v>45302</v>
      </c>
      <c r="L20" s="617">
        <v>45382</v>
      </c>
      <c r="M20" s="618" t="s">
        <v>516</v>
      </c>
    </row>
    <row r="21" spans="1:13" s="25" customFormat="1" ht="12.75" customHeight="1">
      <c r="A21" s="587"/>
      <c r="B21" s="589"/>
      <c r="C21" s="589"/>
      <c r="D21" s="592"/>
      <c r="E21" s="595"/>
      <c r="F21" s="585"/>
      <c r="G21" s="391"/>
      <c r="H21" s="581"/>
      <c r="I21" s="581"/>
      <c r="J21" s="581"/>
      <c r="K21" s="581"/>
      <c r="L21" s="581"/>
      <c r="M21" s="583"/>
    </row>
    <row r="22" spans="1:13" s="25" customFormat="1" ht="12.75" customHeight="1">
      <c r="A22" s="587"/>
      <c r="B22" s="589"/>
      <c r="C22" s="589"/>
      <c r="D22" s="592"/>
      <c r="E22" s="595"/>
      <c r="F22" s="585"/>
      <c r="G22" s="391"/>
      <c r="H22" s="581"/>
      <c r="I22" s="581"/>
      <c r="J22" s="581"/>
      <c r="K22" s="581"/>
      <c r="L22" s="581"/>
      <c r="M22" s="583"/>
    </row>
    <row r="23" spans="1:13" s="25" customFormat="1" ht="12.75" customHeight="1">
      <c r="A23" s="587"/>
      <c r="B23" s="589"/>
      <c r="C23" s="589"/>
      <c r="D23" s="592"/>
      <c r="E23" s="595"/>
      <c r="F23" s="585"/>
      <c r="G23" s="391"/>
      <c r="H23" s="581"/>
      <c r="I23" s="581"/>
      <c r="J23" s="581"/>
      <c r="K23" s="581"/>
      <c r="L23" s="581"/>
      <c r="M23" s="583"/>
    </row>
    <row r="24" spans="1:13" s="25" customFormat="1" ht="13.5" customHeight="1">
      <c r="A24" s="587"/>
      <c r="B24" s="589"/>
      <c r="C24" s="589"/>
      <c r="D24" s="592"/>
      <c r="E24" s="595"/>
      <c r="F24" s="585"/>
      <c r="G24" s="391"/>
      <c r="H24" s="581"/>
      <c r="I24" s="581"/>
      <c r="J24" s="581"/>
      <c r="K24" s="581"/>
      <c r="L24" s="581"/>
      <c r="M24" s="583"/>
    </row>
    <row r="25" spans="1:13">
      <c r="A25" s="587"/>
      <c r="B25" s="589"/>
      <c r="C25" s="589"/>
      <c r="D25" s="592"/>
      <c r="E25" s="595"/>
      <c r="F25" s="585"/>
      <c r="G25" s="391"/>
      <c r="H25" s="581"/>
      <c r="I25" s="581"/>
      <c r="J25" s="581"/>
      <c r="K25" s="581"/>
      <c r="L25" s="581"/>
      <c r="M25" s="583"/>
    </row>
    <row r="26" spans="1:13">
      <c r="A26" s="587"/>
      <c r="B26" s="589"/>
      <c r="C26" s="589"/>
      <c r="D26" s="592"/>
      <c r="E26" s="595"/>
      <c r="F26" s="585"/>
      <c r="G26" s="391"/>
      <c r="H26" s="581"/>
      <c r="I26" s="581"/>
      <c r="J26" s="581"/>
      <c r="K26" s="581"/>
      <c r="L26" s="581"/>
      <c r="M26" s="583"/>
    </row>
    <row r="27" spans="1:13">
      <c r="A27" s="587"/>
      <c r="B27" s="589"/>
      <c r="C27" s="589"/>
      <c r="D27" s="592"/>
      <c r="E27" s="595"/>
      <c r="F27" s="585"/>
      <c r="G27" s="391"/>
      <c r="H27" s="581"/>
      <c r="I27" s="581"/>
      <c r="J27" s="581"/>
      <c r="K27" s="581"/>
      <c r="L27" s="581"/>
      <c r="M27" s="583"/>
    </row>
    <row r="28" spans="1:13">
      <c r="A28" s="587"/>
      <c r="B28" s="589"/>
      <c r="C28" s="589"/>
      <c r="D28" s="592"/>
      <c r="E28" s="595"/>
      <c r="F28" s="585"/>
      <c r="G28" s="391"/>
      <c r="H28" s="581"/>
      <c r="I28" s="581"/>
      <c r="J28" s="581"/>
      <c r="K28" s="581"/>
      <c r="L28" s="581"/>
      <c r="M28" s="583"/>
    </row>
    <row r="29" spans="1:13" ht="15.75" thickBot="1">
      <c r="A29" s="588"/>
      <c r="B29" s="590"/>
      <c r="C29" s="590"/>
      <c r="D29" s="593"/>
      <c r="E29" s="596"/>
      <c r="F29" s="586"/>
      <c r="G29" s="392"/>
      <c r="H29" s="582"/>
      <c r="I29" s="582"/>
      <c r="J29" s="582"/>
      <c r="K29" s="582"/>
      <c r="L29" s="582"/>
      <c r="M29" s="584"/>
    </row>
    <row r="30" spans="1:13" s="25" customFormat="1" ht="12.75" customHeight="1">
      <c r="A30" s="621">
        <f>'7- Mapa Final'!A30</f>
        <v>3</v>
      </c>
      <c r="B30" s="619" t="str">
        <f>'7- Mapa Final'!B30</f>
        <v>No cumplir con  las visitas de estudios socio familiares de manera oportuna</v>
      </c>
      <c r="C30" s="619" t="str">
        <f>'7- Mapa Final'!C30</f>
        <v>Imcumplimiento en la realización  de las visitas programadas de estudios socio familiares antes de la realización de audiencias  afectando la prestación del servicio de Justicia.</v>
      </c>
      <c r="D30" s="622" t="str">
        <f>'7- Mapa Final'!J30</f>
        <v>Baja - 2</v>
      </c>
      <c r="E30" s="623" t="str">
        <f>'7- Mapa Final'!K30</f>
        <v>Menor - 2</v>
      </c>
      <c r="F30" s="620" t="str">
        <f>'7- Mapa Final'!M30</f>
        <v>Moderado - 4</v>
      </c>
      <c r="G30" s="390" t="str">
        <f>+'7- Mapa Final'!N30:N39</f>
        <v>Aceptar el riesgo</v>
      </c>
      <c r="H30" s="633"/>
      <c r="I30" s="633"/>
      <c r="J30" s="633" t="s">
        <v>8</v>
      </c>
      <c r="K30" s="617">
        <v>45302</v>
      </c>
      <c r="L30" s="617">
        <v>45382</v>
      </c>
      <c r="M30" s="618" t="s">
        <v>517</v>
      </c>
    </row>
    <row r="31" spans="1:13" s="25" customFormat="1" ht="12.75" customHeight="1">
      <c r="A31" s="587"/>
      <c r="B31" s="589"/>
      <c r="C31" s="589"/>
      <c r="D31" s="592"/>
      <c r="E31" s="595"/>
      <c r="F31" s="585"/>
      <c r="G31" s="391"/>
      <c r="H31" s="581"/>
      <c r="I31" s="581"/>
      <c r="J31" s="581"/>
      <c r="K31" s="581"/>
      <c r="L31" s="581"/>
      <c r="M31" s="583"/>
    </row>
    <row r="32" spans="1:13" s="25" customFormat="1" ht="12.75" customHeight="1">
      <c r="A32" s="587"/>
      <c r="B32" s="589"/>
      <c r="C32" s="589"/>
      <c r="D32" s="592"/>
      <c r="E32" s="595"/>
      <c r="F32" s="585"/>
      <c r="G32" s="391"/>
      <c r="H32" s="581"/>
      <c r="I32" s="581"/>
      <c r="J32" s="581"/>
      <c r="K32" s="581"/>
      <c r="L32" s="581"/>
      <c r="M32" s="583"/>
    </row>
    <row r="33" spans="1:13" s="25" customFormat="1" ht="12.75" customHeight="1">
      <c r="A33" s="587"/>
      <c r="B33" s="589"/>
      <c r="C33" s="589"/>
      <c r="D33" s="592"/>
      <c r="E33" s="595"/>
      <c r="F33" s="585"/>
      <c r="G33" s="391"/>
      <c r="H33" s="581"/>
      <c r="I33" s="581"/>
      <c r="J33" s="581"/>
      <c r="K33" s="581"/>
      <c r="L33" s="581"/>
      <c r="M33" s="583"/>
    </row>
    <row r="34" spans="1:13" s="25" customFormat="1" ht="13.5" customHeight="1">
      <c r="A34" s="587"/>
      <c r="B34" s="589"/>
      <c r="C34" s="589"/>
      <c r="D34" s="592"/>
      <c r="E34" s="595"/>
      <c r="F34" s="585"/>
      <c r="G34" s="391"/>
      <c r="H34" s="581"/>
      <c r="I34" s="581"/>
      <c r="J34" s="581"/>
      <c r="K34" s="581"/>
      <c r="L34" s="581"/>
      <c r="M34" s="583"/>
    </row>
    <row r="35" spans="1:13">
      <c r="A35" s="587"/>
      <c r="B35" s="589"/>
      <c r="C35" s="589"/>
      <c r="D35" s="592"/>
      <c r="E35" s="595"/>
      <c r="F35" s="585"/>
      <c r="G35" s="391"/>
      <c r="H35" s="581"/>
      <c r="I35" s="581"/>
      <c r="J35" s="581"/>
      <c r="K35" s="581"/>
      <c r="L35" s="581"/>
      <c r="M35" s="583"/>
    </row>
    <row r="36" spans="1:13">
      <c r="A36" s="587"/>
      <c r="B36" s="589"/>
      <c r="C36" s="589"/>
      <c r="D36" s="592"/>
      <c r="E36" s="595"/>
      <c r="F36" s="585"/>
      <c r="G36" s="391"/>
      <c r="H36" s="581"/>
      <c r="I36" s="581"/>
      <c r="J36" s="581"/>
      <c r="K36" s="581"/>
      <c r="L36" s="581"/>
      <c r="M36" s="583"/>
    </row>
    <row r="37" spans="1:13">
      <c r="A37" s="587"/>
      <c r="B37" s="589"/>
      <c r="C37" s="589"/>
      <c r="D37" s="592"/>
      <c r="E37" s="595"/>
      <c r="F37" s="585"/>
      <c r="G37" s="391"/>
      <c r="H37" s="581"/>
      <c r="I37" s="581"/>
      <c r="J37" s="581"/>
      <c r="K37" s="581"/>
      <c r="L37" s="581"/>
      <c r="M37" s="583"/>
    </row>
    <row r="38" spans="1:13">
      <c r="A38" s="587"/>
      <c r="B38" s="589"/>
      <c r="C38" s="589"/>
      <c r="D38" s="592"/>
      <c r="E38" s="595"/>
      <c r="F38" s="585"/>
      <c r="G38" s="391"/>
      <c r="H38" s="581"/>
      <c r="I38" s="581"/>
      <c r="J38" s="581"/>
      <c r="K38" s="581"/>
      <c r="L38" s="581"/>
      <c r="M38" s="583"/>
    </row>
    <row r="39" spans="1:13" ht="15.75" thickBot="1">
      <c r="A39" s="588"/>
      <c r="B39" s="590"/>
      <c r="C39" s="590"/>
      <c r="D39" s="593"/>
      <c r="E39" s="596"/>
      <c r="F39" s="586"/>
      <c r="G39" s="392"/>
      <c r="H39" s="582"/>
      <c r="I39" s="582"/>
      <c r="J39" s="582"/>
      <c r="K39" s="582"/>
      <c r="L39" s="582"/>
      <c r="M39" s="584"/>
    </row>
    <row r="40" spans="1:13" s="25" customFormat="1" ht="12.75" customHeight="1">
      <c r="A40" s="621">
        <f>'7- Mapa Final'!A40</f>
        <v>4</v>
      </c>
      <c r="B40" s="619" t="str">
        <f>'7- Mapa Final'!B40</f>
        <v>Efectuar el reparto judicial incumpliendo requisitos</v>
      </c>
      <c r="C40" s="619" t="str">
        <f>'7- Mapa Final'!C40</f>
        <v>Realizar el reparto incumplimiento los principios  y condiciones establecidas para su realización</v>
      </c>
      <c r="D40" s="622" t="str">
        <f>'7- Mapa Final'!J40</f>
        <v>Muy Baja - 1</v>
      </c>
      <c r="E40" s="623" t="str">
        <f>'7- Mapa Final'!K40</f>
        <v>Menor - 2</v>
      </c>
      <c r="F40" s="620" t="str">
        <f>'7- Mapa Final'!M40</f>
        <v>Bajo - 2</v>
      </c>
      <c r="G40" s="390" t="str">
        <f>+'7- Mapa Final'!N40:N49</f>
        <v>Aceptar el riesgo</v>
      </c>
      <c r="H40" s="633"/>
      <c r="I40" s="633"/>
      <c r="J40" s="633" t="s">
        <v>8</v>
      </c>
      <c r="K40" s="617">
        <v>45302</v>
      </c>
      <c r="L40" s="617">
        <v>45382</v>
      </c>
      <c r="M40" s="618" t="s">
        <v>518</v>
      </c>
    </row>
    <row r="41" spans="1:13" s="25" customFormat="1" ht="12.75" customHeight="1">
      <c r="A41" s="587"/>
      <c r="B41" s="589"/>
      <c r="C41" s="589"/>
      <c r="D41" s="592"/>
      <c r="E41" s="595"/>
      <c r="F41" s="585"/>
      <c r="G41" s="391"/>
      <c r="H41" s="581"/>
      <c r="I41" s="581"/>
      <c r="J41" s="581"/>
      <c r="K41" s="581"/>
      <c r="L41" s="581"/>
      <c r="M41" s="583"/>
    </row>
    <row r="42" spans="1:13" s="25" customFormat="1" ht="12.75" customHeight="1">
      <c r="A42" s="587"/>
      <c r="B42" s="589"/>
      <c r="C42" s="589"/>
      <c r="D42" s="592"/>
      <c r="E42" s="595"/>
      <c r="F42" s="585"/>
      <c r="G42" s="391"/>
      <c r="H42" s="581"/>
      <c r="I42" s="581"/>
      <c r="J42" s="581"/>
      <c r="K42" s="581"/>
      <c r="L42" s="581"/>
      <c r="M42" s="583"/>
    </row>
    <row r="43" spans="1:13" s="25" customFormat="1" ht="12.75" customHeight="1">
      <c r="A43" s="587"/>
      <c r="B43" s="589"/>
      <c r="C43" s="589"/>
      <c r="D43" s="592"/>
      <c r="E43" s="595"/>
      <c r="F43" s="585"/>
      <c r="G43" s="391"/>
      <c r="H43" s="581"/>
      <c r="I43" s="581"/>
      <c r="J43" s="581"/>
      <c r="K43" s="581"/>
      <c r="L43" s="581"/>
      <c r="M43" s="583"/>
    </row>
    <row r="44" spans="1:13" s="25" customFormat="1" ht="13.5" customHeight="1">
      <c r="A44" s="587"/>
      <c r="B44" s="589"/>
      <c r="C44" s="589"/>
      <c r="D44" s="592"/>
      <c r="E44" s="595"/>
      <c r="F44" s="585"/>
      <c r="G44" s="391"/>
      <c r="H44" s="581"/>
      <c r="I44" s="581"/>
      <c r="J44" s="581"/>
      <c r="K44" s="581"/>
      <c r="L44" s="581"/>
      <c r="M44" s="583"/>
    </row>
    <row r="45" spans="1:13">
      <c r="A45" s="587"/>
      <c r="B45" s="589"/>
      <c r="C45" s="589"/>
      <c r="D45" s="592"/>
      <c r="E45" s="595"/>
      <c r="F45" s="585"/>
      <c r="G45" s="391"/>
      <c r="H45" s="581"/>
      <c r="I45" s="581"/>
      <c r="J45" s="581"/>
      <c r="K45" s="581"/>
      <c r="L45" s="581"/>
      <c r="M45" s="583"/>
    </row>
    <row r="46" spans="1:13">
      <c r="A46" s="587"/>
      <c r="B46" s="589"/>
      <c r="C46" s="589"/>
      <c r="D46" s="592"/>
      <c r="E46" s="595"/>
      <c r="F46" s="585"/>
      <c r="G46" s="391"/>
      <c r="H46" s="581"/>
      <c r="I46" s="581"/>
      <c r="J46" s="581"/>
      <c r="K46" s="581"/>
      <c r="L46" s="581"/>
      <c r="M46" s="583"/>
    </row>
    <row r="47" spans="1:13">
      <c r="A47" s="587"/>
      <c r="B47" s="589"/>
      <c r="C47" s="589"/>
      <c r="D47" s="592"/>
      <c r="E47" s="595"/>
      <c r="F47" s="585"/>
      <c r="G47" s="391"/>
      <c r="H47" s="581"/>
      <c r="I47" s="581"/>
      <c r="J47" s="581"/>
      <c r="K47" s="581"/>
      <c r="L47" s="581"/>
      <c r="M47" s="583"/>
    </row>
    <row r="48" spans="1:13">
      <c r="A48" s="587"/>
      <c r="B48" s="589"/>
      <c r="C48" s="589"/>
      <c r="D48" s="592"/>
      <c r="E48" s="595"/>
      <c r="F48" s="585"/>
      <c r="G48" s="391"/>
      <c r="H48" s="581"/>
      <c r="I48" s="581"/>
      <c r="J48" s="581"/>
      <c r="K48" s="581"/>
      <c r="L48" s="581"/>
      <c r="M48" s="583"/>
    </row>
    <row r="49" spans="1:13" ht="15.75" thickBot="1">
      <c r="A49" s="588"/>
      <c r="B49" s="590"/>
      <c r="C49" s="590"/>
      <c r="D49" s="593"/>
      <c r="E49" s="596"/>
      <c r="F49" s="586"/>
      <c r="G49" s="392"/>
      <c r="H49" s="582"/>
      <c r="I49" s="582"/>
      <c r="J49" s="582"/>
      <c r="K49" s="582"/>
      <c r="L49" s="582"/>
      <c r="M49" s="584"/>
    </row>
    <row r="50" spans="1:13" s="25" customFormat="1" ht="12.75" customHeight="1">
      <c r="A50" s="621">
        <v>5</v>
      </c>
      <c r="B50" s="619" t="str">
        <f>'7- Mapa Final'!B50</f>
        <v>Pérdida de documentos</v>
      </c>
      <c r="C50" s="619" t="str">
        <f>'7- Mapa Final'!C50</f>
        <v xml:space="preserve">Extravío temporal o definitivo de los  documentos de los procesos judiciales al interior de los despachos o centro de servicios </v>
      </c>
      <c r="D50" s="622" t="str">
        <f>'7- Mapa Final'!J50</f>
        <v>Muy Baja - 1</v>
      </c>
      <c r="E50" s="623" t="str">
        <f>'7- Mapa Final'!K50</f>
        <v>Leve - 1</v>
      </c>
      <c r="F50" s="620" t="str">
        <f>'7- Mapa Final'!M50</f>
        <v>Bajo - 1</v>
      </c>
      <c r="G50" s="390" t="str">
        <f>+'7- Mapa Final'!N50:N59</f>
        <v>Aceptar el riesgo</v>
      </c>
      <c r="H50" s="633"/>
      <c r="I50" s="633"/>
      <c r="J50" s="633" t="s">
        <v>8</v>
      </c>
      <c r="K50" s="617">
        <v>45302</v>
      </c>
      <c r="L50" s="617">
        <v>45382</v>
      </c>
      <c r="M50" s="618" t="s">
        <v>519</v>
      </c>
    </row>
    <row r="51" spans="1:13" s="25" customFormat="1" ht="12.75" customHeight="1">
      <c r="A51" s="587"/>
      <c r="B51" s="589"/>
      <c r="C51" s="589"/>
      <c r="D51" s="592"/>
      <c r="E51" s="595"/>
      <c r="F51" s="585"/>
      <c r="G51" s="391"/>
      <c r="H51" s="581"/>
      <c r="I51" s="581"/>
      <c r="J51" s="581"/>
      <c r="K51" s="581"/>
      <c r="L51" s="581"/>
      <c r="M51" s="583"/>
    </row>
    <row r="52" spans="1:13" s="25" customFormat="1" ht="12.75" customHeight="1">
      <c r="A52" s="587"/>
      <c r="B52" s="589"/>
      <c r="C52" s="589"/>
      <c r="D52" s="592"/>
      <c r="E52" s="595"/>
      <c r="F52" s="585"/>
      <c r="G52" s="391"/>
      <c r="H52" s="581"/>
      <c r="I52" s="581"/>
      <c r="J52" s="581"/>
      <c r="K52" s="581"/>
      <c r="L52" s="581"/>
      <c r="M52" s="583"/>
    </row>
    <row r="53" spans="1:13" s="25" customFormat="1" ht="12.75" customHeight="1">
      <c r="A53" s="587"/>
      <c r="B53" s="589"/>
      <c r="C53" s="589"/>
      <c r="D53" s="592"/>
      <c r="E53" s="595"/>
      <c r="F53" s="585"/>
      <c r="G53" s="391"/>
      <c r="H53" s="581"/>
      <c r="I53" s="581"/>
      <c r="J53" s="581"/>
      <c r="K53" s="581"/>
      <c r="L53" s="581"/>
      <c r="M53" s="583"/>
    </row>
    <row r="54" spans="1:13" s="25" customFormat="1" ht="13.5" customHeight="1">
      <c r="A54" s="587"/>
      <c r="B54" s="589"/>
      <c r="C54" s="589"/>
      <c r="D54" s="592"/>
      <c r="E54" s="595"/>
      <c r="F54" s="585"/>
      <c r="G54" s="391"/>
      <c r="H54" s="581"/>
      <c r="I54" s="581"/>
      <c r="J54" s="581"/>
      <c r="K54" s="581"/>
      <c r="L54" s="581"/>
      <c r="M54" s="583"/>
    </row>
    <row r="55" spans="1:13">
      <c r="A55" s="587"/>
      <c r="B55" s="589"/>
      <c r="C55" s="589"/>
      <c r="D55" s="592"/>
      <c r="E55" s="595"/>
      <c r="F55" s="585"/>
      <c r="G55" s="391"/>
      <c r="H55" s="581"/>
      <c r="I55" s="581"/>
      <c r="J55" s="581"/>
      <c r="K55" s="581"/>
      <c r="L55" s="581"/>
      <c r="M55" s="583"/>
    </row>
    <row r="56" spans="1:13">
      <c r="A56" s="587"/>
      <c r="B56" s="589"/>
      <c r="C56" s="589"/>
      <c r="D56" s="592"/>
      <c r="E56" s="595"/>
      <c r="F56" s="585"/>
      <c r="G56" s="391"/>
      <c r="H56" s="581"/>
      <c r="I56" s="581"/>
      <c r="J56" s="581"/>
      <c r="K56" s="581"/>
      <c r="L56" s="581"/>
      <c r="M56" s="583"/>
    </row>
    <row r="57" spans="1:13">
      <c r="A57" s="587"/>
      <c r="B57" s="589"/>
      <c r="C57" s="589"/>
      <c r="D57" s="592"/>
      <c r="E57" s="595"/>
      <c r="F57" s="585"/>
      <c r="G57" s="391"/>
      <c r="H57" s="581"/>
      <c r="I57" s="581"/>
      <c r="J57" s="581"/>
      <c r="K57" s="581"/>
      <c r="L57" s="581"/>
      <c r="M57" s="583"/>
    </row>
    <row r="58" spans="1:13">
      <c r="A58" s="587"/>
      <c r="B58" s="589"/>
      <c r="C58" s="589"/>
      <c r="D58" s="592"/>
      <c r="E58" s="595"/>
      <c r="F58" s="585"/>
      <c r="G58" s="391"/>
      <c r="H58" s="581"/>
      <c r="I58" s="581"/>
      <c r="J58" s="581"/>
      <c r="K58" s="581"/>
      <c r="L58" s="581"/>
      <c r="M58" s="583"/>
    </row>
    <row r="59" spans="1:13" ht="15.75" thickBot="1">
      <c r="A59" s="588"/>
      <c r="B59" s="590"/>
      <c r="C59" s="590"/>
      <c r="D59" s="593"/>
      <c r="E59" s="596"/>
      <c r="F59" s="586"/>
      <c r="G59" s="392"/>
      <c r="H59" s="582"/>
      <c r="I59" s="582"/>
      <c r="J59" s="582"/>
      <c r="K59" s="582"/>
      <c r="L59" s="582"/>
      <c r="M59" s="584"/>
    </row>
    <row r="60" spans="1:13" s="25" customFormat="1" ht="12.75" hidden="1" customHeight="1">
      <c r="A60" s="597">
        <v>6</v>
      </c>
      <c r="B60" s="598" t="str">
        <f>'7- Mapa Final'!B60</f>
        <v xml:space="preserve">Recibir , ofrecer, prometer , entregar o aceptar dádivas o beneficios a nombre propio o de terceros para  expedir, alterar,retener , extraviar o entregar  documentos  sin el lleno de requisitos legales </v>
      </c>
      <c r="C60" s="598" t="str">
        <f>'7- Mapa Final'!C60</f>
        <v xml:space="preserve"> Realizar trámites sin el cumplimiento de los requisitos legales  o  con informacionfalsa</v>
      </c>
      <c r="D60" s="599" t="str">
        <f>'7- Mapa Final'!J60</f>
        <v>Muy Baja - 1</v>
      </c>
      <c r="E60" s="600" t="str">
        <f>'7- Mapa Final'!K60</f>
        <v>Mayor - 4</v>
      </c>
      <c r="F60" s="601" t="str">
        <f>'7- Mapa Final'!M60</f>
        <v>Alto  - 4</v>
      </c>
      <c r="G60" s="451" t="str">
        <f>+'7- Mapa Final'!N60:N69</f>
        <v>Reducir (Mitigar)</v>
      </c>
      <c r="H60" s="602"/>
      <c r="I60" s="602"/>
      <c r="J60" s="602"/>
      <c r="K60" s="602"/>
      <c r="L60" s="602"/>
      <c r="M60" s="603" t="s">
        <v>520</v>
      </c>
    </row>
    <row r="61" spans="1:13" s="25" customFormat="1" ht="12.75" hidden="1" customHeight="1">
      <c r="A61" s="587"/>
      <c r="B61" s="589"/>
      <c r="C61" s="589"/>
      <c r="D61" s="592"/>
      <c r="E61" s="595"/>
      <c r="F61" s="585"/>
      <c r="G61" s="391"/>
      <c r="H61" s="581"/>
      <c r="I61" s="581"/>
      <c r="J61" s="581"/>
      <c r="K61" s="581"/>
      <c r="L61" s="581"/>
      <c r="M61" s="583"/>
    </row>
    <row r="62" spans="1:13" s="25" customFormat="1" ht="12.75" hidden="1" customHeight="1">
      <c r="A62" s="587"/>
      <c r="B62" s="589"/>
      <c r="C62" s="589"/>
      <c r="D62" s="592"/>
      <c r="E62" s="595"/>
      <c r="F62" s="585"/>
      <c r="G62" s="391"/>
      <c r="H62" s="581"/>
      <c r="I62" s="581"/>
      <c r="J62" s="581"/>
      <c r="K62" s="581"/>
      <c r="L62" s="581"/>
      <c r="M62" s="583"/>
    </row>
    <row r="63" spans="1:13" s="25" customFormat="1" ht="12.75" hidden="1" customHeight="1">
      <c r="A63" s="587"/>
      <c r="B63" s="589"/>
      <c r="C63" s="589"/>
      <c r="D63" s="592"/>
      <c r="E63" s="595"/>
      <c r="F63" s="585"/>
      <c r="G63" s="391"/>
      <c r="H63" s="581"/>
      <c r="I63" s="581"/>
      <c r="J63" s="581"/>
      <c r="K63" s="581"/>
      <c r="L63" s="581"/>
      <c r="M63" s="583"/>
    </row>
    <row r="64" spans="1:13" s="25" customFormat="1" ht="13.5" hidden="1" customHeight="1">
      <c r="A64" s="587"/>
      <c r="B64" s="589"/>
      <c r="C64" s="589"/>
      <c r="D64" s="592"/>
      <c r="E64" s="595"/>
      <c r="F64" s="585"/>
      <c r="G64" s="391"/>
      <c r="H64" s="581"/>
      <c r="I64" s="581"/>
      <c r="J64" s="581"/>
      <c r="K64" s="581"/>
      <c r="L64" s="581"/>
      <c r="M64" s="583"/>
    </row>
    <row r="65" spans="1:13" hidden="1">
      <c r="A65" s="587"/>
      <c r="B65" s="589"/>
      <c r="C65" s="589"/>
      <c r="D65" s="592"/>
      <c r="E65" s="595"/>
      <c r="F65" s="585"/>
      <c r="G65" s="391"/>
      <c r="H65" s="581"/>
      <c r="I65" s="581"/>
      <c r="J65" s="581"/>
      <c r="K65" s="581"/>
      <c r="L65" s="581"/>
      <c r="M65" s="583"/>
    </row>
    <row r="66" spans="1:13" hidden="1">
      <c r="A66" s="587"/>
      <c r="B66" s="589"/>
      <c r="C66" s="589"/>
      <c r="D66" s="592"/>
      <c r="E66" s="595"/>
      <c r="F66" s="585"/>
      <c r="G66" s="391"/>
      <c r="H66" s="581"/>
      <c r="I66" s="581"/>
      <c r="J66" s="581"/>
      <c r="K66" s="581"/>
      <c r="L66" s="581"/>
      <c r="M66" s="583"/>
    </row>
    <row r="67" spans="1:13" hidden="1">
      <c r="A67" s="587"/>
      <c r="B67" s="589"/>
      <c r="C67" s="589"/>
      <c r="D67" s="592"/>
      <c r="E67" s="595"/>
      <c r="F67" s="585"/>
      <c r="G67" s="391"/>
      <c r="H67" s="581"/>
      <c r="I67" s="581"/>
      <c r="J67" s="581"/>
      <c r="K67" s="581"/>
      <c r="L67" s="581"/>
      <c r="M67" s="583"/>
    </row>
    <row r="68" spans="1:13" hidden="1">
      <c r="A68" s="587"/>
      <c r="B68" s="589"/>
      <c r="C68" s="589"/>
      <c r="D68" s="592"/>
      <c r="E68" s="595"/>
      <c r="F68" s="585"/>
      <c r="G68" s="391"/>
      <c r="H68" s="581"/>
      <c r="I68" s="581"/>
      <c r="J68" s="581"/>
      <c r="K68" s="581"/>
      <c r="L68" s="581"/>
      <c r="M68" s="583"/>
    </row>
    <row r="69" spans="1:13" ht="15.75" hidden="1" thickBot="1">
      <c r="A69" s="588"/>
      <c r="B69" s="590"/>
      <c r="C69" s="590"/>
      <c r="D69" s="593"/>
      <c r="E69" s="596"/>
      <c r="F69" s="586"/>
      <c r="G69" s="391"/>
      <c r="H69" s="582"/>
      <c r="I69" s="582"/>
      <c r="J69" s="582"/>
      <c r="K69" s="582"/>
      <c r="L69" s="582"/>
      <c r="M69" s="584"/>
    </row>
    <row r="70" spans="1:13" s="25" customFormat="1" ht="12.75" hidden="1" customHeight="1">
      <c r="A70" s="587">
        <v>7</v>
      </c>
      <c r="B70" s="589" t="str">
        <f>'7- Mapa Final'!B70</f>
        <v xml:space="preserve">Recibir, ofrecer, prometer, entregar o aceptar dadivas  o beneficios a nombre propio o de terceros para  demorar, retener, alterar o direccionar fallos judiciales </v>
      </c>
      <c r="C70" s="589" t="str">
        <f>'7- Mapa Final'!C70</f>
        <v xml:space="preserve">Proferir  sentencias judiciales incumplmiendo los principios de la administracion de justicia o sin la observancia de los Codigos  Procesales en la materia </v>
      </c>
      <c r="D70" s="591" t="str">
        <f>'7- Mapa Final'!J70</f>
        <v>Muy Baja - 1</v>
      </c>
      <c r="E70" s="594" t="str">
        <f>'7- Mapa Final'!K70</f>
        <v>Mayor - 4</v>
      </c>
      <c r="F70" s="585" t="str">
        <f>'7- Mapa Final'!M70</f>
        <v>Alto  - 4</v>
      </c>
      <c r="G70" s="390" t="str">
        <f>+'7- Mapa Final'!N70:N79</f>
        <v>Reducir (Mitigar)</v>
      </c>
      <c r="H70" s="581"/>
      <c r="I70" s="581"/>
      <c r="J70" s="581"/>
      <c r="K70" s="581"/>
      <c r="L70" s="581"/>
      <c r="M70" s="583" t="s">
        <v>521</v>
      </c>
    </row>
    <row r="71" spans="1:13" s="25" customFormat="1" ht="12.75" hidden="1" customHeight="1">
      <c r="A71" s="587"/>
      <c r="B71" s="589"/>
      <c r="C71" s="589"/>
      <c r="D71" s="592"/>
      <c r="E71" s="595"/>
      <c r="F71" s="585"/>
      <c r="G71" s="391"/>
      <c r="H71" s="581"/>
      <c r="I71" s="581"/>
      <c r="J71" s="581"/>
      <c r="K71" s="581"/>
      <c r="L71" s="581"/>
      <c r="M71" s="583"/>
    </row>
    <row r="72" spans="1:13" s="25" customFormat="1" ht="12.75" hidden="1" customHeight="1">
      <c r="A72" s="587"/>
      <c r="B72" s="589"/>
      <c r="C72" s="589"/>
      <c r="D72" s="592"/>
      <c r="E72" s="595"/>
      <c r="F72" s="585"/>
      <c r="G72" s="391"/>
      <c r="H72" s="581"/>
      <c r="I72" s="581"/>
      <c r="J72" s="581"/>
      <c r="K72" s="581"/>
      <c r="L72" s="581"/>
      <c r="M72" s="583"/>
    </row>
    <row r="73" spans="1:13" s="25" customFormat="1" ht="12.75" hidden="1" customHeight="1">
      <c r="A73" s="587"/>
      <c r="B73" s="589"/>
      <c r="C73" s="589"/>
      <c r="D73" s="592"/>
      <c r="E73" s="595"/>
      <c r="F73" s="585"/>
      <c r="G73" s="391"/>
      <c r="H73" s="581"/>
      <c r="I73" s="581"/>
      <c r="J73" s="581"/>
      <c r="K73" s="581"/>
      <c r="L73" s="581"/>
      <c r="M73" s="583"/>
    </row>
    <row r="74" spans="1:13" s="25" customFormat="1" ht="13.5" hidden="1" customHeight="1">
      <c r="A74" s="587"/>
      <c r="B74" s="589"/>
      <c r="C74" s="589"/>
      <c r="D74" s="592"/>
      <c r="E74" s="595"/>
      <c r="F74" s="585"/>
      <c r="G74" s="391"/>
      <c r="H74" s="581"/>
      <c r="I74" s="581"/>
      <c r="J74" s="581"/>
      <c r="K74" s="581"/>
      <c r="L74" s="581"/>
      <c r="M74" s="583"/>
    </row>
    <row r="75" spans="1:13" hidden="1">
      <c r="A75" s="587"/>
      <c r="B75" s="589"/>
      <c r="C75" s="589"/>
      <c r="D75" s="592"/>
      <c r="E75" s="595"/>
      <c r="F75" s="585"/>
      <c r="G75" s="391"/>
      <c r="H75" s="581"/>
      <c r="I75" s="581"/>
      <c r="J75" s="581"/>
      <c r="K75" s="581"/>
      <c r="L75" s="581"/>
      <c r="M75" s="583"/>
    </row>
    <row r="76" spans="1:13" hidden="1">
      <c r="A76" s="587"/>
      <c r="B76" s="589"/>
      <c r="C76" s="589"/>
      <c r="D76" s="592"/>
      <c r="E76" s="595"/>
      <c r="F76" s="585"/>
      <c r="G76" s="391"/>
      <c r="H76" s="581"/>
      <c r="I76" s="581"/>
      <c r="J76" s="581"/>
      <c r="K76" s="581"/>
      <c r="L76" s="581"/>
      <c r="M76" s="583"/>
    </row>
    <row r="77" spans="1:13" hidden="1">
      <c r="A77" s="587"/>
      <c r="B77" s="589"/>
      <c r="C77" s="589"/>
      <c r="D77" s="592"/>
      <c r="E77" s="595"/>
      <c r="F77" s="585"/>
      <c r="G77" s="391"/>
      <c r="H77" s="581"/>
      <c r="I77" s="581"/>
      <c r="J77" s="581"/>
      <c r="K77" s="581"/>
      <c r="L77" s="581"/>
      <c r="M77" s="583"/>
    </row>
    <row r="78" spans="1:13" hidden="1">
      <c r="A78" s="587"/>
      <c r="B78" s="589"/>
      <c r="C78" s="589"/>
      <c r="D78" s="592"/>
      <c r="E78" s="595"/>
      <c r="F78" s="585"/>
      <c r="G78" s="391"/>
      <c r="H78" s="581"/>
      <c r="I78" s="581"/>
      <c r="J78" s="581"/>
      <c r="K78" s="581"/>
      <c r="L78" s="581"/>
      <c r="M78" s="583"/>
    </row>
    <row r="79" spans="1:13" ht="15.75" hidden="1" thickBot="1">
      <c r="A79" s="588"/>
      <c r="B79" s="590"/>
      <c r="C79" s="590"/>
      <c r="D79" s="593"/>
      <c r="E79" s="596"/>
      <c r="F79" s="586"/>
      <c r="G79" s="391"/>
      <c r="H79" s="582"/>
      <c r="I79" s="582"/>
      <c r="J79" s="582"/>
      <c r="K79" s="582"/>
      <c r="L79" s="582"/>
      <c r="M79" s="584"/>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2" operator="containsText" text="3- Moderado">
      <formula>NOT(ISERROR(SEARCH("3- Moderado",A60)))</formula>
    </cfRule>
    <cfRule type="containsText" dxfId="216" priority="23" operator="containsText" text="6- Moderado">
      <formula>NOT(ISERROR(SEARCH("6- Moderado",A60)))</formula>
    </cfRule>
    <cfRule type="containsText" dxfId="215" priority="24" operator="containsText" text="4- Moderado">
      <formula>NOT(ISERROR(SEARCH("4- Moderado",A60)))</formula>
    </cfRule>
    <cfRule type="containsText" dxfId="214" priority="25" operator="containsText" text="3- Bajo">
      <formula>NOT(ISERROR(SEARCH("3- Bajo",A60)))</formula>
    </cfRule>
    <cfRule type="containsText" dxfId="213" priority="26" operator="containsText" text="4- Bajo">
      <formula>NOT(ISERROR(SEARCH("4- Bajo",A60)))</formula>
    </cfRule>
    <cfRule type="containsText" dxfId="212" priority="27" operator="containsText" text="1- Bajo">
      <formula>NOT(ISERROR(SEARCH("1- Bajo",A60)))</formula>
    </cfRule>
  </conditionalFormatting>
  <conditionalFormatting sqref="A70:E70">
    <cfRule type="containsText" dxfId="211" priority="8" operator="containsText" text="3- Moderado">
      <formula>NOT(ISERROR(SEARCH("3- Moderado",A70)))</formula>
    </cfRule>
    <cfRule type="containsText" dxfId="210" priority="9" operator="containsText" text="6- Moderado">
      <formula>NOT(ISERROR(SEARCH("6- Moderado",A70)))</formula>
    </cfRule>
    <cfRule type="containsText" dxfId="209" priority="10" operator="containsText" text="4- Moderado">
      <formula>NOT(ISERROR(SEARCH("4- Moderado",A70)))</formula>
    </cfRule>
    <cfRule type="containsText" dxfId="208" priority="11" operator="containsText" text="3- Bajo">
      <formula>NOT(ISERROR(SEARCH("3- Bajo",A70)))</formula>
    </cfRule>
    <cfRule type="containsText" dxfId="207" priority="12" operator="containsText" text="4- Bajo">
      <formula>NOT(ISERROR(SEARCH("4- Bajo",A70)))</formula>
    </cfRule>
    <cfRule type="containsText" dxfId="206" priority="13" operator="containsText" text="1- Bajo">
      <formula>NOT(ISERROR(SEARCH("1- Bajo",A70)))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FM79"/>
  <sheetViews>
    <sheetView showGridLines="0" topLeftCell="G37" zoomScale="85" zoomScaleNormal="85" workbookViewId="0">
      <selection activeCell="G20" sqref="G20"/>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625"/>
      <c r="B1" s="626"/>
      <c r="C1" s="629"/>
      <c r="D1" s="629"/>
      <c r="E1" s="629"/>
      <c r="F1" s="629"/>
      <c r="G1" s="629"/>
      <c r="H1" s="629"/>
      <c r="I1" s="629"/>
      <c r="J1" s="630"/>
      <c r="K1" s="624"/>
      <c r="L1" s="624"/>
      <c r="M1" s="624"/>
    </row>
    <row r="2" spans="1:13" s="18" customFormat="1" ht="81"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24"/>
      <c r="L3" s="624"/>
      <c r="M3" s="624"/>
    </row>
    <row r="4" spans="1:13" s="18" customFormat="1" ht="40.9" customHeight="1">
      <c r="A4" s="409" t="s">
        <v>265</v>
      </c>
      <c r="B4" s="409"/>
      <c r="C4" s="498" t="str">
        <f>'Seguimiento 1 Trimestre'!C4:M4</f>
        <v>PROCESO TRASVERSAL (Gestion Civil Familia, laboral, acciones constitucionales, Atención al usuario, Gestión comunicaciones y notificaciones, Gestión Reparto y Radicación, Asistencia Social)</v>
      </c>
      <c r="D4" s="498"/>
      <c r="E4" s="498"/>
      <c r="F4" s="498"/>
      <c r="G4" s="498"/>
      <c r="H4" s="498"/>
      <c r="I4" s="498"/>
      <c r="J4" s="498"/>
      <c r="K4" s="498"/>
      <c r="L4" s="498"/>
      <c r="M4" s="498"/>
    </row>
    <row r="5" spans="1:13" s="18" customFormat="1" ht="62.45" customHeight="1">
      <c r="A5" s="409" t="s">
        <v>267</v>
      </c>
      <c r="B5" s="409"/>
      <c r="C5" s="497" t="str">
        <f>'Seguimiento 1 Trimestre'!C5:M5</f>
        <v>Administrar Justicia en las especialidades Civil, Familia y Laboral, en la Ciudad de Armenia</v>
      </c>
      <c r="D5" s="497"/>
      <c r="E5" s="497"/>
      <c r="F5" s="497"/>
      <c r="G5" s="497"/>
      <c r="H5" s="497"/>
      <c r="I5" s="497"/>
      <c r="J5" s="497"/>
      <c r="K5" s="497"/>
      <c r="L5" s="497"/>
      <c r="M5" s="497"/>
    </row>
    <row r="6" spans="1:13" s="18" customFormat="1" ht="40.9" customHeight="1" thickBot="1">
      <c r="A6" s="409" t="s">
        <v>269</v>
      </c>
      <c r="B6" s="409"/>
      <c r="C6" s="614" t="str">
        <f>'Seguimiento 1 Trimestre'!C6:M6</f>
        <v>Despachos Judiciales</v>
      </c>
      <c r="D6" s="615"/>
      <c r="E6" s="615"/>
      <c r="F6" s="615"/>
      <c r="G6" s="615"/>
      <c r="H6" s="615"/>
      <c r="I6" s="615"/>
      <c r="J6" s="615"/>
      <c r="K6" s="615"/>
      <c r="L6" s="615"/>
      <c r="M6" s="616"/>
    </row>
    <row r="7" spans="1:13" s="22" customFormat="1" ht="40.5" customHeight="1" thickTop="1" thickBot="1">
      <c r="A7" s="609" t="s">
        <v>502</v>
      </c>
      <c r="B7" s="610"/>
      <c r="C7" s="611"/>
      <c r="D7" s="612" t="s">
        <v>503</v>
      </c>
      <c r="E7" s="612"/>
      <c r="F7" s="612"/>
      <c r="G7" s="613" t="s">
        <v>504</v>
      </c>
      <c r="H7" s="604" t="s">
        <v>505</v>
      </c>
      <c r="I7" s="606" t="s">
        <v>506</v>
      </c>
      <c r="J7" s="607"/>
      <c r="K7" s="606" t="s">
        <v>507</v>
      </c>
      <c r="L7" s="607"/>
      <c r="M7" s="608" t="s">
        <v>522</v>
      </c>
    </row>
    <row r="8" spans="1:13" s="23" customFormat="1" ht="108" customHeight="1" thickTop="1" thickBot="1">
      <c r="A8" s="30" t="s">
        <v>39</v>
      </c>
      <c r="B8" s="30" t="s">
        <v>207</v>
      </c>
      <c r="C8" s="30" t="s">
        <v>209</v>
      </c>
      <c r="D8" s="27" t="s">
        <v>219</v>
      </c>
      <c r="E8" s="27" t="s">
        <v>509</v>
      </c>
      <c r="F8" s="27" t="s">
        <v>510</v>
      </c>
      <c r="G8" s="613"/>
      <c r="H8" s="605"/>
      <c r="I8" s="28" t="s">
        <v>511</v>
      </c>
      <c r="J8" s="28" t="s">
        <v>512</v>
      </c>
      <c r="K8" s="28" t="s">
        <v>513</v>
      </c>
      <c r="L8" s="28" t="s">
        <v>514</v>
      </c>
      <c r="M8" s="608"/>
    </row>
    <row r="9" spans="1:13" s="24" customFormat="1" ht="21.75" customHeight="1" thickTop="1" thickBot="1">
      <c r="A9" s="634"/>
      <c r="B9" s="635"/>
      <c r="C9" s="635"/>
      <c r="D9" s="635"/>
      <c r="E9" s="635"/>
      <c r="F9" s="635"/>
      <c r="G9" s="635"/>
      <c r="H9" s="29"/>
      <c r="I9" s="29"/>
      <c r="J9" s="29"/>
      <c r="K9" s="29"/>
      <c r="L9" s="29"/>
      <c r="M9" s="29"/>
    </row>
    <row r="10" spans="1:13" s="25" customFormat="1" ht="15" customHeight="1">
      <c r="A10" s="621">
        <f>'7- Mapa Final'!A10</f>
        <v>1</v>
      </c>
      <c r="B10" s="619" t="str">
        <f>'7- Mapa Final'!B10</f>
        <v>Vencimiento de Términos en virtud de acciones constitucionales y habeas corpus</v>
      </c>
      <c r="C10" s="619" t="str">
        <f>'7- Mapa Final'!C10</f>
        <v>Se realizan  actuaciones procesales o se da  respuesta a las solicitudes de los usuarios de la administración de justicia en materia Civil, Familia y Laboral, después del  término legal establecido.</v>
      </c>
      <c r="D10" s="622" t="str">
        <f>'7- Mapa Final'!J10</f>
        <v>Muy Baja - 1</v>
      </c>
      <c r="E10" s="623" t="str">
        <f>'7- Mapa Final'!K10</f>
        <v>Menor - 2</v>
      </c>
      <c r="F10" s="639" t="str">
        <f>'7- Mapa Final'!M10</f>
        <v>Bajo - 2</v>
      </c>
      <c r="G10" s="494" t="s">
        <v>398</v>
      </c>
      <c r="H10" s="633"/>
      <c r="I10" s="633"/>
      <c r="J10" s="633" t="s">
        <v>8</v>
      </c>
      <c r="K10" s="617">
        <v>45383</v>
      </c>
      <c r="L10" s="617">
        <v>45473</v>
      </c>
      <c r="M10" s="618" t="s">
        <v>523</v>
      </c>
    </row>
    <row r="11" spans="1:13" s="25" customFormat="1" ht="13.5" customHeight="1">
      <c r="A11" s="587"/>
      <c r="B11" s="589"/>
      <c r="C11" s="589"/>
      <c r="D11" s="592"/>
      <c r="E11" s="595"/>
      <c r="F11" s="640"/>
      <c r="G11" s="495"/>
      <c r="H11" s="581"/>
      <c r="I11" s="581"/>
      <c r="J11" s="581"/>
      <c r="K11" s="581"/>
      <c r="L11" s="581"/>
      <c r="M11" s="583"/>
    </row>
    <row r="12" spans="1:13" s="25" customFormat="1" ht="13.5" customHeight="1">
      <c r="A12" s="587"/>
      <c r="B12" s="589"/>
      <c r="C12" s="589"/>
      <c r="D12" s="592"/>
      <c r="E12" s="595"/>
      <c r="F12" s="640"/>
      <c r="G12" s="495"/>
      <c r="H12" s="581"/>
      <c r="I12" s="581"/>
      <c r="J12" s="581"/>
      <c r="K12" s="581"/>
      <c r="L12" s="581"/>
      <c r="M12" s="583"/>
    </row>
    <row r="13" spans="1:13" s="25" customFormat="1" ht="13.5" customHeight="1">
      <c r="A13" s="587"/>
      <c r="B13" s="589"/>
      <c r="C13" s="589"/>
      <c r="D13" s="592"/>
      <c r="E13" s="595"/>
      <c r="F13" s="640"/>
      <c r="G13" s="495"/>
      <c r="H13" s="581"/>
      <c r="I13" s="581"/>
      <c r="J13" s="581"/>
      <c r="K13" s="581"/>
      <c r="L13" s="581"/>
      <c r="M13" s="583"/>
    </row>
    <row r="14" spans="1:13" s="25" customFormat="1" ht="13.5" customHeight="1">
      <c r="A14" s="587"/>
      <c r="B14" s="589"/>
      <c r="C14" s="589"/>
      <c r="D14" s="592"/>
      <c r="E14" s="595"/>
      <c r="F14" s="640"/>
      <c r="G14" s="495"/>
      <c r="H14" s="581"/>
      <c r="I14" s="581"/>
      <c r="J14" s="581"/>
      <c r="K14" s="581"/>
      <c r="L14" s="581"/>
      <c r="M14" s="583"/>
    </row>
    <row r="15" spans="1:13" s="25" customFormat="1" ht="13.5" customHeight="1">
      <c r="A15" s="587"/>
      <c r="B15" s="589"/>
      <c r="C15" s="589"/>
      <c r="D15" s="592"/>
      <c r="E15" s="595"/>
      <c r="F15" s="640"/>
      <c r="G15" s="495"/>
      <c r="H15" s="581"/>
      <c r="I15" s="581"/>
      <c r="J15" s="581"/>
      <c r="K15" s="581"/>
      <c r="L15" s="581"/>
      <c r="M15" s="583"/>
    </row>
    <row r="16" spans="1:13" s="25" customFormat="1" ht="13.5" customHeight="1">
      <c r="A16" s="587"/>
      <c r="B16" s="589"/>
      <c r="C16" s="589"/>
      <c r="D16" s="592"/>
      <c r="E16" s="595"/>
      <c r="F16" s="640"/>
      <c r="G16" s="495"/>
      <c r="H16" s="581"/>
      <c r="I16" s="581"/>
      <c r="J16" s="581"/>
      <c r="K16" s="581"/>
      <c r="L16" s="581"/>
      <c r="M16" s="583"/>
    </row>
    <row r="17" spans="1:13" s="25" customFormat="1" ht="13.5" customHeight="1">
      <c r="A17" s="587"/>
      <c r="B17" s="589"/>
      <c r="C17" s="589"/>
      <c r="D17" s="592"/>
      <c r="E17" s="595"/>
      <c r="F17" s="640"/>
      <c r="G17" s="495"/>
      <c r="H17" s="581"/>
      <c r="I17" s="581"/>
      <c r="J17" s="581"/>
      <c r="K17" s="581"/>
      <c r="L17" s="581"/>
      <c r="M17" s="583"/>
    </row>
    <row r="18" spans="1:13" s="25" customFormat="1" ht="13.5" customHeight="1">
      <c r="A18" s="587"/>
      <c r="B18" s="589"/>
      <c r="C18" s="589"/>
      <c r="D18" s="592"/>
      <c r="E18" s="595"/>
      <c r="F18" s="640"/>
      <c r="G18" s="495"/>
      <c r="H18" s="581"/>
      <c r="I18" s="581"/>
      <c r="J18" s="581"/>
      <c r="K18" s="581"/>
      <c r="L18" s="581"/>
      <c r="M18" s="583"/>
    </row>
    <row r="19" spans="1:13" s="25" customFormat="1" ht="21.75" customHeight="1">
      <c r="A19" s="587"/>
      <c r="B19" s="589"/>
      <c r="C19" s="589"/>
      <c r="D19" s="592"/>
      <c r="E19" s="595"/>
      <c r="F19" s="640"/>
      <c r="G19" s="641"/>
      <c r="H19" s="581"/>
      <c r="I19" s="581"/>
      <c r="J19" s="642"/>
      <c r="K19" s="642"/>
      <c r="L19" s="642"/>
      <c r="M19" s="583"/>
    </row>
    <row r="20" spans="1:13" s="25" customFormat="1" ht="19.5" customHeight="1">
      <c r="A20" s="587">
        <f>'7- Mapa Final'!A20</f>
        <v>2</v>
      </c>
      <c r="B20" s="589" t="str">
        <f>'7- Mapa Final'!B20</f>
        <v xml:space="preserve">Incumplimientos en la realizacion de audiencias </v>
      </c>
      <c r="C20" s="589" t="str">
        <f>'7- Mapa Final'!C20</f>
        <v>No realización de una audiencia o incumpimiento de la programación de audiencias.</v>
      </c>
      <c r="D20" s="591" t="str">
        <f>'7- Mapa Final'!J20</f>
        <v>Baja - 2</v>
      </c>
      <c r="E20" s="594" t="str">
        <f>'7- Mapa Final'!K20</f>
        <v>Leve - 1</v>
      </c>
      <c r="F20" s="640" t="str">
        <f>'7- Mapa Final'!M20</f>
        <v>Bajo - 2</v>
      </c>
      <c r="G20" s="391" t="s">
        <v>398</v>
      </c>
      <c r="H20" s="581"/>
      <c r="I20" s="581"/>
      <c r="J20" s="581" t="s">
        <v>8</v>
      </c>
      <c r="K20" s="643">
        <v>45383</v>
      </c>
      <c r="L20" s="643">
        <v>45473</v>
      </c>
      <c r="M20" s="583" t="s">
        <v>524</v>
      </c>
    </row>
    <row r="21" spans="1:13" s="25" customFormat="1" ht="19.5" customHeight="1">
      <c r="A21" s="587"/>
      <c r="B21" s="589"/>
      <c r="C21" s="589"/>
      <c r="D21" s="592"/>
      <c r="E21" s="595"/>
      <c r="F21" s="640"/>
      <c r="G21" s="391"/>
      <c r="H21" s="581"/>
      <c r="I21" s="581"/>
      <c r="J21" s="581"/>
      <c r="K21" s="581"/>
      <c r="L21" s="581"/>
      <c r="M21" s="583"/>
    </row>
    <row r="22" spans="1:13" s="25" customFormat="1" ht="19.5" customHeight="1">
      <c r="A22" s="587"/>
      <c r="B22" s="589"/>
      <c r="C22" s="589"/>
      <c r="D22" s="592"/>
      <c r="E22" s="595"/>
      <c r="F22" s="640"/>
      <c r="G22" s="391"/>
      <c r="H22" s="581"/>
      <c r="I22" s="581"/>
      <c r="J22" s="581"/>
      <c r="K22" s="581"/>
      <c r="L22" s="581"/>
      <c r="M22" s="583"/>
    </row>
    <row r="23" spans="1:13" s="25" customFormat="1" ht="19.5" customHeight="1">
      <c r="A23" s="587"/>
      <c r="B23" s="589"/>
      <c r="C23" s="589"/>
      <c r="D23" s="592"/>
      <c r="E23" s="595"/>
      <c r="F23" s="640"/>
      <c r="G23" s="391"/>
      <c r="H23" s="581"/>
      <c r="I23" s="581"/>
      <c r="J23" s="581"/>
      <c r="K23" s="581"/>
      <c r="L23" s="581"/>
      <c r="M23" s="583"/>
    </row>
    <row r="24" spans="1:13" s="25" customFormat="1" ht="19.5" customHeight="1">
      <c r="A24" s="587"/>
      <c r="B24" s="589"/>
      <c r="C24" s="589"/>
      <c r="D24" s="592"/>
      <c r="E24" s="595"/>
      <c r="F24" s="640"/>
      <c r="G24" s="391"/>
      <c r="H24" s="581"/>
      <c r="I24" s="581"/>
      <c r="J24" s="581"/>
      <c r="K24" s="581"/>
      <c r="L24" s="581"/>
      <c r="M24" s="583"/>
    </row>
    <row r="25" spans="1:13" ht="19.5" customHeight="1">
      <c r="A25" s="587"/>
      <c r="B25" s="589"/>
      <c r="C25" s="589"/>
      <c r="D25" s="592"/>
      <c r="E25" s="595"/>
      <c r="F25" s="640"/>
      <c r="G25" s="391"/>
      <c r="H25" s="581"/>
      <c r="I25" s="581"/>
      <c r="J25" s="581"/>
      <c r="K25" s="581"/>
      <c r="L25" s="581"/>
      <c r="M25" s="583"/>
    </row>
    <row r="26" spans="1:13" ht="19.5" customHeight="1">
      <c r="A26" s="587"/>
      <c r="B26" s="589"/>
      <c r="C26" s="589"/>
      <c r="D26" s="592"/>
      <c r="E26" s="595"/>
      <c r="F26" s="640"/>
      <c r="G26" s="391"/>
      <c r="H26" s="581"/>
      <c r="I26" s="581"/>
      <c r="J26" s="581"/>
      <c r="K26" s="581"/>
      <c r="L26" s="581"/>
      <c r="M26" s="583"/>
    </row>
    <row r="27" spans="1:13" ht="19.5" customHeight="1">
      <c r="A27" s="587"/>
      <c r="B27" s="589"/>
      <c r="C27" s="589"/>
      <c r="D27" s="592"/>
      <c r="E27" s="595"/>
      <c r="F27" s="640"/>
      <c r="G27" s="391"/>
      <c r="H27" s="581"/>
      <c r="I27" s="581"/>
      <c r="J27" s="581"/>
      <c r="K27" s="581"/>
      <c r="L27" s="581"/>
      <c r="M27" s="583"/>
    </row>
    <row r="28" spans="1:13" ht="19.5" customHeight="1">
      <c r="A28" s="587"/>
      <c r="B28" s="589"/>
      <c r="C28" s="589"/>
      <c r="D28" s="592"/>
      <c r="E28" s="595"/>
      <c r="F28" s="640"/>
      <c r="G28" s="391"/>
      <c r="H28" s="581"/>
      <c r="I28" s="581"/>
      <c r="J28" s="581"/>
      <c r="K28" s="581"/>
      <c r="L28" s="581"/>
      <c r="M28" s="583"/>
    </row>
    <row r="29" spans="1:13" ht="19.5" customHeight="1">
      <c r="A29" s="587"/>
      <c r="B29" s="589"/>
      <c r="C29" s="589"/>
      <c r="D29" s="592"/>
      <c r="E29" s="595"/>
      <c r="F29" s="640"/>
      <c r="G29" s="391"/>
      <c r="H29" s="581"/>
      <c r="I29" s="581"/>
      <c r="J29" s="581"/>
      <c r="K29" s="581"/>
      <c r="L29" s="581"/>
      <c r="M29" s="583"/>
    </row>
    <row r="30" spans="1:13" s="25" customFormat="1" ht="12.75" customHeight="1">
      <c r="A30" s="587">
        <f>'7- Mapa Final'!A30</f>
        <v>3</v>
      </c>
      <c r="B30" s="589" t="str">
        <f>'7- Mapa Final'!B30</f>
        <v>No cumplir con  las visitas de estudios socio familiares de manera oportuna</v>
      </c>
      <c r="C30" s="589" t="str">
        <f>'7- Mapa Final'!C30</f>
        <v>Imcumplimiento en la realización  de las visitas programadas de estudios socio familiares antes de la realización de audiencias  afectando la prestación del servicio de Justicia.</v>
      </c>
      <c r="D30" s="591" t="str">
        <f>'7- Mapa Final'!J30</f>
        <v>Baja - 2</v>
      </c>
      <c r="E30" s="594" t="str">
        <f>'7- Mapa Final'!K30</f>
        <v>Menor - 2</v>
      </c>
      <c r="F30" s="640" t="str">
        <f>'7- Mapa Final'!M30</f>
        <v>Moderado - 4</v>
      </c>
      <c r="G30" s="391" t="s">
        <v>398</v>
      </c>
      <c r="H30" s="581"/>
      <c r="I30" s="581"/>
      <c r="J30" s="581" t="s">
        <v>8</v>
      </c>
      <c r="K30" s="643">
        <v>45383</v>
      </c>
      <c r="L30" s="643">
        <v>45473</v>
      </c>
      <c r="M30" s="583" t="s">
        <v>525</v>
      </c>
    </row>
    <row r="31" spans="1:13" s="25" customFormat="1" ht="12.75" customHeight="1">
      <c r="A31" s="587"/>
      <c r="B31" s="589"/>
      <c r="C31" s="589"/>
      <c r="D31" s="592"/>
      <c r="E31" s="595"/>
      <c r="F31" s="640"/>
      <c r="G31" s="391"/>
      <c r="H31" s="581"/>
      <c r="I31" s="581"/>
      <c r="J31" s="581"/>
      <c r="K31" s="581"/>
      <c r="L31" s="581"/>
      <c r="M31" s="583"/>
    </row>
    <row r="32" spans="1:13" s="25" customFormat="1" ht="12.75" customHeight="1">
      <c r="A32" s="587"/>
      <c r="B32" s="589"/>
      <c r="C32" s="589"/>
      <c r="D32" s="592"/>
      <c r="E32" s="595"/>
      <c r="F32" s="640"/>
      <c r="G32" s="391"/>
      <c r="H32" s="581"/>
      <c r="I32" s="581"/>
      <c r="J32" s="581"/>
      <c r="K32" s="581"/>
      <c r="L32" s="581"/>
      <c r="M32" s="583"/>
    </row>
    <row r="33" spans="1:13" s="25" customFormat="1" ht="12.75" customHeight="1">
      <c r="A33" s="587"/>
      <c r="B33" s="589"/>
      <c r="C33" s="589"/>
      <c r="D33" s="592"/>
      <c r="E33" s="595"/>
      <c r="F33" s="640"/>
      <c r="G33" s="391"/>
      <c r="H33" s="581"/>
      <c r="I33" s="581"/>
      <c r="J33" s="581"/>
      <c r="K33" s="581"/>
      <c r="L33" s="581"/>
      <c r="M33" s="583"/>
    </row>
    <row r="34" spans="1:13" s="25" customFormat="1" ht="13.5" customHeight="1">
      <c r="A34" s="587"/>
      <c r="B34" s="589"/>
      <c r="C34" s="589"/>
      <c r="D34" s="592"/>
      <c r="E34" s="595"/>
      <c r="F34" s="640"/>
      <c r="G34" s="391"/>
      <c r="H34" s="581"/>
      <c r="I34" s="581"/>
      <c r="J34" s="581"/>
      <c r="K34" s="581"/>
      <c r="L34" s="581"/>
      <c r="M34" s="583"/>
    </row>
    <row r="35" spans="1:13">
      <c r="A35" s="587"/>
      <c r="B35" s="589"/>
      <c r="C35" s="589"/>
      <c r="D35" s="592"/>
      <c r="E35" s="595"/>
      <c r="F35" s="640"/>
      <c r="G35" s="391"/>
      <c r="H35" s="581"/>
      <c r="I35" s="581"/>
      <c r="J35" s="581"/>
      <c r="K35" s="581"/>
      <c r="L35" s="581"/>
      <c r="M35" s="583"/>
    </row>
    <row r="36" spans="1:13">
      <c r="A36" s="587"/>
      <c r="B36" s="589"/>
      <c r="C36" s="589"/>
      <c r="D36" s="592"/>
      <c r="E36" s="595"/>
      <c r="F36" s="640"/>
      <c r="G36" s="391"/>
      <c r="H36" s="581"/>
      <c r="I36" s="581"/>
      <c r="J36" s="581"/>
      <c r="K36" s="581"/>
      <c r="L36" s="581"/>
      <c r="M36" s="583"/>
    </row>
    <row r="37" spans="1:13">
      <c r="A37" s="587"/>
      <c r="B37" s="589"/>
      <c r="C37" s="589"/>
      <c r="D37" s="592"/>
      <c r="E37" s="595"/>
      <c r="F37" s="640"/>
      <c r="G37" s="391"/>
      <c r="H37" s="581"/>
      <c r="I37" s="581"/>
      <c r="J37" s="581"/>
      <c r="K37" s="581"/>
      <c r="L37" s="581"/>
      <c r="M37" s="583"/>
    </row>
    <row r="38" spans="1:13">
      <c r="A38" s="587"/>
      <c r="B38" s="589"/>
      <c r="C38" s="589"/>
      <c r="D38" s="592"/>
      <c r="E38" s="595"/>
      <c r="F38" s="640"/>
      <c r="G38" s="391"/>
      <c r="H38" s="581"/>
      <c r="I38" s="581"/>
      <c r="J38" s="581"/>
      <c r="K38" s="581"/>
      <c r="L38" s="581"/>
      <c r="M38" s="583"/>
    </row>
    <row r="39" spans="1:13">
      <c r="A39" s="587"/>
      <c r="B39" s="589"/>
      <c r="C39" s="589"/>
      <c r="D39" s="592"/>
      <c r="E39" s="595"/>
      <c r="F39" s="640"/>
      <c r="G39" s="391"/>
      <c r="H39" s="581"/>
      <c r="I39" s="581"/>
      <c r="J39" s="581"/>
      <c r="K39" s="581"/>
      <c r="L39" s="581"/>
      <c r="M39" s="583"/>
    </row>
    <row r="40" spans="1:13" s="25" customFormat="1" ht="12.75" customHeight="1">
      <c r="A40" s="587">
        <f>'7- Mapa Final'!A40</f>
        <v>4</v>
      </c>
      <c r="B40" s="589" t="str">
        <f>'7- Mapa Final'!B40</f>
        <v>Efectuar el reparto judicial incumpliendo requisitos</v>
      </c>
      <c r="C40" s="589" t="str">
        <f>'7- Mapa Final'!C40</f>
        <v>Realizar el reparto incumplimiento los principios  y condiciones establecidas para su realización</v>
      </c>
      <c r="D40" s="591" t="str">
        <f>'7- Mapa Final'!J40</f>
        <v>Muy Baja - 1</v>
      </c>
      <c r="E40" s="594" t="str">
        <f>'7- Mapa Final'!K40</f>
        <v>Menor - 2</v>
      </c>
      <c r="F40" s="640" t="str">
        <f>'7- Mapa Final'!M40</f>
        <v>Bajo - 2</v>
      </c>
      <c r="G40" s="391" t="s">
        <v>398</v>
      </c>
      <c r="H40" s="581"/>
      <c r="I40" s="581"/>
      <c r="J40" s="581" t="s">
        <v>8</v>
      </c>
      <c r="K40" s="643">
        <v>45383</v>
      </c>
      <c r="L40" s="643">
        <v>45473</v>
      </c>
      <c r="M40" s="583" t="s">
        <v>526</v>
      </c>
    </row>
    <row r="41" spans="1:13" s="25" customFormat="1" ht="12.75" customHeight="1">
      <c r="A41" s="587"/>
      <c r="B41" s="589"/>
      <c r="C41" s="589"/>
      <c r="D41" s="592"/>
      <c r="E41" s="595"/>
      <c r="F41" s="640"/>
      <c r="G41" s="391"/>
      <c r="H41" s="581"/>
      <c r="I41" s="581"/>
      <c r="J41" s="581"/>
      <c r="K41" s="581"/>
      <c r="L41" s="581"/>
      <c r="M41" s="583"/>
    </row>
    <row r="42" spans="1:13" s="25" customFormat="1" ht="12.75" customHeight="1">
      <c r="A42" s="587"/>
      <c r="B42" s="589"/>
      <c r="C42" s="589"/>
      <c r="D42" s="592"/>
      <c r="E42" s="595"/>
      <c r="F42" s="640"/>
      <c r="G42" s="391"/>
      <c r="H42" s="581"/>
      <c r="I42" s="581"/>
      <c r="J42" s="581"/>
      <c r="K42" s="581"/>
      <c r="L42" s="581"/>
      <c r="M42" s="583"/>
    </row>
    <row r="43" spans="1:13" s="25" customFormat="1" ht="12.75" customHeight="1">
      <c r="A43" s="587"/>
      <c r="B43" s="589"/>
      <c r="C43" s="589"/>
      <c r="D43" s="592"/>
      <c r="E43" s="595"/>
      <c r="F43" s="640"/>
      <c r="G43" s="391"/>
      <c r="H43" s="581"/>
      <c r="I43" s="581"/>
      <c r="J43" s="581"/>
      <c r="K43" s="581"/>
      <c r="L43" s="581"/>
      <c r="M43" s="583"/>
    </row>
    <row r="44" spans="1:13" s="25" customFormat="1" ht="13.5" customHeight="1">
      <c r="A44" s="587"/>
      <c r="B44" s="589"/>
      <c r="C44" s="589"/>
      <c r="D44" s="592"/>
      <c r="E44" s="595"/>
      <c r="F44" s="640"/>
      <c r="G44" s="391"/>
      <c r="H44" s="581"/>
      <c r="I44" s="581"/>
      <c r="J44" s="581"/>
      <c r="K44" s="581"/>
      <c r="L44" s="581"/>
      <c r="M44" s="583"/>
    </row>
    <row r="45" spans="1:13">
      <c r="A45" s="587"/>
      <c r="B45" s="589"/>
      <c r="C45" s="589"/>
      <c r="D45" s="592"/>
      <c r="E45" s="595"/>
      <c r="F45" s="640"/>
      <c r="G45" s="391"/>
      <c r="H45" s="581"/>
      <c r="I45" s="581"/>
      <c r="J45" s="581"/>
      <c r="K45" s="581"/>
      <c r="L45" s="581"/>
      <c r="M45" s="583"/>
    </row>
    <row r="46" spans="1:13">
      <c r="A46" s="587"/>
      <c r="B46" s="589"/>
      <c r="C46" s="589"/>
      <c r="D46" s="592"/>
      <c r="E46" s="595"/>
      <c r="F46" s="640"/>
      <c r="G46" s="391"/>
      <c r="H46" s="581"/>
      <c r="I46" s="581"/>
      <c r="J46" s="581"/>
      <c r="K46" s="581"/>
      <c r="L46" s="581"/>
      <c r="M46" s="583"/>
    </row>
    <row r="47" spans="1:13">
      <c r="A47" s="587"/>
      <c r="B47" s="589"/>
      <c r="C47" s="589"/>
      <c r="D47" s="592"/>
      <c r="E47" s="595"/>
      <c r="F47" s="640"/>
      <c r="G47" s="391"/>
      <c r="H47" s="581"/>
      <c r="I47" s="581"/>
      <c r="J47" s="581"/>
      <c r="K47" s="581"/>
      <c r="L47" s="581"/>
      <c r="M47" s="583"/>
    </row>
    <row r="48" spans="1:13">
      <c r="A48" s="587"/>
      <c r="B48" s="589"/>
      <c r="C48" s="589"/>
      <c r="D48" s="592"/>
      <c r="E48" s="595"/>
      <c r="F48" s="640"/>
      <c r="G48" s="391"/>
      <c r="H48" s="581"/>
      <c r="I48" s="581"/>
      <c r="J48" s="581"/>
      <c r="K48" s="581"/>
      <c r="L48" s="581"/>
      <c r="M48" s="583"/>
    </row>
    <row r="49" spans="1:13">
      <c r="A49" s="587"/>
      <c r="B49" s="589"/>
      <c r="C49" s="589"/>
      <c r="D49" s="592"/>
      <c r="E49" s="595"/>
      <c r="F49" s="640"/>
      <c r="G49" s="391"/>
      <c r="H49" s="581"/>
      <c r="I49" s="581"/>
      <c r="J49" s="581"/>
      <c r="K49" s="581"/>
      <c r="L49" s="581"/>
      <c r="M49" s="583"/>
    </row>
    <row r="50" spans="1:13" s="25" customFormat="1" ht="12.75" customHeight="1">
      <c r="A50" s="587">
        <v>5</v>
      </c>
      <c r="B50" s="589" t="str">
        <f>'7- Mapa Final'!B50</f>
        <v>Pérdida de documentos</v>
      </c>
      <c r="C50" s="589" t="str">
        <f>'7- Mapa Final'!C50</f>
        <v xml:space="preserve">Extravío temporal o definitivo de los  documentos de los procesos judiciales al interior de los despachos o centro de servicios </v>
      </c>
      <c r="D50" s="591" t="str">
        <f>'7- Mapa Final'!J50</f>
        <v>Muy Baja - 1</v>
      </c>
      <c r="E50" s="594" t="str">
        <f>'7- Mapa Final'!K50</f>
        <v>Leve - 1</v>
      </c>
      <c r="F50" s="640" t="str">
        <f>'7- Mapa Final'!M50</f>
        <v>Bajo - 1</v>
      </c>
      <c r="G50" s="391" t="s">
        <v>398</v>
      </c>
      <c r="H50" s="581"/>
      <c r="I50" s="581"/>
      <c r="J50" s="602" t="s">
        <v>8</v>
      </c>
      <c r="K50" s="643">
        <v>45383</v>
      </c>
      <c r="L50" s="643">
        <v>45473</v>
      </c>
      <c r="M50" s="583" t="s">
        <v>527</v>
      </c>
    </row>
    <row r="51" spans="1:13" s="25" customFormat="1" ht="12.75" customHeight="1">
      <c r="A51" s="587"/>
      <c r="B51" s="589"/>
      <c r="C51" s="589"/>
      <c r="D51" s="592"/>
      <c r="E51" s="595"/>
      <c r="F51" s="640"/>
      <c r="G51" s="391"/>
      <c r="H51" s="581"/>
      <c r="I51" s="581"/>
      <c r="J51" s="581"/>
      <c r="K51" s="581"/>
      <c r="L51" s="581"/>
      <c r="M51" s="583"/>
    </row>
    <row r="52" spans="1:13" s="25" customFormat="1" ht="12.75" customHeight="1">
      <c r="A52" s="587"/>
      <c r="B52" s="589"/>
      <c r="C52" s="589"/>
      <c r="D52" s="592"/>
      <c r="E52" s="595"/>
      <c r="F52" s="640"/>
      <c r="G52" s="391"/>
      <c r="H52" s="581"/>
      <c r="I52" s="581"/>
      <c r="J52" s="581"/>
      <c r="K52" s="581"/>
      <c r="L52" s="581"/>
      <c r="M52" s="583"/>
    </row>
    <row r="53" spans="1:13" s="25" customFormat="1" ht="12.75" customHeight="1">
      <c r="A53" s="587"/>
      <c r="B53" s="589"/>
      <c r="C53" s="589"/>
      <c r="D53" s="592"/>
      <c r="E53" s="595"/>
      <c r="F53" s="640"/>
      <c r="G53" s="391"/>
      <c r="H53" s="581"/>
      <c r="I53" s="581"/>
      <c r="J53" s="581"/>
      <c r="K53" s="581"/>
      <c r="L53" s="581"/>
      <c r="M53" s="583"/>
    </row>
    <row r="54" spans="1:13" s="25" customFormat="1" ht="13.5" customHeight="1">
      <c r="A54" s="587"/>
      <c r="B54" s="589"/>
      <c r="C54" s="589"/>
      <c r="D54" s="592"/>
      <c r="E54" s="595"/>
      <c r="F54" s="640"/>
      <c r="G54" s="391"/>
      <c r="H54" s="581"/>
      <c r="I54" s="581"/>
      <c r="J54" s="581"/>
      <c r="K54" s="581"/>
      <c r="L54" s="581"/>
      <c r="M54" s="583"/>
    </row>
    <row r="55" spans="1:13">
      <c r="A55" s="587"/>
      <c r="B55" s="589"/>
      <c r="C55" s="589"/>
      <c r="D55" s="592"/>
      <c r="E55" s="595"/>
      <c r="F55" s="640"/>
      <c r="G55" s="391"/>
      <c r="H55" s="581"/>
      <c r="I55" s="581"/>
      <c r="J55" s="581"/>
      <c r="K55" s="581"/>
      <c r="L55" s="581"/>
      <c r="M55" s="583"/>
    </row>
    <row r="56" spans="1:13">
      <c r="A56" s="587"/>
      <c r="B56" s="589"/>
      <c r="C56" s="589"/>
      <c r="D56" s="592"/>
      <c r="E56" s="595"/>
      <c r="F56" s="640"/>
      <c r="G56" s="391"/>
      <c r="H56" s="581"/>
      <c r="I56" s="581"/>
      <c r="J56" s="581"/>
      <c r="K56" s="581"/>
      <c r="L56" s="581"/>
      <c r="M56" s="583"/>
    </row>
    <row r="57" spans="1:13">
      <c r="A57" s="587"/>
      <c r="B57" s="589"/>
      <c r="C57" s="589"/>
      <c r="D57" s="592"/>
      <c r="E57" s="595"/>
      <c r="F57" s="640"/>
      <c r="G57" s="391"/>
      <c r="H57" s="581"/>
      <c r="I57" s="581"/>
      <c r="J57" s="581"/>
      <c r="K57" s="581"/>
      <c r="L57" s="581"/>
      <c r="M57" s="583"/>
    </row>
    <row r="58" spans="1:13">
      <c r="A58" s="587"/>
      <c r="B58" s="589"/>
      <c r="C58" s="589"/>
      <c r="D58" s="592"/>
      <c r="E58" s="595"/>
      <c r="F58" s="640"/>
      <c r="G58" s="391"/>
      <c r="H58" s="581"/>
      <c r="I58" s="581"/>
      <c r="J58" s="581"/>
      <c r="K58" s="581"/>
      <c r="L58" s="581"/>
      <c r="M58" s="583"/>
    </row>
    <row r="59" spans="1:13" ht="15.75" thickBot="1">
      <c r="A59" s="588"/>
      <c r="B59" s="590"/>
      <c r="C59" s="590"/>
      <c r="D59" s="593"/>
      <c r="E59" s="596"/>
      <c r="F59" s="644"/>
      <c r="G59" s="391"/>
      <c r="H59" s="582"/>
      <c r="I59" s="582"/>
      <c r="J59" s="582"/>
      <c r="K59" s="582"/>
      <c r="L59" s="582"/>
      <c r="M59" s="584"/>
    </row>
    <row r="60" spans="1:13" s="25" customFormat="1" ht="15.75" hidden="1" customHeight="1">
      <c r="A60" s="587">
        <v>6</v>
      </c>
      <c r="B60" s="589" t="str">
        <f>'7- Mapa Final'!B60</f>
        <v xml:space="preserve">Recibir , ofrecer, prometer , entregar o aceptar dádivas o beneficios a nombre propio o de terceros para  expedir, alterar,retener , extraviar o entregar  documentos  sin el lleno de requisitos legales </v>
      </c>
      <c r="C60" s="589" t="str">
        <f>'7- Mapa Final'!C60</f>
        <v xml:space="preserve"> Realizar trámites sin el cumplimiento de los requisitos legales  o  con informacionfalsa</v>
      </c>
      <c r="D60" s="591" t="str">
        <f>'7- Mapa Final'!J60</f>
        <v>Muy Baja - 1</v>
      </c>
      <c r="E60" s="594" t="str">
        <f>'7- Mapa Final'!K60</f>
        <v>Mayor - 4</v>
      </c>
      <c r="F60" s="585" t="str">
        <f>'7- Mapa Final'!M60</f>
        <v>Alto  - 4</v>
      </c>
      <c r="G60" s="451"/>
      <c r="H60" s="602"/>
      <c r="I60" s="602"/>
      <c r="J60" s="602"/>
      <c r="K60" s="602"/>
      <c r="L60" s="602"/>
      <c r="M60" s="638"/>
    </row>
    <row r="61" spans="1:13" s="25" customFormat="1" ht="12.75" hidden="1" customHeight="1">
      <c r="A61" s="587"/>
      <c r="B61" s="589"/>
      <c r="C61" s="589"/>
      <c r="D61" s="592"/>
      <c r="E61" s="595"/>
      <c r="F61" s="585"/>
      <c r="G61" s="391"/>
      <c r="H61" s="581"/>
      <c r="I61" s="581"/>
      <c r="J61" s="581"/>
      <c r="K61" s="581"/>
      <c r="L61" s="581"/>
      <c r="M61" s="636"/>
    </row>
    <row r="62" spans="1:13" s="25" customFormat="1" ht="12.75" hidden="1" customHeight="1">
      <c r="A62" s="587"/>
      <c r="B62" s="589"/>
      <c r="C62" s="589"/>
      <c r="D62" s="592"/>
      <c r="E62" s="595"/>
      <c r="F62" s="585"/>
      <c r="G62" s="391"/>
      <c r="H62" s="581"/>
      <c r="I62" s="581"/>
      <c r="J62" s="581"/>
      <c r="K62" s="581"/>
      <c r="L62" s="581"/>
      <c r="M62" s="636"/>
    </row>
    <row r="63" spans="1:13" s="25" customFormat="1" ht="12.75" hidden="1" customHeight="1">
      <c r="A63" s="587"/>
      <c r="B63" s="589"/>
      <c r="C63" s="589"/>
      <c r="D63" s="592"/>
      <c r="E63" s="595"/>
      <c r="F63" s="585"/>
      <c r="G63" s="391"/>
      <c r="H63" s="581"/>
      <c r="I63" s="581"/>
      <c r="J63" s="581"/>
      <c r="K63" s="581"/>
      <c r="L63" s="581"/>
      <c r="M63" s="636"/>
    </row>
    <row r="64" spans="1:13" s="25" customFormat="1" ht="13.5" hidden="1" customHeight="1">
      <c r="A64" s="587"/>
      <c r="B64" s="589"/>
      <c r="C64" s="589"/>
      <c r="D64" s="592"/>
      <c r="E64" s="595"/>
      <c r="F64" s="585"/>
      <c r="G64" s="391"/>
      <c r="H64" s="581"/>
      <c r="I64" s="581"/>
      <c r="J64" s="581"/>
      <c r="K64" s="581"/>
      <c r="L64" s="581"/>
      <c r="M64" s="636"/>
    </row>
    <row r="65" spans="1:13" hidden="1">
      <c r="A65" s="587"/>
      <c r="B65" s="589"/>
      <c r="C65" s="589"/>
      <c r="D65" s="592"/>
      <c r="E65" s="595"/>
      <c r="F65" s="585"/>
      <c r="G65" s="391"/>
      <c r="H65" s="581"/>
      <c r="I65" s="581"/>
      <c r="J65" s="581"/>
      <c r="K65" s="581"/>
      <c r="L65" s="581"/>
      <c r="M65" s="636"/>
    </row>
    <row r="66" spans="1:13" hidden="1">
      <c r="A66" s="587"/>
      <c r="B66" s="589"/>
      <c r="C66" s="589"/>
      <c r="D66" s="592"/>
      <c r="E66" s="595"/>
      <c r="F66" s="585"/>
      <c r="G66" s="391"/>
      <c r="H66" s="581"/>
      <c r="I66" s="581"/>
      <c r="J66" s="581"/>
      <c r="K66" s="581"/>
      <c r="L66" s="581"/>
      <c r="M66" s="636"/>
    </row>
    <row r="67" spans="1:13" hidden="1">
      <c r="A67" s="587"/>
      <c r="B67" s="589"/>
      <c r="C67" s="589"/>
      <c r="D67" s="592"/>
      <c r="E67" s="595"/>
      <c r="F67" s="585"/>
      <c r="G67" s="391"/>
      <c r="H67" s="581"/>
      <c r="I67" s="581"/>
      <c r="J67" s="581"/>
      <c r="K67" s="581"/>
      <c r="L67" s="581"/>
      <c r="M67" s="636"/>
    </row>
    <row r="68" spans="1:13" hidden="1">
      <c r="A68" s="587"/>
      <c r="B68" s="589"/>
      <c r="C68" s="589"/>
      <c r="D68" s="592"/>
      <c r="E68" s="595"/>
      <c r="F68" s="585"/>
      <c r="G68" s="391"/>
      <c r="H68" s="581"/>
      <c r="I68" s="581"/>
      <c r="J68" s="581"/>
      <c r="K68" s="581"/>
      <c r="L68" s="581"/>
      <c r="M68" s="636"/>
    </row>
    <row r="69" spans="1:13" ht="15.75" hidden="1" thickBot="1">
      <c r="A69" s="588"/>
      <c r="B69" s="590"/>
      <c r="C69" s="590"/>
      <c r="D69" s="593"/>
      <c r="E69" s="596"/>
      <c r="F69" s="586"/>
      <c r="G69" s="392"/>
      <c r="H69" s="582"/>
      <c r="I69" s="582"/>
      <c r="J69" s="582"/>
      <c r="K69" s="582"/>
      <c r="L69" s="582"/>
      <c r="M69" s="637"/>
    </row>
    <row r="70" spans="1:13" s="25" customFormat="1" ht="15.75" hidden="1" customHeight="1">
      <c r="A70" s="587">
        <v>7</v>
      </c>
      <c r="B70" s="589" t="str">
        <f>'7- Mapa Final'!B70</f>
        <v xml:space="preserve">Recibir, ofrecer, prometer, entregar o aceptar dadivas  o beneficios a nombre propio o de terceros para  demorar, retener, alterar o direccionar fallos judiciales </v>
      </c>
      <c r="C70" s="589" t="str">
        <f>'7- Mapa Final'!C70</f>
        <v xml:space="preserve">Proferir  sentencias judiciales incumplmiendo los principios de la administracion de justicia o sin la observancia de los Codigos  Procesales en la materia </v>
      </c>
      <c r="D70" s="591" t="str">
        <f>'7- Mapa Final'!J70</f>
        <v>Muy Baja - 1</v>
      </c>
      <c r="E70" s="594" t="str">
        <f>'7- Mapa Final'!K70</f>
        <v>Mayor - 4</v>
      </c>
      <c r="F70" s="585" t="str">
        <f>'7- Mapa Final'!M70</f>
        <v>Alto  - 4</v>
      </c>
      <c r="G70" s="391"/>
      <c r="H70" s="581"/>
      <c r="I70" s="581"/>
      <c r="J70" s="581"/>
      <c r="K70" s="581"/>
      <c r="L70" s="581"/>
      <c r="M70" s="636"/>
    </row>
    <row r="71" spans="1:13" s="25" customFormat="1" ht="12.75" hidden="1" customHeight="1">
      <c r="A71" s="587"/>
      <c r="B71" s="589"/>
      <c r="C71" s="589"/>
      <c r="D71" s="592"/>
      <c r="E71" s="595"/>
      <c r="F71" s="585"/>
      <c r="G71" s="391"/>
      <c r="H71" s="581"/>
      <c r="I71" s="581"/>
      <c r="J71" s="581"/>
      <c r="K71" s="581"/>
      <c r="L71" s="581"/>
      <c r="M71" s="636"/>
    </row>
    <row r="72" spans="1:13" s="25" customFormat="1" ht="12.75" hidden="1" customHeight="1">
      <c r="A72" s="587"/>
      <c r="B72" s="589"/>
      <c r="C72" s="589"/>
      <c r="D72" s="592"/>
      <c r="E72" s="595"/>
      <c r="F72" s="585"/>
      <c r="G72" s="391"/>
      <c r="H72" s="581"/>
      <c r="I72" s="581"/>
      <c r="J72" s="581"/>
      <c r="K72" s="581"/>
      <c r="L72" s="581"/>
      <c r="M72" s="636"/>
    </row>
    <row r="73" spans="1:13" s="25" customFormat="1" ht="12.75" hidden="1" customHeight="1">
      <c r="A73" s="587"/>
      <c r="B73" s="589"/>
      <c r="C73" s="589"/>
      <c r="D73" s="592"/>
      <c r="E73" s="595"/>
      <c r="F73" s="585"/>
      <c r="G73" s="391"/>
      <c r="H73" s="581"/>
      <c r="I73" s="581"/>
      <c r="J73" s="581"/>
      <c r="K73" s="581"/>
      <c r="L73" s="581"/>
      <c r="M73" s="636"/>
    </row>
    <row r="74" spans="1:13" s="25" customFormat="1" ht="13.5" hidden="1" customHeight="1">
      <c r="A74" s="587"/>
      <c r="B74" s="589"/>
      <c r="C74" s="589"/>
      <c r="D74" s="592"/>
      <c r="E74" s="595"/>
      <c r="F74" s="585"/>
      <c r="G74" s="391"/>
      <c r="H74" s="581"/>
      <c r="I74" s="581"/>
      <c r="J74" s="581"/>
      <c r="K74" s="581"/>
      <c r="L74" s="581"/>
      <c r="M74" s="636"/>
    </row>
    <row r="75" spans="1:13" hidden="1">
      <c r="A75" s="587"/>
      <c r="B75" s="589"/>
      <c r="C75" s="589"/>
      <c r="D75" s="592"/>
      <c r="E75" s="595"/>
      <c r="F75" s="585"/>
      <c r="G75" s="391"/>
      <c r="H75" s="581"/>
      <c r="I75" s="581"/>
      <c r="J75" s="581"/>
      <c r="K75" s="581"/>
      <c r="L75" s="581"/>
      <c r="M75" s="636"/>
    </row>
    <row r="76" spans="1:13" hidden="1">
      <c r="A76" s="587"/>
      <c r="B76" s="589"/>
      <c r="C76" s="589"/>
      <c r="D76" s="592"/>
      <c r="E76" s="595"/>
      <c r="F76" s="585"/>
      <c r="G76" s="391"/>
      <c r="H76" s="581"/>
      <c r="I76" s="581"/>
      <c r="J76" s="581"/>
      <c r="K76" s="581"/>
      <c r="L76" s="581"/>
      <c r="M76" s="636"/>
    </row>
    <row r="77" spans="1:13" hidden="1">
      <c r="A77" s="587"/>
      <c r="B77" s="589"/>
      <c r="C77" s="589"/>
      <c r="D77" s="592"/>
      <c r="E77" s="595"/>
      <c r="F77" s="585"/>
      <c r="G77" s="391"/>
      <c r="H77" s="581"/>
      <c r="I77" s="581"/>
      <c r="J77" s="581"/>
      <c r="K77" s="581"/>
      <c r="L77" s="581"/>
      <c r="M77" s="636"/>
    </row>
    <row r="78" spans="1:13" hidden="1">
      <c r="A78" s="587"/>
      <c r="B78" s="589"/>
      <c r="C78" s="589"/>
      <c r="D78" s="592"/>
      <c r="E78" s="595"/>
      <c r="F78" s="585"/>
      <c r="G78" s="391"/>
      <c r="H78" s="581"/>
      <c r="I78" s="581"/>
      <c r="J78" s="581"/>
      <c r="K78" s="581"/>
      <c r="L78" s="581"/>
      <c r="M78" s="636"/>
    </row>
    <row r="79" spans="1:13" ht="27.75" hidden="1" customHeight="1" thickBot="1">
      <c r="A79" s="588"/>
      <c r="B79" s="590"/>
      <c r="C79" s="590"/>
      <c r="D79" s="593"/>
      <c r="E79" s="596"/>
      <c r="F79" s="586"/>
      <c r="G79" s="392"/>
      <c r="H79" s="582"/>
      <c r="I79" s="582"/>
      <c r="J79" s="582"/>
      <c r="K79" s="582"/>
      <c r="L79" s="582"/>
      <c r="M79" s="637"/>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15" operator="containsText" text="3- Moderado">
      <formula>NOT(ISERROR(SEARCH("3- Moderado",A60)))</formula>
    </cfRule>
    <cfRule type="containsText" dxfId="154" priority="16" operator="containsText" text="6- Moderado">
      <formula>NOT(ISERROR(SEARCH("6- Moderado",A60)))</formula>
    </cfRule>
    <cfRule type="containsText" dxfId="153" priority="17" operator="containsText" text="4- Moderado">
      <formula>NOT(ISERROR(SEARCH("4- Moderado",A60)))</formula>
    </cfRule>
    <cfRule type="containsText" dxfId="152" priority="18" operator="containsText" text="3- Bajo">
      <formula>NOT(ISERROR(SEARCH("3- Bajo",A60)))</formula>
    </cfRule>
    <cfRule type="containsText" dxfId="151" priority="19" operator="containsText" text="4- Bajo">
      <formula>NOT(ISERROR(SEARCH("4- Bajo",A60)))</formula>
    </cfRule>
    <cfRule type="containsText" dxfId="150" priority="20" operator="containsText" text="1- Bajo">
      <formula>NOT(ISERROR(SEARCH("1- Bajo",A60)))</formula>
    </cfRule>
  </conditionalFormatting>
  <conditionalFormatting sqref="A70:E70">
    <cfRule type="containsText" dxfId="149" priority="1" operator="containsText" text="3- Moderado">
      <formula>NOT(ISERROR(SEARCH("3- Moderado",A70)))</formula>
    </cfRule>
    <cfRule type="containsText" dxfId="148" priority="2" operator="containsText" text="6- Moderado">
      <formula>NOT(ISERROR(SEARCH("6- Moderado",A70)))</formula>
    </cfRule>
    <cfRule type="containsText" dxfId="147" priority="3" operator="containsText" text="4- Moderado">
      <formula>NOT(ISERROR(SEARCH("4- Moderado",A70)))</formula>
    </cfRule>
    <cfRule type="containsText" dxfId="146" priority="4" operator="containsText" text="3- Bajo">
      <formula>NOT(ISERROR(SEARCH("3- Bajo",A70)))</formula>
    </cfRule>
    <cfRule type="containsText" dxfId="145" priority="5" operator="containsText" text="4- Bajo">
      <formula>NOT(ISERROR(SEARCH("4- Bajo",A70)))</formula>
    </cfRule>
    <cfRule type="containsText" dxfId="144" priority="6" operator="containsText" text="1- Bajo">
      <formula>NOT(ISERROR(SEARCH("1- Bajo",A70)))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FM79"/>
  <sheetViews>
    <sheetView showGridLines="0" topLeftCell="E31" zoomScale="55" zoomScaleNormal="55" workbookViewId="0">
      <selection activeCell="M10" sqref="M10:M59"/>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83.7109375" customWidth="1"/>
    <col min="14" max="169" width="11.42578125" style="2"/>
  </cols>
  <sheetData>
    <row r="1" spans="1:13" s="18" customFormat="1" ht="16.5" customHeight="1">
      <c r="A1" s="625"/>
      <c r="B1" s="626"/>
      <c r="C1" s="629"/>
      <c r="D1" s="629"/>
      <c r="E1" s="629"/>
      <c r="F1" s="629"/>
      <c r="G1" s="629"/>
      <c r="H1" s="629"/>
      <c r="I1" s="629"/>
      <c r="J1" s="630"/>
      <c r="K1" s="624"/>
      <c r="L1" s="624"/>
      <c r="M1" s="624"/>
    </row>
    <row r="2" spans="1:13" s="18" customFormat="1" ht="118.5"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24"/>
      <c r="L3" s="624"/>
      <c r="M3" s="624"/>
    </row>
    <row r="4" spans="1:13" s="18" customFormat="1" ht="40.9" customHeight="1">
      <c r="A4" s="409" t="s">
        <v>265</v>
      </c>
      <c r="B4" s="409"/>
      <c r="C4" s="498" t="str">
        <f>'Seguimiento 1 Trimestre'!C4</f>
        <v>PROCESO TRASVERSAL (Gestion Civil Familia, laboral, acciones constitucionales, Atención al usuario, Gestión comunicaciones y notificaciones, Gestión Reparto y Radicación, Asistencia Social)</v>
      </c>
      <c r="D4" s="498"/>
      <c r="E4" s="498"/>
      <c r="F4" s="498"/>
      <c r="G4" s="498"/>
      <c r="H4" s="498"/>
      <c r="I4" s="498"/>
      <c r="J4" s="498"/>
      <c r="K4" s="498"/>
      <c r="L4" s="498"/>
      <c r="M4" s="498"/>
    </row>
    <row r="5" spans="1:13" s="18" customFormat="1" ht="62.45" customHeight="1">
      <c r="A5" s="409" t="s">
        <v>267</v>
      </c>
      <c r="B5" s="409"/>
      <c r="C5" s="497" t="str">
        <f>'Seguimiento 1 Trimestre'!C5</f>
        <v>Administrar Justicia en las especialidades Civil, Familia y Laboral, en la Ciudad de Armenia</v>
      </c>
      <c r="D5" s="497"/>
      <c r="E5" s="497"/>
      <c r="F5" s="497"/>
      <c r="G5" s="497"/>
      <c r="H5" s="497"/>
      <c r="I5" s="497"/>
      <c r="J5" s="497"/>
      <c r="K5" s="497"/>
      <c r="L5" s="497"/>
      <c r="M5" s="497"/>
    </row>
    <row r="6" spans="1:13" s="18" customFormat="1" ht="40.9" customHeight="1" thickBot="1">
      <c r="A6" s="409" t="s">
        <v>269</v>
      </c>
      <c r="B6" s="409"/>
      <c r="C6" s="614" t="str">
        <f>'Seguimiento 1 Trimestre'!C6</f>
        <v>Despachos Judiciales</v>
      </c>
      <c r="D6" s="615"/>
      <c r="E6" s="615"/>
      <c r="F6" s="615"/>
      <c r="G6" s="615"/>
      <c r="H6" s="615"/>
      <c r="I6" s="615"/>
      <c r="J6" s="615"/>
      <c r="K6" s="615"/>
      <c r="L6" s="615"/>
      <c r="M6" s="616"/>
    </row>
    <row r="7" spans="1:13" s="22" customFormat="1" ht="40.5" customHeight="1" thickTop="1" thickBot="1">
      <c r="A7" s="609" t="s">
        <v>502</v>
      </c>
      <c r="B7" s="610"/>
      <c r="C7" s="611"/>
      <c r="D7" s="612" t="s">
        <v>503</v>
      </c>
      <c r="E7" s="612"/>
      <c r="F7" s="612"/>
      <c r="G7" s="613" t="s">
        <v>504</v>
      </c>
      <c r="H7" s="604" t="s">
        <v>505</v>
      </c>
      <c r="I7" s="606" t="s">
        <v>506</v>
      </c>
      <c r="J7" s="607"/>
      <c r="K7" s="606" t="s">
        <v>507</v>
      </c>
      <c r="L7" s="607"/>
      <c r="M7" s="608" t="s">
        <v>528</v>
      </c>
    </row>
    <row r="8" spans="1:13" s="23" customFormat="1" ht="108" customHeight="1" thickTop="1" thickBot="1">
      <c r="A8" s="30" t="s">
        <v>39</v>
      </c>
      <c r="B8" s="30" t="s">
        <v>207</v>
      </c>
      <c r="C8" s="30" t="s">
        <v>209</v>
      </c>
      <c r="D8" s="27" t="s">
        <v>219</v>
      </c>
      <c r="E8" s="27" t="s">
        <v>509</v>
      </c>
      <c r="F8" s="27" t="s">
        <v>510</v>
      </c>
      <c r="G8" s="613"/>
      <c r="H8" s="605"/>
      <c r="I8" s="28" t="s">
        <v>511</v>
      </c>
      <c r="J8" s="28" t="s">
        <v>512</v>
      </c>
      <c r="K8" s="28" t="s">
        <v>513</v>
      </c>
      <c r="L8" s="28" t="s">
        <v>514</v>
      </c>
      <c r="M8" s="608"/>
    </row>
    <row r="9" spans="1:13" s="24" customFormat="1" ht="21.75" customHeight="1">
      <c r="A9" s="634"/>
      <c r="B9" s="635"/>
      <c r="C9" s="635"/>
      <c r="D9" s="635"/>
      <c r="E9" s="635"/>
      <c r="F9" s="635"/>
      <c r="G9" s="635"/>
      <c r="H9" s="29"/>
      <c r="I9" s="29"/>
      <c r="J9" s="29"/>
      <c r="K9" s="29"/>
      <c r="L9" s="29"/>
      <c r="M9" s="29"/>
    </row>
    <row r="10" spans="1:13" s="25" customFormat="1" ht="15" customHeight="1">
      <c r="A10" s="621">
        <f>'7- Mapa Final'!A10</f>
        <v>1</v>
      </c>
      <c r="B10" s="619" t="str">
        <f>'7- Mapa Final'!B10</f>
        <v>Vencimiento de Términos en virtud de acciones constitucionales y habeas corpus</v>
      </c>
      <c r="C10" s="619" t="str">
        <f>'7- Mapa Final'!C10</f>
        <v>Se realizan  actuaciones procesales o se da  respuesta a las solicitudes de los usuarios de la administración de justicia en materia Civil, Familia y Laboral, después del  término legal establecido.</v>
      </c>
      <c r="D10" s="622" t="str">
        <f>'7- Mapa Final'!J10</f>
        <v>Muy Baja - 1</v>
      </c>
      <c r="E10" s="623" t="str">
        <f>'7- Mapa Final'!K10</f>
        <v>Menor - 2</v>
      </c>
      <c r="F10" s="620" t="str">
        <f>'7- Mapa Final'!M10</f>
        <v>Bajo - 2</v>
      </c>
      <c r="G10" s="494" t="s">
        <v>398</v>
      </c>
      <c r="H10" s="633"/>
      <c r="I10" s="633"/>
      <c r="J10" s="633" t="s">
        <v>8</v>
      </c>
      <c r="K10" s="617">
        <v>45474</v>
      </c>
      <c r="L10" s="617">
        <v>45565</v>
      </c>
      <c r="M10" s="618" t="s">
        <v>529</v>
      </c>
    </row>
    <row r="11" spans="1:13" s="25" customFormat="1" ht="13.5" customHeight="1">
      <c r="A11" s="587"/>
      <c r="B11" s="589"/>
      <c r="C11" s="589"/>
      <c r="D11" s="592"/>
      <c r="E11" s="595"/>
      <c r="F11" s="585"/>
      <c r="G11" s="495"/>
      <c r="H11" s="581"/>
      <c r="I11" s="581"/>
      <c r="J11" s="581"/>
      <c r="K11" s="581"/>
      <c r="L11" s="581"/>
      <c r="M11" s="583"/>
    </row>
    <row r="12" spans="1:13" s="25" customFormat="1" ht="13.5" customHeight="1">
      <c r="A12" s="587"/>
      <c r="B12" s="589"/>
      <c r="C12" s="589"/>
      <c r="D12" s="592"/>
      <c r="E12" s="595"/>
      <c r="F12" s="585"/>
      <c r="G12" s="495"/>
      <c r="H12" s="581"/>
      <c r="I12" s="581"/>
      <c r="J12" s="581"/>
      <c r="K12" s="581"/>
      <c r="L12" s="581"/>
      <c r="M12" s="583"/>
    </row>
    <row r="13" spans="1:13" s="25" customFormat="1" ht="13.5" customHeight="1">
      <c r="A13" s="587"/>
      <c r="B13" s="589"/>
      <c r="C13" s="589"/>
      <c r="D13" s="592"/>
      <c r="E13" s="595"/>
      <c r="F13" s="585"/>
      <c r="G13" s="495"/>
      <c r="H13" s="581"/>
      <c r="I13" s="581"/>
      <c r="J13" s="581"/>
      <c r="K13" s="581"/>
      <c r="L13" s="581"/>
      <c r="M13" s="583"/>
    </row>
    <row r="14" spans="1:13" s="25" customFormat="1" ht="13.5" customHeight="1">
      <c r="A14" s="587"/>
      <c r="B14" s="589"/>
      <c r="C14" s="589"/>
      <c r="D14" s="592"/>
      <c r="E14" s="595"/>
      <c r="F14" s="585"/>
      <c r="G14" s="495"/>
      <c r="H14" s="581"/>
      <c r="I14" s="581"/>
      <c r="J14" s="581"/>
      <c r="K14" s="581"/>
      <c r="L14" s="581"/>
      <c r="M14" s="583"/>
    </row>
    <row r="15" spans="1:13" s="25" customFormat="1" ht="13.5" customHeight="1">
      <c r="A15" s="587"/>
      <c r="B15" s="589"/>
      <c r="C15" s="589"/>
      <c r="D15" s="592"/>
      <c r="E15" s="595"/>
      <c r="F15" s="585"/>
      <c r="G15" s="495"/>
      <c r="H15" s="581"/>
      <c r="I15" s="581"/>
      <c r="J15" s="581"/>
      <c r="K15" s="581"/>
      <c r="L15" s="581"/>
      <c r="M15" s="583"/>
    </row>
    <row r="16" spans="1:13" s="25" customFormat="1" ht="13.5" customHeight="1">
      <c r="A16" s="587"/>
      <c r="B16" s="589"/>
      <c r="C16" s="589"/>
      <c r="D16" s="592"/>
      <c r="E16" s="595"/>
      <c r="F16" s="585"/>
      <c r="G16" s="495"/>
      <c r="H16" s="581"/>
      <c r="I16" s="581"/>
      <c r="J16" s="581"/>
      <c r="K16" s="581"/>
      <c r="L16" s="581"/>
      <c r="M16" s="583"/>
    </row>
    <row r="17" spans="1:13" s="25" customFormat="1" ht="13.5" customHeight="1">
      <c r="A17" s="587"/>
      <c r="B17" s="589"/>
      <c r="C17" s="589"/>
      <c r="D17" s="592"/>
      <c r="E17" s="595"/>
      <c r="F17" s="585"/>
      <c r="G17" s="495"/>
      <c r="H17" s="581"/>
      <c r="I17" s="581"/>
      <c r="J17" s="581"/>
      <c r="K17" s="581"/>
      <c r="L17" s="581"/>
      <c r="M17" s="583"/>
    </row>
    <row r="18" spans="1:13" s="25" customFormat="1" ht="13.5" customHeight="1">
      <c r="A18" s="587"/>
      <c r="B18" s="589"/>
      <c r="C18" s="589"/>
      <c r="D18" s="592"/>
      <c r="E18" s="595"/>
      <c r="F18" s="585"/>
      <c r="G18" s="495"/>
      <c r="H18" s="581"/>
      <c r="I18" s="581"/>
      <c r="J18" s="581"/>
      <c r="K18" s="581"/>
      <c r="L18" s="581"/>
      <c r="M18" s="583"/>
    </row>
    <row r="19" spans="1:13" s="25" customFormat="1" ht="21.75" customHeight="1">
      <c r="A19" s="587"/>
      <c r="B19" s="589"/>
      <c r="C19" s="589"/>
      <c r="D19" s="592"/>
      <c r="E19" s="595"/>
      <c r="F19" s="585"/>
      <c r="G19" s="641"/>
      <c r="H19" s="581"/>
      <c r="I19" s="581"/>
      <c r="J19" s="642"/>
      <c r="K19" s="642"/>
      <c r="L19" s="642"/>
      <c r="M19" s="583"/>
    </row>
    <row r="20" spans="1:13" s="25" customFormat="1" ht="12.75" customHeight="1">
      <c r="A20" s="587">
        <f>'7- Mapa Final'!A20</f>
        <v>2</v>
      </c>
      <c r="B20" s="589" t="str">
        <f>'7- Mapa Final'!B20</f>
        <v xml:space="preserve">Incumplimientos en la realizacion de audiencias </v>
      </c>
      <c r="C20" s="589" t="str">
        <f>'7- Mapa Final'!C20</f>
        <v>No realización de una audiencia o incumpimiento de la programación de audiencias.</v>
      </c>
      <c r="D20" s="591" t="str">
        <f>'7- Mapa Final'!J20</f>
        <v>Baja - 2</v>
      </c>
      <c r="E20" s="594" t="str">
        <f>'7- Mapa Final'!K20</f>
        <v>Leve - 1</v>
      </c>
      <c r="F20" s="585" t="str">
        <f>'7- Mapa Final'!M20</f>
        <v>Bajo - 2</v>
      </c>
      <c r="G20" s="391" t="s">
        <v>398</v>
      </c>
      <c r="H20" s="581"/>
      <c r="I20" s="581"/>
      <c r="J20" s="633" t="s">
        <v>8</v>
      </c>
      <c r="K20" s="617">
        <v>45474</v>
      </c>
      <c r="L20" s="617">
        <v>45565</v>
      </c>
      <c r="M20" s="583" t="s">
        <v>530</v>
      </c>
    </row>
    <row r="21" spans="1:13" s="25" customFormat="1" ht="12.75" customHeight="1">
      <c r="A21" s="587"/>
      <c r="B21" s="589"/>
      <c r="C21" s="589"/>
      <c r="D21" s="592"/>
      <c r="E21" s="595"/>
      <c r="F21" s="585"/>
      <c r="G21" s="391"/>
      <c r="H21" s="581"/>
      <c r="I21" s="581"/>
      <c r="J21" s="581"/>
      <c r="K21" s="581"/>
      <c r="L21" s="581"/>
      <c r="M21" s="583"/>
    </row>
    <row r="22" spans="1:13" s="25" customFormat="1" ht="12.75" customHeight="1">
      <c r="A22" s="587"/>
      <c r="B22" s="589"/>
      <c r="C22" s="589"/>
      <c r="D22" s="592"/>
      <c r="E22" s="595"/>
      <c r="F22" s="585"/>
      <c r="G22" s="391"/>
      <c r="H22" s="581"/>
      <c r="I22" s="581"/>
      <c r="J22" s="581"/>
      <c r="K22" s="581"/>
      <c r="L22" s="581"/>
      <c r="M22" s="583"/>
    </row>
    <row r="23" spans="1:13" s="25" customFormat="1" ht="12.75" customHeight="1">
      <c r="A23" s="587"/>
      <c r="B23" s="589"/>
      <c r="C23" s="589"/>
      <c r="D23" s="592"/>
      <c r="E23" s="595"/>
      <c r="F23" s="585"/>
      <c r="G23" s="391"/>
      <c r="H23" s="581"/>
      <c r="I23" s="581"/>
      <c r="J23" s="581"/>
      <c r="K23" s="581"/>
      <c r="L23" s="581"/>
      <c r="M23" s="583"/>
    </row>
    <row r="24" spans="1:13" s="25" customFormat="1" ht="13.5" customHeight="1">
      <c r="A24" s="587"/>
      <c r="B24" s="589"/>
      <c r="C24" s="589"/>
      <c r="D24" s="592"/>
      <c r="E24" s="595"/>
      <c r="F24" s="585"/>
      <c r="G24" s="391"/>
      <c r="H24" s="581"/>
      <c r="I24" s="581"/>
      <c r="J24" s="581"/>
      <c r="K24" s="581"/>
      <c r="L24" s="581"/>
      <c r="M24" s="583"/>
    </row>
    <row r="25" spans="1:13">
      <c r="A25" s="587"/>
      <c r="B25" s="589"/>
      <c r="C25" s="589"/>
      <c r="D25" s="592"/>
      <c r="E25" s="595"/>
      <c r="F25" s="585"/>
      <c r="G25" s="391"/>
      <c r="H25" s="581"/>
      <c r="I25" s="581"/>
      <c r="J25" s="581"/>
      <c r="K25" s="581"/>
      <c r="L25" s="581"/>
      <c r="M25" s="583"/>
    </row>
    <row r="26" spans="1:13">
      <c r="A26" s="587"/>
      <c r="B26" s="589"/>
      <c r="C26" s="589"/>
      <c r="D26" s="592"/>
      <c r="E26" s="595"/>
      <c r="F26" s="585"/>
      <c r="G26" s="391"/>
      <c r="H26" s="581"/>
      <c r="I26" s="581"/>
      <c r="J26" s="581"/>
      <c r="K26" s="581"/>
      <c r="L26" s="581"/>
      <c r="M26" s="583"/>
    </row>
    <row r="27" spans="1:13">
      <c r="A27" s="587"/>
      <c r="B27" s="589"/>
      <c r="C27" s="589"/>
      <c r="D27" s="592"/>
      <c r="E27" s="595"/>
      <c r="F27" s="585"/>
      <c r="G27" s="391"/>
      <c r="H27" s="581"/>
      <c r="I27" s="581"/>
      <c r="J27" s="581"/>
      <c r="K27" s="581"/>
      <c r="L27" s="581"/>
      <c r="M27" s="583"/>
    </row>
    <row r="28" spans="1:13">
      <c r="A28" s="587"/>
      <c r="B28" s="589"/>
      <c r="C28" s="589"/>
      <c r="D28" s="592"/>
      <c r="E28" s="595"/>
      <c r="F28" s="585"/>
      <c r="G28" s="391"/>
      <c r="H28" s="581"/>
      <c r="I28" s="581"/>
      <c r="J28" s="581"/>
      <c r="K28" s="581"/>
      <c r="L28" s="581"/>
      <c r="M28" s="583"/>
    </row>
    <row r="29" spans="1:13">
      <c r="A29" s="587"/>
      <c r="B29" s="589"/>
      <c r="C29" s="589"/>
      <c r="D29" s="592"/>
      <c r="E29" s="595"/>
      <c r="F29" s="585"/>
      <c r="G29" s="391"/>
      <c r="H29" s="581"/>
      <c r="I29" s="581"/>
      <c r="J29" s="642"/>
      <c r="K29" s="642"/>
      <c r="L29" s="642"/>
      <c r="M29" s="583"/>
    </row>
    <row r="30" spans="1:13" s="25" customFormat="1" ht="12.75" customHeight="1">
      <c r="A30" s="587">
        <f>'7- Mapa Final'!A30</f>
        <v>3</v>
      </c>
      <c r="B30" s="589" t="str">
        <f>'7- Mapa Final'!B30</f>
        <v>No cumplir con  las visitas de estudios socio familiares de manera oportuna</v>
      </c>
      <c r="C30" s="589" t="str">
        <f>'7- Mapa Final'!C30</f>
        <v>Imcumplimiento en la realización  de las visitas programadas de estudios socio familiares antes de la realización de audiencias  afectando la prestación del servicio de Justicia.</v>
      </c>
      <c r="D30" s="591" t="str">
        <f>'7- Mapa Final'!J30</f>
        <v>Baja - 2</v>
      </c>
      <c r="E30" s="594" t="str">
        <f>'7- Mapa Final'!K30</f>
        <v>Menor - 2</v>
      </c>
      <c r="F30" s="585" t="str">
        <f>'7- Mapa Final'!M30</f>
        <v>Moderado - 4</v>
      </c>
      <c r="G30" s="391" t="s">
        <v>398</v>
      </c>
      <c r="H30" s="581"/>
      <c r="I30" s="581"/>
      <c r="J30" s="633" t="s">
        <v>8</v>
      </c>
      <c r="K30" s="617">
        <v>45474</v>
      </c>
      <c r="L30" s="617">
        <v>45565</v>
      </c>
      <c r="M30" s="583" t="s">
        <v>531</v>
      </c>
    </row>
    <row r="31" spans="1:13" s="25" customFormat="1" ht="12.75" customHeight="1">
      <c r="A31" s="587"/>
      <c r="B31" s="589"/>
      <c r="C31" s="589"/>
      <c r="D31" s="592"/>
      <c r="E31" s="595"/>
      <c r="F31" s="585"/>
      <c r="G31" s="391"/>
      <c r="H31" s="581"/>
      <c r="I31" s="581"/>
      <c r="J31" s="581"/>
      <c r="K31" s="581"/>
      <c r="L31" s="581"/>
      <c r="M31" s="583"/>
    </row>
    <row r="32" spans="1:13" s="25" customFormat="1" ht="12.75" customHeight="1">
      <c r="A32" s="587"/>
      <c r="B32" s="589"/>
      <c r="C32" s="589"/>
      <c r="D32" s="592"/>
      <c r="E32" s="595"/>
      <c r="F32" s="585"/>
      <c r="G32" s="391"/>
      <c r="H32" s="581"/>
      <c r="I32" s="581"/>
      <c r="J32" s="581"/>
      <c r="K32" s="581"/>
      <c r="L32" s="581"/>
      <c r="M32" s="583"/>
    </row>
    <row r="33" spans="1:13" s="25" customFormat="1" ht="12.75" customHeight="1">
      <c r="A33" s="587"/>
      <c r="B33" s="589"/>
      <c r="C33" s="589"/>
      <c r="D33" s="592"/>
      <c r="E33" s="595"/>
      <c r="F33" s="585"/>
      <c r="G33" s="391"/>
      <c r="H33" s="581"/>
      <c r="I33" s="581"/>
      <c r="J33" s="581"/>
      <c r="K33" s="581"/>
      <c r="L33" s="581"/>
      <c r="M33" s="583"/>
    </row>
    <row r="34" spans="1:13" s="25" customFormat="1" ht="13.5" customHeight="1">
      <c r="A34" s="587"/>
      <c r="B34" s="589"/>
      <c r="C34" s="589"/>
      <c r="D34" s="592"/>
      <c r="E34" s="595"/>
      <c r="F34" s="585"/>
      <c r="G34" s="391"/>
      <c r="H34" s="581"/>
      <c r="I34" s="581"/>
      <c r="J34" s="581"/>
      <c r="K34" s="581"/>
      <c r="L34" s="581"/>
      <c r="M34" s="583"/>
    </row>
    <row r="35" spans="1:13">
      <c r="A35" s="587"/>
      <c r="B35" s="589"/>
      <c r="C35" s="589"/>
      <c r="D35" s="592"/>
      <c r="E35" s="595"/>
      <c r="F35" s="585"/>
      <c r="G35" s="391"/>
      <c r="H35" s="581"/>
      <c r="I35" s="581"/>
      <c r="J35" s="581"/>
      <c r="K35" s="581"/>
      <c r="L35" s="581"/>
      <c r="M35" s="583"/>
    </row>
    <row r="36" spans="1:13">
      <c r="A36" s="587"/>
      <c r="B36" s="589"/>
      <c r="C36" s="589"/>
      <c r="D36" s="592"/>
      <c r="E36" s="595"/>
      <c r="F36" s="585"/>
      <c r="G36" s="391"/>
      <c r="H36" s="581"/>
      <c r="I36" s="581"/>
      <c r="J36" s="581"/>
      <c r="K36" s="581"/>
      <c r="L36" s="581"/>
      <c r="M36" s="583"/>
    </row>
    <row r="37" spans="1:13">
      <c r="A37" s="587"/>
      <c r="B37" s="589"/>
      <c r="C37" s="589"/>
      <c r="D37" s="592"/>
      <c r="E37" s="595"/>
      <c r="F37" s="585"/>
      <c r="G37" s="391"/>
      <c r="H37" s="581"/>
      <c r="I37" s="581"/>
      <c r="J37" s="581"/>
      <c r="K37" s="581"/>
      <c r="L37" s="581"/>
      <c r="M37" s="583"/>
    </row>
    <row r="38" spans="1:13">
      <c r="A38" s="587"/>
      <c r="B38" s="589"/>
      <c r="C38" s="589"/>
      <c r="D38" s="592"/>
      <c r="E38" s="595"/>
      <c r="F38" s="585"/>
      <c r="G38" s="391"/>
      <c r="H38" s="581"/>
      <c r="I38" s="581"/>
      <c r="J38" s="581"/>
      <c r="K38" s="581"/>
      <c r="L38" s="581"/>
      <c r="M38" s="583"/>
    </row>
    <row r="39" spans="1:13">
      <c r="A39" s="587"/>
      <c r="B39" s="589"/>
      <c r="C39" s="589"/>
      <c r="D39" s="592"/>
      <c r="E39" s="595"/>
      <c r="F39" s="585"/>
      <c r="G39" s="391"/>
      <c r="H39" s="581"/>
      <c r="I39" s="581"/>
      <c r="J39" s="642"/>
      <c r="K39" s="642"/>
      <c r="L39" s="642"/>
      <c r="M39" s="583"/>
    </row>
    <row r="40" spans="1:13" s="25" customFormat="1" ht="12.75" customHeight="1">
      <c r="A40" s="587">
        <f>'7- Mapa Final'!A40</f>
        <v>4</v>
      </c>
      <c r="B40" s="589" t="str">
        <f>'7- Mapa Final'!B40</f>
        <v>Efectuar el reparto judicial incumpliendo requisitos</v>
      </c>
      <c r="C40" s="589" t="str">
        <f>'7- Mapa Final'!C40</f>
        <v>Realizar el reparto incumplimiento los principios  y condiciones establecidas para su realización</v>
      </c>
      <c r="D40" s="591" t="str">
        <f>'7- Mapa Final'!J40</f>
        <v>Muy Baja - 1</v>
      </c>
      <c r="E40" s="594" t="str">
        <f>'7- Mapa Final'!K40</f>
        <v>Menor - 2</v>
      </c>
      <c r="F40" s="585" t="str">
        <f>'7- Mapa Final'!M40</f>
        <v>Bajo - 2</v>
      </c>
      <c r="G40" s="391" t="s">
        <v>398</v>
      </c>
      <c r="H40" s="581"/>
      <c r="I40" s="581"/>
      <c r="J40" s="633" t="s">
        <v>8</v>
      </c>
      <c r="K40" s="617">
        <v>45474</v>
      </c>
      <c r="L40" s="617">
        <v>45565</v>
      </c>
      <c r="M40" s="583" t="s">
        <v>532</v>
      </c>
    </row>
    <row r="41" spans="1:13" s="25" customFormat="1" ht="12.75" customHeight="1">
      <c r="A41" s="587"/>
      <c r="B41" s="589"/>
      <c r="C41" s="589"/>
      <c r="D41" s="592"/>
      <c r="E41" s="595"/>
      <c r="F41" s="585"/>
      <c r="G41" s="391"/>
      <c r="H41" s="581"/>
      <c r="I41" s="581"/>
      <c r="J41" s="581"/>
      <c r="K41" s="581"/>
      <c r="L41" s="581"/>
      <c r="M41" s="583"/>
    </row>
    <row r="42" spans="1:13" s="25" customFormat="1" ht="12.75" customHeight="1">
      <c r="A42" s="587"/>
      <c r="B42" s="589"/>
      <c r="C42" s="589"/>
      <c r="D42" s="592"/>
      <c r="E42" s="595"/>
      <c r="F42" s="585"/>
      <c r="G42" s="391"/>
      <c r="H42" s="581"/>
      <c r="I42" s="581"/>
      <c r="J42" s="581"/>
      <c r="K42" s="581"/>
      <c r="L42" s="581"/>
      <c r="M42" s="583"/>
    </row>
    <row r="43" spans="1:13" s="25" customFormat="1" ht="12.75" customHeight="1">
      <c r="A43" s="587"/>
      <c r="B43" s="589"/>
      <c r="C43" s="589"/>
      <c r="D43" s="592"/>
      <c r="E43" s="595"/>
      <c r="F43" s="585"/>
      <c r="G43" s="391"/>
      <c r="H43" s="581"/>
      <c r="I43" s="581"/>
      <c r="J43" s="581"/>
      <c r="K43" s="581"/>
      <c r="L43" s="581"/>
      <c r="M43" s="583"/>
    </row>
    <row r="44" spans="1:13" s="25" customFormat="1" ht="13.5" customHeight="1">
      <c r="A44" s="587"/>
      <c r="B44" s="589"/>
      <c r="C44" s="589"/>
      <c r="D44" s="592"/>
      <c r="E44" s="595"/>
      <c r="F44" s="585"/>
      <c r="G44" s="391"/>
      <c r="H44" s="581"/>
      <c r="I44" s="581"/>
      <c r="J44" s="581"/>
      <c r="K44" s="581"/>
      <c r="L44" s="581"/>
      <c r="M44" s="583"/>
    </row>
    <row r="45" spans="1:13">
      <c r="A45" s="587"/>
      <c r="B45" s="589"/>
      <c r="C45" s="589"/>
      <c r="D45" s="592"/>
      <c r="E45" s="595"/>
      <c r="F45" s="585"/>
      <c r="G45" s="391"/>
      <c r="H45" s="581"/>
      <c r="I45" s="581"/>
      <c r="J45" s="581"/>
      <c r="K45" s="581"/>
      <c r="L45" s="581"/>
      <c r="M45" s="583"/>
    </row>
    <row r="46" spans="1:13">
      <c r="A46" s="587"/>
      <c r="B46" s="589"/>
      <c r="C46" s="589"/>
      <c r="D46" s="592"/>
      <c r="E46" s="595"/>
      <c r="F46" s="585"/>
      <c r="G46" s="391"/>
      <c r="H46" s="581"/>
      <c r="I46" s="581"/>
      <c r="J46" s="581"/>
      <c r="K46" s="581"/>
      <c r="L46" s="581"/>
      <c r="M46" s="583"/>
    </row>
    <row r="47" spans="1:13">
      <c r="A47" s="587"/>
      <c r="B47" s="589"/>
      <c r="C47" s="589"/>
      <c r="D47" s="592"/>
      <c r="E47" s="595"/>
      <c r="F47" s="585"/>
      <c r="G47" s="391"/>
      <c r="H47" s="581"/>
      <c r="I47" s="581"/>
      <c r="J47" s="581"/>
      <c r="K47" s="581"/>
      <c r="L47" s="581"/>
      <c r="M47" s="583"/>
    </row>
    <row r="48" spans="1:13">
      <c r="A48" s="587"/>
      <c r="B48" s="589"/>
      <c r="C48" s="589"/>
      <c r="D48" s="592"/>
      <c r="E48" s="595"/>
      <c r="F48" s="585"/>
      <c r="G48" s="391"/>
      <c r="H48" s="581"/>
      <c r="I48" s="581"/>
      <c r="J48" s="581"/>
      <c r="K48" s="581"/>
      <c r="L48" s="581"/>
      <c r="M48" s="583"/>
    </row>
    <row r="49" spans="1:13">
      <c r="A49" s="587"/>
      <c r="B49" s="589"/>
      <c r="C49" s="589"/>
      <c r="D49" s="592"/>
      <c r="E49" s="595"/>
      <c r="F49" s="585"/>
      <c r="G49" s="391"/>
      <c r="H49" s="581"/>
      <c r="I49" s="581"/>
      <c r="J49" s="642"/>
      <c r="K49" s="642"/>
      <c r="L49" s="642"/>
      <c r="M49" s="583"/>
    </row>
    <row r="50" spans="1:13" s="25" customFormat="1" ht="12.75" customHeight="1">
      <c r="A50" s="587">
        <v>5</v>
      </c>
      <c r="B50" s="589" t="str">
        <f>'7- Mapa Final'!B50</f>
        <v>Pérdida de documentos</v>
      </c>
      <c r="C50" s="589" t="str">
        <f>'7- Mapa Final'!C50</f>
        <v xml:space="preserve">Extravío temporal o definitivo de los  documentos de los procesos judiciales al interior de los despachos o centro de servicios </v>
      </c>
      <c r="D50" s="591" t="str">
        <f>'7- Mapa Final'!J50</f>
        <v>Muy Baja - 1</v>
      </c>
      <c r="E50" s="594" t="str">
        <f>'7- Mapa Final'!K50</f>
        <v>Leve - 1</v>
      </c>
      <c r="F50" s="585" t="str">
        <f>'7- Mapa Final'!M50</f>
        <v>Bajo - 1</v>
      </c>
      <c r="G50" s="391" t="s">
        <v>398</v>
      </c>
      <c r="H50" s="581"/>
      <c r="I50" s="581"/>
      <c r="J50" s="633" t="s">
        <v>8</v>
      </c>
      <c r="K50" s="617">
        <v>45474</v>
      </c>
      <c r="L50" s="617">
        <v>45565</v>
      </c>
      <c r="M50" s="583" t="s">
        <v>533</v>
      </c>
    </row>
    <row r="51" spans="1:13" s="25" customFormat="1" ht="12.75" customHeight="1">
      <c r="A51" s="587"/>
      <c r="B51" s="589"/>
      <c r="C51" s="589"/>
      <c r="D51" s="592"/>
      <c r="E51" s="595"/>
      <c r="F51" s="585"/>
      <c r="G51" s="391"/>
      <c r="H51" s="581"/>
      <c r="I51" s="581"/>
      <c r="J51" s="581"/>
      <c r="K51" s="581"/>
      <c r="L51" s="581"/>
      <c r="M51" s="583"/>
    </row>
    <row r="52" spans="1:13" s="25" customFormat="1" ht="12.75" customHeight="1">
      <c r="A52" s="587"/>
      <c r="B52" s="589"/>
      <c r="C52" s="589"/>
      <c r="D52" s="592"/>
      <c r="E52" s="595"/>
      <c r="F52" s="585"/>
      <c r="G52" s="391"/>
      <c r="H52" s="581"/>
      <c r="I52" s="581"/>
      <c r="J52" s="581"/>
      <c r="K52" s="581"/>
      <c r="L52" s="581"/>
      <c r="M52" s="583"/>
    </row>
    <row r="53" spans="1:13" s="25" customFormat="1" ht="12.75" customHeight="1">
      <c r="A53" s="587"/>
      <c r="B53" s="589"/>
      <c r="C53" s="589"/>
      <c r="D53" s="592"/>
      <c r="E53" s="595"/>
      <c r="F53" s="585"/>
      <c r="G53" s="391"/>
      <c r="H53" s="581"/>
      <c r="I53" s="581"/>
      <c r="J53" s="581"/>
      <c r="K53" s="581"/>
      <c r="L53" s="581"/>
      <c r="M53" s="583"/>
    </row>
    <row r="54" spans="1:13" s="25" customFormat="1" ht="13.5" customHeight="1">
      <c r="A54" s="587"/>
      <c r="B54" s="589"/>
      <c r="C54" s="589"/>
      <c r="D54" s="592"/>
      <c r="E54" s="595"/>
      <c r="F54" s="585"/>
      <c r="G54" s="391"/>
      <c r="H54" s="581"/>
      <c r="I54" s="581"/>
      <c r="J54" s="581"/>
      <c r="K54" s="581"/>
      <c r="L54" s="581"/>
      <c r="M54" s="583"/>
    </row>
    <row r="55" spans="1:13">
      <c r="A55" s="587"/>
      <c r="B55" s="589"/>
      <c r="C55" s="589"/>
      <c r="D55" s="592"/>
      <c r="E55" s="595"/>
      <c r="F55" s="585"/>
      <c r="G55" s="391"/>
      <c r="H55" s="581"/>
      <c r="I55" s="581"/>
      <c r="J55" s="581"/>
      <c r="K55" s="581"/>
      <c r="L55" s="581"/>
      <c r="M55" s="583"/>
    </row>
    <row r="56" spans="1:13">
      <c r="A56" s="587"/>
      <c r="B56" s="589"/>
      <c r="C56" s="589"/>
      <c r="D56" s="592"/>
      <c r="E56" s="595"/>
      <c r="F56" s="585"/>
      <c r="G56" s="391"/>
      <c r="H56" s="581"/>
      <c r="I56" s="581"/>
      <c r="J56" s="581"/>
      <c r="K56" s="581"/>
      <c r="L56" s="581"/>
      <c r="M56" s="583"/>
    </row>
    <row r="57" spans="1:13">
      <c r="A57" s="587"/>
      <c r="B57" s="589"/>
      <c r="C57" s="589"/>
      <c r="D57" s="592"/>
      <c r="E57" s="595"/>
      <c r="F57" s="585"/>
      <c r="G57" s="391"/>
      <c r="H57" s="581"/>
      <c r="I57" s="581"/>
      <c r="J57" s="581"/>
      <c r="K57" s="581"/>
      <c r="L57" s="581"/>
      <c r="M57" s="583"/>
    </row>
    <row r="58" spans="1:13">
      <c r="A58" s="587"/>
      <c r="B58" s="589"/>
      <c r="C58" s="589"/>
      <c r="D58" s="592"/>
      <c r="E58" s="595"/>
      <c r="F58" s="585"/>
      <c r="G58" s="391"/>
      <c r="H58" s="581"/>
      <c r="I58" s="581"/>
      <c r="J58" s="581"/>
      <c r="K58" s="581"/>
      <c r="L58" s="581"/>
      <c r="M58" s="583"/>
    </row>
    <row r="59" spans="1:13" ht="15.75" customHeight="1">
      <c r="A59" s="588"/>
      <c r="B59" s="590"/>
      <c r="C59" s="590"/>
      <c r="D59" s="593"/>
      <c r="E59" s="596"/>
      <c r="F59" s="586"/>
      <c r="G59" s="391"/>
      <c r="H59" s="582"/>
      <c r="I59" s="582"/>
      <c r="J59" s="642"/>
      <c r="K59" s="642"/>
      <c r="L59" s="642"/>
      <c r="M59" s="584"/>
    </row>
    <row r="60" spans="1:13" s="25" customFormat="1" ht="12.75" hidden="1" customHeight="1">
      <c r="A60" s="648">
        <v>7</v>
      </c>
      <c r="B60" s="657" t="str">
        <f>'7- Mapa Final'!B60</f>
        <v xml:space="preserve">Recibir , ofrecer, prometer , entregar o aceptar dádivas o beneficios a nombre propio o de terceros para  expedir, alterar,retener , extraviar o entregar  documentos  sin el lleno de requisitos legales </v>
      </c>
      <c r="C60" s="657" t="str">
        <f>'7- Mapa Final'!C60</f>
        <v xml:space="preserve"> Realizar trámites sin el cumplimiento de los requisitos legales  o  con informacionfalsa</v>
      </c>
      <c r="D60" s="660" t="str">
        <f>'7- Mapa Final'!J60</f>
        <v>Muy Baja - 1</v>
      </c>
      <c r="E60" s="663" t="str">
        <f>'7- Mapa Final'!K60</f>
        <v>Mayor - 4</v>
      </c>
      <c r="F60" s="651" t="str">
        <f>'7- Mapa Final'!M60</f>
        <v>Alto  - 4</v>
      </c>
      <c r="G60" s="470"/>
      <c r="H60" s="654"/>
      <c r="I60" s="654"/>
      <c r="J60" s="633"/>
      <c r="K60" s="617"/>
      <c r="L60" s="617"/>
      <c r="M60" s="645"/>
    </row>
    <row r="61" spans="1:13" s="25" customFormat="1" ht="12.75" hidden="1" customHeight="1">
      <c r="A61" s="649"/>
      <c r="B61" s="658"/>
      <c r="C61" s="658"/>
      <c r="D61" s="661"/>
      <c r="E61" s="664"/>
      <c r="F61" s="652"/>
      <c r="G61" s="449"/>
      <c r="H61" s="655"/>
      <c r="I61" s="655"/>
      <c r="J61" s="581"/>
      <c r="K61" s="581"/>
      <c r="L61" s="581"/>
      <c r="M61" s="646"/>
    </row>
    <row r="62" spans="1:13" s="25" customFormat="1" ht="12.75" hidden="1" customHeight="1">
      <c r="A62" s="649"/>
      <c r="B62" s="658"/>
      <c r="C62" s="658"/>
      <c r="D62" s="661"/>
      <c r="E62" s="664"/>
      <c r="F62" s="652"/>
      <c r="G62" s="449"/>
      <c r="H62" s="655"/>
      <c r="I62" s="655"/>
      <c r="J62" s="581"/>
      <c r="K62" s="581"/>
      <c r="L62" s="581"/>
      <c r="M62" s="646"/>
    </row>
    <row r="63" spans="1:13" s="25" customFormat="1" ht="12.75" hidden="1" customHeight="1">
      <c r="A63" s="649"/>
      <c r="B63" s="658"/>
      <c r="C63" s="658"/>
      <c r="D63" s="661"/>
      <c r="E63" s="664"/>
      <c r="F63" s="652"/>
      <c r="G63" s="449"/>
      <c r="H63" s="655"/>
      <c r="I63" s="655"/>
      <c r="J63" s="581"/>
      <c r="K63" s="581"/>
      <c r="L63" s="581"/>
      <c r="M63" s="646"/>
    </row>
    <row r="64" spans="1:13" s="25" customFormat="1" ht="13.5" hidden="1" customHeight="1">
      <c r="A64" s="649"/>
      <c r="B64" s="658"/>
      <c r="C64" s="658"/>
      <c r="D64" s="661"/>
      <c r="E64" s="664"/>
      <c r="F64" s="652"/>
      <c r="G64" s="449"/>
      <c r="H64" s="655"/>
      <c r="I64" s="655"/>
      <c r="J64" s="581"/>
      <c r="K64" s="581"/>
      <c r="L64" s="581"/>
      <c r="M64" s="646"/>
    </row>
    <row r="65" spans="1:13" hidden="1">
      <c r="A65" s="649"/>
      <c r="B65" s="658"/>
      <c r="C65" s="658"/>
      <c r="D65" s="661"/>
      <c r="E65" s="664"/>
      <c r="F65" s="652"/>
      <c r="G65" s="449"/>
      <c r="H65" s="655"/>
      <c r="I65" s="655"/>
      <c r="J65" s="581"/>
      <c r="K65" s="581"/>
      <c r="L65" s="581"/>
      <c r="M65" s="646"/>
    </row>
    <row r="66" spans="1:13" hidden="1">
      <c r="A66" s="649"/>
      <c r="B66" s="658"/>
      <c r="C66" s="658"/>
      <c r="D66" s="661"/>
      <c r="E66" s="664"/>
      <c r="F66" s="652"/>
      <c r="G66" s="449"/>
      <c r="H66" s="655"/>
      <c r="I66" s="655"/>
      <c r="J66" s="581"/>
      <c r="K66" s="581"/>
      <c r="L66" s="581"/>
      <c r="M66" s="646"/>
    </row>
    <row r="67" spans="1:13" hidden="1">
      <c r="A67" s="649"/>
      <c r="B67" s="658"/>
      <c r="C67" s="658"/>
      <c r="D67" s="661"/>
      <c r="E67" s="664"/>
      <c r="F67" s="652"/>
      <c r="G67" s="449"/>
      <c r="H67" s="655"/>
      <c r="I67" s="655"/>
      <c r="J67" s="581"/>
      <c r="K67" s="581"/>
      <c r="L67" s="581"/>
      <c r="M67" s="646"/>
    </row>
    <row r="68" spans="1:13" hidden="1">
      <c r="A68" s="649"/>
      <c r="B68" s="658"/>
      <c r="C68" s="658"/>
      <c r="D68" s="661"/>
      <c r="E68" s="664"/>
      <c r="F68" s="652"/>
      <c r="G68" s="449"/>
      <c r="H68" s="655"/>
      <c r="I68" s="655"/>
      <c r="J68" s="581"/>
      <c r="K68" s="581"/>
      <c r="L68" s="581"/>
      <c r="M68" s="646"/>
    </row>
    <row r="69" spans="1:13" ht="15.75" hidden="1" customHeight="1">
      <c r="A69" s="650"/>
      <c r="B69" s="659"/>
      <c r="C69" s="659"/>
      <c r="D69" s="662"/>
      <c r="E69" s="665"/>
      <c r="F69" s="653"/>
      <c r="G69" s="450"/>
      <c r="H69" s="656"/>
      <c r="I69" s="656"/>
      <c r="J69" s="642"/>
      <c r="K69" s="642"/>
      <c r="L69" s="642"/>
      <c r="M69" s="647"/>
    </row>
    <row r="70" spans="1:13" s="25" customFormat="1" ht="12.75" hidden="1">
      <c r="A70" s="648">
        <v>8</v>
      </c>
      <c r="B70" s="589" t="str">
        <f>'7- Mapa Final'!B70</f>
        <v xml:space="preserve">Recibir, ofrecer, prometer, entregar o aceptar dadivas  o beneficios a nombre propio o de terceros para  demorar, retener, alterar o direccionar fallos judiciales </v>
      </c>
      <c r="C70" s="589" t="str">
        <f>'7- Mapa Final'!C70</f>
        <v xml:space="preserve">Proferir  sentencias judiciales incumplmiendo los principios de la administracion de justicia o sin la observancia de los Codigos  Procesales en la materia </v>
      </c>
      <c r="D70" s="591" t="str">
        <f>'7- Mapa Final'!J70</f>
        <v>Muy Baja - 1</v>
      </c>
      <c r="E70" s="594" t="str">
        <f>'7- Mapa Final'!K70</f>
        <v>Mayor - 4</v>
      </c>
      <c r="F70" s="585" t="str">
        <f>'7- Mapa Final'!M70</f>
        <v>Alto  - 4</v>
      </c>
      <c r="G70" s="391"/>
      <c r="H70" s="581"/>
      <c r="I70" s="581"/>
      <c r="J70" s="633"/>
      <c r="K70" s="617"/>
      <c r="L70" s="617"/>
      <c r="M70" s="636"/>
    </row>
    <row r="71" spans="1:13" s="25" customFormat="1" ht="12.75" hidden="1" customHeight="1">
      <c r="A71" s="649"/>
      <c r="B71" s="589"/>
      <c r="C71" s="589"/>
      <c r="D71" s="592"/>
      <c r="E71" s="595"/>
      <c r="F71" s="585"/>
      <c r="G71" s="391"/>
      <c r="H71" s="581"/>
      <c r="I71" s="581"/>
      <c r="J71" s="581"/>
      <c r="K71" s="581"/>
      <c r="L71" s="581"/>
      <c r="M71" s="636"/>
    </row>
    <row r="72" spans="1:13" s="25" customFormat="1" ht="12.75" hidden="1" customHeight="1">
      <c r="A72" s="649"/>
      <c r="B72" s="589"/>
      <c r="C72" s="589"/>
      <c r="D72" s="592"/>
      <c r="E72" s="595"/>
      <c r="F72" s="585"/>
      <c r="G72" s="391"/>
      <c r="H72" s="581"/>
      <c r="I72" s="581"/>
      <c r="J72" s="581"/>
      <c r="K72" s="581"/>
      <c r="L72" s="581"/>
      <c r="M72" s="636"/>
    </row>
    <row r="73" spans="1:13" s="25" customFormat="1" ht="12.75" hidden="1" customHeight="1">
      <c r="A73" s="649"/>
      <c r="B73" s="589"/>
      <c r="C73" s="589"/>
      <c r="D73" s="592"/>
      <c r="E73" s="595"/>
      <c r="F73" s="585"/>
      <c r="G73" s="391"/>
      <c r="H73" s="581"/>
      <c r="I73" s="581"/>
      <c r="J73" s="581"/>
      <c r="K73" s="581"/>
      <c r="L73" s="581"/>
      <c r="M73" s="636"/>
    </row>
    <row r="74" spans="1:13" s="25" customFormat="1" ht="13.5" hidden="1" customHeight="1">
      <c r="A74" s="649"/>
      <c r="B74" s="589"/>
      <c r="C74" s="589"/>
      <c r="D74" s="592"/>
      <c r="E74" s="595"/>
      <c r="F74" s="585"/>
      <c r="G74" s="391"/>
      <c r="H74" s="581"/>
      <c r="I74" s="581"/>
      <c r="J74" s="581"/>
      <c r="K74" s="581"/>
      <c r="L74" s="581"/>
      <c r="M74" s="636"/>
    </row>
    <row r="75" spans="1:13" hidden="1">
      <c r="A75" s="649"/>
      <c r="B75" s="589"/>
      <c r="C75" s="589"/>
      <c r="D75" s="592"/>
      <c r="E75" s="595"/>
      <c r="F75" s="585"/>
      <c r="G75" s="391"/>
      <c r="H75" s="581"/>
      <c r="I75" s="581"/>
      <c r="J75" s="581"/>
      <c r="K75" s="581"/>
      <c r="L75" s="581"/>
      <c r="M75" s="636"/>
    </row>
    <row r="76" spans="1:13" hidden="1">
      <c r="A76" s="649"/>
      <c r="B76" s="589"/>
      <c r="C76" s="589"/>
      <c r="D76" s="592"/>
      <c r="E76" s="595"/>
      <c r="F76" s="585"/>
      <c r="G76" s="391"/>
      <c r="H76" s="581"/>
      <c r="I76" s="581"/>
      <c r="J76" s="581"/>
      <c r="K76" s="581"/>
      <c r="L76" s="581"/>
      <c r="M76" s="636"/>
    </row>
    <row r="77" spans="1:13" hidden="1">
      <c r="A77" s="649"/>
      <c r="B77" s="589"/>
      <c r="C77" s="589"/>
      <c r="D77" s="592"/>
      <c r="E77" s="595"/>
      <c r="F77" s="585"/>
      <c r="G77" s="391"/>
      <c r="H77" s="581"/>
      <c r="I77" s="581"/>
      <c r="J77" s="581"/>
      <c r="K77" s="581"/>
      <c r="L77" s="581"/>
      <c r="M77" s="636"/>
    </row>
    <row r="78" spans="1:13" hidden="1">
      <c r="A78" s="649"/>
      <c r="B78" s="589"/>
      <c r="C78" s="589"/>
      <c r="D78" s="592"/>
      <c r="E78" s="595"/>
      <c r="F78" s="585"/>
      <c r="G78" s="391"/>
      <c r="H78" s="581"/>
      <c r="I78" s="581"/>
      <c r="J78" s="581"/>
      <c r="K78" s="581"/>
      <c r="L78" s="581"/>
      <c r="M78" s="636"/>
    </row>
    <row r="79" spans="1:13" ht="15.75" hidden="1" customHeight="1">
      <c r="A79" s="650"/>
      <c r="B79" s="590"/>
      <c r="C79" s="590"/>
      <c r="D79" s="593"/>
      <c r="E79" s="596"/>
      <c r="F79" s="586"/>
      <c r="G79" s="392"/>
      <c r="H79" s="582"/>
      <c r="I79" s="582"/>
      <c r="J79" s="642"/>
      <c r="K79" s="642"/>
      <c r="L79" s="642"/>
      <c r="M79" s="637"/>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FM79"/>
  <sheetViews>
    <sheetView showGridLines="0" tabSelected="1" topLeftCell="E9" zoomScale="55" zoomScaleNormal="55" workbookViewId="0">
      <selection activeCell="M40" sqref="M40:M49"/>
    </sheetView>
  </sheetViews>
  <sheetFormatPr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66.28515625" customWidth="1"/>
    <col min="14" max="169" width="11.42578125" style="2"/>
  </cols>
  <sheetData>
    <row r="1" spans="1:13" s="18" customFormat="1" ht="16.5" customHeight="1">
      <c r="A1" s="625"/>
      <c r="B1" s="626"/>
      <c r="C1" s="629"/>
      <c r="D1" s="629"/>
      <c r="E1" s="629"/>
      <c r="F1" s="629"/>
      <c r="G1" s="629"/>
      <c r="H1" s="629"/>
      <c r="I1" s="629"/>
      <c r="J1" s="630"/>
      <c r="K1" s="624"/>
      <c r="L1" s="624"/>
      <c r="M1" s="624"/>
    </row>
    <row r="2" spans="1:13" s="18" customFormat="1" ht="101.25"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24"/>
      <c r="L3" s="624"/>
      <c r="M3" s="624"/>
    </row>
    <row r="4" spans="1:13" s="18" customFormat="1" ht="40.9" customHeight="1">
      <c r="A4" s="409" t="s">
        <v>265</v>
      </c>
      <c r="B4" s="409"/>
      <c r="C4" s="498" t="str">
        <f>'Seguimiento 1 Trimestre'!C4</f>
        <v>PROCESO TRASVERSAL (Gestion Civil Familia, laboral, acciones constitucionales, Atención al usuario, Gestión comunicaciones y notificaciones, Gestión Reparto y Radicación, Asistencia Social)</v>
      </c>
      <c r="D4" s="498"/>
      <c r="E4" s="498"/>
      <c r="F4" s="498"/>
      <c r="G4" s="498"/>
      <c r="H4" s="498"/>
      <c r="I4" s="498"/>
      <c r="J4" s="498"/>
      <c r="K4" s="498"/>
      <c r="L4" s="498"/>
      <c r="M4" s="498"/>
    </row>
    <row r="5" spans="1:13" s="18" customFormat="1" ht="62.45" customHeight="1">
      <c r="A5" s="409" t="s">
        <v>267</v>
      </c>
      <c r="B5" s="409"/>
      <c r="C5" s="497" t="str">
        <f>'Seguimiento 1 Trimestre'!C5</f>
        <v>Administrar Justicia en las especialidades Civil, Familia y Laboral, en la Ciudad de Armenia</v>
      </c>
      <c r="D5" s="497"/>
      <c r="E5" s="497"/>
      <c r="F5" s="497"/>
      <c r="G5" s="497"/>
      <c r="H5" s="497"/>
      <c r="I5" s="497"/>
      <c r="J5" s="497"/>
      <c r="K5" s="497"/>
      <c r="L5" s="497"/>
      <c r="M5" s="497"/>
    </row>
    <row r="6" spans="1:13" s="18" customFormat="1" ht="40.9" customHeight="1" thickBot="1">
      <c r="A6" s="409" t="s">
        <v>269</v>
      </c>
      <c r="B6" s="409"/>
      <c r="C6" s="614" t="str">
        <f>'Seguimiento 1 Trimestre'!C6</f>
        <v>Despachos Judiciales</v>
      </c>
      <c r="D6" s="615"/>
      <c r="E6" s="615"/>
      <c r="F6" s="615"/>
      <c r="G6" s="615"/>
      <c r="H6" s="615"/>
      <c r="I6" s="615"/>
      <c r="J6" s="615"/>
      <c r="K6" s="615"/>
      <c r="L6" s="615"/>
      <c r="M6" s="616"/>
    </row>
    <row r="7" spans="1:13" s="22" customFormat="1" ht="40.5" customHeight="1" thickTop="1" thickBot="1">
      <c r="A7" s="609" t="s">
        <v>502</v>
      </c>
      <c r="B7" s="610"/>
      <c r="C7" s="611"/>
      <c r="D7" s="612" t="s">
        <v>503</v>
      </c>
      <c r="E7" s="612"/>
      <c r="F7" s="612"/>
      <c r="G7" s="613" t="s">
        <v>504</v>
      </c>
      <c r="H7" s="604" t="s">
        <v>505</v>
      </c>
      <c r="I7" s="606" t="s">
        <v>506</v>
      </c>
      <c r="J7" s="607"/>
      <c r="K7" s="606" t="s">
        <v>507</v>
      </c>
      <c r="L7" s="607"/>
      <c r="M7" s="608" t="s">
        <v>534</v>
      </c>
    </row>
    <row r="8" spans="1:13" s="23" customFormat="1" ht="108" customHeight="1" thickTop="1" thickBot="1">
      <c r="A8" s="30" t="s">
        <v>39</v>
      </c>
      <c r="B8" s="30" t="s">
        <v>207</v>
      </c>
      <c r="C8" s="30" t="s">
        <v>209</v>
      </c>
      <c r="D8" s="27" t="s">
        <v>219</v>
      </c>
      <c r="E8" s="27" t="s">
        <v>509</v>
      </c>
      <c r="F8" s="27" t="s">
        <v>510</v>
      </c>
      <c r="G8" s="613"/>
      <c r="H8" s="605"/>
      <c r="I8" s="28" t="s">
        <v>511</v>
      </c>
      <c r="J8" s="28" t="s">
        <v>512</v>
      </c>
      <c r="K8" s="28" t="s">
        <v>513</v>
      </c>
      <c r="L8" s="28" t="s">
        <v>514</v>
      </c>
      <c r="M8" s="608"/>
    </row>
    <row r="9" spans="1:13" s="24" customFormat="1" ht="21.75" customHeight="1">
      <c r="A9" s="634"/>
      <c r="B9" s="635"/>
      <c r="C9" s="635"/>
      <c r="D9" s="635"/>
      <c r="E9" s="635"/>
      <c r="F9" s="635"/>
      <c r="G9" s="635"/>
      <c r="H9" s="29"/>
      <c r="I9" s="29"/>
      <c r="J9" s="29"/>
      <c r="K9" s="29"/>
      <c r="L9" s="29"/>
      <c r="M9" s="29"/>
    </row>
    <row r="10" spans="1:13" s="25" customFormat="1" ht="15" customHeight="1">
      <c r="A10" s="621">
        <f>'7- Mapa Final'!A10</f>
        <v>1</v>
      </c>
      <c r="B10" s="619" t="str">
        <f>'7- Mapa Final'!B10</f>
        <v>Vencimiento de Términos en virtud de acciones constitucionales y habeas corpus</v>
      </c>
      <c r="C10" s="619" t="str">
        <f>'7- Mapa Final'!C10</f>
        <v>Se realizan  actuaciones procesales o se da  respuesta a las solicitudes de los usuarios de la administración de justicia en materia Civil, Familia y Laboral, después del  término legal establecido.</v>
      </c>
      <c r="D10" s="622" t="str">
        <f>'7- Mapa Final'!J10</f>
        <v>Muy Baja - 1</v>
      </c>
      <c r="E10" s="623" t="str">
        <f>'7- Mapa Final'!K10</f>
        <v>Menor - 2</v>
      </c>
      <c r="F10" s="620" t="str">
        <f>'7- Mapa Final'!M10</f>
        <v>Bajo - 2</v>
      </c>
      <c r="G10" s="390"/>
      <c r="H10" s="633"/>
      <c r="I10" s="633"/>
      <c r="J10" s="633"/>
      <c r="K10" s="633"/>
      <c r="L10" s="633"/>
      <c r="M10" s="618" t="s">
        <v>535</v>
      </c>
    </row>
    <row r="11" spans="1:13" s="25" customFormat="1" ht="13.5" customHeight="1">
      <c r="A11" s="587"/>
      <c r="B11" s="589"/>
      <c r="C11" s="589"/>
      <c r="D11" s="592"/>
      <c r="E11" s="595"/>
      <c r="F11" s="585"/>
      <c r="G11" s="391"/>
      <c r="H11" s="581"/>
      <c r="I11" s="581"/>
      <c r="J11" s="581"/>
      <c r="K11" s="581"/>
      <c r="L11" s="581"/>
      <c r="M11" s="583"/>
    </row>
    <row r="12" spans="1:13" s="25" customFormat="1" ht="13.5" customHeight="1">
      <c r="A12" s="587"/>
      <c r="B12" s="589"/>
      <c r="C12" s="589"/>
      <c r="D12" s="592"/>
      <c r="E12" s="595"/>
      <c r="F12" s="585"/>
      <c r="G12" s="391"/>
      <c r="H12" s="581"/>
      <c r="I12" s="581"/>
      <c r="J12" s="581"/>
      <c r="K12" s="581"/>
      <c r="L12" s="581"/>
      <c r="M12" s="583"/>
    </row>
    <row r="13" spans="1:13" s="25" customFormat="1" ht="13.5" customHeight="1">
      <c r="A13" s="587"/>
      <c r="B13" s="589"/>
      <c r="C13" s="589"/>
      <c r="D13" s="592"/>
      <c r="E13" s="595"/>
      <c r="F13" s="585"/>
      <c r="G13" s="391"/>
      <c r="H13" s="581"/>
      <c r="I13" s="581"/>
      <c r="J13" s="581"/>
      <c r="K13" s="581"/>
      <c r="L13" s="581"/>
      <c r="M13" s="583"/>
    </row>
    <row r="14" spans="1:13" s="25" customFormat="1" ht="13.5" customHeight="1">
      <c r="A14" s="587"/>
      <c r="B14" s="589"/>
      <c r="C14" s="589"/>
      <c r="D14" s="592"/>
      <c r="E14" s="595"/>
      <c r="F14" s="585"/>
      <c r="G14" s="391"/>
      <c r="H14" s="581"/>
      <c r="I14" s="581"/>
      <c r="J14" s="581"/>
      <c r="K14" s="581"/>
      <c r="L14" s="581"/>
      <c r="M14" s="583"/>
    </row>
    <row r="15" spans="1:13" s="25" customFormat="1" ht="13.5" customHeight="1">
      <c r="A15" s="587"/>
      <c r="B15" s="589"/>
      <c r="C15" s="589"/>
      <c r="D15" s="592"/>
      <c r="E15" s="595"/>
      <c r="F15" s="585"/>
      <c r="G15" s="391"/>
      <c r="H15" s="581"/>
      <c r="I15" s="581"/>
      <c r="J15" s="581"/>
      <c r="K15" s="581"/>
      <c r="L15" s="581"/>
      <c r="M15" s="583"/>
    </row>
    <row r="16" spans="1:13" s="25" customFormat="1" ht="13.5" customHeight="1">
      <c r="A16" s="587"/>
      <c r="B16" s="589"/>
      <c r="C16" s="589"/>
      <c r="D16" s="592"/>
      <c r="E16" s="595"/>
      <c r="F16" s="585"/>
      <c r="G16" s="391"/>
      <c r="H16" s="581"/>
      <c r="I16" s="581"/>
      <c r="J16" s="581"/>
      <c r="K16" s="581"/>
      <c r="L16" s="581"/>
      <c r="M16" s="583"/>
    </row>
    <row r="17" spans="1:13" s="25" customFormat="1" ht="13.5" customHeight="1">
      <c r="A17" s="587"/>
      <c r="B17" s="589"/>
      <c r="C17" s="589"/>
      <c r="D17" s="592"/>
      <c r="E17" s="595"/>
      <c r="F17" s="585"/>
      <c r="G17" s="391"/>
      <c r="H17" s="581"/>
      <c r="I17" s="581"/>
      <c r="J17" s="581"/>
      <c r="K17" s="581"/>
      <c r="L17" s="581"/>
      <c r="M17" s="583"/>
    </row>
    <row r="18" spans="1:13" s="25" customFormat="1" ht="13.5" customHeight="1">
      <c r="A18" s="587"/>
      <c r="B18" s="589"/>
      <c r="C18" s="589"/>
      <c r="D18" s="592"/>
      <c r="E18" s="595"/>
      <c r="F18" s="585"/>
      <c r="G18" s="391"/>
      <c r="H18" s="581"/>
      <c r="I18" s="581"/>
      <c r="J18" s="581"/>
      <c r="K18" s="581"/>
      <c r="L18" s="581"/>
      <c r="M18" s="583"/>
    </row>
    <row r="19" spans="1:13" s="25" customFormat="1" ht="21.75" customHeight="1">
      <c r="A19" s="587"/>
      <c r="B19" s="589"/>
      <c r="C19" s="589"/>
      <c r="D19" s="592"/>
      <c r="E19" s="595"/>
      <c r="F19" s="585"/>
      <c r="G19" s="391"/>
      <c r="H19" s="581"/>
      <c r="I19" s="581"/>
      <c r="J19" s="581"/>
      <c r="K19" s="581"/>
      <c r="L19" s="581"/>
      <c r="M19" s="583"/>
    </row>
    <row r="20" spans="1:13" s="25" customFormat="1" ht="18.75" customHeight="1">
      <c r="A20" s="587">
        <f>'7- Mapa Final'!A20</f>
        <v>2</v>
      </c>
      <c r="B20" s="589" t="str">
        <f>'7- Mapa Final'!B20</f>
        <v xml:space="preserve">Incumplimientos en la realizacion de audiencias </v>
      </c>
      <c r="C20" s="589" t="str">
        <f>'7- Mapa Final'!C20</f>
        <v>No realización de una audiencia o incumpimiento de la programación de audiencias.</v>
      </c>
      <c r="D20" s="591" t="str">
        <f>'7- Mapa Final'!J20</f>
        <v>Baja - 2</v>
      </c>
      <c r="E20" s="594" t="str">
        <f>'7- Mapa Final'!K20</f>
        <v>Leve - 1</v>
      </c>
      <c r="F20" s="585" t="str">
        <f>'7- Mapa Final'!M20</f>
        <v>Bajo - 2</v>
      </c>
      <c r="G20" s="391"/>
      <c r="H20" s="581"/>
      <c r="I20" s="581"/>
      <c r="J20" s="581"/>
      <c r="K20" s="581"/>
      <c r="L20" s="581"/>
      <c r="M20" s="583" t="s">
        <v>536</v>
      </c>
    </row>
    <row r="21" spans="1:13" s="25" customFormat="1" ht="18.75" customHeight="1">
      <c r="A21" s="587"/>
      <c r="B21" s="589"/>
      <c r="C21" s="589"/>
      <c r="D21" s="592"/>
      <c r="E21" s="595"/>
      <c r="F21" s="585"/>
      <c r="G21" s="391"/>
      <c r="H21" s="581"/>
      <c r="I21" s="581"/>
      <c r="J21" s="581"/>
      <c r="K21" s="581"/>
      <c r="L21" s="581"/>
      <c r="M21" s="583"/>
    </row>
    <row r="22" spans="1:13" s="25" customFormat="1" ht="18.75" customHeight="1">
      <c r="A22" s="587"/>
      <c r="B22" s="589"/>
      <c r="C22" s="589"/>
      <c r="D22" s="592"/>
      <c r="E22" s="595"/>
      <c r="F22" s="585"/>
      <c r="G22" s="391"/>
      <c r="H22" s="581"/>
      <c r="I22" s="581"/>
      <c r="J22" s="581"/>
      <c r="K22" s="581"/>
      <c r="L22" s="581"/>
      <c r="M22" s="583"/>
    </row>
    <row r="23" spans="1:13" s="25" customFormat="1" ht="18.75" customHeight="1">
      <c r="A23" s="587"/>
      <c r="B23" s="589"/>
      <c r="C23" s="589"/>
      <c r="D23" s="592"/>
      <c r="E23" s="595"/>
      <c r="F23" s="585"/>
      <c r="G23" s="391"/>
      <c r="H23" s="581"/>
      <c r="I23" s="581"/>
      <c r="J23" s="581"/>
      <c r="K23" s="581"/>
      <c r="L23" s="581"/>
      <c r="M23" s="583"/>
    </row>
    <row r="24" spans="1:13" s="25" customFormat="1" ht="18.75" customHeight="1">
      <c r="A24" s="587"/>
      <c r="B24" s="589"/>
      <c r="C24" s="589"/>
      <c r="D24" s="592"/>
      <c r="E24" s="595"/>
      <c r="F24" s="585"/>
      <c r="G24" s="391"/>
      <c r="H24" s="581"/>
      <c r="I24" s="581"/>
      <c r="J24" s="581"/>
      <c r="K24" s="581"/>
      <c r="L24" s="581"/>
      <c r="M24" s="583"/>
    </row>
    <row r="25" spans="1:13" ht="18.75" customHeight="1">
      <c r="A25" s="587"/>
      <c r="B25" s="589"/>
      <c r="C25" s="589"/>
      <c r="D25" s="592"/>
      <c r="E25" s="595"/>
      <c r="F25" s="585"/>
      <c r="G25" s="391"/>
      <c r="H25" s="581"/>
      <c r="I25" s="581"/>
      <c r="J25" s="581"/>
      <c r="K25" s="581"/>
      <c r="L25" s="581"/>
      <c r="M25" s="583"/>
    </row>
    <row r="26" spans="1:13" ht="18.75" customHeight="1">
      <c r="A26" s="587"/>
      <c r="B26" s="589"/>
      <c r="C26" s="589"/>
      <c r="D26" s="592"/>
      <c r="E26" s="595"/>
      <c r="F26" s="585"/>
      <c r="G26" s="391"/>
      <c r="H26" s="581"/>
      <c r="I26" s="581"/>
      <c r="J26" s="581"/>
      <c r="K26" s="581"/>
      <c r="L26" s="581"/>
      <c r="M26" s="583"/>
    </row>
    <row r="27" spans="1:13" ht="18.75" customHeight="1">
      <c r="A27" s="587"/>
      <c r="B27" s="589"/>
      <c r="C27" s="589"/>
      <c r="D27" s="592"/>
      <c r="E27" s="595"/>
      <c r="F27" s="585"/>
      <c r="G27" s="391"/>
      <c r="H27" s="581"/>
      <c r="I27" s="581"/>
      <c r="J27" s="581"/>
      <c r="K27" s="581"/>
      <c r="L27" s="581"/>
      <c r="M27" s="583"/>
    </row>
    <row r="28" spans="1:13" ht="18.75" customHeight="1">
      <c r="A28" s="587"/>
      <c r="B28" s="589"/>
      <c r="C28" s="589"/>
      <c r="D28" s="592"/>
      <c r="E28" s="595"/>
      <c r="F28" s="585"/>
      <c r="G28" s="391"/>
      <c r="H28" s="581"/>
      <c r="I28" s="581"/>
      <c r="J28" s="581"/>
      <c r="K28" s="581"/>
      <c r="L28" s="581"/>
      <c r="M28" s="583"/>
    </row>
    <row r="29" spans="1:13" ht="18.75" customHeight="1">
      <c r="A29" s="587"/>
      <c r="B29" s="589"/>
      <c r="C29" s="589"/>
      <c r="D29" s="592"/>
      <c r="E29" s="595"/>
      <c r="F29" s="585"/>
      <c r="G29" s="391"/>
      <c r="H29" s="581"/>
      <c r="I29" s="581"/>
      <c r="J29" s="581"/>
      <c r="K29" s="581"/>
      <c r="L29" s="581"/>
      <c r="M29" s="583"/>
    </row>
    <row r="30" spans="1:13" s="25" customFormat="1" ht="12.75" customHeight="1">
      <c r="A30" s="587">
        <f>'7- Mapa Final'!A30</f>
        <v>3</v>
      </c>
      <c r="B30" s="589" t="str">
        <f>'7- Mapa Final'!B30</f>
        <v>No cumplir con  las visitas de estudios socio familiares de manera oportuna</v>
      </c>
      <c r="C30" s="589" t="str">
        <f>'7- Mapa Final'!C30</f>
        <v>Imcumplimiento en la realización  de las visitas programadas de estudios socio familiares antes de la realización de audiencias  afectando la prestación del servicio de Justicia.</v>
      </c>
      <c r="D30" s="591" t="str">
        <f>'7- Mapa Final'!J30</f>
        <v>Baja - 2</v>
      </c>
      <c r="E30" s="594" t="str">
        <f>'7- Mapa Final'!K30</f>
        <v>Menor - 2</v>
      </c>
      <c r="F30" s="585" t="str">
        <f>'7- Mapa Final'!M30</f>
        <v>Moderado - 4</v>
      </c>
      <c r="G30" s="391"/>
      <c r="H30" s="581"/>
      <c r="I30" s="581"/>
      <c r="J30" s="581"/>
      <c r="K30" s="581"/>
      <c r="L30" s="581"/>
      <c r="M30" s="583" t="s">
        <v>537</v>
      </c>
    </row>
    <row r="31" spans="1:13" s="25" customFormat="1" ht="12.75" customHeight="1">
      <c r="A31" s="587"/>
      <c r="B31" s="589"/>
      <c r="C31" s="589"/>
      <c r="D31" s="592"/>
      <c r="E31" s="595"/>
      <c r="F31" s="585"/>
      <c r="G31" s="391"/>
      <c r="H31" s="581"/>
      <c r="I31" s="581"/>
      <c r="J31" s="581"/>
      <c r="K31" s="581"/>
      <c r="L31" s="581"/>
      <c r="M31" s="583"/>
    </row>
    <row r="32" spans="1:13" s="25" customFormat="1" ht="12.75" customHeight="1">
      <c r="A32" s="587"/>
      <c r="B32" s="589"/>
      <c r="C32" s="589"/>
      <c r="D32" s="592"/>
      <c r="E32" s="595"/>
      <c r="F32" s="585"/>
      <c r="G32" s="391"/>
      <c r="H32" s="581"/>
      <c r="I32" s="581"/>
      <c r="J32" s="581"/>
      <c r="K32" s="581"/>
      <c r="L32" s="581"/>
      <c r="M32" s="583"/>
    </row>
    <row r="33" spans="1:13" s="25" customFormat="1" ht="12.75" customHeight="1">
      <c r="A33" s="587"/>
      <c r="B33" s="589"/>
      <c r="C33" s="589"/>
      <c r="D33" s="592"/>
      <c r="E33" s="595"/>
      <c r="F33" s="585"/>
      <c r="G33" s="391"/>
      <c r="H33" s="581"/>
      <c r="I33" s="581"/>
      <c r="J33" s="581"/>
      <c r="K33" s="581"/>
      <c r="L33" s="581"/>
      <c r="M33" s="583"/>
    </row>
    <row r="34" spans="1:13" s="25" customFormat="1" ht="13.5" customHeight="1">
      <c r="A34" s="587"/>
      <c r="B34" s="589"/>
      <c r="C34" s="589"/>
      <c r="D34" s="592"/>
      <c r="E34" s="595"/>
      <c r="F34" s="585"/>
      <c r="G34" s="391"/>
      <c r="H34" s="581"/>
      <c r="I34" s="581"/>
      <c r="J34" s="581"/>
      <c r="K34" s="581"/>
      <c r="L34" s="581"/>
      <c r="M34" s="583"/>
    </row>
    <row r="35" spans="1:13">
      <c r="A35" s="587"/>
      <c r="B35" s="589"/>
      <c r="C35" s="589"/>
      <c r="D35" s="592"/>
      <c r="E35" s="595"/>
      <c r="F35" s="585"/>
      <c r="G35" s="391"/>
      <c r="H35" s="581"/>
      <c r="I35" s="581"/>
      <c r="J35" s="581"/>
      <c r="K35" s="581"/>
      <c r="L35" s="581"/>
      <c r="M35" s="583"/>
    </row>
    <row r="36" spans="1:13">
      <c r="A36" s="587"/>
      <c r="B36" s="589"/>
      <c r="C36" s="589"/>
      <c r="D36" s="592"/>
      <c r="E36" s="595"/>
      <c r="F36" s="585"/>
      <c r="G36" s="391"/>
      <c r="H36" s="581"/>
      <c r="I36" s="581"/>
      <c r="J36" s="581"/>
      <c r="K36" s="581"/>
      <c r="L36" s="581"/>
      <c r="M36" s="583"/>
    </row>
    <row r="37" spans="1:13">
      <c r="A37" s="587"/>
      <c r="B37" s="589"/>
      <c r="C37" s="589"/>
      <c r="D37" s="592"/>
      <c r="E37" s="595"/>
      <c r="F37" s="585"/>
      <c r="G37" s="391"/>
      <c r="H37" s="581"/>
      <c r="I37" s="581"/>
      <c r="J37" s="581"/>
      <c r="K37" s="581"/>
      <c r="L37" s="581"/>
      <c r="M37" s="583"/>
    </row>
    <row r="38" spans="1:13">
      <c r="A38" s="587"/>
      <c r="B38" s="589"/>
      <c r="C38" s="589"/>
      <c r="D38" s="592"/>
      <c r="E38" s="595"/>
      <c r="F38" s="585"/>
      <c r="G38" s="391"/>
      <c r="H38" s="581"/>
      <c r="I38" s="581"/>
      <c r="J38" s="581"/>
      <c r="K38" s="581"/>
      <c r="L38" s="581"/>
      <c r="M38" s="583"/>
    </row>
    <row r="39" spans="1:13">
      <c r="A39" s="587"/>
      <c r="B39" s="589"/>
      <c r="C39" s="589"/>
      <c r="D39" s="592"/>
      <c r="E39" s="595"/>
      <c r="F39" s="585"/>
      <c r="G39" s="391"/>
      <c r="H39" s="581"/>
      <c r="I39" s="581"/>
      <c r="J39" s="581"/>
      <c r="K39" s="581"/>
      <c r="L39" s="581"/>
      <c r="M39" s="583"/>
    </row>
    <row r="40" spans="1:13" s="25" customFormat="1" ht="17.25" customHeight="1">
      <c r="A40" s="587">
        <f>'7- Mapa Final'!A40</f>
        <v>4</v>
      </c>
      <c r="B40" s="589" t="str">
        <f>'7- Mapa Final'!B40</f>
        <v>Efectuar el reparto judicial incumpliendo requisitos</v>
      </c>
      <c r="C40" s="589" t="str">
        <f>'7- Mapa Final'!C40</f>
        <v>Realizar el reparto incumplimiento los principios  y condiciones establecidas para su realización</v>
      </c>
      <c r="D40" s="591" t="str">
        <f>'7- Mapa Final'!J40</f>
        <v>Muy Baja - 1</v>
      </c>
      <c r="E40" s="594" t="str">
        <f>'7- Mapa Final'!K40</f>
        <v>Menor - 2</v>
      </c>
      <c r="F40" s="585" t="str">
        <f>'7- Mapa Final'!M40</f>
        <v>Bajo - 2</v>
      </c>
      <c r="G40" s="391"/>
      <c r="H40" s="581"/>
      <c r="I40" s="581"/>
      <c r="J40" s="581"/>
      <c r="K40" s="581"/>
      <c r="L40" s="581"/>
      <c r="M40" s="583" t="s">
        <v>538</v>
      </c>
    </row>
    <row r="41" spans="1:13" s="25" customFormat="1" ht="17.25" customHeight="1">
      <c r="A41" s="587"/>
      <c r="B41" s="589"/>
      <c r="C41" s="589"/>
      <c r="D41" s="592"/>
      <c r="E41" s="595"/>
      <c r="F41" s="585"/>
      <c r="G41" s="391"/>
      <c r="H41" s="581"/>
      <c r="I41" s="581"/>
      <c r="J41" s="581"/>
      <c r="K41" s="581"/>
      <c r="L41" s="581"/>
      <c r="M41" s="583"/>
    </row>
    <row r="42" spans="1:13" s="25" customFormat="1" ht="17.25" customHeight="1">
      <c r="A42" s="587"/>
      <c r="B42" s="589"/>
      <c r="C42" s="589"/>
      <c r="D42" s="592"/>
      <c r="E42" s="595"/>
      <c r="F42" s="585"/>
      <c r="G42" s="391"/>
      <c r="H42" s="581"/>
      <c r="I42" s="581"/>
      <c r="J42" s="581"/>
      <c r="K42" s="581"/>
      <c r="L42" s="581"/>
      <c r="M42" s="583"/>
    </row>
    <row r="43" spans="1:13" s="25" customFormat="1" ht="17.25" customHeight="1">
      <c r="A43" s="587"/>
      <c r="B43" s="589"/>
      <c r="C43" s="589"/>
      <c r="D43" s="592"/>
      <c r="E43" s="595"/>
      <c r="F43" s="585"/>
      <c r="G43" s="391"/>
      <c r="H43" s="581"/>
      <c r="I43" s="581"/>
      <c r="J43" s="581"/>
      <c r="K43" s="581"/>
      <c r="L43" s="581"/>
      <c r="M43" s="583"/>
    </row>
    <row r="44" spans="1:13" s="25" customFormat="1" ht="17.25" customHeight="1">
      <c r="A44" s="587"/>
      <c r="B44" s="589"/>
      <c r="C44" s="589"/>
      <c r="D44" s="592"/>
      <c r="E44" s="595"/>
      <c r="F44" s="585"/>
      <c r="G44" s="391"/>
      <c r="H44" s="581"/>
      <c r="I44" s="581"/>
      <c r="J44" s="581"/>
      <c r="K44" s="581"/>
      <c r="L44" s="581"/>
      <c r="M44" s="583"/>
    </row>
    <row r="45" spans="1:13" ht="17.25" customHeight="1">
      <c r="A45" s="587"/>
      <c r="B45" s="589"/>
      <c r="C45" s="589"/>
      <c r="D45" s="592"/>
      <c r="E45" s="595"/>
      <c r="F45" s="585"/>
      <c r="G45" s="391"/>
      <c r="H45" s="581"/>
      <c r="I45" s="581"/>
      <c r="J45" s="581"/>
      <c r="K45" s="581"/>
      <c r="L45" s="581"/>
      <c r="M45" s="583"/>
    </row>
    <row r="46" spans="1:13" ht="17.25" customHeight="1">
      <c r="A46" s="587"/>
      <c r="B46" s="589"/>
      <c r="C46" s="589"/>
      <c r="D46" s="592"/>
      <c r="E46" s="595"/>
      <c r="F46" s="585"/>
      <c r="G46" s="391"/>
      <c r="H46" s="581"/>
      <c r="I46" s="581"/>
      <c r="J46" s="581"/>
      <c r="K46" s="581"/>
      <c r="L46" s="581"/>
      <c r="M46" s="583"/>
    </row>
    <row r="47" spans="1:13" ht="17.25" customHeight="1">
      <c r="A47" s="587"/>
      <c r="B47" s="589"/>
      <c r="C47" s="589"/>
      <c r="D47" s="592"/>
      <c r="E47" s="595"/>
      <c r="F47" s="585"/>
      <c r="G47" s="391"/>
      <c r="H47" s="581"/>
      <c r="I47" s="581"/>
      <c r="J47" s="581"/>
      <c r="K47" s="581"/>
      <c r="L47" s="581"/>
      <c r="M47" s="583"/>
    </row>
    <row r="48" spans="1:13" ht="17.25" customHeight="1">
      <c r="A48" s="587"/>
      <c r="B48" s="589"/>
      <c r="C48" s="589"/>
      <c r="D48" s="592"/>
      <c r="E48" s="595"/>
      <c r="F48" s="585"/>
      <c r="G48" s="391"/>
      <c r="H48" s="581"/>
      <c r="I48" s="581"/>
      <c r="J48" s="581"/>
      <c r="K48" s="581"/>
      <c r="L48" s="581"/>
      <c r="M48" s="583"/>
    </row>
    <row r="49" spans="1:13" ht="17.25" customHeight="1">
      <c r="A49" s="587"/>
      <c r="B49" s="589"/>
      <c r="C49" s="589"/>
      <c r="D49" s="592"/>
      <c r="E49" s="595"/>
      <c r="F49" s="585"/>
      <c r="G49" s="391"/>
      <c r="H49" s="581"/>
      <c r="I49" s="581"/>
      <c r="J49" s="581"/>
      <c r="K49" s="581"/>
      <c r="L49" s="581"/>
      <c r="M49" s="583"/>
    </row>
    <row r="50" spans="1:13" s="25" customFormat="1" ht="12.75">
      <c r="A50" s="587">
        <v>5</v>
      </c>
      <c r="B50" s="589" t="str">
        <f>'7- Mapa Final'!B50</f>
        <v>Pérdida de documentos</v>
      </c>
      <c r="C50" s="589" t="str">
        <f>'7- Mapa Final'!C50</f>
        <v xml:space="preserve">Extravío temporal o definitivo de los  documentos de los procesos judiciales al interior de los despachos o centro de servicios </v>
      </c>
      <c r="D50" s="591" t="str">
        <f>'7- Mapa Final'!J50</f>
        <v>Muy Baja - 1</v>
      </c>
      <c r="E50" s="594" t="str">
        <f>'7- Mapa Final'!K50</f>
        <v>Leve - 1</v>
      </c>
      <c r="F50" s="585" t="str">
        <f>'7- Mapa Final'!M50</f>
        <v>Bajo - 1</v>
      </c>
      <c r="G50" s="391"/>
      <c r="H50" s="581"/>
      <c r="I50" s="581"/>
      <c r="J50" s="581"/>
      <c r="K50" s="581"/>
      <c r="L50" s="581"/>
      <c r="M50" s="583" t="s">
        <v>539</v>
      </c>
    </row>
    <row r="51" spans="1:13" s="25" customFormat="1" ht="12.75" customHeight="1">
      <c r="A51" s="587"/>
      <c r="B51" s="589"/>
      <c r="C51" s="589"/>
      <c r="D51" s="592"/>
      <c r="E51" s="595"/>
      <c r="F51" s="585"/>
      <c r="G51" s="391"/>
      <c r="H51" s="581"/>
      <c r="I51" s="581"/>
      <c r="J51" s="581"/>
      <c r="K51" s="581"/>
      <c r="L51" s="581"/>
      <c r="M51" s="583"/>
    </row>
    <row r="52" spans="1:13" s="25" customFormat="1" ht="12.75" customHeight="1">
      <c r="A52" s="587"/>
      <c r="B52" s="589"/>
      <c r="C52" s="589"/>
      <c r="D52" s="592"/>
      <c r="E52" s="595"/>
      <c r="F52" s="585"/>
      <c r="G52" s="391"/>
      <c r="H52" s="581"/>
      <c r="I52" s="581"/>
      <c r="J52" s="581"/>
      <c r="K52" s="581"/>
      <c r="L52" s="581"/>
      <c r="M52" s="583"/>
    </row>
    <row r="53" spans="1:13" s="25" customFormat="1" ht="12.75" customHeight="1">
      <c r="A53" s="587"/>
      <c r="B53" s="589"/>
      <c r="C53" s="589"/>
      <c r="D53" s="592"/>
      <c r="E53" s="595"/>
      <c r="F53" s="585"/>
      <c r="G53" s="391"/>
      <c r="H53" s="581"/>
      <c r="I53" s="581"/>
      <c r="J53" s="581"/>
      <c r="K53" s="581"/>
      <c r="L53" s="581"/>
      <c r="M53" s="583"/>
    </row>
    <row r="54" spans="1:13" s="25" customFormat="1" ht="13.5" customHeight="1">
      <c r="A54" s="587"/>
      <c r="B54" s="589"/>
      <c r="C54" s="589"/>
      <c r="D54" s="592"/>
      <c r="E54" s="595"/>
      <c r="F54" s="585"/>
      <c r="G54" s="391"/>
      <c r="H54" s="581"/>
      <c r="I54" s="581"/>
      <c r="J54" s="581"/>
      <c r="K54" s="581"/>
      <c r="L54" s="581"/>
      <c r="M54" s="583"/>
    </row>
    <row r="55" spans="1:13">
      <c r="A55" s="587"/>
      <c r="B55" s="589"/>
      <c r="C55" s="589"/>
      <c r="D55" s="592"/>
      <c r="E55" s="595"/>
      <c r="F55" s="585"/>
      <c r="G55" s="391"/>
      <c r="H55" s="581"/>
      <c r="I55" s="581"/>
      <c r="J55" s="581"/>
      <c r="K55" s="581"/>
      <c r="L55" s="581"/>
      <c r="M55" s="583"/>
    </row>
    <row r="56" spans="1:13">
      <c r="A56" s="587"/>
      <c r="B56" s="589"/>
      <c r="C56" s="589"/>
      <c r="D56" s="592"/>
      <c r="E56" s="595"/>
      <c r="F56" s="585"/>
      <c r="G56" s="391"/>
      <c r="H56" s="581"/>
      <c r="I56" s="581"/>
      <c r="J56" s="581"/>
      <c r="K56" s="581"/>
      <c r="L56" s="581"/>
      <c r="M56" s="583"/>
    </row>
    <row r="57" spans="1:13">
      <c r="A57" s="587"/>
      <c r="B57" s="589"/>
      <c r="C57" s="589"/>
      <c r="D57" s="592"/>
      <c r="E57" s="595"/>
      <c r="F57" s="585"/>
      <c r="G57" s="391"/>
      <c r="H57" s="581"/>
      <c r="I57" s="581"/>
      <c r="J57" s="581"/>
      <c r="K57" s="581"/>
      <c r="L57" s="581"/>
      <c r="M57" s="583"/>
    </row>
    <row r="58" spans="1:13">
      <c r="A58" s="587"/>
      <c r="B58" s="589"/>
      <c r="C58" s="589"/>
      <c r="D58" s="592"/>
      <c r="E58" s="595"/>
      <c r="F58" s="585"/>
      <c r="G58" s="391"/>
      <c r="H58" s="581"/>
      <c r="I58" s="581"/>
      <c r="J58" s="581"/>
      <c r="K58" s="581"/>
      <c r="L58" s="581"/>
      <c r="M58" s="583"/>
    </row>
    <row r="59" spans="1:13" ht="15.75" customHeight="1">
      <c r="A59" s="588"/>
      <c r="B59" s="590"/>
      <c r="C59" s="590"/>
      <c r="D59" s="593"/>
      <c r="E59" s="596"/>
      <c r="F59" s="586"/>
      <c r="G59" s="392"/>
      <c r="H59" s="582"/>
      <c r="I59" s="582"/>
      <c r="J59" s="582"/>
      <c r="K59" s="582"/>
      <c r="L59" s="582"/>
      <c r="M59" s="584"/>
    </row>
    <row r="60" spans="1:13" s="25" customFormat="1" ht="12.75" hidden="1">
      <c r="A60" s="587">
        <v>6</v>
      </c>
      <c r="B60" s="589" t="str">
        <f>'7- Mapa Final'!B60</f>
        <v xml:space="preserve">Recibir , ofrecer, prometer , entregar o aceptar dádivas o beneficios a nombre propio o de terceros para  expedir, alterar,retener , extraviar o entregar  documentos  sin el lleno de requisitos legales </v>
      </c>
      <c r="C60" s="589" t="str">
        <f>'7- Mapa Final'!C60</f>
        <v xml:space="preserve"> Realizar trámites sin el cumplimiento de los requisitos legales  o  con informacionfalsa</v>
      </c>
      <c r="D60" s="591" t="str">
        <f>'7- Mapa Final'!J60</f>
        <v>Muy Baja - 1</v>
      </c>
      <c r="E60" s="594" t="str">
        <f>'7- Mapa Final'!K60</f>
        <v>Mayor - 4</v>
      </c>
      <c r="F60" s="585" t="str">
        <f>'7- Mapa Final'!M60</f>
        <v>Alto  - 4</v>
      </c>
      <c r="G60" s="391"/>
      <c r="H60" s="581"/>
      <c r="I60" s="581"/>
      <c r="J60" s="581"/>
      <c r="K60" s="581"/>
      <c r="L60" s="581"/>
      <c r="M60" s="636"/>
    </row>
    <row r="61" spans="1:13" s="25" customFormat="1" ht="12.75" hidden="1" customHeight="1">
      <c r="A61" s="587"/>
      <c r="B61" s="589"/>
      <c r="C61" s="589"/>
      <c r="D61" s="592"/>
      <c r="E61" s="595"/>
      <c r="F61" s="585"/>
      <c r="G61" s="391"/>
      <c r="H61" s="581"/>
      <c r="I61" s="581"/>
      <c r="J61" s="581"/>
      <c r="K61" s="581"/>
      <c r="L61" s="581"/>
      <c r="M61" s="636"/>
    </row>
    <row r="62" spans="1:13" s="25" customFormat="1" ht="12.75" hidden="1" customHeight="1">
      <c r="A62" s="587"/>
      <c r="B62" s="589"/>
      <c r="C62" s="589"/>
      <c r="D62" s="592"/>
      <c r="E62" s="595"/>
      <c r="F62" s="585"/>
      <c r="G62" s="391"/>
      <c r="H62" s="581"/>
      <c r="I62" s="581"/>
      <c r="J62" s="581"/>
      <c r="K62" s="581"/>
      <c r="L62" s="581"/>
      <c r="M62" s="636"/>
    </row>
    <row r="63" spans="1:13" s="25" customFormat="1" ht="12.75" hidden="1" customHeight="1">
      <c r="A63" s="587"/>
      <c r="B63" s="589"/>
      <c r="C63" s="589"/>
      <c r="D63" s="592"/>
      <c r="E63" s="595"/>
      <c r="F63" s="585"/>
      <c r="G63" s="391"/>
      <c r="H63" s="581"/>
      <c r="I63" s="581"/>
      <c r="J63" s="581"/>
      <c r="K63" s="581"/>
      <c r="L63" s="581"/>
      <c r="M63" s="636"/>
    </row>
    <row r="64" spans="1:13" s="25" customFormat="1" ht="13.5" hidden="1" customHeight="1">
      <c r="A64" s="587"/>
      <c r="B64" s="589"/>
      <c r="C64" s="589"/>
      <c r="D64" s="592"/>
      <c r="E64" s="595"/>
      <c r="F64" s="585"/>
      <c r="G64" s="391"/>
      <c r="H64" s="581"/>
      <c r="I64" s="581"/>
      <c r="J64" s="581"/>
      <c r="K64" s="581"/>
      <c r="L64" s="581"/>
      <c r="M64" s="636"/>
    </row>
    <row r="65" spans="1:13" hidden="1">
      <c r="A65" s="587"/>
      <c r="B65" s="589"/>
      <c r="C65" s="589"/>
      <c r="D65" s="592"/>
      <c r="E65" s="595"/>
      <c r="F65" s="585"/>
      <c r="G65" s="391"/>
      <c r="H65" s="581"/>
      <c r="I65" s="581"/>
      <c r="J65" s="581"/>
      <c r="K65" s="581"/>
      <c r="L65" s="581"/>
      <c r="M65" s="636"/>
    </row>
    <row r="66" spans="1:13" hidden="1">
      <c r="A66" s="587"/>
      <c r="B66" s="589"/>
      <c r="C66" s="589"/>
      <c r="D66" s="592"/>
      <c r="E66" s="595"/>
      <c r="F66" s="585"/>
      <c r="G66" s="391"/>
      <c r="H66" s="581"/>
      <c r="I66" s="581"/>
      <c r="J66" s="581"/>
      <c r="K66" s="581"/>
      <c r="L66" s="581"/>
      <c r="M66" s="636"/>
    </row>
    <row r="67" spans="1:13" hidden="1">
      <c r="A67" s="587"/>
      <c r="B67" s="589"/>
      <c r="C67" s="589"/>
      <c r="D67" s="592"/>
      <c r="E67" s="595"/>
      <c r="F67" s="585"/>
      <c r="G67" s="391"/>
      <c r="H67" s="581"/>
      <c r="I67" s="581"/>
      <c r="J67" s="581"/>
      <c r="K67" s="581"/>
      <c r="L67" s="581"/>
      <c r="M67" s="636"/>
    </row>
    <row r="68" spans="1:13" hidden="1">
      <c r="A68" s="587"/>
      <c r="B68" s="589"/>
      <c r="C68" s="589"/>
      <c r="D68" s="592"/>
      <c r="E68" s="595"/>
      <c r="F68" s="585"/>
      <c r="G68" s="391"/>
      <c r="H68" s="581"/>
      <c r="I68" s="581"/>
      <c r="J68" s="581"/>
      <c r="K68" s="581"/>
      <c r="L68" s="581"/>
      <c r="M68" s="636"/>
    </row>
    <row r="69" spans="1:13" ht="15.75" hidden="1" thickBot="1">
      <c r="A69" s="588"/>
      <c r="B69" s="590"/>
      <c r="C69" s="590"/>
      <c r="D69" s="593"/>
      <c r="E69" s="596"/>
      <c r="F69" s="586"/>
      <c r="G69" s="392"/>
      <c r="H69" s="582"/>
      <c r="I69" s="582"/>
      <c r="J69" s="582"/>
      <c r="K69" s="582"/>
      <c r="L69" s="582"/>
      <c r="M69" s="637"/>
    </row>
    <row r="70" spans="1:13" s="25" customFormat="1" ht="12.75" hidden="1">
      <c r="A70" s="587">
        <v>7</v>
      </c>
      <c r="B70" s="589" t="str">
        <f>'7- Mapa Final'!B70</f>
        <v xml:space="preserve">Recibir, ofrecer, prometer, entregar o aceptar dadivas  o beneficios a nombre propio o de terceros para  demorar, retener, alterar o direccionar fallos judiciales </v>
      </c>
      <c r="C70" s="589" t="str">
        <f>'7- Mapa Final'!C70</f>
        <v xml:space="preserve">Proferir  sentencias judiciales incumplmiendo los principios de la administracion de justicia o sin la observancia de los Codigos  Procesales en la materia </v>
      </c>
      <c r="D70" s="591" t="str">
        <f>'7- Mapa Final'!J70</f>
        <v>Muy Baja - 1</v>
      </c>
      <c r="E70" s="594" t="str">
        <f>'7- Mapa Final'!K70</f>
        <v>Mayor - 4</v>
      </c>
      <c r="F70" s="585" t="str">
        <f>'7- Mapa Final'!M70</f>
        <v>Alto  - 4</v>
      </c>
      <c r="G70" s="391"/>
      <c r="H70" s="581"/>
      <c r="I70" s="581"/>
      <c r="J70" s="581"/>
      <c r="K70" s="581"/>
      <c r="L70" s="581"/>
      <c r="M70" s="636"/>
    </row>
    <row r="71" spans="1:13" s="25" customFormat="1" ht="12.75" hidden="1" customHeight="1">
      <c r="A71" s="587"/>
      <c r="B71" s="589"/>
      <c r="C71" s="589"/>
      <c r="D71" s="592"/>
      <c r="E71" s="595"/>
      <c r="F71" s="585"/>
      <c r="G71" s="391"/>
      <c r="H71" s="581"/>
      <c r="I71" s="581"/>
      <c r="J71" s="581"/>
      <c r="K71" s="581"/>
      <c r="L71" s="581"/>
      <c r="M71" s="636"/>
    </row>
    <row r="72" spans="1:13" s="25" customFormat="1" ht="12.75" hidden="1" customHeight="1">
      <c r="A72" s="587"/>
      <c r="B72" s="589"/>
      <c r="C72" s="589"/>
      <c r="D72" s="592"/>
      <c r="E72" s="595"/>
      <c r="F72" s="585"/>
      <c r="G72" s="391"/>
      <c r="H72" s="581"/>
      <c r="I72" s="581"/>
      <c r="J72" s="581"/>
      <c r="K72" s="581"/>
      <c r="L72" s="581"/>
      <c r="M72" s="636"/>
    </row>
    <row r="73" spans="1:13" s="25" customFormat="1" ht="12.75" hidden="1" customHeight="1">
      <c r="A73" s="587"/>
      <c r="B73" s="589"/>
      <c r="C73" s="589"/>
      <c r="D73" s="592"/>
      <c r="E73" s="595"/>
      <c r="F73" s="585"/>
      <c r="G73" s="391"/>
      <c r="H73" s="581"/>
      <c r="I73" s="581"/>
      <c r="J73" s="581"/>
      <c r="K73" s="581"/>
      <c r="L73" s="581"/>
      <c r="M73" s="636"/>
    </row>
    <row r="74" spans="1:13" s="25" customFormat="1" ht="13.5" hidden="1" customHeight="1">
      <c r="A74" s="587"/>
      <c r="B74" s="589"/>
      <c r="C74" s="589"/>
      <c r="D74" s="592"/>
      <c r="E74" s="595"/>
      <c r="F74" s="585"/>
      <c r="G74" s="391"/>
      <c r="H74" s="581"/>
      <c r="I74" s="581"/>
      <c r="J74" s="581"/>
      <c r="K74" s="581"/>
      <c r="L74" s="581"/>
      <c r="M74" s="636"/>
    </row>
    <row r="75" spans="1:13" hidden="1">
      <c r="A75" s="587"/>
      <c r="B75" s="589"/>
      <c r="C75" s="589"/>
      <c r="D75" s="592"/>
      <c r="E75" s="595"/>
      <c r="F75" s="585"/>
      <c r="G75" s="391"/>
      <c r="H75" s="581"/>
      <c r="I75" s="581"/>
      <c r="J75" s="581"/>
      <c r="K75" s="581"/>
      <c r="L75" s="581"/>
      <c r="M75" s="636"/>
    </row>
    <row r="76" spans="1:13" hidden="1">
      <c r="A76" s="587"/>
      <c r="B76" s="589"/>
      <c r="C76" s="589"/>
      <c r="D76" s="592"/>
      <c r="E76" s="595"/>
      <c r="F76" s="585"/>
      <c r="G76" s="391"/>
      <c r="H76" s="581"/>
      <c r="I76" s="581"/>
      <c r="J76" s="581"/>
      <c r="K76" s="581"/>
      <c r="L76" s="581"/>
      <c r="M76" s="636"/>
    </row>
    <row r="77" spans="1:13" hidden="1">
      <c r="A77" s="587"/>
      <c r="B77" s="589"/>
      <c r="C77" s="589"/>
      <c r="D77" s="592"/>
      <c r="E77" s="595"/>
      <c r="F77" s="585"/>
      <c r="G77" s="391"/>
      <c r="H77" s="581"/>
      <c r="I77" s="581"/>
      <c r="J77" s="581"/>
      <c r="K77" s="581"/>
      <c r="L77" s="581"/>
      <c r="M77" s="636"/>
    </row>
    <row r="78" spans="1:13" hidden="1">
      <c r="A78" s="587"/>
      <c r="B78" s="589"/>
      <c r="C78" s="589"/>
      <c r="D78" s="592"/>
      <c r="E78" s="595"/>
      <c r="F78" s="585"/>
      <c r="G78" s="391"/>
      <c r="H78" s="581"/>
      <c r="I78" s="581"/>
      <c r="J78" s="581"/>
      <c r="K78" s="581"/>
      <c r="L78" s="581"/>
      <c r="M78" s="636"/>
    </row>
    <row r="79" spans="1:13" ht="15.75" hidden="1" thickBot="1">
      <c r="A79" s="588"/>
      <c r="B79" s="590"/>
      <c r="C79" s="590"/>
      <c r="D79" s="593"/>
      <c r="E79" s="596"/>
      <c r="F79" s="586"/>
      <c r="G79" s="392"/>
      <c r="H79" s="582"/>
      <c r="I79" s="582"/>
      <c r="J79" s="582"/>
      <c r="K79" s="582"/>
      <c r="L79" s="582"/>
      <c r="M79" s="637"/>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16" operator="containsText" text="3- Moderado">
      <formula>NOT(ISERROR(SEARCH("3- Moderado",A60)))</formula>
    </cfRule>
    <cfRule type="containsText" dxfId="30" priority="17" operator="containsText" text="6- Moderado">
      <formula>NOT(ISERROR(SEARCH("6- Moderado",A60)))</formula>
    </cfRule>
    <cfRule type="containsText" dxfId="29" priority="18" operator="containsText" text="4- Moderado">
      <formula>NOT(ISERROR(SEARCH("4- Moderado",A60)))</formula>
    </cfRule>
    <cfRule type="containsText" dxfId="28" priority="19" operator="containsText" text="3- Bajo">
      <formula>NOT(ISERROR(SEARCH("3- Bajo",A60)))</formula>
    </cfRule>
    <cfRule type="containsText" dxfId="27" priority="20" operator="containsText" text="4- Bajo">
      <formula>NOT(ISERROR(SEARCH("4- Bajo",A60)))</formula>
    </cfRule>
    <cfRule type="containsText" dxfId="26" priority="21" operator="containsText" text="1- Bajo">
      <formula>NOT(ISERROR(SEARCH("1- Bajo",A60)))</formula>
    </cfRule>
  </conditionalFormatting>
  <conditionalFormatting sqref="A70:E70">
    <cfRule type="containsText" dxfId="25" priority="9" operator="containsText" text="3- Moderado">
      <formula>NOT(ISERROR(SEARCH("3- Moderado",A70)))</formula>
    </cfRule>
    <cfRule type="containsText" dxfId="24" priority="10" operator="containsText" text="6- Moderado">
      <formula>NOT(ISERROR(SEARCH("6- Moderado",A70)))</formula>
    </cfRule>
    <cfRule type="containsText" dxfId="23" priority="11" operator="containsText" text="4- Moderado">
      <formula>NOT(ISERROR(SEARCH("4- Moderado",A70)))</formula>
    </cfRule>
    <cfRule type="containsText" dxfId="22" priority="12" operator="containsText" text="3- Bajo">
      <formula>NOT(ISERROR(SEARCH("3- Bajo",A70)))</formula>
    </cfRule>
    <cfRule type="containsText" dxfId="21" priority="13" operator="containsText" text="4- Bajo">
      <formula>NOT(ISERROR(SEARCH("4- Bajo",A70)))</formula>
    </cfRule>
    <cfRule type="containsText" dxfId="20" priority="14" operator="containsText" text="1- Bajo">
      <formula>NOT(ISERROR(SEARCH("1- Bajo",A70)))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BF2AAEB8-09F3-4393-97AD-C01CC87F934C}"/>
</file>

<file path=customXml/itemProps3.xml><?xml version="1.0" encoding="utf-8"?>
<ds:datastoreItem xmlns:ds="http://schemas.openxmlformats.org/officeDocument/2006/customXml" ds:itemID="{5936D5F8-CD52-4385-82D0-CF6F07C0EB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2025-02-05T23:50:07Z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