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davilesc\Consejo Superior de la Judicatura\Juan Esteban Munera Betancur - doc_oj\3. CAPITULO 6. PLANIFICACION\RiesgosOfJud2025\"/>
    </mc:Choice>
  </mc:AlternateContent>
  <xr:revisionPtr revIDLastSave="46" documentId="13_ncr:1_{4C86FD08-88CE-4BC2-88E2-5414912A4541}" xr6:coauthVersionLast="36" xr6:coauthVersionMax="47" xr10:uidLastSave="{6359A98A-A0A3-4370-B926-5856A9FF83A1}"/>
  <bookViews>
    <workbookView xWindow="-105" yWindow="-105" windowWidth="23250" windowHeight="13890" tabRatio="898" firstSheet="4" activeTab="11" xr2:uid="{00000000-000D-0000-FFFF-FFFF00000000}"/>
  </bookViews>
  <sheets>
    <sheet name="1- Presentación " sheetId="10" r:id="rId1"/>
    <sheet name="Conceptos 37001 " sheetId="37" r:id="rId2"/>
    <sheet name="2- Ana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 name="Seguimiento 3 Trimestre" sheetId="35" state="hidden" r:id="rId13"/>
    <sheet name="Seguimiento 4 Trimestre" sheetId="36" state="hidden" r:id="rId14"/>
  </sheets>
  <externalReferences>
    <externalReference r:id="rId15"/>
    <externalReference r:id="rId16"/>
    <externalReference r:id="rId17"/>
  </externalReferences>
  <definedNames>
    <definedName name="_xlnm.Print_Area" localSheetId="2">'2- Analisis de Contexto'!$A$1:$F$84</definedName>
    <definedName name="_xlnm.Print_Area" localSheetId="3">'3- Estrategias'!$A$1:$F$13</definedName>
    <definedName name="_xlnm.Print_Area" localSheetId="5">'5- Identificación de Riesgos'!$A$1:$N$17</definedName>
    <definedName name="_xlnm.Print_Area" localSheetId="6">'6- Valoración Controles'!$A$1:$V$25</definedName>
    <definedName name="_xlnm.Print_Area" localSheetId="7">'7- Mapa Final'!$A$1:$N$29</definedName>
    <definedName name="Data" localSheetId="2">'[1]Tabla de Valoración'!$I$2:$L$5</definedName>
    <definedName name="Data" localSheetId="3">'[1]Tabla de Valoración'!$I$2:$L$5</definedName>
    <definedName name="Data">'[1]Tabla de Valoración'!$I$2:$L$5</definedName>
    <definedName name="Diseño" localSheetId="2">'[1]Tabla de Valoración'!$I$2:$I$5</definedName>
    <definedName name="Diseño" localSheetId="3">'[1]Tabla de Valoración'!$I$2:$I$5</definedName>
    <definedName name="Diseño">'[1]Tabla de Valoración'!$I$2:$I$5</definedName>
    <definedName name="Ejecución" localSheetId="2">'[1]Tabla de Valoración'!$I$2:$L$2</definedName>
    <definedName name="Ejecución" localSheetId="3">'[1]Tabla de Valoración'!$I$2:$L$2</definedName>
    <definedName name="Ejecución">'[1]Tabla de Valoración'!$I$2:$L$2</definedName>
    <definedName name="GEST" localSheetId="2">[2]GESTION!#REF!</definedName>
    <definedName name="GEST" localSheetId="3">[2]GESTION!#REF!</definedName>
    <definedName name="GEST" localSheetId="11">[2]GESTION!#REF!</definedName>
    <definedName name="GEST">[2]GESTION!#REF!</definedName>
    <definedName name="INV" localSheetId="2">[2]INVERSION!#REF!</definedName>
    <definedName name="INV" localSheetId="3">[2]INVERSION!#REF!</definedName>
    <definedName name="INV" localSheetId="11">[2]INVERSION!#REF!</definedName>
    <definedName name="INV">[2]INVERSION!#REF!</definedName>
    <definedName name="INV_GEST" localSheetId="2">#REF!</definedName>
    <definedName name="INV_GEST" localSheetId="3">#REF!</definedName>
    <definedName name="INV_GEST" localSheetId="11">#REF!</definedName>
    <definedName name="INV_GEST">#REF!</definedName>
    <definedName name="Posibilidad" localSheetId="2">[3]Hoja2!$H$3:$H$7</definedName>
    <definedName name="Posibilidad" localSheetId="3">[3]Hoja2!$H$3:$H$7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40" l="1"/>
  <c r="E70" i="40"/>
  <c r="D70" i="40"/>
  <c r="C70" i="40"/>
  <c r="B70" i="40"/>
  <c r="A70" i="40"/>
  <c r="F60" i="40"/>
  <c r="E60" i="40"/>
  <c r="D60" i="40"/>
  <c r="C60" i="40"/>
  <c r="B60" i="40"/>
  <c r="A60" i="40"/>
  <c r="F50" i="40"/>
  <c r="E50" i="40"/>
  <c r="D50" i="40"/>
  <c r="C50" i="40"/>
  <c r="B50" i="40"/>
  <c r="A50" i="40"/>
  <c r="F40" i="40"/>
  <c r="E40" i="40"/>
  <c r="D40" i="40"/>
  <c r="C40" i="40"/>
  <c r="B40" i="40"/>
  <c r="A40" i="40"/>
  <c r="F30" i="40"/>
  <c r="E30" i="40"/>
  <c r="D30" i="40"/>
  <c r="C30" i="40"/>
  <c r="B30" i="40"/>
  <c r="A30" i="40"/>
  <c r="F20" i="40"/>
  <c r="E20" i="40"/>
  <c r="D20" i="40"/>
  <c r="C20" i="40"/>
  <c r="B20" i="40"/>
  <c r="A20" i="40"/>
  <c r="F10" i="40"/>
  <c r="E10" i="40"/>
  <c r="D10" i="40"/>
  <c r="C10" i="40"/>
  <c r="B10" i="40"/>
  <c r="A10" i="40"/>
  <c r="S14" i="28"/>
  <c r="F14" i="27" l="1"/>
  <c r="G14" i="27" l="1"/>
  <c r="B4" i="38" l="1"/>
  <c r="A31" i="28" l="1"/>
  <c r="A22" i="28"/>
  <c r="A70" i="29" l="1"/>
  <c r="A70" i="18" s="1"/>
  <c r="A50" i="29"/>
  <c r="A50" i="18" s="1"/>
  <c r="A60" i="29"/>
  <c r="A60" i="18" s="1"/>
  <c r="A44" i="28"/>
  <c r="G10" i="27" l="1"/>
  <c r="R39" i="28" l="1"/>
  <c r="R40" i="28"/>
  <c r="R41" i="28"/>
  <c r="R38" i="28"/>
  <c r="J48" i="28"/>
  <c r="J49" i="28"/>
  <c r="L60" i="29"/>
  <c r="L70" i="29"/>
  <c r="L80" i="29"/>
  <c r="C80" i="29"/>
  <c r="C70" i="29"/>
  <c r="C70" i="18" s="1"/>
  <c r="C60" i="29"/>
  <c r="C60" i="18" s="1"/>
  <c r="B80" i="29"/>
  <c r="B70" i="29"/>
  <c r="B70" i="18" s="1"/>
  <c r="B60" i="29"/>
  <c r="B60" i="18" s="1"/>
  <c r="E80" i="29"/>
  <c r="E81" i="29"/>
  <c r="E82" i="29"/>
  <c r="E83" i="29"/>
  <c r="E84" i="29"/>
  <c r="E85" i="29"/>
  <c r="E86" i="29"/>
  <c r="E87" i="29"/>
  <c r="E88" i="29"/>
  <c r="E89" i="29"/>
  <c r="E60" i="29"/>
  <c r="E61" i="29"/>
  <c r="E62" i="29"/>
  <c r="E63" i="29"/>
  <c r="E64" i="29"/>
  <c r="E65" i="29"/>
  <c r="E66" i="29"/>
  <c r="E67" i="29"/>
  <c r="E68" i="29"/>
  <c r="E69" i="29"/>
  <c r="E70" i="29"/>
  <c r="E71" i="29"/>
  <c r="E72" i="29"/>
  <c r="E73" i="29"/>
  <c r="E74" i="29"/>
  <c r="E75" i="29"/>
  <c r="E76" i="29"/>
  <c r="E77" i="29"/>
  <c r="E78" i="29"/>
  <c r="E79" i="29"/>
  <c r="G48" i="27"/>
  <c r="G44" i="27"/>
  <c r="S38" i="28" l="1"/>
  <c r="C44" i="28" l="1"/>
  <c r="C28" i="28" l="1"/>
  <c r="J11" i="28"/>
  <c r="R11" i="28"/>
  <c r="R10" i="28"/>
  <c r="L14" i="28"/>
  <c r="L15" i="28"/>
  <c r="L18" i="28"/>
  <c r="L19" i="28"/>
  <c r="L22" i="28"/>
  <c r="L23" i="28"/>
  <c r="L24" i="28"/>
  <c r="L25" i="28"/>
  <c r="L26" i="28"/>
  <c r="L27" i="28"/>
  <c r="L28" i="28"/>
  <c r="L31" i="28"/>
  <c r="L32" i="28"/>
  <c r="L33" i="28"/>
  <c r="L34" i="28"/>
  <c r="L35" i="28"/>
  <c r="L38" i="28"/>
  <c r="L39" i="28"/>
  <c r="L40" i="28"/>
  <c r="L41" i="28"/>
  <c r="L44" i="28"/>
  <c r="L45" i="28"/>
  <c r="L48" i="28"/>
  <c r="L49" i="28"/>
  <c r="L50" i="28"/>
  <c r="L51" i="28"/>
  <c r="L52" i="28"/>
  <c r="L10" i="28"/>
  <c r="C26" i="28"/>
  <c r="C27" i="28"/>
  <c r="C31" i="28"/>
  <c r="C32" i="28"/>
  <c r="C33" i="28"/>
  <c r="C34" i="28"/>
  <c r="C35" i="28"/>
  <c r="C38" i="28"/>
  <c r="C39" i="28"/>
  <c r="C40" i="28"/>
  <c r="C41" i="28"/>
  <c r="C45" i="28"/>
  <c r="C48" i="28"/>
  <c r="C49" i="28"/>
  <c r="C50" i="28"/>
  <c r="C51" i="28"/>
  <c r="C52" i="28"/>
  <c r="C14" i="28"/>
  <c r="C15" i="28"/>
  <c r="C18" i="28"/>
  <c r="C19" i="28"/>
  <c r="C22" i="28"/>
  <c r="C23" i="28"/>
  <c r="C24" i="28"/>
  <c r="C25" i="28"/>
  <c r="C11" i="28"/>
  <c r="B48" i="28"/>
  <c r="B44" i="28"/>
  <c r="B38" i="28"/>
  <c r="L38" i="27"/>
  <c r="K38" i="27" s="1"/>
  <c r="L39" i="27"/>
  <c r="K39" i="27" s="1"/>
  <c r="L40" i="27"/>
  <c r="K40" i="27" s="1"/>
  <c r="L41" i="27"/>
  <c r="K41" i="27" s="1"/>
  <c r="L42" i="27"/>
  <c r="K42" i="27" s="1"/>
  <c r="L43" i="27"/>
  <c r="K43" i="27" s="1"/>
  <c r="L44" i="27"/>
  <c r="L45" i="27"/>
  <c r="L46" i="27"/>
  <c r="K46" i="27" s="1"/>
  <c r="L47" i="27"/>
  <c r="K47" i="27" s="1"/>
  <c r="L48" i="27"/>
  <c r="L49" i="27"/>
  <c r="K49" i="27" s="1"/>
  <c r="L50" i="27"/>
  <c r="K50" i="27" s="1"/>
  <c r="L51" i="27"/>
  <c r="K51" i="27" s="1"/>
  <c r="L52" i="27"/>
  <c r="K52" i="27" s="1"/>
  <c r="L53" i="27"/>
  <c r="L54" i="27"/>
  <c r="K53" i="27"/>
  <c r="K54" i="27"/>
  <c r="G38" i="27"/>
  <c r="H38" i="27" s="1"/>
  <c r="H44" i="27"/>
  <c r="F70" i="29" s="1"/>
  <c r="H48" i="27"/>
  <c r="S10" i="28" l="1"/>
  <c r="M44" i="27"/>
  <c r="G70" i="29" s="1"/>
  <c r="F60" i="29"/>
  <c r="K44" i="27"/>
  <c r="F80" i="29"/>
  <c r="K48" i="27"/>
  <c r="M48" i="27"/>
  <c r="G80" i="29" s="1"/>
  <c r="M38" i="27"/>
  <c r="U38" i="28" s="1"/>
  <c r="K60" i="29" s="1"/>
  <c r="E60" i="18" s="1"/>
  <c r="K45" i="27"/>
  <c r="R52" i="28"/>
  <c r="J52" i="28"/>
  <c r="R51" i="28"/>
  <c r="J51" i="28"/>
  <c r="R50" i="28"/>
  <c r="J50" i="28"/>
  <c r="K48" i="28" l="1"/>
  <c r="T48" i="28" s="1"/>
  <c r="N48" i="27"/>
  <c r="H80" i="29" s="1"/>
  <c r="G60" i="29"/>
  <c r="N38" i="27"/>
  <c r="H60" i="29" s="1"/>
  <c r="C70" i="36" l="1"/>
  <c r="R49" i="28"/>
  <c r="R48" i="28"/>
  <c r="C60" i="36"/>
  <c r="B60" i="36"/>
  <c r="S48" i="28" l="1"/>
  <c r="U48" i="28" s="1"/>
  <c r="B60" i="35"/>
  <c r="C60" i="35"/>
  <c r="B70" i="35"/>
  <c r="B70" i="36"/>
  <c r="C70" i="35"/>
  <c r="V48" i="28" l="1"/>
  <c r="K80" i="29"/>
  <c r="J41" i="28"/>
  <c r="J44" i="28"/>
  <c r="R44" i="28"/>
  <c r="J45" i="28"/>
  <c r="R45" i="28"/>
  <c r="L37" i="27"/>
  <c r="K37" i="27" s="1"/>
  <c r="L36" i="27"/>
  <c r="K36" i="27" s="1"/>
  <c r="L35" i="27"/>
  <c r="K35" i="27" s="1"/>
  <c r="L34" i="27"/>
  <c r="K34" i="27" s="1"/>
  <c r="L33" i="27"/>
  <c r="K33" i="27" s="1"/>
  <c r="L32" i="27"/>
  <c r="L31" i="27"/>
  <c r="L30" i="27"/>
  <c r="K30" i="27" s="1"/>
  <c r="L29" i="27"/>
  <c r="K29" i="27" s="1"/>
  <c r="L28" i="27"/>
  <c r="K28" i="27" s="1"/>
  <c r="L27" i="27"/>
  <c r="K27" i="27" s="1"/>
  <c r="L26" i="27"/>
  <c r="K26" i="27" s="1"/>
  <c r="L25" i="27"/>
  <c r="K25" i="27" s="1"/>
  <c r="L24" i="27"/>
  <c r="L23" i="27"/>
  <c r="K23" i="27" s="1"/>
  <c r="L22" i="27"/>
  <c r="K22"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L12" i="27"/>
  <c r="K12" i="27" s="1"/>
  <c r="L13" i="27"/>
  <c r="K13" i="27" s="1"/>
  <c r="L14" i="27"/>
  <c r="K14" i="27" s="1"/>
  <c r="L15" i="27"/>
  <c r="K15" i="27" s="1"/>
  <c r="L16" i="27"/>
  <c r="K16" i="27" s="1"/>
  <c r="L17" i="27"/>
  <c r="K17" i="27" s="1"/>
  <c r="L18" i="27"/>
  <c r="L19" i="27"/>
  <c r="L20" i="27"/>
  <c r="K20" i="27" s="1"/>
  <c r="L21" i="27"/>
  <c r="K21" i="27" s="1"/>
  <c r="K32" i="27" l="1"/>
  <c r="M31" i="27"/>
  <c r="K24" i="27"/>
  <c r="M22" i="27"/>
  <c r="K19" i="27"/>
  <c r="M18" i="27"/>
  <c r="S44" i="28"/>
  <c r="K31" i="27"/>
  <c r="K18" i="27"/>
  <c r="K44" i="28"/>
  <c r="T44" i="28" s="1"/>
  <c r="A18" i="28"/>
  <c r="A14" i="28"/>
  <c r="U44" i="28" l="1"/>
  <c r="K70" i="29" s="1"/>
  <c r="E70" i="18" s="1"/>
  <c r="J80" i="29"/>
  <c r="M80" i="29"/>
  <c r="B14" i="28"/>
  <c r="B18" i="28"/>
  <c r="B22" i="28"/>
  <c r="L11" i="28"/>
  <c r="L30" i="29"/>
  <c r="C50" i="29"/>
  <c r="B50" i="29"/>
  <c r="L40" i="29"/>
  <c r="C40" i="29"/>
  <c r="B40" i="29"/>
  <c r="A40" i="29"/>
  <c r="C30" i="29"/>
  <c r="B30" i="29"/>
  <c r="A30" i="29"/>
  <c r="A30" i="18" s="1"/>
  <c r="V44" i="28" l="1"/>
  <c r="M70" i="29" s="1"/>
  <c r="F70" i="18" s="1"/>
  <c r="J70" i="29"/>
  <c r="D70" i="18" s="1"/>
  <c r="B40" i="36"/>
  <c r="B40" i="35"/>
  <c r="C40" i="36"/>
  <c r="C40" i="35"/>
  <c r="A40" i="35"/>
  <c r="A40" i="36"/>
  <c r="B50" i="36"/>
  <c r="B50" i="35"/>
  <c r="C30" i="35"/>
  <c r="C30" i="36"/>
  <c r="C50" i="36"/>
  <c r="C50" i="35"/>
  <c r="A30" i="36"/>
  <c r="A30" i="35"/>
  <c r="B30" i="36"/>
  <c r="B30" i="35"/>
  <c r="B40" i="18"/>
  <c r="C50" i="18"/>
  <c r="C30" i="18"/>
  <c r="B50" i="18"/>
  <c r="B30" i="18"/>
  <c r="C40" i="18"/>
  <c r="A40" i="18"/>
  <c r="G50" i="29"/>
  <c r="G40" i="29" l="1"/>
  <c r="G18" i="27" l="1"/>
  <c r="H18" i="27" s="1"/>
  <c r="F30" i="29" l="1"/>
  <c r="O18" i="27" l="1"/>
  <c r="G30" i="29"/>
  <c r="N18" i="27"/>
  <c r="H30" i="29" s="1"/>
  <c r="J18" i="28" l="1"/>
  <c r="R18" i="28"/>
  <c r="J19" i="28"/>
  <c r="R19" i="28"/>
  <c r="J22" i="28"/>
  <c r="R22" i="28"/>
  <c r="J23" i="28"/>
  <c r="R23" i="28"/>
  <c r="J24" i="28"/>
  <c r="R24" i="28"/>
  <c r="J25" i="28"/>
  <c r="R25" i="28"/>
  <c r="J26" i="28"/>
  <c r="R26" i="28"/>
  <c r="J27" i="28"/>
  <c r="R27" i="28"/>
  <c r="J28" i="28"/>
  <c r="R28" i="28"/>
  <c r="J31" i="28"/>
  <c r="R31" i="28"/>
  <c r="J32" i="28"/>
  <c r="R32" i="28"/>
  <c r="J33" i="28"/>
  <c r="R33" i="28"/>
  <c r="J34" i="28"/>
  <c r="R34" i="28"/>
  <c r="J35" i="28"/>
  <c r="R35" i="28"/>
  <c r="J40" i="28"/>
  <c r="J39" i="28"/>
  <c r="J38" i="28"/>
  <c r="K38" i="28" s="1"/>
  <c r="T38" i="28" s="1"/>
  <c r="B31" i="28"/>
  <c r="K31" i="28" l="1"/>
  <c r="J60" i="29"/>
  <c r="D60" i="18" s="1"/>
  <c r="V38" i="28"/>
  <c r="M60" i="29" s="1"/>
  <c r="F60" i="18" s="1"/>
  <c r="S31" i="28"/>
  <c r="S22" i="28"/>
  <c r="S18" i="28"/>
  <c r="K22" i="28"/>
  <c r="K18" i="28"/>
  <c r="T18" i="28" s="1"/>
  <c r="E70" i="35" l="1"/>
  <c r="E70" i="36"/>
  <c r="U18" i="28"/>
  <c r="K30" i="29" s="1"/>
  <c r="U22" i="28"/>
  <c r="K40" i="29" s="1"/>
  <c r="U31" i="28"/>
  <c r="K50" i="29" s="1"/>
  <c r="J30" i="29"/>
  <c r="D60" i="35"/>
  <c r="E60" i="36"/>
  <c r="E60" i="35"/>
  <c r="G22" i="27"/>
  <c r="V18" i="28" l="1"/>
  <c r="M30" i="29" s="1"/>
  <c r="H22" i="27"/>
  <c r="T22" i="28" s="1"/>
  <c r="F60" i="35"/>
  <c r="F60" i="36"/>
  <c r="D70" i="36"/>
  <c r="D70" i="35"/>
  <c r="F70" i="36"/>
  <c r="F70" i="35"/>
  <c r="D60" i="36"/>
  <c r="F40" i="29" l="1"/>
  <c r="J40" i="29"/>
  <c r="V22" i="28"/>
  <c r="N22" i="27"/>
  <c r="H40" i="29" s="1"/>
  <c r="O22" i="27"/>
  <c r="G31" i="27" l="1"/>
  <c r="H31" i="27" s="1"/>
  <c r="T31" i="28" s="1"/>
  <c r="N31" i="27" l="1"/>
  <c r="H50" i="29" s="1"/>
  <c r="F50" i="29"/>
  <c r="J50" i="29" l="1"/>
  <c r="D50" i="35" s="1"/>
  <c r="V31" i="28"/>
  <c r="M50" i="29" s="1"/>
  <c r="D50" i="36"/>
  <c r="D30" i="36"/>
  <c r="D30" i="35"/>
  <c r="D30" i="18"/>
  <c r="O31" i="27"/>
  <c r="D50" i="18" l="1"/>
  <c r="E50" i="36"/>
  <c r="E50" i="35"/>
  <c r="E30" i="36"/>
  <c r="E30" i="35"/>
  <c r="D40" i="36"/>
  <c r="D40" i="35"/>
  <c r="E50" i="18"/>
  <c r="E30" i="18"/>
  <c r="D40" i="18"/>
  <c r="F30" i="35" l="1"/>
  <c r="M40" i="29"/>
  <c r="F50" i="36"/>
  <c r="F50" i="35"/>
  <c r="E40" i="35"/>
  <c r="E40" i="36"/>
  <c r="F50" i="18"/>
  <c r="E40" i="18"/>
  <c r="A10" i="28"/>
  <c r="B10" i="28"/>
  <c r="I33" i="5" a="1"/>
  <c r="I33" i="5" s="1"/>
  <c r="F30" i="36" l="1"/>
  <c r="F30" i="18"/>
  <c r="F40" i="36"/>
  <c r="F40" i="35"/>
  <c r="F40" i="18"/>
  <c r="C20" i="29"/>
  <c r="C10" i="29"/>
  <c r="I27" i="5" a="1"/>
  <c r="C10" i="36" l="1"/>
  <c r="C10" i="35"/>
  <c r="C20" i="36"/>
  <c r="C20" i="35"/>
  <c r="I27" i="5"/>
  <c r="C10" i="28"/>
  <c r="L10" i="27" l="1"/>
  <c r="K10" i="27" s="1"/>
  <c r="I21" i="5"/>
  <c r="I22" i="5"/>
  <c r="C20" i="18" l="1"/>
  <c r="C10" i="18"/>
  <c r="M14" i="27" l="1"/>
  <c r="M10" i="27"/>
  <c r="U10" i="28" s="1"/>
  <c r="G20" i="29" l="1"/>
  <c r="G10" i="29"/>
  <c r="L20" i="29"/>
  <c r="E11" i="29"/>
  <c r="E12" i="29"/>
  <c r="A20" i="29"/>
  <c r="B20" i="29"/>
  <c r="R14" i="28"/>
  <c r="J14" i="28"/>
  <c r="J15" i="28"/>
  <c r="J10" i="28"/>
  <c r="K10" i="28" s="1"/>
  <c r="U14" i="28" l="1"/>
  <c r="K14" i="28"/>
  <c r="A20" i="36"/>
  <c r="A20" i="35"/>
  <c r="B20" i="36"/>
  <c r="B20" i="35"/>
  <c r="B20" i="18"/>
  <c r="A20" i="18"/>
  <c r="H10" i="27" l="1"/>
  <c r="T10" i="28" s="1"/>
  <c r="H14" i="27"/>
  <c r="T14" i="28" s="1"/>
  <c r="V14" i="28" s="1"/>
  <c r="V10" i="28" l="1"/>
  <c r="M10" i="29" s="1"/>
  <c r="J10" i="29"/>
  <c r="N14" i="27"/>
  <c r="H20" i="29" s="1"/>
  <c r="M20" i="29"/>
  <c r="N10" i="27"/>
  <c r="H10" i="29" s="1"/>
  <c r="O10" i="27"/>
  <c r="O14" i="27"/>
  <c r="F20" i="29"/>
  <c r="E10" i="29"/>
  <c r="B10" i="29"/>
  <c r="A10" i="29"/>
  <c r="B10" i="36" l="1"/>
  <c r="B10" i="35"/>
  <c r="A10" i="36"/>
  <c r="A10" i="35"/>
  <c r="F10" i="36"/>
  <c r="F10" i="35"/>
  <c r="F20" i="36"/>
  <c r="F20" i="35"/>
  <c r="B10" i="18"/>
  <c r="F10" i="18"/>
  <c r="A10" i="18"/>
  <c r="F20" i="18"/>
  <c r="J20" i="29"/>
  <c r="D20" i="35" l="1"/>
  <c r="D20" i="36"/>
  <c r="D20" i="18"/>
  <c r="L10" i="29"/>
  <c r="K10" i="29" l="1"/>
  <c r="E10" i="36" l="1"/>
  <c r="E10" i="35"/>
  <c r="E10" i="18"/>
  <c r="K20" i="29"/>
  <c r="E20" i="36" l="1"/>
  <c r="E20" i="35"/>
  <c r="E20" i="18"/>
  <c r="F10" i="29"/>
  <c r="D10" i="36" l="1"/>
  <c r="D10" i="35"/>
  <c r="D10" i="18"/>
  <c r="N44" i="27" l="1"/>
  <c r="H70" i="29" s="1"/>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<sst xmlns="http://schemas.openxmlformats.org/spreadsheetml/2006/main" count="970" uniqueCount="524">
  <si>
    <t xml:space="preserve"> MAPA DE RIESGOS SIGCMA</t>
  </si>
  <si>
    <t>DEPENDENCIA (Unidad misional del CSJ o Unidad de la DEAJ o Seccional o CSJ en caso de despachos judiciales certificados)</t>
  </si>
  <si>
    <t xml:space="preserve">OFICINA JUDICIAL MANIZALES </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</si>
  <si>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</si>
  <si>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</si>
  <si>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</si>
  <si>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</si>
  <si>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 xml:space="preserve">Dirección Seccional de Administración Judicial </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</si>
  <si>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</si>
  <si>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</si>
  <si>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</si>
  <si>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</si>
  <si>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</si>
  <si>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</si>
  <si>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</si>
  <si>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</si>
  <si>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</si>
  <si>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</si>
  <si>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</si>
  <si>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</si>
  <si>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</si>
  <si>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</si>
  <si>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</si>
  <si>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</si>
  <si>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</si>
  <si>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</si>
  <si>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Seccional Caldas</t>
  </si>
  <si>
    <t xml:space="preserve">PROCESO </t>
  </si>
  <si>
    <t>TODOS LOS PROCESOS OFICINA JUDICIAL</t>
  </si>
  <si>
    <t xml:space="preserve">DEPENDENCIA ADMINISTRATIVA O JUDICIAL CERTIFICADA </t>
  </si>
  <si>
    <t>OBJETIVO DEL PROCESO</t>
  </si>
  <si>
    <t>MAPA DE PROCESOS CONSEJO SUPERIOR DE LA JUDICATURA</t>
  </si>
  <si>
    <t>PROCESOS DEPENDENCIA JUDICIALES CERTIFICADAS</t>
  </si>
  <si>
    <t>Los objetivos de cada proceso se encuentran descritos en las caracterizaciones de cada proceso.</t>
  </si>
  <si>
    <t>1.Planeación estrtégica.
2.Comunicación Institucional.
3.Reparto.
4.Auxiliares de la Justicia .
5. Gestión de Depósitos Judiciales.
6. Gestión de Procesos Administrativos.
7.Gestión documental.
8.Merjoramiento del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</si>
  <si>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</si>
  <si>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</si>
  <si>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</si>
  <si>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</si>
  <si>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</si>
  <si>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</si>
  <si>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</si>
  <si>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Falta de visibilidad institucional, en relación con la gestión y disponibilidad de los servicios implementados por la Oficina Judicial.</t>
  </si>
  <si>
    <t>Ley 2213 de 2022,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</si>
  <si>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</si>
  <si>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Divulgar y socializar con los usuarios externos la plataforma desarrollada para gestionar los tramites de los proceso a cargo de  la Oficina Judicial.</t>
  </si>
  <si>
    <t>Reestructuración de la Rama Judicial o del régimen de Carrera Judicial.</t>
  </si>
  <si>
    <t>Cualquier directriz de Nivel Central que afecte o modifique el funcionamiento de la Oficina Judicial.</t>
  </si>
  <si>
    <t>Económicos y Financieros (disponibilidad de capital, liquidez, mercados financieros, desempleo, competencia)</t>
  </si>
  <si>
    <t>Presupuesto insuficiente asignado para  la vigencia 2023 de la Rama Judicial</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</si>
  <si>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</si>
  <si>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</si>
  <si>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</si>
  <si>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</si>
  <si>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Nuevas herramientas y canales de la información y la comunicación para fortalecer la relación de los usuarios externos y  la Oficina Judicial.</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</si>
  <si>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</si>
  <si>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</si>
  <si>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</si>
  <si>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</si>
  <si>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</si>
  <si>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</si>
  <si>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</si>
  <si>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</si>
  <si>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</si>
  <si>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</si>
  <si>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 xml:space="preserve">Afectación de la prestación del servicio de conectividad </t>
  </si>
  <si>
    <t>Fortalecimiento de los modelos de atención al usuario, a través de medios o herramientas virtuales.</t>
  </si>
  <si>
    <t>Ausencia de portal único de información del Estado (Ramas del poder, órganos autónomos y demás entes especiales), que garantice la consulta de información en línea de toda la información oficial. Gobierno en Línea)</t>
  </si>
  <si>
    <t>Nuevas herramientas y canales de la información y la comunicación con los usurios internos y externos.</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</si>
  <si>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</si>
  <si>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</si>
  <si>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</si>
  <si>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</si>
  <si>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</si>
  <si>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</si>
  <si>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</si>
  <si>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</si>
  <si>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</si>
  <si>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</si>
  <si>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</si>
  <si>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Desconocimiento al realizar el trabajo de forma sistemática con enfoque pensamiento basado en riesgos.</t>
  </si>
  <si>
    <t xml:space="preserve">Formación del Coordinador como Lider de Proceso  con bases orientadas al  direccionamiento de la planeación y gestión del Centro de Servicios. </t>
  </si>
  <si>
    <t xml:space="preserve">Falta de liderazgo y trabajo en equipo de los líderes de proceso.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</si>
  <si>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</si>
  <si>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</si>
  <si>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</si>
  <si>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</si>
  <si>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Recursos financieros (presupuesto de funcionamiento, recursos de inversión</t>
  </si>
  <si>
    <t xml:space="preserve">Desarrollos tecnológicos propios del Centro de Servicios elaborados a cero costos con personal de la dependencia. </t>
  </si>
  <si>
    <t xml:space="preserve">Aprovechamiento de licencias de Microsoft Office 365 y aplicativos de la Rama Judicial. </t>
  </si>
  <si>
    <t>Personal (competencia del personal, disponibilidad, suficiencia, seguridad y salud  en el trabajo)</t>
  </si>
  <si>
    <t>No contar con el recurso humano suficiente y necesario para responder a la demanda de Justicia</t>
  </si>
  <si>
    <t>Personal integrado por servidores judiciales  capacitados para llevar a cabo las funciones asignadas.</t>
  </si>
  <si>
    <t>Servidores Judiciales con comorbilidades y/o enfermedades laborales</t>
  </si>
  <si>
    <t xml:space="preserve">Seguimiento y capacitacion a los procesos de gestion, con el fin de brindar un servicio oportuno. </t>
  </si>
  <si>
    <t>Extensión en los horarios laborales de trabajo en casa y presencial, que afecta el bienestar físico, mental y emocional en los servidores judiciales y su entorno familiar</t>
  </si>
  <si>
    <t>Manual de funciones, manual de procesos y procedimientos actualizado.</t>
  </si>
  <si>
    <t>Debilidad en el desarrollo de competencias propias para el desarrollo de las actividades asignadas</t>
  </si>
  <si>
    <t>Capacitacion a los servidores judiciales, en el manejo de las herramientas tecnologicas implementadas por esta dependencia para el cumplimiento da las funciones.</t>
  </si>
  <si>
    <t>El desarrollo de competencia a través de procesos de sensibilización, capacitación y formación en modelo de gestión para el desarrollo de competencias de los servidores judiciales.</t>
  </si>
  <si>
    <t>Gestión del talento humano de acuerdo a las habilidades, conocimientos y experiencia</t>
  </si>
  <si>
    <t>Proceso (capacidad, diseño, ejecución, proveedores, entradas, salidas, gestión del conocimiento)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</si>
  <si>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</si>
  <si>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</si>
  <si>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manuales y protocolos.
</t>
  </si>
  <si>
    <t>Incremento de solicitudes vía correo electrónico como principal canal de comunicación conocido por los usuarios.</t>
  </si>
  <si>
    <t>Ampliación y divulgación de otros canales de comunicación y suministro de información a los usuarios a través de celular, whatsapp, correo, aplicativos virtuales, etc.</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</si>
  <si>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</si>
  <si>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</si>
  <si>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</si>
  <si>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</si>
  <si>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Plataforma tecnológica desarrollada de acuerdo a las necesidades identificadas en lel Centro de Servicios y los Juzgados. </t>
  </si>
  <si>
    <t>Carencia de formación en tecnologías de la información y la comunicación aplicadas al desarrollo de la gestión Judicial estableciendo las diferencias entre:
Transformación digital, digitalización, expediente digital y estrategias para la digitalización</t>
  </si>
  <si>
    <t>Creación de herramientas tecnológicas que garantizan la atención virtual de los usuarios en la Seccional.</t>
  </si>
  <si>
    <t>Fallas de conectividad para la realización de las actividades propias del proceso.</t>
  </si>
  <si>
    <t xml:space="preserve">Capacitación para el uso de herramientas tecnológicas  </t>
  </si>
  <si>
    <t xml:space="preserve">Falta de cobertura tecnológica en las sedes judiciales </t>
  </si>
  <si>
    <t>Carencia del software de gestión para el manejo integral de la información.</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</si>
  <si>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</si>
  <si>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</si>
  <si>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</si>
  <si>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</si>
  <si>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</si>
  <si>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</si>
  <si>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Implementación de Procedimientos, protocolos e instructivos con los cambios generados durante la virtualidad.</t>
  </si>
  <si>
    <t>Debilidad en  la estandarización de tablas de retención documental</t>
  </si>
  <si>
    <t>Seguimiento y capacitacion a los procesos de gestion,relacionados con las tablas de retencion, solicitudes de  actualizacion al nivel central y automatizacion de formatos documentales "FUID". Capacitacion a los despachos judiciales adcritos en la conformacion del expedente digital.</t>
  </si>
  <si>
    <t>Infraestructura física (suficiencia, comodidad)</t>
  </si>
  <si>
    <t>Falta de espacio en el centro de servicios  para la ubicación del personal.</t>
  </si>
  <si>
    <t>Falta de modernización y mantenimiento del mobiliario con que cuenta la Rama Judicial</t>
  </si>
  <si>
    <t>Elementos de trabajo (papel, equipos, herramientas)</t>
  </si>
  <si>
    <t>Uso adecuado de los elementos de trabajo</t>
  </si>
  <si>
    <t>Disminución del uso del papel, toners y demás insumos de oficina a causa de la implementación de medios tecnológicos.</t>
  </si>
  <si>
    <t>Comunicación Interna (canales utilizados y su efectividad, flujo de la información necesaria para el desarrollo de las actividades)</t>
  </si>
  <si>
    <t xml:space="preserve">Desconocimiento de los canales de atención por parte de los usuarios. </t>
  </si>
  <si>
    <t>Divulgacion de los canales de atencion a los usuarios externos.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</si>
  <si>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</si>
  <si>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</si>
  <si>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</si>
  <si>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Aplicativo del Centro de servicios como canal de comunicación interno.</t>
  </si>
  <si>
    <t>Uso adecuado de los correos electrónicos</t>
  </si>
  <si>
    <t xml:space="preserve">Seguimiento a las observaciones realizadas por parte de los usuarios externos  a traves de la ventanilla virtual de recepcion de memoriales. </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</si>
  <si>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</si>
  <si>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</si>
  <si>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</si>
  <si>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</si>
  <si>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</si>
  <si>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</si>
  <si>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</si>
  <si>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</si>
  <si>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</si>
  <si>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</si>
  <si>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</si>
  <si>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</si>
  <si>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</si>
  <si>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</si>
  <si>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</si>
  <si>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</si>
  <si>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</si>
  <si>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</si>
  <si>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</si>
  <si>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</si>
  <si>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</si>
  <si>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</si>
  <si>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</si>
  <si>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Realizar seguimiento a los procesos, teniendo en cuenta las necesidades que se detecten en el cumplimiento de las funciones y si es necesario capacitar y realizar modificaciones a los procedimientos.</t>
  </si>
  <si>
    <t>9,10,11,12,13,14</t>
  </si>
  <si>
    <t xml:space="preserve">Plan de acción </t>
  </si>
  <si>
    <t xml:space="preserve">Asistir y participar activamente en los procesos de sensibilización, capacitación y formación en los procesos SIGCMA. Capacitar al personal de la Oficina Judicial en el Sistema de Gestion de Calidad. </t>
  </si>
  <si>
    <t>1,2,3</t>
  </si>
  <si>
    <t>2,3,4,5,6,36</t>
  </si>
  <si>
    <t>Realizar seguimiento al plan de acción y realizar el reporte oportuno</t>
  </si>
  <si>
    <t>3,4,5</t>
  </si>
  <si>
    <t>Ampliar y divulgar canales de comunicación con las partes interesadas, internas y  externas y  contribuir al aprestigiamento de la administración de justicia.Implementar mecanismos para la retroalimentación de las  partes interesadas</t>
  </si>
  <si>
    <t>2,5,6</t>
  </si>
  <si>
    <t xml:space="preserve"> 9,10,11,12,13,14,15,</t>
  </si>
  <si>
    <t>7,8,17,18,19,20,27,30</t>
  </si>
  <si>
    <t>Mantener, actualizar y documentar  el Sistema Integrado de Gestión SIGCMA, en el contexto especifico</t>
  </si>
  <si>
    <t>2,3,4,5,6,22</t>
  </si>
  <si>
    <t>Utilizar adecuadamente herramientas tecnológicas, que permitan garantizar una prestación oportuna de administrar justicia entre los servidores judiciales y las partes interesadas.</t>
  </si>
  <si>
    <t>10,11,12,13</t>
  </si>
  <si>
    <t>10,11,12,13,14,15,16,17</t>
  </si>
  <si>
    <t>7,8,17,18,19,20,21</t>
  </si>
  <si>
    <t>Realizar identificación y cumplimiento de los requisitos legales y reglamentarios</t>
  </si>
  <si>
    <t>2,14</t>
  </si>
  <si>
    <t>1,4</t>
  </si>
  <si>
    <t>5,15,38</t>
  </si>
  <si>
    <t>Matriz de riesgos</t>
  </si>
  <si>
    <t>Seguimiento control y mejora de las prestacion del servicio a los usuarios internos y externos.</t>
  </si>
  <si>
    <t>23,24</t>
  </si>
  <si>
    <t>10,27,28,30,17,20</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</si>
  <si>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</si>
  <si>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</si>
  <si>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</si>
  <si>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</si>
  <si>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</si>
  <si>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</si>
  <si>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</si>
  <si>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</si>
  <si>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</si>
  <si>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</si>
  <si>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</si>
  <si>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</si>
  <si>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</si>
  <si>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</si>
  <si>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</si>
  <si>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</si>
  <si>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</si>
  <si>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</si>
  <si>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</si>
  <si>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</si>
  <si>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</si>
  <si>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</si>
  <si>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</si>
  <si>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</si>
  <si>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</si>
  <si>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</si>
  <si>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</si>
  <si>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</si>
  <si>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</si>
  <si>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</si>
  <si>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</si>
  <si>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</si>
  <si>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</si>
  <si>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</si>
  <si>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</si>
  <si>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</si>
  <si>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</si>
  <si>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</si>
  <si>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</si>
  <si>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</si>
  <si>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</si>
  <si>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</si>
  <si>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</si>
  <si>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</si>
  <si>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</si>
  <si>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</si>
  <si>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</si>
  <si>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</si>
  <si>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</si>
  <si>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</si>
  <si>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</si>
  <si>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</si>
  <si>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</si>
  <si>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</si>
  <si>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</si>
  <si>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</si>
  <si>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</si>
  <si>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</si>
  <si>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</si>
  <si>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</si>
  <si>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</si>
  <si>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</si>
  <si>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</si>
  <si>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</si>
  <si>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</si>
  <si>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</si>
  <si>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</si>
  <si>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</si>
  <si>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</si>
  <si>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</si>
  <si>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</si>
  <si>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</si>
  <si>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</si>
  <si>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</si>
  <si>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Todos los procesos</t>
  </si>
  <si>
    <t>Objetivo:</t>
  </si>
  <si>
    <t>Establecer, orientar e implementar la planeación estratégica, con la implantación de la política  y los objetivos de calidad, dirigiendo las actividades del Centro al logro satisfactorio de programas, planes y desarrollos que contribuyan al cumplimiento de las metas establecidas, además de garantizar el mantenimiento y la mejora continua del sistema de Gestión de Calidad.</t>
  </si>
  <si>
    <t>Alcance:</t>
  </si>
  <si>
    <t>OFICINA JUDICIAL MANIZALES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</si>
  <si>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</si>
  <si>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</si>
  <si>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</si>
  <si>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</si>
  <si>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</si>
  <si>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</si>
  <si>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</si>
  <si>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</si>
  <si>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</si>
  <si>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</si>
  <si>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</si>
  <si>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</si>
  <si>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</si>
  <si>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</si>
  <si>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</si>
  <si>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</si>
  <si>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</si>
  <si>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</si>
  <si>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</si>
  <si>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</si>
  <si>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Reparto inequitativo</t>
  </si>
  <si>
    <t>No reporte de novedades, por parte de los despachos judiciales.</t>
  </si>
  <si>
    <t>1. No reporte de novedades de reparto por parte de los Juzgados y Fallas en la consulta en el sistema Justicia XXI.</t>
  </si>
  <si>
    <t>Afectación de reputacion,imagén,  credibilidad, satisfacción de usuarios y PI</t>
  </si>
  <si>
    <t xml:space="preserve">De la entidad, seccional, despachos a nivel local o municipal </t>
  </si>
  <si>
    <t>2. Atraso en la consolidación semanal de la información estadística conforme a la Circular DESAJMZC15-63 de 2015.</t>
  </si>
  <si>
    <t>Efectuar el reparto judicial incumpliendo requisitos</t>
  </si>
  <si>
    <t>No  realizar el reparto, no hacerlo  oportunamente o no aplicar la normatividad.</t>
  </si>
  <si>
    <t>1.Desconocimiento o inaplicación del procedimiento de reparto.</t>
  </si>
  <si>
    <t xml:space="preserve">De un área del nivel central, seccional o despacho judicial </t>
  </si>
  <si>
    <t>2.  Desconocimiento, omisión, falta de verificación por parte del servidor judicial que realiza la tarea.</t>
  </si>
  <si>
    <t>3. Desconocimiemto o desactualización de la normatividad  aplicable.</t>
  </si>
  <si>
    <t>4. Omisión o falta de verificación de los canales de receptción de asuntos para reparto (correos electrónicos y ventanilla)</t>
  </si>
  <si>
    <t>Incumplimiento de los términos establecidos para el proceso de conformación de listas de auxiliares de la justicia.</t>
  </si>
  <si>
    <t>Inaplicación del procedimiento establecido para cargar, publicar y divulgar información o incumplir con los términos establecidos para ello.</t>
  </si>
  <si>
    <t>1.Falta de planeación o elaboración y/o seguimiento del cronograma.</t>
  </si>
  <si>
    <t xml:space="preserve">De la entidad, seccional, despachos a nivel departamental </t>
  </si>
  <si>
    <t>2.  Desconocimiento y/o inaplicación del procedimiento establecido para la conformación de las listas para auxiliares de la justicia.</t>
  </si>
  <si>
    <t>Incumplimiento de las metas establecidas</t>
  </si>
  <si>
    <t>Incumplimiento del 20% de los indicadores del proceso</t>
  </si>
  <si>
    <t xml:space="preserve">Retrasos en el pago de las prestaciones laborales </t>
  </si>
  <si>
    <t xml:space="preserve">Retrasos en los pagos de las prestaciones laborales debido a errores en los titulos judiciales </t>
  </si>
  <si>
    <t>1. Errores en la digitación de nombres, documentos de identidad o montos del titulo judicial.</t>
  </si>
  <si>
    <t>2. Restrasos en el reparto de las prestaciones laborales.</t>
  </si>
  <si>
    <t>Interrupción o afectación en la prestación del servicio judicial</t>
  </si>
  <si>
    <t>Entre  0 a 48 horas habiles al año o afectación mínima</t>
  </si>
  <si>
    <t>3. Fallas técnicas en el portal web del Banco Agrario</t>
  </si>
  <si>
    <t>Afectación Económica</t>
  </si>
  <si>
    <t>Afectación al presupuesto en un valor ≥0,5%.</t>
  </si>
  <si>
    <t>No atender las solicitudes a usuarios externos e internos (despachos judiciales).</t>
  </si>
  <si>
    <t xml:space="preserve">Tardanza en la respuesta de solicitudes a usuarios externos e internos (despachos judiciales).
</t>
  </si>
  <si>
    <t>1. Falta control y seguimiento a las solicitudes presentadas ante el archivo central.</t>
  </si>
  <si>
    <t>2.Suministro de infromación errada</t>
  </si>
  <si>
    <t xml:space="preserve">3. Represamiento de solicitutes </t>
  </si>
  <si>
    <t xml:space="preserve">4.Retrasos en la busqueda de procesos. </t>
  </si>
  <si>
    <t xml:space="preserve">Afectaciones ambientales </t>
  </si>
  <si>
    <t>Se tienen afectaciones ambientales que generen impactos negativos en el entorno.</t>
  </si>
  <si>
    <t xml:space="preserve">1. Falta de socialización del Acuerdo PSAA14-10160. </t>
  </si>
  <si>
    <t>Afectación Ambiental</t>
  </si>
  <si>
    <t xml:space="preserve">Si el hecho llegara a presentarse, tendría consecuencias o efectos mínimos sobre la entidad.
</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</si>
  <si>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</si>
  <si>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</si>
  <si>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</si>
  <si>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</si>
  <si>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</si>
  <si>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Insuficientes programas de capacitación para la toma de conciencia debido al desconocimiento de la ley antisoborno (ISO 37001:2016) y   de los  valores y principios propios de la entidad.</t>
  </si>
  <si>
    <t xml:space="preserve">2. Desconocimiento del Código de Etica y Buen Gobierno.    </t>
  </si>
  <si>
    <t>Interrupción o demora en el Servicio Público de Administrar  Justicia.</t>
  </si>
  <si>
    <t>Suceso de fuerza mayor que imposibilitan la gestión judicial</t>
  </si>
  <si>
    <t xml:space="preserve">1. Paros que afecten la prestación del servicio. </t>
  </si>
  <si>
    <t>2.Huelgas, protestas ciudadana</t>
  </si>
  <si>
    <t>3.Disturbios o hechos violentos</t>
  </si>
  <si>
    <t>4. Pandemia</t>
  </si>
  <si>
    <t>5. Accesibilidad limitada a los servicios de administración de Justicia a personas que no cuenten con los recursos o capacidad para acceder a servicios virtuales</t>
  </si>
  <si>
    <t xml:space="preserve">MATRIZ DE RIESGOS </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</si>
  <si>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</si>
  <si>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</si>
  <si>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</si>
  <si>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</si>
  <si>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</si>
  <si>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</si>
  <si>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</si>
  <si>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</si>
  <si>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</si>
  <si>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</si>
  <si>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</si>
  <si>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</si>
  <si>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</si>
  <si>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</si>
  <si>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</si>
  <si>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</si>
  <si>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La Jefe Oficina Judicial, diaramente revisa las novedades reportadas por los despachos judiciales en la consulta dinámica “Reporte de novedades”. </t>
  </si>
  <si>
    <t>SI</t>
  </si>
  <si>
    <t>NO</t>
  </si>
  <si>
    <t xml:space="preserve">La Jefe Oficina Judicial semanalmente revisa la Estadistica por grupo de reparto, a fin de  verificar las diferencias existentes en los grupos de reparto. En caso de presentarse diferencias considerables (+ ó -3) se realiza una reunión junto con el Coordinador de Soporte Tecnológico Dirección Ejecutiva del Distrito, a fin de que proceda a equilibrar los grupos de reparto. Como evidencia se tienen: 
Las estadísticas de reparto “Estadística por grupo – SARJ”
Las actas de reunión con el Coordinador de SoporteTecnológico 
</t>
  </si>
  <si>
    <t>La Jefe Oficina Judicial en el momento en el que se actualiza el procedimiento de reparto, remite el manual de procesos y procedimientos y el protocolo operativo por medio de correo electrónico institucional a los servidores judiciales que intervienen en el proceso. En caso de evidenciarse un incumplimiento del procedimiento por parte del servidor judicial se realiza la respectivo llamado de atención y seguimiento. Como evidencia se tiene: 
El manual de procesos y procedimientos 
El protocolo reparto.</t>
  </si>
  <si>
    <t>El servidor Judicial del proceso en el momento en el que va a realizar el reparto de las solicitudes o escritos, verifica que los datos aportados por el solicitante concuerden con los ingresados en el aplicativo "SARJ" confrontando la información suministrada con la información digitada e igualmente verifica la clase de proceso a repartir. En caso de presentarse alguna inconsistencia en los datos registrados o en la clase del proceso a repartir, el servidor judicial deberá revisar la guía de reparto y hacer las correccciones del caso antes de realizar el reparto. Como evidencia se tiene la guía de reparto, información en el aplicativo de reparto y el acta de reparto.</t>
  </si>
  <si>
    <t>La Jefe Oficina Judicial una vez culmina el  proceso de conformación de listas para auxiliares de la justicia elabora informe de las gestiones relizadas y lo envía al Director ejecutivo Seccional. C</t>
  </si>
  <si>
    <t xml:space="preserve">La Jefe Oficina Judicial cada que inicia el proceso de conformación de listas para auxiliares de la justicia elabora cronograma para dar conocimiento a las partes interesadas. </t>
  </si>
  <si>
    <t>La jefe de la oficina judicial cada que se van a aprobar conversiones en el portal web del Banco Agrario revisará la concordancia entre los datos registrados y los reportados.</t>
  </si>
  <si>
    <t>La jefe de la oficina judicial cada que se presentan fallas en el portal web del Banco Agrario reporta dichos daños a la persona encargada del banco y al Coordinador del Grupo de Fondos Especiales de nivel central.</t>
  </si>
  <si>
    <t>El Coordinador del Archivo Central anualmente realizará cronograma de recepción de archivo a los despachos judiciles teniendo como prioridad los despachos con archivo de mayor antigüedad.</t>
  </si>
  <si>
    <t>El Coordinador del Archivo Central llevará un seguimiento y control a las solicitudes realizadas por los usuarios internos y externos.</t>
  </si>
  <si>
    <t>La Direccion Ejecutiva de la Seccional periodicamente
revisa las guías y los procedimientos del Plan de Gestión Ambiental, además del  acompañamiento y/o seguimiento a implementación del Acuerdo PSAA14-10160 y los remite por correo electrónico a los Servidores Judiciales del Distrito, si no hay claridad con los documentos remitidos, realizan capacitaciones y se tiene omo evidencia las sensibilizaciones realizadas por parte de nivel central.</t>
  </si>
  <si>
    <t xml:space="preserve">La Jefe Oficina Judicial en el momento que se presente un evento de afectación ambiental y una vez se tengan directrices de la Direccion Ejecutiva de la Seccional, genera e implementa acciones de gestión para su control. Como evidencia se tienen:
Acciones de Gestión. </t>
  </si>
  <si>
    <t>La Direccion Ejecutiva de la Seccional periodicamente
revisa las listas de asistencia de las sencibilizaciones y/o capacitacionnes e incentiva a los servidores judiciales a participar de las actividades de formacion en el sistema de Gestión ambiental y comunica por correo electrónico a todos los  Servidores Judiciales del Distrito, si aun hay baja participación se comunican con los Jueces coordinadores de los Despachos para que los Servidores Judiciales participen de las actividades, se pueden evidenciar los correos electronicos donde comunican las actividades o socializaciones que van a realizar y/o la participación a las mismas.</t>
  </si>
  <si>
    <t xml:space="preserve">La Jefe Oficina Judicial anualmente realiza capacitación y/o socialización del Sistema de Gestión de la Calidad y del Plan anticorrupción de manera presencial asi como el envio trimestral de correos electrónicos infomativos a los servidores judiciales. En caso de que no quede clara la información brindada se recuerda a los Servidores Judiciales que toda la documentación relacionada se encuentra en la Intranet de la Oficina Jusdicial. </t>
  </si>
  <si>
    <t xml:space="preserve">La Jefe Oficina Judicial mensualmente realiza el cambio de las claves de reparto junto con los servidores judiciales de dicho proceso. </t>
  </si>
  <si>
    <t>El consejo superior de la judicatura anualmente revisa la implementacion de herramientas tecnológicas propias de la entidad para el trabajo en casa, remite Acuerdo No. PCCJA22-12024 para la implementación del teletrabajo en la Rama Judicial, si no se acoge al teletrabajo adoptar herramientas tecnológicas que garanticen el trabajo desde casa a los Servidores Judiciales que no solicitaron el teletrabajo para los dias en los que haya paros
(evidencia) Acuerdo No. PCCJA22-12024</t>
  </si>
  <si>
    <t xml:space="preserve">La Jefe Oficina Judicial en el momento que se presente un evento de interrupción o demora en el servicio público de administrar justicia y una vez se tengan directrices de la Direccion Ejecutiva de la Seccional, genera e implementa acciones de gestión para su control. Como evidencia se tienen:
Acciones de Gestión.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</si>
  <si>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</si>
  <si>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</si>
  <si>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</si>
  <si>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</si>
  <si>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</si>
  <si>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</si>
  <si>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</si>
  <si>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</si>
  <si>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</si>
  <si>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</si>
  <si>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</si>
  <si>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</si>
  <si>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</si>
  <si>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</si>
  <si>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</si>
  <si>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</si>
  <si>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</si>
  <si>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</si>
  <si>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</si>
  <si>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</si>
  <si>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</si>
  <si>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</si>
  <si>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</si>
  <si>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</si>
  <si>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</si>
  <si>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</si>
  <si>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</si>
  <si>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</si>
  <si>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</si>
  <si>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</si>
  <si>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</si>
  <si>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</si>
  <si>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</si>
  <si>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</si>
  <si>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</si>
  <si>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</si>
  <si>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</si>
  <si>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</si>
  <si>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</si>
  <si>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</si>
  <si>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Mayor</t>
  </si>
  <si>
    <t xml:space="preserve">De la entidad y sector justicia a nivel nacional </t>
  </si>
  <si>
    <t>Catastrófico</t>
  </si>
  <si>
    <t xml:space="preserve">De la entidad y sector justicia a nivel internacional </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</si>
  <si>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</si>
  <si>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</si>
  <si>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</si>
  <si>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</si>
  <si>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</si>
  <si>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</si>
  <si>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</si>
  <si>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</si>
  <si>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</si>
  <si>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</si>
  <si>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</si>
  <si>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</si>
  <si>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</si>
  <si>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</si>
  <si>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</si>
  <si>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</si>
  <si>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</si>
  <si>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</si>
  <si>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</si>
  <si>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</si>
  <si>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</si>
  <si>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</si>
  <si>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</si>
  <si>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</si>
  <si>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</si>
  <si>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</si>
  <si>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</si>
  <si>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</si>
  <si>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</si>
  <si>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</si>
  <si>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</si>
  <si>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</si>
  <si>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</si>
  <si>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</si>
  <si>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</si>
  <si>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</si>
  <si>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</si>
  <si>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</si>
  <si>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</si>
  <si>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</si>
  <si>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</si>
  <si>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</si>
  <si>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</si>
  <si>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</si>
  <si>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</si>
  <si>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</si>
  <si>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</si>
  <si>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</si>
  <si>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</si>
  <si>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</si>
  <si>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</si>
  <si>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</si>
  <si>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</si>
  <si>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</si>
  <si>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</si>
  <si>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</si>
  <si>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</si>
  <si>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</si>
  <si>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</si>
  <si>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</si>
  <si>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</si>
  <si>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</si>
  <si>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</si>
  <si>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</si>
  <si>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</si>
  <si>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</si>
  <si>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</si>
  <si>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</si>
  <si>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</si>
  <si>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</si>
  <si>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</si>
  <si>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</si>
  <si>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</si>
  <si>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</si>
  <si>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</si>
  <si>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</si>
  <si>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</si>
  <si>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</si>
  <si>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</si>
  <si>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</si>
  <si>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</si>
  <si>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</si>
  <si>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</si>
  <si>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</si>
  <si>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</si>
  <si>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Se realizaron las novedades reportadas por los despachos</t>
  </si>
  <si>
    <t xml:space="preserve">Se presentaron retrasos en el reparto de acciones constitucionales razón por la cual la Directora Seccional realizó llamado de atención a la Oficina judicial. Se planteará acción de mejora, se aumentará la valoración del riesgo y se empezará seguimiengto para el próximo trimestre. </t>
  </si>
  <si>
    <t>Correo electrónico informativo enviado al servidor judicial nuevo en el proceso de reparto en el cual se dictan recomendaciones y reiterando la consulta de la guia de reparto de procesos.</t>
  </si>
  <si>
    <t>Se viene cumpliendo con el cronograma establecido desde 2024. Una vez se conforme la lista se enviaráinforme a la Dirección Seccional (II Trimestre 2025).</t>
  </si>
  <si>
    <t>Todas las solicitudes fueron atendidas.</t>
  </si>
  <si>
    <t xml:space="preserve">Durante el trimestre se realizaron tres cambios de claves (1 cambio mensual) para los usuarios del aplicativo de reparto SARJ. </t>
  </si>
  <si>
    <t>ANÁLISIS DEL RESULTADO FINAL 
3 TRIMESTRE</t>
  </si>
  <si>
    <t>ANÁLISIS DEL RESULTADO FINAL 
4 TRIMESTRE</t>
  </si>
  <si>
    <t>La Jefe Oficina Judicial diariamente, realiza seguimiento a las acciones de tutela que quedan pendientes por reparto en los dos correos electrónicos (reparto y tutela en linea) y realiza reunión mensual con el equipo de reparto para análisis de datos y posterior toma de desiciones, en caso de presentarse inconsistencias se  realiza la respectivo llamado de atención y seguimiento. Como evidencia se tiene: Actas de reunión y correos electrónicos.</t>
  </si>
  <si>
    <t xml:space="preserve">Reunión Mensual Reparto </t>
  </si>
  <si>
    <t>Jefe Oficina judicial</t>
  </si>
  <si>
    <t>Desde el 12 de mayo de 2025</t>
  </si>
  <si>
    <t>Se viene cumpliendo con el cronograma establecido desde 2024. Para el II Trimestre 2025se conformó la Lista Definitiva de Auxiliares de la Justicia para la vigencia 2025-2027 publicada mediante resolución DESAJMAR25-313.</t>
  </si>
  <si>
    <t>Se incrementó la cantidad de prestaciones laborales radicadas debido a una liquidaciones en masa presentadas por Almacenes Éxito, sin embargo el proceso no ha presentado retrasos ni errores.</t>
  </si>
  <si>
    <t>Se realizó la evaluación de la probabilidad inherente diligenciando en el campo de número de veces que se materializó el riesgo la candidad de novedades del año 2024. De igual forma y teniendo en cuenta que el requerimiento por la omision en el envio de una tutela para reparto, fue realizado por la Corte Suprema lo cual indica que la reputación se traslada a la entidad a nivel nacional, se valora el impacto inherente como "Afectación de reputacion,imagén,  credibilidad, satisfacción de usuarios y PI" impacto en "De la entidad y sector justicia a nivel nacional ". Con lo anterior obtenemos una zona de riesgo inherente califcada como Alto-8. Se palnteó seguimiento al reparto mediante acción de mejora AM01-2025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</si>
</sst>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2"/>
      <name val="Calibri"/>
      <family val="2"/>
      <scheme val="minor"/>
    </font>
    <font>
      <b/>
      <sz val="10"/>
      <color theme="4"/>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hair">
        <color rgb="FF4DC0E3"/>
      </left>
      <right style="hair">
        <color rgb="FF4DC0E3"/>
      </right>
      <top style="hair">
        <color rgb="FF4DC0E3"/>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dashed">
        <color theme="0"/>
      </left>
      <right style="dashed">
        <color theme="0"/>
      </right>
      <top style="thin">
        <color theme="0"/>
      </top>
      <bottom style="dashed">
        <color theme="0"/>
      </bottom>
      <diagonal/>
    </border>
    <border>
      <left style="dashed">
        <color theme="0"/>
      </left>
      <right style="dashed">
        <color theme="0"/>
      </right>
      <top style="thin">
        <color theme="0" tint="-4.9989318521683403E-2"/>
      </top>
      <bottom style="dashed">
        <color theme="0"/>
      </bottom>
      <diagonal/>
    </border>
    <border>
      <left style="dashed">
        <color theme="0"/>
      </left>
      <right style="dashed">
        <color theme="0"/>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style="dashed">
        <color theme="0"/>
      </top>
      <bottom style="thick">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7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2"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4" xfId="0" applyFont="1" applyFill="1" applyBorder="1" applyAlignment="1">
      <alignment horizontal="center" vertical="center" textRotation="90" wrapText="1"/>
    </xf>
    <xf numFmtId="0" fontId="4" fillId="4" borderId="6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7" xfId="0" applyFill="1" applyBorder="1"/>
    <xf numFmtId="0" fontId="4" fillId="4" borderId="66"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7" xfId="3" applyNumberFormat="1" applyFont="1" applyBorder="1" applyAlignment="1">
      <alignment horizontal="center" vertical="center" wrapText="1" readingOrder="1"/>
    </xf>
    <xf numFmtId="0" fontId="47" fillId="7" borderId="78" xfId="0" applyFont="1" applyFill="1" applyBorder="1" applyAlignment="1">
      <alignment horizontal="center" vertical="center" wrapText="1" readingOrder="1"/>
    </xf>
    <xf numFmtId="0" fontId="47" fillId="8" borderId="79" xfId="0" applyFont="1" applyFill="1" applyBorder="1" applyAlignment="1">
      <alignment horizontal="center" vertical="center" wrapText="1" readingOrder="1"/>
    </xf>
    <xf numFmtId="0" fontId="47" fillId="9" borderId="79" xfId="0" applyFont="1" applyFill="1" applyBorder="1" applyAlignment="1">
      <alignment horizontal="center" vertical="center" wrapText="1" readingOrder="1"/>
    </xf>
    <xf numFmtId="0" fontId="47" fillId="10" borderId="79" xfId="0" applyFont="1" applyFill="1" applyBorder="1" applyAlignment="1">
      <alignment horizontal="center" vertical="center" wrapText="1" readingOrder="1"/>
    </xf>
    <xf numFmtId="0" fontId="48" fillId="11" borderId="79"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3" xfId="0" applyFill="1" applyBorder="1"/>
    <xf numFmtId="0" fontId="0" fillId="3" borderId="75" xfId="0" applyFill="1" applyBorder="1"/>
    <xf numFmtId="0" fontId="0" fillId="3" borderId="76" xfId="0" applyFill="1" applyBorder="1"/>
    <xf numFmtId="0" fontId="0" fillId="3" borderId="11" xfId="0" applyFill="1" applyBorder="1"/>
    <xf numFmtId="0" fontId="0" fillId="3" borderId="12" xfId="0" applyFill="1" applyBorder="1"/>
    <xf numFmtId="0" fontId="16" fillId="14" borderId="71"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4"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89" xfId="0" applyFont="1" applyFill="1" applyBorder="1" applyAlignment="1">
      <alignment horizontal="center" vertical="center"/>
    </xf>
    <xf numFmtId="0" fontId="8" fillId="3" borderId="0" xfId="1" applyFill="1" applyAlignment="1">
      <alignment horizontal="center" vertical="center"/>
    </xf>
    <xf numFmtId="0" fontId="18" fillId="3" borderId="75" xfId="0" applyFont="1" applyFill="1" applyBorder="1"/>
    <xf numFmtId="0" fontId="18" fillId="3" borderId="75"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0"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2"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43" xfId="0" applyBorder="1" applyAlignment="1">
      <alignment horizontal="center"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2" fontId="68"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7"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2" xfId="0" applyFont="1" applyFill="1" applyBorder="1" applyAlignment="1">
      <alignment vertical="center" wrapText="1"/>
    </xf>
    <xf numFmtId="0" fontId="59" fillId="3" borderId="98" xfId="0" applyFont="1" applyFill="1" applyBorder="1" applyAlignment="1">
      <alignment vertical="center" wrapText="1"/>
    </xf>
    <xf numFmtId="2" fontId="68" fillId="0" borderId="21" xfId="3" applyNumberFormat="1" applyFont="1" applyBorder="1" applyAlignment="1">
      <alignment horizontal="justify" vertical="center" wrapText="1"/>
    </xf>
    <xf numFmtId="0" fontId="28" fillId="4" borderId="10" xfId="0" applyFont="1" applyFill="1" applyBorder="1" applyAlignment="1">
      <alignment horizontal="center" vertical="center"/>
    </xf>
    <xf numFmtId="0" fontId="0" fillId="0" borderId="0" xfId="0" applyAlignment="1">
      <alignment horizontal="center"/>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12" fillId="3" borderId="20" xfId="0" applyFont="1" applyFill="1" applyBorder="1" applyAlignment="1">
      <alignment horizontal="center" vertical="center" wrapText="1"/>
    </xf>
    <xf numFmtId="0" fontId="76" fillId="3" borderId="107" xfId="0" applyFont="1" applyFill="1" applyBorder="1" applyAlignment="1">
      <alignment horizontal="center" vertical="center" wrapText="1"/>
    </xf>
    <xf numFmtId="0" fontId="76" fillId="3" borderId="76" xfId="0" applyFont="1" applyFill="1" applyBorder="1" applyAlignment="1">
      <alignment horizontal="center" vertical="center" wrapText="1"/>
    </xf>
    <xf numFmtId="0" fontId="77" fillId="3" borderId="74" xfId="0" applyFont="1" applyFill="1" applyBorder="1" applyAlignment="1">
      <alignment horizontal="center" vertical="center" wrapText="1"/>
    </xf>
    <xf numFmtId="0" fontId="77" fillId="3" borderId="17" xfId="0" applyFont="1" applyFill="1" applyBorder="1" applyAlignment="1">
      <alignment horizontal="center" vertical="center" wrapText="1"/>
    </xf>
    <xf numFmtId="0" fontId="76" fillId="3" borderId="108" xfId="0" applyFont="1" applyFill="1" applyBorder="1" applyAlignment="1">
      <alignment horizontal="center" vertical="center" wrapText="1"/>
    </xf>
    <xf numFmtId="0" fontId="76" fillId="3" borderId="12" xfId="0" applyFont="1" applyFill="1" applyBorder="1" applyAlignment="1">
      <alignment horizontal="center" vertical="center" wrapText="1"/>
    </xf>
    <xf numFmtId="14" fontId="77" fillId="3" borderId="17" xfId="0" applyNumberFormat="1" applyFont="1" applyFill="1" applyBorder="1" applyAlignment="1">
      <alignment horizontal="center" vertical="center" wrapText="1"/>
    </xf>
    <xf numFmtId="0" fontId="78" fillId="0" borderId="0" xfId="0" applyFont="1" applyAlignment="1" applyProtection="1">
      <alignment vertical="center"/>
      <protection locked="0"/>
    </xf>
    <xf numFmtId="0" fontId="78" fillId="0" borderId="0" xfId="0" applyFont="1" applyProtection="1">
      <protection locked="0"/>
    </xf>
    <xf numFmtId="0" fontId="78" fillId="0" borderId="0" xfId="0" applyFont="1"/>
    <xf numFmtId="0" fontId="80" fillId="19" borderId="109" xfId="0" applyFont="1" applyFill="1" applyBorder="1" applyAlignment="1" applyProtection="1">
      <alignment horizontal="left" vertical="center" wrapText="1"/>
      <protection locked="0"/>
    </xf>
    <xf numFmtId="0" fontId="80" fillId="19" borderId="109" xfId="0" applyFont="1" applyFill="1" applyBorder="1" applyAlignment="1" applyProtection="1">
      <alignment horizontal="center" vertical="center"/>
      <protection locked="0"/>
    </xf>
    <xf numFmtId="0" fontId="78"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0" xfId="0" applyFont="1" applyAlignment="1" applyProtection="1">
      <alignment horizontal="left"/>
      <protection locked="0"/>
    </xf>
    <xf numFmtId="0" fontId="78" fillId="0" borderId="0" xfId="0" applyFont="1" applyAlignment="1" applyProtection="1">
      <alignment horizontal="center"/>
      <protection locked="0"/>
    </xf>
    <xf numFmtId="0" fontId="82" fillId="20" borderId="112" xfId="0" applyFont="1" applyFill="1" applyBorder="1" applyAlignment="1">
      <alignment horizontal="center" vertical="center" wrapText="1" readingOrder="1"/>
    </xf>
    <xf numFmtId="0" fontId="84" fillId="3" borderId="112" xfId="0" applyFont="1" applyFill="1" applyBorder="1" applyAlignment="1">
      <alignment horizontal="center" vertical="center" wrapText="1" readingOrder="1"/>
    </xf>
    <xf numFmtId="0" fontId="84" fillId="3" borderId="112" xfId="0" applyFont="1" applyFill="1" applyBorder="1" applyAlignment="1">
      <alignment horizontal="left" vertical="center" wrapText="1"/>
    </xf>
    <xf numFmtId="0" fontId="84" fillId="3" borderId="112" xfId="0" applyFont="1" applyFill="1" applyBorder="1" applyAlignment="1">
      <alignment horizontal="center" vertical="center" wrapText="1"/>
    </xf>
    <xf numFmtId="0" fontId="78" fillId="3" borderId="0" xfId="0" applyFont="1" applyFill="1"/>
    <xf numFmtId="0" fontId="84" fillId="0" borderId="112" xfId="0" applyFont="1" applyBorder="1" applyAlignment="1">
      <alignment horizontal="center" vertical="center" wrapText="1" readingOrder="1"/>
    </xf>
    <xf numFmtId="0" fontId="84" fillId="0" borderId="112" xfId="0" applyFont="1" applyBorder="1" applyAlignment="1">
      <alignment horizontal="left" vertical="center" wrapText="1"/>
    </xf>
    <xf numFmtId="0" fontId="84" fillId="21" borderId="112" xfId="0" applyFont="1" applyFill="1" applyBorder="1" applyAlignment="1">
      <alignment horizontal="left" vertical="center" wrapText="1"/>
    </xf>
    <xf numFmtId="0" fontId="81" fillId="0" borderId="0" xfId="0" applyFont="1" applyAlignment="1">
      <alignment vertical="center" wrapText="1"/>
    </xf>
    <xf numFmtId="0" fontId="82" fillId="0" borderId="112" xfId="0" applyFont="1" applyBorder="1" applyAlignment="1">
      <alignment vertical="center" wrapText="1" readingOrder="1"/>
    </xf>
    <xf numFmtId="0" fontId="84" fillId="3" borderId="112" xfId="0" applyFont="1" applyFill="1" applyBorder="1" applyAlignment="1">
      <alignment horizontal="left" vertical="center" wrapText="1" readingOrder="1"/>
    </xf>
    <xf numFmtId="0" fontId="80" fillId="0" borderId="0" xfId="0" applyFont="1"/>
    <xf numFmtId="0" fontId="84" fillId="3" borderId="112" xfId="0" applyFont="1" applyFill="1" applyBorder="1" applyAlignment="1">
      <alignment horizontal="left" vertical="center"/>
    </xf>
    <xf numFmtId="0" fontId="84" fillId="3" borderId="113" xfId="0" applyFont="1" applyFill="1" applyBorder="1" applyAlignment="1">
      <alignment horizontal="center" vertical="center" wrapText="1" readingOrder="1"/>
    </xf>
    <xf numFmtId="0" fontId="84" fillId="3" borderId="113" xfId="0" applyFont="1" applyFill="1" applyBorder="1" applyAlignment="1">
      <alignment horizontal="left" vertical="center" wrapText="1"/>
    </xf>
    <xf numFmtId="0" fontId="84" fillId="3" borderId="113" xfId="0" applyFont="1" applyFill="1" applyBorder="1" applyAlignment="1">
      <alignment horizontal="center" vertical="center"/>
    </xf>
    <xf numFmtId="0" fontId="82" fillId="0" borderId="0" xfId="0" applyFont="1" applyAlignment="1">
      <alignment vertical="center" wrapText="1" readingOrder="1"/>
    </xf>
    <xf numFmtId="0" fontId="84" fillId="3" borderId="0" xfId="0" applyFont="1" applyFill="1" applyAlignment="1">
      <alignment horizontal="center" vertical="center" wrapText="1" readingOrder="1"/>
    </xf>
    <xf numFmtId="0" fontId="84" fillId="0" borderId="0" xfId="0" applyFont="1" applyAlignment="1">
      <alignment vertical="center"/>
    </xf>
    <xf numFmtId="0" fontId="78" fillId="0" borderId="0" xfId="0" applyFont="1" applyAlignment="1">
      <alignment horizontal="left"/>
    </xf>
    <xf numFmtId="0" fontId="78" fillId="0" borderId="0" xfId="0" applyFont="1" applyAlignment="1">
      <alignment horizontal="center"/>
    </xf>
    <xf numFmtId="0" fontId="85" fillId="0" borderId="0" xfId="0" applyFont="1" applyAlignment="1">
      <alignment wrapText="1"/>
    </xf>
    <xf numFmtId="0" fontId="87" fillId="0" borderId="0" xfId="0" applyFont="1"/>
    <xf numFmtId="0" fontId="89" fillId="5" borderId="109" xfId="0" applyFont="1" applyFill="1" applyBorder="1" applyAlignment="1">
      <alignment horizontal="center" vertical="center"/>
    </xf>
    <xf numFmtId="0" fontId="89" fillId="5" borderId="109" xfId="0" applyFont="1" applyFill="1" applyBorder="1" applyAlignment="1">
      <alignment vertical="center" wrapText="1"/>
    </xf>
    <xf numFmtId="0" fontId="89" fillId="3" borderId="109" xfId="0" applyFont="1" applyFill="1" applyBorder="1" applyAlignment="1">
      <alignment horizontal="left" vertical="top" wrapText="1"/>
    </xf>
    <xf numFmtId="0" fontId="90" fillId="3" borderId="109" xfId="0" applyFont="1" applyFill="1" applyBorder="1" applyAlignment="1">
      <alignment horizontal="center" vertical="center" wrapText="1"/>
    </xf>
    <xf numFmtId="0" fontId="91" fillId="3" borderId="109" xfId="0" applyFont="1" applyFill="1" applyBorder="1" applyAlignment="1">
      <alignment horizontal="center" vertical="center" wrapText="1"/>
    </xf>
    <xf numFmtId="0" fontId="91" fillId="3" borderId="109" xfId="0" applyFont="1" applyFill="1" applyBorder="1" applyAlignment="1">
      <alignment horizontal="left" vertical="center"/>
    </xf>
    <xf numFmtId="0" fontId="89" fillId="0" borderId="109" xfId="0" applyFont="1" applyBorder="1" applyAlignment="1">
      <alignment vertical="top" wrapText="1"/>
    </xf>
    <xf numFmtId="0" fontId="90" fillId="3" borderId="109" xfId="0" applyFont="1" applyFill="1" applyBorder="1" applyAlignment="1">
      <alignment horizontal="center" vertical="center"/>
    </xf>
    <xf numFmtId="0" fontId="91" fillId="3" borderId="109" xfId="0" applyFont="1" applyFill="1" applyBorder="1" applyAlignment="1">
      <alignment horizontal="center" vertical="center"/>
    </xf>
    <xf numFmtId="0" fontId="89" fillId="3" borderId="109" xfId="0" applyFont="1" applyFill="1" applyBorder="1" applyAlignment="1">
      <alignment horizontal="left" vertical="center" wrapText="1"/>
    </xf>
    <xf numFmtId="0" fontId="91" fillId="0" borderId="109" xfId="0" applyFont="1" applyBorder="1" applyAlignment="1">
      <alignment horizontal="left" vertical="center"/>
    </xf>
    <xf numFmtId="0" fontId="87" fillId="0" borderId="0" xfId="0" applyFont="1" applyAlignment="1">
      <alignment horizontal="left"/>
    </xf>
    <xf numFmtId="0" fontId="85" fillId="0" borderId="0" xfId="0" applyFont="1" applyAlignment="1">
      <alignment horizontal="center"/>
    </xf>
    <xf numFmtId="0" fontId="87"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1" fillId="5" borderId="109" xfId="0" applyFont="1" applyFill="1" applyBorder="1" applyAlignment="1" applyProtection="1">
      <alignment horizontal="center" vertical="center" wrapText="1"/>
      <protection locked="0"/>
    </xf>
    <xf numFmtId="0" fontId="89" fillId="20" borderId="109" xfId="0" applyFont="1" applyFill="1" applyBorder="1" applyAlignment="1">
      <alignment horizontal="center" vertical="center"/>
    </xf>
    <xf numFmtId="0" fontId="0" fillId="0" borderId="20" xfId="0" applyBorder="1" applyAlignment="1">
      <alignment horizontal="left" vertical="center" wrapText="1"/>
    </xf>
    <xf numFmtId="0" fontId="84" fillId="0" borderId="112" xfId="0" applyFont="1" applyBorder="1" applyAlignment="1">
      <alignment horizontal="center" vertical="center" wrapText="1"/>
    </xf>
    <xf numFmtId="0" fontId="84" fillId="3" borderId="0" xfId="0" applyFont="1" applyFill="1" applyAlignment="1">
      <alignment horizontal="left" vertical="center" wrapText="1"/>
    </xf>
    <xf numFmtId="0" fontId="78" fillId="3" borderId="0" xfId="0" applyFont="1" applyFill="1" applyAlignment="1">
      <alignment horizontal="center" vertical="center"/>
    </xf>
    <xf numFmtId="0" fontId="84" fillId="0" borderId="112" xfId="0" applyFont="1" applyBorder="1" applyAlignment="1">
      <alignment horizontal="left" vertical="center" wrapText="1" readingOrder="1"/>
    </xf>
    <xf numFmtId="0" fontId="84" fillId="0" borderId="112" xfId="0" applyFont="1" applyBorder="1" applyAlignment="1">
      <alignment vertical="center" wrapText="1"/>
    </xf>
    <xf numFmtId="0" fontId="84" fillId="0" borderId="112" xfId="0" applyFont="1" applyBorder="1" applyAlignment="1">
      <alignment vertical="center" wrapText="1" readingOrder="1"/>
    </xf>
    <xf numFmtId="0" fontId="84" fillId="0" borderId="112" xfId="0" applyFont="1" applyBorder="1" applyAlignment="1">
      <alignment vertical="center"/>
    </xf>
    <xf numFmtId="0" fontId="84" fillId="0" borderId="112" xfId="0" applyFont="1" applyBorder="1" applyAlignment="1">
      <alignment horizontal="center" vertical="center"/>
    </xf>
    <xf numFmtId="0" fontId="89" fillId="0" borderId="116" xfId="0" applyFont="1" applyBorder="1" applyAlignment="1">
      <alignment horizontal="left" vertical="center" wrapText="1"/>
    </xf>
    <xf numFmtId="0" fontId="90" fillId="3" borderId="116" xfId="0" applyFont="1" applyFill="1" applyBorder="1" applyAlignment="1">
      <alignment horizontal="center" vertical="center"/>
    </xf>
    <xf numFmtId="0" fontId="91" fillId="3" borderId="116" xfId="0" applyFont="1" applyFill="1" applyBorder="1" applyAlignment="1">
      <alignment horizontal="center" vertical="center"/>
    </xf>
    <xf numFmtId="0" fontId="91" fillId="0" borderId="116" xfId="0" applyFont="1" applyBorder="1" applyAlignment="1">
      <alignment horizontal="left" vertical="center"/>
    </xf>
    <xf numFmtId="0" fontId="0" fillId="0" borderId="32" xfId="0" applyBorder="1" applyAlignment="1">
      <alignment vertical="center" wrapText="1"/>
    </xf>
    <xf numFmtId="0" fontId="0" fillId="0" borderId="32" xfId="0" applyBorder="1" applyAlignment="1">
      <alignment horizontal="left" wrapText="1"/>
    </xf>
    <xf numFmtId="0" fontId="0" fillId="0" borderId="6" xfId="0" applyBorder="1" applyAlignment="1">
      <alignment horizontal="left"/>
    </xf>
    <xf numFmtId="0" fontId="0" fillId="0" borderId="21" xfId="0" applyBorder="1" applyAlignment="1">
      <alignment horizontal="left"/>
    </xf>
    <xf numFmtId="9" fontId="0" fillId="0" borderId="0" xfId="4" applyFont="1" applyBorder="1" applyAlignment="1">
      <alignment vertical="center" wrapText="1"/>
    </xf>
    <xf numFmtId="0" fontId="4" fillId="4" borderId="133" xfId="0" applyFont="1" applyFill="1" applyBorder="1" applyAlignment="1">
      <alignment horizontal="center" vertical="center"/>
    </xf>
    <xf numFmtId="0" fontId="4" fillId="4" borderId="133" xfId="0" applyFont="1" applyFill="1" applyBorder="1" applyAlignment="1">
      <alignment horizontal="center" vertical="center" wrapText="1"/>
    </xf>
    <xf numFmtId="0" fontId="4" fillId="4" borderId="134" xfId="0" applyFont="1" applyFill="1" applyBorder="1" applyAlignment="1">
      <alignment horizontal="center" vertical="center"/>
    </xf>
    <xf numFmtId="0" fontId="4" fillId="4" borderId="134" xfId="0" applyFont="1" applyFill="1" applyBorder="1" applyAlignment="1">
      <alignment horizontal="center" vertical="center" wrapText="1"/>
    </xf>
    <xf numFmtId="0" fontId="68" fillId="0" borderId="6" xfId="0" applyFont="1" applyBorder="1" applyAlignment="1">
      <alignment wrapText="1"/>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2" fontId="30" fillId="0" borderId="21" xfId="3" applyNumberFormat="1" applyFont="1" applyBorder="1" applyAlignment="1">
      <alignment horizontal="justify" vertical="center" wrapText="1"/>
    </xf>
    <xf numFmtId="0" fontId="0" fillId="0" borderId="41" xfId="0"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12" fillId="0" borderId="6" xfId="0" applyFont="1" applyBorder="1" applyAlignment="1">
      <alignment horizontal="center" vertical="center" wrapText="1"/>
    </xf>
    <xf numFmtId="0" fontId="69" fillId="3" borderId="21" xfId="0" applyFont="1" applyFill="1" applyBorder="1" applyAlignment="1" applyProtection="1">
      <alignment horizontal="justify" vertical="center" wrapText="1"/>
      <protection locked="0"/>
    </xf>
    <xf numFmtId="0" fontId="12" fillId="0" borderId="32" xfId="0" applyFont="1" applyBorder="1" applyAlignment="1">
      <alignment horizontal="center" vertical="center" wrapText="1"/>
    </xf>
    <xf numFmtId="2" fontId="0" fillId="0" borderId="136"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9" xfId="0" applyBorder="1" applyAlignment="1">
      <alignment horizontal="center" vertical="center" wrapText="1"/>
    </xf>
    <xf numFmtId="0" fontId="12" fillId="3" borderId="29" xfId="0" applyFont="1" applyFill="1" applyBorder="1" applyAlignment="1">
      <alignment horizontal="center" vertical="center" wrapText="1"/>
    </xf>
    <xf numFmtId="0" fontId="24" fillId="0" borderId="6" xfId="0" applyFont="1" applyBorder="1" applyAlignment="1" applyProtection="1">
      <alignment vertical="center" wrapText="1"/>
      <protection locked="0"/>
    </xf>
    <xf numFmtId="0" fontId="24" fillId="0" borderId="29" xfId="0" applyFont="1" applyBorder="1" applyAlignment="1" applyProtection="1">
      <alignment horizontal="justify" vertical="center" wrapText="1"/>
      <protection locked="0"/>
    </xf>
    <xf numFmtId="0" fontId="11" fillId="3" borderId="20" xfId="0" applyFont="1" applyFill="1" applyBorder="1" applyAlignment="1">
      <alignment horizontal="center" vertical="center"/>
    </xf>
    <xf numFmtId="0" fontId="11" fillId="3" borderId="123" xfId="0" applyFont="1" applyFill="1" applyBorder="1" applyAlignment="1">
      <alignment horizontal="center" vertical="center"/>
    </xf>
    <xf numFmtId="0" fontId="0" fillId="3" borderId="6" xfId="0" applyFill="1" applyBorder="1" applyAlignment="1">
      <alignment horizontal="center" vertical="center" wrapText="1"/>
    </xf>
    <xf numFmtId="0" fontId="0" fillId="0" borderId="43" xfId="0" applyBorder="1" applyAlignment="1">
      <alignment horizontal="left" vertical="center" wrapText="1"/>
    </xf>
    <xf numFmtId="0" fontId="36" fillId="4" borderId="35" xfId="0" applyFont="1" applyFill="1" applyBorder="1" applyAlignment="1" applyProtection="1">
      <alignment horizontal="center" vertical="center" wrapText="1"/>
      <protection locked="0"/>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3"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9" fillId="0" borderId="0" xfId="0" applyFont="1" applyAlignment="1" applyProtection="1">
      <alignment horizontal="center" vertical="center" wrapText="1"/>
      <protection locked="0"/>
    </xf>
    <xf numFmtId="0" fontId="81" fillId="5" borderId="110" xfId="0" applyFont="1" applyFill="1" applyBorder="1" applyAlignment="1" applyProtection="1">
      <alignment horizontal="center" vertical="center" wrapText="1"/>
      <protection locked="0"/>
    </xf>
    <xf numFmtId="0" fontId="81" fillId="5" borderId="111" xfId="0" applyFont="1" applyFill="1" applyBorder="1" applyAlignment="1" applyProtection="1">
      <alignment horizontal="center" vertical="center" wrapText="1"/>
      <protection locked="0"/>
    </xf>
    <xf numFmtId="0" fontId="81" fillId="5" borderId="109" xfId="0" applyFont="1" applyFill="1" applyBorder="1" applyAlignment="1" applyProtection="1">
      <alignment horizontal="center" vertical="center"/>
      <protection locked="0"/>
    </xf>
    <xf numFmtId="0" fontId="80" fillId="5" borderId="109" xfId="0" applyFont="1" applyFill="1" applyBorder="1" applyAlignment="1" applyProtection="1">
      <alignment horizontal="center" vertical="center"/>
      <protection locked="0"/>
    </xf>
    <xf numFmtId="0" fontId="82" fillId="0" borderId="109" xfId="0" applyFont="1" applyBorder="1" applyAlignment="1" applyProtection="1">
      <alignment horizontal="center" vertical="center"/>
      <protection locked="0"/>
    </xf>
    <xf numFmtId="0" fontId="82" fillId="20" borderId="109" xfId="0" applyFont="1" applyFill="1" applyBorder="1" applyAlignment="1" applyProtection="1">
      <alignment horizontal="center" vertical="center"/>
      <protection locked="0"/>
    </xf>
    <xf numFmtId="0" fontId="81" fillId="5" borderId="109" xfId="0" applyFont="1" applyFill="1" applyBorder="1" applyAlignment="1" applyProtection="1">
      <alignment horizontal="left" vertical="center" wrapText="1"/>
      <protection locked="0"/>
    </xf>
    <xf numFmtId="0" fontId="80" fillId="5" borderId="109" xfId="0" applyFont="1" applyFill="1" applyBorder="1" applyAlignment="1" applyProtection="1">
      <alignment horizontal="left" vertical="center"/>
      <protection locked="0"/>
    </xf>
    <xf numFmtId="0" fontId="82" fillId="0" borderId="112" xfId="0" applyFont="1" applyBorder="1" applyAlignment="1">
      <alignment horizontal="center" vertical="center" wrapText="1" readingOrder="1"/>
    </xf>
    <xf numFmtId="0" fontId="83" fillId="19" borderId="112" xfId="0" applyFont="1" applyFill="1" applyBorder="1" applyAlignment="1">
      <alignment horizontal="center" vertical="center" wrapText="1" readingOrder="1"/>
    </xf>
    <xf numFmtId="0" fontId="82" fillId="3" borderId="112" xfId="0" applyFont="1" applyFill="1" applyBorder="1" applyAlignment="1">
      <alignment horizontal="center" vertical="center" wrapText="1" readingOrder="1"/>
    </xf>
    <xf numFmtId="0" fontId="82" fillId="0" borderId="112" xfId="0" applyFont="1" applyBorder="1" applyAlignment="1">
      <alignment horizontal="left" vertical="center" wrapText="1" readingOrder="1"/>
    </xf>
    <xf numFmtId="0" fontId="82" fillId="0" borderId="113" xfId="0" applyFont="1" applyBorder="1" applyAlignment="1">
      <alignment horizontal="center" vertical="center" wrapText="1" readingOrder="1"/>
    </xf>
    <xf numFmtId="0" fontId="82" fillId="0" borderId="114" xfId="0" applyFont="1" applyBorder="1" applyAlignment="1">
      <alignment horizontal="center" vertical="center" wrapText="1" readingOrder="1"/>
    </xf>
    <xf numFmtId="0" fontId="82" fillId="0" borderId="115" xfId="0" applyFont="1" applyBorder="1" applyAlignment="1">
      <alignment horizontal="center" vertical="center" wrapText="1" readingOrder="1"/>
    </xf>
    <xf numFmtId="0" fontId="86" fillId="0" borderId="0" xfId="0" applyFont="1" applyAlignment="1">
      <alignment horizontal="center" vertical="center" wrapText="1"/>
    </xf>
    <xf numFmtId="0" fontId="88" fillId="19" borderId="109" xfId="0" applyFont="1" applyFill="1" applyBorder="1" applyAlignment="1">
      <alignment horizontal="center"/>
    </xf>
    <xf numFmtId="0" fontId="89" fillId="20" borderId="109" xfId="0" applyFont="1" applyFill="1" applyBorder="1" applyAlignment="1">
      <alignment horizontal="center" vertical="center" wrapText="1"/>
    </xf>
    <xf numFmtId="0" fontId="89" fillId="20" borderId="109"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5"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6"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7"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5" xfId="2" applyFont="1" applyFill="1" applyBorder="1" applyAlignment="1">
      <alignment horizontal="center" vertical="center" wrapText="1"/>
    </xf>
    <xf numFmtId="0" fontId="60" fillId="4" borderId="88" xfId="2" applyFont="1" applyFill="1" applyBorder="1" applyAlignment="1">
      <alignment horizontal="center" vertical="center" wrapText="1"/>
    </xf>
    <xf numFmtId="0" fontId="60" fillId="4" borderId="97" xfId="1" applyFont="1" applyFill="1" applyBorder="1" applyAlignment="1">
      <alignment horizontal="center" vertical="center"/>
    </xf>
    <xf numFmtId="0" fontId="60" fillId="4" borderId="85" xfId="1" applyFont="1" applyFill="1" applyBorder="1" applyAlignment="1">
      <alignment horizontal="center" vertical="center"/>
    </xf>
    <xf numFmtId="0" fontId="59" fillId="3" borderId="98" xfId="0" applyFont="1" applyFill="1" applyBorder="1" applyAlignment="1">
      <alignment horizontal="left" vertical="center" wrapText="1"/>
    </xf>
    <xf numFmtId="0" fontId="59" fillId="3" borderId="99" xfId="0" applyFont="1" applyFill="1" applyBorder="1" applyAlignment="1">
      <alignment horizontal="left" vertical="center" wrapText="1"/>
    </xf>
    <xf numFmtId="0" fontId="53" fillId="3" borderId="100" xfId="1" applyFont="1" applyFill="1" applyBorder="1" applyAlignment="1">
      <alignment horizontal="justify" vertical="center" wrapText="1"/>
    </xf>
    <xf numFmtId="0" fontId="53" fillId="3" borderId="101" xfId="1" applyFont="1" applyFill="1" applyBorder="1" applyAlignment="1">
      <alignment horizontal="justify" vertical="center" wrapText="1"/>
    </xf>
    <xf numFmtId="0" fontId="59" fillId="3" borderId="102" xfId="0" applyFont="1" applyFill="1" applyBorder="1" applyAlignment="1">
      <alignment vertical="center" wrapText="1"/>
    </xf>
    <xf numFmtId="0" fontId="59" fillId="3" borderId="98" xfId="0" applyFont="1" applyFill="1" applyBorder="1" applyAlignment="1">
      <alignment vertical="center" wrapText="1"/>
    </xf>
    <xf numFmtId="0" fontId="59" fillId="3" borderId="103" xfId="0" applyFont="1" applyFill="1" applyBorder="1" applyAlignment="1">
      <alignment vertical="center" wrapText="1"/>
    </xf>
    <xf numFmtId="0" fontId="59" fillId="3" borderId="104" xfId="0" applyFont="1" applyFill="1" applyBorder="1" applyAlignment="1">
      <alignment vertical="center" wrapText="1"/>
    </xf>
    <xf numFmtId="0" fontId="59" fillId="3" borderId="99"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0" xfId="2" applyFont="1" applyFill="1" applyBorder="1" applyAlignment="1">
      <alignment horizontal="center" vertical="center" wrapText="1"/>
    </xf>
    <xf numFmtId="0" fontId="60" fillId="4" borderId="80" xfId="1" applyFont="1" applyFill="1" applyBorder="1" applyAlignment="1">
      <alignment horizontal="center" vertical="center"/>
    </xf>
    <xf numFmtId="0" fontId="60" fillId="4" borderId="90"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1"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05"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4" fillId="3" borderId="6" xfId="1" applyFont="1" applyFill="1" applyBorder="1" applyAlignment="1">
      <alignment horizontal="justify" vertical="center" wrapText="1"/>
    </xf>
    <xf numFmtId="0" fontId="74" fillId="3" borderId="71"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4"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1" xfId="1" applyFont="1" applyFill="1" applyBorder="1" applyAlignment="1">
      <alignment horizontal="justify" vertical="center" wrapText="1"/>
    </xf>
    <xf numFmtId="0" fontId="74" fillId="3" borderId="0" xfId="1" applyFont="1" applyFill="1" applyAlignment="1">
      <alignment horizontal="center" vertical="center" wrapText="1"/>
    </xf>
    <xf numFmtId="0" fontId="74" fillId="3" borderId="0" xfId="1" applyFont="1" applyFill="1" applyAlignment="1">
      <alignment horizontal="justify"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124" xfId="0" applyFont="1" applyFill="1" applyBorder="1" applyAlignment="1">
      <alignment horizontal="left" vertical="center"/>
    </xf>
    <xf numFmtId="0" fontId="5" fillId="4" borderId="125" xfId="0" applyFont="1" applyFill="1" applyBorder="1" applyAlignment="1">
      <alignment horizontal="left" vertical="center"/>
    </xf>
    <xf numFmtId="0" fontId="5" fillId="4" borderId="126" xfId="0" applyFont="1" applyFill="1" applyBorder="1" applyAlignment="1">
      <alignment horizontal="left" vertical="center"/>
    </xf>
    <xf numFmtId="0" fontId="4" fillId="4" borderId="133" xfId="0" applyFont="1" applyFill="1" applyBorder="1" applyAlignment="1">
      <alignment horizontal="center" vertical="center" textRotation="1"/>
    </xf>
    <xf numFmtId="0" fontId="4" fillId="4" borderId="134" xfId="0" applyFont="1" applyFill="1" applyBorder="1" applyAlignment="1">
      <alignment horizontal="center" vertical="center" textRotation="1"/>
    </xf>
    <xf numFmtId="0" fontId="4" fillId="4" borderId="133" xfId="0" applyFont="1" applyFill="1" applyBorder="1" applyAlignment="1">
      <alignment horizontal="center" vertical="center" wrapText="1"/>
    </xf>
    <xf numFmtId="0" fontId="4" fillId="4" borderId="134" xfId="0" applyFont="1" applyFill="1" applyBorder="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33" xfId="0" applyBorder="1" applyAlignment="1">
      <alignment horizontal="center" vertical="center" wrapText="1"/>
    </xf>
    <xf numFmtId="0" fontId="0" fillId="0" borderId="117" xfId="0" applyBorder="1" applyAlignment="1">
      <alignment horizontal="center" vertical="center" wrapText="1"/>
    </xf>
    <xf numFmtId="0" fontId="10" fillId="3" borderId="122" xfId="0" applyFont="1" applyFill="1" applyBorder="1" applyAlignment="1">
      <alignment horizontal="center" vertical="center" wrapText="1"/>
    </xf>
    <xf numFmtId="0" fontId="10" fillId="3" borderId="120" xfId="0" applyFont="1" applyFill="1" applyBorder="1" applyAlignment="1">
      <alignment horizontal="center" vertical="center" wrapText="1"/>
    </xf>
    <xf numFmtId="0" fontId="10" fillId="3" borderId="121" xfId="0" applyFont="1" applyFill="1" applyBorder="1" applyAlignment="1">
      <alignment horizontal="center" vertical="center" wrapText="1"/>
    </xf>
    <xf numFmtId="0" fontId="2" fillId="3" borderId="27"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134" xfId="0" applyFont="1" applyFill="1" applyBorder="1" applyAlignment="1">
      <alignment horizontal="center" vertical="center" wrapText="1"/>
    </xf>
    <xf numFmtId="0" fontId="5" fillId="4" borderId="127" xfId="0" applyFont="1" applyFill="1" applyBorder="1" applyAlignment="1">
      <alignment horizontal="left" vertical="center"/>
    </xf>
    <xf numFmtId="0" fontId="5" fillId="4" borderId="128" xfId="0" applyFont="1" applyFill="1" applyBorder="1" applyAlignment="1">
      <alignment horizontal="left" vertical="center"/>
    </xf>
    <xf numFmtId="0" fontId="5" fillId="4" borderId="129" xfId="0" applyFont="1" applyFill="1" applyBorder="1" applyAlignment="1">
      <alignment horizontal="left" vertical="center"/>
    </xf>
    <xf numFmtId="0" fontId="4" fillId="4" borderId="132" xfId="0" applyFont="1" applyFill="1" applyBorder="1" applyAlignment="1">
      <alignment horizontal="center" vertical="center"/>
    </xf>
    <xf numFmtId="0" fontId="4" fillId="4" borderId="131" xfId="0" applyFont="1" applyFill="1" applyBorder="1" applyAlignment="1">
      <alignment horizontal="center" vertical="center"/>
    </xf>
    <xf numFmtId="0" fontId="4" fillId="4" borderId="133" xfId="0" applyFont="1" applyFill="1" applyBorder="1" applyAlignment="1">
      <alignment horizontal="center" vertical="center"/>
    </xf>
    <xf numFmtId="0" fontId="4" fillId="4" borderId="130" xfId="0" applyFont="1" applyFill="1" applyBorder="1" applyAlignment="1">
      <alignment horizontal="center" vertical="center"/>
    </xf>
    <xf numFmtId="0" fontId="2" fillId="3" borderId="10" xfId="0" applyFont="1" applyFill="1" applyBorder="1" applyAlignment="1" applyProtection="1">
      <alignment horizontal="justify" vertical="center"/>
      <protection locked="0"/>
    </xf>
    <xf numFmtId="0" fontId="4" fillId="16" borderId="132" xfId="0" applyFont="1" applyFill="1" applyBorder="1" applyAlignment="1" applyProtection="1">
      <alignment horizontal="center" vertical="center"/>
      <protection locked="0"/>
    </xf>
    <xf numFmtId="0" fontId="92" fillId="0" borderId="20"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21" xfId="0" applyFont="1" applyBorder="1" applyAlignment="1">
      <alignment horizontal="center" vertical="center" wrapText="1"/>
    </xf>
    <xf numFmtId="9" fontId="12" fillId="0" borderId="20"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123"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10" fillId="3" borderId="119" xfId="0" applyFont="1" applyFill="1" applyBorder="1" applyAlignment="1">
      <alignment horizontal="center" vertical="center" wrapText="1"/>
    </xf>
    <xf numFmtId="0" fontId="0" fillId="0" borderId="118"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32"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0" fillId="0" borderId="70" xfId="0" applyBorder="1" applyAlignment="1">
      <alignment horizontal="center" vertical="center" wrapText="1"/>
    </xf>
    <xf numFmtId="0" fontId="4" fillId="16" borderId="133" xfId="0" applyFont="1" applyFill="1" applyBorder="1" applyAlignment="1" applyProtection="1">
      <alignment horizontal="center" vertical="center" wrapText="1"/>
      <protection locked="0"/>
    </xf>
    <xf numFmtId="0" fontId="4" fillId="16" borderId="134"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75" fillId="11" borderId="92" xfId="0" applyFont="1" applyFill="1" applyBorder="1" applyAlignment="1">
      <alignment horizontal="center" vertical="center" wrapText="1"/>
    </xf>
    <xf numFmtId="0" fontId="75" fillId="11" borderId="83" xfId="0" applyFont="1" applyFill="1" applyBorder="1" applyAlignment="1">
      <alignment horizontal="center" vertical="center" wrapText="1"/>
    </xf>
    <xf numFmtId="0" fontId="75" fillId="11" borderId="84" xfId="0" applyFont="1" applyFill="1" applyBorder="1" applyAlignment="1">
      <alignment horizontal="center" vertical="center" wrapText="1"/>
    </xf>
    <xf numFmtId="0" fontId="75" fillId="0" borderId="82" xfId="0" applyFont="1" applyBorder="1" applyAlignment="1">
      <alignment horizontal="center" vertical="center" wrapText="1"/>
    </xf>
    <xf numFmtId="0" fontId="75" fillId="0" borderId="83" xfId="0" applyFont="1" applyBorder="1" applyAlignment="1">
      <alignment horizontal="center" vertical="center" wrapText="1"/>
    </xf>
    <xf numFmtId="0" fontId="75" fillId="0" borderId="84" xfId="0" applyFont="1" applyBorder="1" applyAlignment="1">
      <alignment horizontal="center" vertical="center" wrapText="1"/>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74" xfId="0" applyFont="1" applyBorder="1" applyAlignment="1">
      <alignment horizontal="center" vertical="center"/>
    </xf>
    <xf numFmtId="9" fontId="0" fillId="0" borderId="20" xfId="4" applyFont="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4" borderId="6" xfId="0" applyFont="1" applyFill="1" applyBorder="1" applyAlignment="1">
      <alignment horizontal="left" vertical="center"/>
    </xf>
    <xf numFmtId="0" fontId="2" fillId="3" borderId="6" xfId="0" applyFont="1" applyFill="1" applyBorder="1" applyAlignment="1" applyProtection="1">
      <alignment horizontal="left" vertical="center" wrapText="1"/>
      <protection locked="0"/>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84" xfId="0" applyFont="1" applyFill="1" applyBorder="1" applyAlignment="1">
      <alignment horizontal="center" vertical="center" wrapText="1"/>
    </xf>
    <xf numFmtId="2" fontId="0" fillId="0" borderId="32" xfId="3" applyNumberFormat="1" applyFont="1" applyBorder="1" applyAlignment="1">
      <alignment horizontal="left" vertical="center" wrapText="1"/>
    </xf>
    <xf numFmtId="2" fontId="0" fillId="0" borderId="6" xfId="3" applyNumberFormat="1" applyFont="1" applyBorder="1" applyAlignment="1">
      <alignment horizontal="left" vertical="center" wrapText="1"/>
    </xf>
    <xf numFmtId="2" fontId="12" fillId="0" borderId="32" xfId="3" applyNumberFormat="1" applyFont="1" applyBorder="1" applyAlignment="1">
      <alignment horizontal="left" vertical="center" wrapText="1"/>
    </xf>
    <xf numFmtId="2" fontId="12" fillId="0" borderId="6" xfId="3" applyNumberFormat="1" applyFont="1" applyBorder="1" applyAlignment="1">
      <alignment horizontal="left" vertical="center" wrapText="1"/>
    </xf>
    <xf numFmtId="0" fontId="61" fillId="0" borderId="135" xfId="0" applyFont="1" applyBorder="1" applyAlignment="1" applyProtection="1">
      <alignment horizontal="left" vertical="center" wrapText="1"/>
      <protection locked="0"/>
    </xf>
    <xf numFmtId="0" fontId="61" fillId="0" borderId="2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9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6" xfId="0" applyNumberFormat="1" applyBorder="1" applyAlignment="1">
      <alignment horizontal="center" vertical="center" wrapText="1"/>
    </xf>
    <xf numFmtId="0" fontId="10" fillId="3" borderId="6" xfId="0" applyFont="1" applyFill="1" applyBorder="1" applyAlignment="1">
      <alignment horizontal="center" vertical="center" wrapText="1"/>
    </xf>
    <xf numFmtId="9" fontId="0" fillId="0" borderId="6"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9"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93" xfId="0" applyFont="1" applyFill="1" applyBorder="1" applyAlignment="1">
      <alignment horizontal="center" vertical="center" wrapText="1"/>
    </xf>
    <xf numFmtId="0" fontId="4" fillId="3" borderId="62"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82" xfId="0" applyBorder="1" applyAlignment="1">
      <alignment horizontal="center" vertical="center" wrapText="1"/>
    </xf>
    <xf numFmtId="0" fontId="12" fillId="3" borderId="29"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37" xfId="0" applyFont="1" applyFill="1" applyBorder="1" applyAlignment="1">
      <alignment horizontal="center" vertical="center" wrapText="1"/>
    </xf>
    <xf numFmtId="0" fontId="12" fillId="3" borderId="95" xfId="0" applyFont="1" applyFill="1" applyBorder="1" applyAlignment="1">
      <alignment horizontal="center" vertical="center" wrapText="1"/>
    </xf>
    <xf numFmtId="0" fontId="12" fillId="3" borderId="123" xfId="0" applyFont="1" applyFill="1" applyBorder="1" applyAlignment="1">
      <alignment horizontal="center" vertical="center" wrapText="1"/>
    </xf>
    <xf numFmtId="0" fontId="10" fillId="0" borderId="6" xfId="0" applyFont="1" applyBorder="1" applyAlignment="1">
      <alignment horizontal="center" vertical="center" wrapText="1"/>
    </xf>
    <xf numFmtId="0" fontId="43" fillId="0" borderId="67"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8"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8"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1" fontId="93" fillId="0" borderId="6"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11" borderId="71" xfId="0" applyFont="1" applyFill="1" applyBorder="1" applyAlignment="1">
      <alignment horizontal="center" vertical="center" wrapText="1"/>
    </xf>
    <xf numFmtId="1" fontId="35" fillId="0" borderId="32"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1" fontId="35" fillId="0" borderId="83"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2" xfId="0" applyNumberFormat="1" applyFont="1" applyBorder="1" applyAlignment="1" applyProtection="1">
      <alignment horizontal="center" vertical="center" wrapText="1"/>
      <protection locked="0"/>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1" xfId="0" applyFont="1" applyFill="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06" xfId="0" applyNumberFormat="1" applyFont="1" applyFill="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0" fontId="24" fillId="0" borderId="21" xfId="0" applyFont="1" applyBorder="1" applyAlignment="1">
      <alignment horizontal="center" vertical="center"/>
    </xf>
    <xf numFmtId="0" fontId="35" fillId="0" borderId="21" xfId="0" applyFont="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70" xfId="0" applyFont="1" applyBorder="1" applyAlignment="1">
      <alignment horizontal="center" vertical="center"/>
    </xf>
    <xf numFmtId="1" fontId="35" fillId="0" borderId="84" xfId="0" applyNumberFormat="1" applyFont="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3">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1B6961D3-FD41-484D-ACCE-21CA12FFE98F}"/>
            </a:ext>
          </a:extLst>
        </xdr:cNvPr>
        <xdr:cNvSpPr txBox="1"/>
      </xdr:nvSpPr>
      <xdr:spPr>
        <a:xfrm>
          <a:off x="1395793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283104</xdr:colOff>
      <xdr:row>0</xdr:row>
      <xdr:rowOff>65768</xdr:rowOff>
    </xdr:from>
    <xdr:to>
      <xdr:col>0</xdr:col>
      <xdr:colOff>3207272</xdr:colOff>
      <xdr:row>0</xdr:row>
      <xdr:rowOff>888728</xdr:rowOff>
    </xdr:to>
    <xdr:pic>
      <xdr:nvPicPr>
        <xdr:cNvPr id="3" name="Picture 8">
          <a:extLst>
            <a:ext uri="{FF2B5EF4-FFF2-40B4-BE49-F238E27FC236}">
              <a16:creationId xmlns:a16="http://schemas.microsoft.com/office/drawing/2014/main" id="{2ED3A53B-6ADB-4DC3-A6DC-636FBB1E0F41}"/>
            </a:ext>
          </a:extLst>
        </xdr:cNvPr>
        <xdr:cNvPicPr>
          <a:picLocks noChangeAspect="1"/>
        </xdr:cNvPicPr>
      </xdr:nvPicPr>
      <xdr:blipFill>
        <a:blip xmlns:r="http://schemas.openxmlformats.org/officeDocument/2006/relationships" r:embed="rId1"/>
        <a:stretch>
          <a:fillRect/>
        </a:stretch>
      </xdr:blipFill>
      <xdr:spPr>
        <a:xfrm>
          <a:off x="283104" y="65768"/>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36B6A6F2-192C-4E30-8254-04764EB86733}"/>
            </a:ext>
          </a:extLst>
        </xdr:cNvPr>
        <xdr:cNvPicPr>
          <a:picLocks noChangeAspect="1"/>
        </xdr:cNvPicPr>
      </xdr:nvPicPr>
      <xdr:blipFill>
        <a:blip xmlns:r="http://schemas.openxmlformats.org/officeDocument/2006/relationships" r:embed="rId2"/>
        <a:stretch>
          <a:fillRect/>
        </a:stretch>
      </xdr:blipFill>
      <xdr:spPr>
        <a:xfrm>
          <a:off x="1211156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565784</xdr:colOff>
      <xdr:row>1</xdr:row>
      <xdr:rowOff>72390</xdr:rowOff>
    </xdr:from>
    <xdr:ext cx="2624385" cy="5844540"/>
    <xdr:sp macro="" textlink="">
      <xdr:nvSpPr>
        <xdr:cNvPr id="2" name="CuadroTexto 1">
          <a:extLst>
            <a:ext uri="{FF2B5EF4-FFF2-40B4-BE49-F238E27FC236}">
              <a16:creationId xmlns:a16="http://schemas.microsoft.com/office/drawing/2014/main" id="{813F35AC-8954-4702-AA23-B87521FDD7CE}"/>
            </a:ext>
          </a:extLst>
        </xdr:cNvPr>
        <xdr:cNvSpPr txBox="1"/>
      </xdr:nvSpPr>
      <xdr:spPr>
        <a:xfrm>
          <a:off x="13672184" y="10820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4F8F79B-FDF0-4958-B3D9-35F368E43E1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770F6E08-11D3-4FA9-A8A4-0220F9B3CD9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5B465CE4-41F0-4669-916C-B1E4E470A2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D7A2A7E6-31D1-4008-A934-BDB7344DCBAF}"/>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75.124\area%20de%20coordinacion\GESTION%20DE%20CALIDAD\SISTEMA%20GESTION%20DE%20LA%20CALIDAD\6.PLANIFICACI&#211;N\PlanAcci&#243;n\PLAN%20DE%20ACCI&#211;N%202024\PlanAccion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8" zoomScale="90" zoomScaleNormal="90" workbookViewId="0">
      <selection activeCell="B15" sqref="B15:I15"/>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16"/>
      <c r="B1" s="316"/>
      <c r="C1" s="316"/>
      <c r="D1" s="316"/>
      <c r="E1" s="316"/>
      <c r="F1" s="316"/>
    </row>
    <row r="5" spans="1:9">
      <c r="D5" s="14"/>
      <c r="E5" s="14"/>
      <c r="F5" s="14"/>
      <c r="G5" s="14"/>
      <c r="H5" s="14"/>
    </row>
    <row r="6" spans="1:9" ht="16.7" customHeight="1">
      <c r="D6" s="14"/>
      <c r="E6" s="14"/>
      <c r="F6" s="14"/>
      <c r="G6" s="14"/>
      <c r="H6" s="14"/>
    </row>
    <row r="7" spans="1:9" ht="33.75">
      <c r="A7" s="317" t="s">
        <v>0</v>
      </c>
      <c r="B7" s="317"/>
      <c r="C7" s="317"/>
      <c r="D7" s="317"/>
      <c r="E7" s="317"/>
      <c r="F7" s="317"/>
      <c r="G7" s="317"/>
      <c r="H7" s="317"/>
      <c r="I7" s="317"/>
    </row>
    <row r="9" spans="1:9" s="7" customFormat="1" ht="63.75">
      <c r="A9" s="8" t="s">
        <v>1</v>
      </c>
      <c r="B9" s="318" t="s">
        <v>2</v>
      </c>
      <c r="C9" s="318"/>
      <c r="D9" s="318"/>
      <c r="E9" s="318"/>
      <c r="F9" s="318"/>
      <c r="G9" s="318"/>
      <c r="H9" s="318"/>
      <c r="I9" s="318"/>
    </row>
    <row r="10" spans="1:9" s="7" customFormat="1" ht="21" customHeight="1">
      <c r="A10" s="12"/>
      <c r="B10" s="13"/>
      <c r="C10" s="13"/>
      <c r="D10" s="12"/>
      <c r="E10" s="11"/>
    </row>
    <row r="11" spans="1:9" s="7" customFormat="1" ht="63.75">
      <c r="A11" s="8" t="s">
        <v>3</v>
      </c>
      <c r="B11" s="266"/>
      <c r="C11" s="314"/>
      <c r="D11" s="314"/>
      <c r="E11" s="314"/>
      <c r="F11" s="314"/>
      <c r="G11" s="314"/>
      <c r="H11" s="314"/>
      <c r="I11" s="314"/>
    </row>
    <row r="12" spans="1:9" ht="12.75" customHeight="1">
      <c r="A12" s="265" t="s">
        <v>3</v>
      </c>
      <c r="B12" s="266"/>
      <c r="C12" s="314"/>
      <c r="D12" s="314"/>
      <c r="E12" s="314"/>
      <c r="F12" s="314"/>
      <c r="G12" s="314"/>
      <c r="H12" s="314"/>
      <c r="I12" s="314"/>
    </row>
    <row r="13" spans="1:9" ht="12.75" customHeight="1">
      <c r="A13" s="9" t="s">
        <v>4</v>
      </c>
      <c r="B13" s="314"/>
      <c r="C13" s="314"/>
      <c r="D13" s="314"/>
      <c r="E13" s="314"/>
      <c r="F13" s="314"/>
      <c r="G13" s="314"/>
      <c r="H13" s="314"/>
      <c r="I13" s="314"/>
    </row>
    <row r="14" spans="1:9" s="7" customFormat="1" ht="25.5">
      <c r="A14" s="9" t="s">
        <v>5</v>
      </c>
      <c r="B14" s="314"/>
      <c r="C14" s="314"/>
      <c r="D14" s="314"/>
      <c r="E14" s="314"/>
      <c r="F14" s="314"/>
      <c r="G14" s="314"/>
      <c r="H14" s="314"/>
      <c r="I14" s="314"/>
    </row>
    <row r="15" spans="1:9" s="7" customFormat="1" ht="25.5">
      <c r="A15" s="9" t="s">
        <v>6</v>
      </c>
      <c r="B15" s="314" t="s">
        <v>7</v>
      </c>
      <c r="C15" s="314"/>
      <c r="D15" s="314"/>
      <c r="E15" s="314"/>
      <c r="F15" s="314"/>
      <c r="G15" s="314"/>
      <c r="H15" s="314"/>
      <c r="I15" s="314"/>
    </row>
    <row r="16" spans="1:9" s="7" customFormat="1" ht="25.5">
      <c r="A16" s="8" t="s">
        <v>8</v>
      </c>
      <c r="B16" s="315"/>
      <c r="C16" s="315"/>
      <c r="D16" s="315"/>
      <c r="E16" s="315"/>
      <c r="F16" s="315"/>
      <c r="G16" s="315"/>
      <c r="H16" s="315"/>
      <c r="I16" s="315"/>
    </row>
    <row r="18" spans="1:9" s="7" customFormat="1" ht="24.75" customHeight="1">
      <c r="A18" s="8" t="s">
        <v>9</v>
      </c>
      <c r="B18" s="313"/>
      <c r="C18" s="313"/>
      <c r="D18" s="313"/>
      <c r="E18" s="313"/>
      <c r="F18" s="313"/>
      <c r="G18" s="313"/>
      <c r="H18" s="313"/>
      <c r="I18" s="313"/>
    </row>
    <row r="20" spans="1:9" ht="15.75" thickBot="1"/>
    <row r="21" spans="1:9" ht="12.75" customHeight="1">
      <c r="B21" s="211" t="s">
        <v>10</v>
      </c>
      <c r="C21" s="212" t="s">
        <v>11</v>
      </c>
      <c r="D21" s="212" t="s">
        <v>12</v>
      </c>
      <c r="E21" s="212" t="s">
        <v>13</v>
      </c>
    </row>
    <row r="22" spans="1:9" ht="12.75" customHeight="1" thickBot="1">
      <c r="B22" s="213" t="s">
        <v>14</v>
      </c>
      <c r="C22" s="214" t="s">
        <v>15</v>
      </c>
      <c r="D22" s="214" t="s">
        <v>16</v>
      </c>
      <c r="E22" s="214" t="s">
        <v>17</v>
      </c>
    </row>
    <row r="23" spans="1:9" ht="12.75" customHeight="1">
      <c r="B23" s="215" t="s">
        <v>18</v>
      </c>
      <c r="C23" s="216" t="s">
        <v>9</v>
      </c>
      <c r="D23" s="216" t="s">
        <v>9</v>
      </c>
      <c r="E23" s="216" t="s">
        <v>9</v>
      </c>
    </row>
    <row r="24" spans="1:9" ht="12.75" customHeight="1" thickBot="1">
      <c r="B24" s="213">
        <v>1</v>
      </c>
      <c r="C24" s="217">
        <v>45243</v>
      </c>
      <c r="D24" s="217">
        <v>45272</v>
      </c>
      <c r="E24" s="217">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topLeftCell="A9" workbookViewId="0">
      <selection activeCell="B22" sqref="B22:J30"/>
    </sheetView>
  </sheetViews>
  <sheetFormatPr baseColWidth="10" defaultColWidth="11.42578125" defaultRowHeight="15"/>
  <sheetData>
    <row r="2" spans="2:10" ht="18.75">
      <c r="B2" s="319" t="s">
        <v>19</v>
      </c>
      <c r="C2" s="319"/>
      <c r="D2" s="319"/>
      <c r="E2" s="319"/>
      <c r="F2" s="319"/>
      <c r="G2" s="319"/>
      <c r="H2" s="319"/>
      <c r="I2" s="319"/>
      <c r="J2" s="319"/>
    </row>
    <row r="3" spans="2:10" ht="15.75" thickBot="1"/>
    <row r="4" spans="2:10">
      <c r="B4" s="320" t="s">
        <v>20</v>
      </c>
      <c r="C4" s="321"/>
      <c r="D4" s="321"/>
      <c r="E4" s="321"/>
      <c r="F4" s="321"/>
      <c r="G4" s="321"/>
      <c r="H4" s="321"/>
      <c r="I4" s="321"/>
      <c r="J4" s="322"/>
    </row>
    <row r="5" spans="2:10">
      <c r="B5" s="323"/>
      <c r="C5" s="324"/>
      <c r="D5" s="324"/>
      <c r="E5" s="324"/>
      <c r="F5" s="324"/>
      <c r="G5" s="324"/>
      <c r="H5" s="324"/>
      <c r="I5" s="324"/>
      <c r="J5" s="325"/>
    </row>
    <row r="6" spans="2:10">
      <c r="B6" s="323"/>
      <c r="C6" s="324"/>
      <c r="D6" s="324"/>
      <c r="E6" s="324"/>
      <c r="F6" s="324"/>
      <c r="G6" s="324"/>
      <c r="H6" s="324"/>
      <c r="I6" s="324"/>
      <c r="J6" s="325"/>
    </row>
    <row r="7" spans="2:10" ht="15.75" thickBot="1">
      <c r="B7" s="326"/>
      <c r="C7" s="327"/>
      <c r="D7" s="327"/>
      <c r="E7" s="327"/>
      <c r="F7" s="327"/>
      <c r="G7" s="327"/>
      <c r="H7" s="327"/>
      <c r="I7" s="327"/>
      <c r="J7" s="328"/>
    </row>
    <row r="8" spans="2:10" ht="15.75" thickBot="1"/>
    <row r="9" spans="2:10">
      <c r="B9" s="320" t="s">
        <v>21</v>
      </c>
      <c r="C9" s="321"/>
      <c r="D9" s="321"/>
      <c r="E9" s="321"/>
      <c r="F9" s="321"/>
      <c r="G9" s="321"/>
      <c r="H9" s="321"/>
      <c r="I9" s="321"/>
      <c r="J9" s="322"/>
    </row>
    <row r="10" spans="2:10">
      <c r="B10" s="323"/>
      <c r="C10" s="324"/>
      <c r="D10" s="324"/>
      <c r="E10" s="324"/>
      <c r="F10" s="324"/>
      <c r="G10" s="324"/>
      <c r="H10" s="324"/>
      <c r="I10" s="324"/>
      <c r="J10" s="325"/>
    </row>
    <row r="11" spans="2:10">
      <c r="B11" s="323"/>
      <c r="C11" s="324"/>
      <c r="D11" s="324"/>
      <c r="E11" s="324"/>
      <c r="F11" s="324"/>
      <c r="G11" s="324"/>
      <c r="H11" s="324"/>
      <c r="I11" s="324"/>
      <c r="J11" s="325"/>
    </row>
    <row r="12" spans="2:10">
      <c r="B12" s="323"/>
      <c r="C12" s="324"/>
      <c r="D12" s="324"/>
      <c r="E12" s="324"/>
      <c r="F12" s="324"/>
      <c r="G12" s="324"/>
      <c r="H12" s="324"/>
      <c r="I12" s="324"/>
      <c r="J12" s="325"/>
    </row>
    <row r="13" spans="2:10">
      <c r="B13" s="323"/>
      <c r="C13" s="324"/>
      <c r="D13" s="324"/>
      <c r="E13" s="324"/>
      <c r="F13" s="324"/>
      <c r="G13" s="324"/>
      <c r="H13" s="324"/>
      <c r="I13" s="324"/>
      <c r="J13" s="325"/>
    </row>
    <row r="14" spans="2:10">
      <c r="B14" s="323"/>
      <c r="C14" s="324"/>
      <c r="D14" s="324"/>
      <c r="E14" s="324"/>
      <c r="F14" s="324"/>
      <c r="G14" s="324"/>
      <c r="H14" s="324"/>
      <c r="I14" s="324"/>
      <c r="J14" s="325"/>
    </row>
    <row r="15" spans="2:10" ht="15.75" thickBot="1">
      <c r="B15" s="326"/>
      <c r="C15" s="327"/>
      <c r="D15" s="327"/>
      <c r="E15" s="327"/>
      <c r="F15" s="327"/>
      <c r="G15" s="327"/>
      <c r="H15" s="327"/>
      <c r="I15" s="327"/>
      <c r="J15" s="328"/>
    </row>
    <row r="16" spans="2:10" ht="15.75" thickBot="1"/>
    <row r="17" spans="2:10">
      <c r="B17" s="320" t="s">
        <v>22</v>
      </c>
      <c r="C17" s="321"/>
      <c r="D17" s="321"/>
      <c r="E17" s="321"/>
      <c r="F17" s="321"/>
      <c r="G17" s="321"/>
      <c r="H17" s="321"/>
      <c r="I17" s="321"/>
      <c r="J17" s="322"/>
    </row>
    <row r="18" spans="2:10">
      <c r="B18" s="323"/>
      <c r="C18" s="324"/>
      <c r="D18" s="324"/>
      <c r="E18" s="324"/>
      <c r="F18" s="324"/>
      <c r="G18" s="324"/>
      <c r="H18" s="324"/>
      <c r="I18" s="324"/>
      <c r="J18" s="325"/>
    </row>
    <row r="19" spans="2:10">
      <c r="B19" s="323"/>
      <c r="C19" s="324"/>
      <c r="D19" s="324"/>
      <c r="E19" s="324"/>
      <c r="F19" s="324"/>
      <c r="G19" s="324"/>
      <c r="H19" s="324"/>
      <c r="I19" s="324"/>
      <c r="J19" s="325"/>
    </row>
    <row r="20" spans="2:10" ht="15.75" thickBot="1">
      <c r="B20" s="326"/>
      <c r="C20" s="327"/>
      <c r="D20" s="327"/>
      <c r="E20" s="327"/>
      <c r="F20" s="327"/>
      <c r="G20" s="327"/>
      <c r="H20" s="327"/>
      <c r="I20" s="327"/>
      <c r="J20" s="328"/>
    </row>
    <row r="21" spans="2:10" ht="15.75" thickBot="1"/>
    <row r="22" spans="2:10">
      <c r="B22" s="320" t="s">
        <v>23</v>
      </c>
      <c r="C22" s="321"/>
      <c r="D22" s="321"/>
      <c r="E22" s="321"/>
      <c r="F22" s="321"/>
      <c r="G22" s="321"/>
      <c r="H22" s="321"/>
      <c r="I22" s="321"/>
      <c r="J22" s="322"/>
    </row>
    <row r="23" spans="2:10">
      <c r="B23" s="323"/>
      <c r="C23" s="324"/>
      <c r="D23" s="324"/>
      <c r="E23" s="324"/>
      <c r="F23" s="324"/>
      <c r="G23" s="324"/>
      <c r="H23" s="324"/>
      <c r="I23" s="324"/>
      <c r="J23" s="325"/>
    </row>
    <row r="24" spans="2:10">
      <c r="B24" s="323"/>
      <c r="C24" s="324"/>
      <c r="D24" s="324"/>
      <c r="E24" s="324"/>
      <c r="F24" s="324"/>
      <c r="G24" s="324"/>
      <c r="H24" s="324"/>
      <c r="I24" s="324"/>
      <c r="J24" s="325"/>
    </row>
    <row r="25" spans="2:10">
      <c r="B25" s="323"/>
      <c r="C25" s="324"/>
      <c r="D25" s="324"/>
      <c r="E25" s="324"/>
      <c r="F25" s="324"/>
      <c r="G25" s="324"/>
      <c r="H25" s="324"/>
      <c r="I25" s="324"/>
      <c r="J25" s="325"/>
    </row>
    <row r="26" spans="2:10">
      <c r="B26" s="323"/>
      <c r="C26" s="324"/>
      <c r="D26" s="324"/>
      <c r="E26" s="324"/>
      <c r="F26" s="324"/>
      <c r="G26" s="324"/>
      <c r="H26" s="324"/>
      <c r="I26" s="324"/>
      <c r="J26" s="325"/>
    </row>
    <row r="27" spans="2:10">
      <c r="B27" s="323"/>
      <c r="C27" s="324"/>
      <c r="D27" s="324"/>
      <c r="E27" s="324"/>
      <c r="F27" s="324"/>
      <c r="G27" s="324"/>
      <c r="H27" s="324"/>
      <c r="I27" s="324"/>
      <c r="J27" s="325"/>
    </row>
    <row r="28" spans="2:10">
      <c r="B28" s="323"/>
      <c r="C28" s="324"/>
      <c r="D28" s="324"/>
      <c r="E28" s="324"/>
      <c r="F28" s="324"/>
      <c r="G28" s="324"/>
      <c r="H28" s="324"/>
      <c r="I28" s="324"/>
      <c r="J28" s="325"/>
    </row>
    <row r="29" spans="2:10">
      <c r="B29" s="323"/>
      <c r="C29" s="324"/>
      <c r="D29" s="324"/>
      <c r="E29" s="324"/>
      <c r="F29" s="324"/>
      <c r="G29" s="324"/>
      <c r="H29" s="324"/>
      <c r="I29" s="324"/>
      <c r="J29" s="325"/>
    </row>
    <row r="30" spans="2:10" ht="15.75" thickBot="1">
      <c r="B30" s="326"/>
      <c r="C30" s="327"/>
      <c r="D30" s="327"/>
      <c r="E30" s="327"/>
      <c r="F30" s="327"/>
      <c r="G30" s="327"/>
      <c r="H30" s="327"/>
      <c r="I30" s="327"/>
      <c r="J30" s="32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1DE5-5DD9-4CC8-AB9B-F4E4C8CB921F}">
  <sheetPr codeName="Sheet8"/>
  <dimension ref="A1:J85"/>
  <sheetViews>
    <sheetView showGridLines="0" showRowColHeaders="0" view="pageBreakPreview" topLeftCell="A12" zoomScale="66" zoomScaleNormal="96" zoomScaleSheetLayoutView="66" workbookViewId="0">
      <selection activeCell="E21" sqref="E21"/>
    </sheetView>
  </sheetViews>
  <sheetFormatPr baseColWidth="10" defaultColWidth="10.42578125" defaultRowHeight="14.25"/>
  <cols>
    <col min="1" max="1" width="53.28515625" style="247" customWidth="1"/>
    <col min="2" max="2" width="15.42578125" style="248" customWidth="1"/>
    <col min="3" max="3" width="55.85546875" style="220" customWidth="1"/>
    <col min="4" max="4" width="24.140625" style="248" customWidth="1"/>
    <col min="5" max="5" width="55.85546875" style="220" customWidth="1"/>
    <col min="6" max="6" width="4.7109375" style="220" customWidth="1"/>
    <col min="7" max="16384" width="10.42578125" style="220"/>
  </cols>
  <sheetData>
    <row r="1" spans="1:8" ht="80.099999999999994" customHeight="1">
      <c r="A1" s="218"/>
      <c r="B1" s="329" t="s">
        <v>24</v>
      </c>
      <c r="C1" s="329"/>
      <c r="D1" s="329"/>
      <c r="E1" s="218"/>
      <c r="F1" s="219"/>
      <c r="G1" s="219"/>
      <c r="H1" s="219"/>
    </row>
    <row r="2" spans="1:8" ht="54.75" customHeight="1">
      <c r="A2" s="221" t="s">
        <v>25</v>
      </c>
      <c r="B2" s="330" t="s">
        <v>26</v>
      </c>
      <c r="C2" s="331"/>
      <c r="D2" s="222" t="s">
        <v>27</v>
      </c>
      <c r="E2" s="267" t="s">
        <v>28</v>
      </c>
    </row>
    <row r="3" spans="1:8" ht="16.7" customHeight="1">
      <c r="A3" s="223"/>
      <c r="B3" s="224"/>
      <c r="C3" s="224"/>
      <c r="D3" s="225"/>
      <c r="E3" s="224"/>
    </row>
    <row r="4" spans="1:8" ht="54.75" customHeight="1">
      <c r="A4" s="221" t="s">
        <v>29</v>
      </c>
      <c r="B4" s="332" t="str">
        <f>+'1- Presentación '!B9:I9</f>
        <v xml:space="preserve">OFICINA JUDICIAL MANIZALES </v>
      </c>
      <c r="C4" s="333"/>
      <c r="D4" s="333"/>
      <c r="E4" s="333"/>
    </row>
    <row r="5" spans="1:8" ht="13.35" customHeight="1">
      <c r="A5" s="226"/>
      <c r="B5" s="227"/>
      <c r="D5" s="225"/>
      <c r="E5" s="225"/>
    </row>
    <row r="6" spans="1:8" ht="21" customHeight="1">
      <c r="A6" s="334" t="s">
        <v>30</v>
      </c>
      <c r="B6" s="335" t="s">
        <v>31</v>
      </c>
      <c r="C6" s="335"/>
      <c r="D6" s="335" t="s">
        <v>32</v>
      </c>
      <c r="E6" s="335"/>
    </row>
    <row r="7" spans="1:8" ht="136.5" customHeight="1">
      <c r="A7" s="334"/>
      <c r="B7" s="336" t="s">
        <v>33</v>
      </c>
      <c r="C7" s="337"/>
      <c r="D7" s="336" t="s">
        <v>34</v>
      </c>
      <c r="E7" s="336"/>
    </row>
    <row r="8" spans="1:8" ht="21" customHeight="1">
      <c r="A8" s="226"/>
      <c r="B8" s="227"/>
      <c r="D8" s="225"/>
      <c r="E8" s="225"/>
    </row>
    <row r="9" spans="1:8" ht="20.100000000000001" customHeight="1">
      <c r="A9" s="339" t="s">
        <v>35</v>
      </c>
      <c r="B9" s="339"/>
      <c r="C9" s="339"/>
      <c r="D9" s="339"/>
      <c r="E9" s="339"/>
    </row>
    <row r="10" spans="1:8" ht="20.100000000000001" customHeight="1">
      <c r="A10" s="228" t="s">
        <v>36</v>
      </c>
      <c r="B10" s="228" t="s">
        <v>37</v>
      </c>
      <c r="C10" s="228" t="s">
        <v>38</v>
      </c>
      <c r="D10" s="228" t="s">
        <v>39</v>
      </c>
      <c r="E10" s="228" t="s">
        <v>40</v>
      </c>
    </row>
    <row r="11" spans="1:8" s="232" customFormat="1" ht="118.5" customHeight="1">
      <c r="A11" s="340" t="s">
        <v>41</v>
      </c>
      <c r="B11" s="229">
        <v>1</v>
      </c>
      <c r="C11" s="234" t="s">
        <v>42</v>
      </c>
      <c r="D11" s="270">
        <v>1</v>
      </c>
      <c r="E11" s="234" t="s">
        <v>43</v>
      </c>
    </row>
    <row r="12" spans="1:8" s="232" customFormat="1" ht="118.5" customHeight="1">
      <c r="A12" s="340"/>
      <c r="B12" s="229">
        <v>2</v>
      </c>
      <c r="C12" s="234" t="s">
        <v>44</v>
      </c>
      <c r="D12" s="270">
        <v>2</v>
      </c>
      <c r="E12" s="234" t="s">
        <v>45</v>
      </c>
    </row>
    <row r="13" spans="1:8" s="232" customFormat="1" ht="118.5" customHeight="1">
      <c r="A13" s="340"/>
      <c r="B13" s="245">
        <v>3</v>
      </c>
      <c r="C13" s="230" t="s">
        <v>46</v>
      </c>
      <c r="D13" s="231"/>
      <c r="E13" s="271"/>
    </row>
    <row r="14" spans="1:8" s="232" customFormat="1" ht="113.25" customHeight="1">
      <c r="A14" s="340"/>
      <c r="B14" s="272">
        <v>4</v>
      </c>
      <c r="C14" s="230" t="s">
        <v>47</v>
      </c>
      <c r="D14" s="231"/>
      <c r="E14" s="231"/>
    </row>
    <row r="15" spans="1:8" ht="80.099999999999994" customHeight="1">
      <c r="A15" s="341" t="s">
        <v>48</v>
      </c>
      <c r="B15" s="233">
        <v>5</v>
      </c>
      <c r="C15" s="230" t="s">
        <v>49</v>
      </c>
      <c r="D15" s="233"/>
      <c r="E15" s="230"/>
    </row>
    <row r="16" spans="1:8" ht="80.099999999999994" customHeight="1">
      <c r="A16" s="341"/>
      <c r="B16" s="233"/>
      <c r="C16" s="230"/>
      <c r="D16" s="233"/>
      <c r="E16" s="234"/>
    </row>
    <row r="17" spans="1:10" ht="80.099999999999994" customHeight="1">
      <c r="A17" s="341"/>
      <c r="B17" s="233"/>
      <c r="C17" s="230"/>
      <c r="D17" s="233"/>
      <c r="E17" s="234"/>
    </row>
    <row r="18" spans="1:10" ht="80.099999999999994" customHeight="1">
      <c r="A18" s="338" t="s">
        <v>50</v>
      </c>
      <c r="B18" s="233">
        <v>3</v>
      </c>
      <c r="C18" s="234" t="s">
        <v>51</v>
      </c>
      <c r="D18" s="233">
        <v>3</v>
      </c>
      <c r="E18" s="230" t="s">
        <v>52</v>
      </c>
    </row>
    <row r="19" spans="1:10" ht="80.099999999999994" customHeight="1">
      <c r="A19" s="338"/>
      <c r="B19" s="233">
        <v>4</v>
      </c>
      <c r="C19" s="234" t="s">
        <v>53</v>
      </c>
      <c r="D19" s="233">
        <v>4</v>
      </c>
      <c r="E19" s="230" t="s">
        <v>54</v>
      </c>
    </row>
    <row r="20" spans="1:10" ht="80.099999999999994" customHeight="1">
      <c r="A20" s="338"/>
      <c r="B20" s="233">
        <v>5</v>
      </c>
      <c r="C20" s="234" t="s">
        <v>55</v>
      </c>
      <c r="D20" s="233"/>
      <c r="E20" s="235"/>
    </row>
    <row r="21" spans="1:10" ht="80.099999999999994" customHeight="1">
      <c r="A21" s="338"/>
      <c r="B21" s="233">
        <v>6</v>
      </c>
      <c r="C21" s="234" t="s">
        <v>56</v>
      </c>
      <c r="D21" s="233"/>
      <c r="E21" s="234"/>
    </row>
    <row r="22" spans="1:10" ht="80.099999999999994" customHeight="1">
      <c r="A22" s="338"/>
      <c r="B22" s="233">
        <v>7</v>
      </c>
      <c r="C22" s="234" t="s">
        <v>57</v>
      </c>
      <c r="D22" s="233"/>
      <c r="E22" s="230"/>
      <c r="J22" s="236"/>
    </row>
    <row r="23" spans="1:10" ht="80.099999999999994" customHeight="1">
      <c r="A23" s="338"/>
      <c r="B23" s="233">
        <v>8</v>
      </c>
      <c r="C23" s="234" t="s">
        <v>58</v>
      </c>
      <c r="D23" s="233"/>
      <c r="E23" s="234"/>
      <c r="J23" s="236"/>
    </row>
    <row r="24" spans="1:10" ht="80.099999999999994" customHeight="1">
      <c r="A24" s="338"/>
      <c r="B24" s="233">
        <v>9</v>
      </c>
      <c r="C24" s="234" t="s">
        <v>59</v>
      </c>
      <c r="D24" s="233"/>
      <c r="E24" s="234"/>
      <c r="J24" s="236"/>
    </row>
    <row r="25" spans="1:10" ht="80.099999999999994" customHeight="1">
      <c r="A25" s="338"/>
      <c r="B25" s="270">
        <v>10</v>
      </c>
      <c r="C25" s="234" t="s">
        <v>60</v>
      </c>
      <c r="D25" s="233"/>
      <c r="E25" s="234"/>
      <c r="J25" s="236"/>
    </row>
    <row r="26" spans="1:10" ht="80.099999999999994" customHeight="1">
      <c r="A26" s="338" t="s">
        <v>61</v>
      </c>
      <c r="B26" s="233">
        <v>11</v>
      </c>
      <c r="C26" s="230" t="s">
        <v>62</v>
      </c>
      <c r="D26" s="229">
        <v>5</v>
      </c>
      <c r="E26" s="230" t="s">
        <v>63</v>
      </c>
    </row>
    <row r="27" spans="1:10" ht="80.099999999999994" customHeight="1">
      <c r="A27" s="338"/>
      <c r="B27" s="233">
        <v>12</v>
      </c>
      <c r="C27" s="230" t="s">
        <v>64</v>
      </c>
      <c r="D27" s="229"/>
      <c r="E27" s="230"/>
    </row>
    <row r="28" spans="1:10" ht="80.099999999999994" customHeight="1">
      <c r="A28" s="338"/>
      <c r="B28" s="233">
        <v>13</v>
      </c>
      <c r="C28" s="230" t="s">
        <v>65</v>
      </c>
      <c r="D28" s="229">
        <v>6</v>
      </c>
      <c r="E28" s="234" t="s">
        <v>66</v>
      </c>
    </row>
    <row r="29" spans="1:10" ht="80.099999999999994" customHeight="1">
      <c r="A29" s="338"/>
      <c r="B29" s="233">
        <v>14</v>
      </c>
      <c r="C29" s="230" t="s">
        <v>67</v>
      </c>
      <c r="D29" s="229">
        <v>7</v>
      </c>
      <c r="E29" s="234" t="s">
        <v>68</v>
      </c>
    </row>
    <row r="30" spans="1:10" ht="174.6" customHeight="1">
      <c r="A30" s="237" t="s">
        <v>69</v>
      </c>
      <c r="B30" s="233">
        <v>15</v>
      </c>
      <c r="C30" s="230" t="s">
        <v>70</v>
      </c>
      <c r="D30" s="229"/>
      <c r="E30" s="230"/>
    </row>
    <row r="31" spans="1:10" ht="48.75" customHeight="1">
      <c r="A31" s="338" t="s">
        <v>71</v>
      </c>
      <c r="B31" s="233">
        <v>16</v>
      </c>
      <c r="C31" s="238" t="s">
        <v>72</v>
      </c>
      <c r="D31" s="233"/>
      <c r="E31" s="234"/>
    </row>
    <row r="32" spans="1:10" ht="87" customHeight="1">
      <c r="A32" s="338"/>
      <c r="B32" s="233">
        <v>17</v>
      </c>
      <c r="C32" s="238" t="s">
        <v>73</v>
      </c>
      <c r="D32" s="233"/>
      <c r="E32" s="234"/>
    </row>
    <row r="33" spans="1:5" ht="20.100000000000001" customHeight="1">
      <c r="A33" s="339" t="s">
        <v>74</v>
      </c>
      <c r="B33" s="339"/>
      <c r="C33" s="339"/>
      <c r="D33" s="339"/>
      <c r="E33" s="339"/>
    </row>
    <row r="34" spans="1:5" ht="20.100000000000001" customHeight="1">
      <c r="A34" s="228" t="s">
        <v>36</v>
      </c>
      <c r="B34" s="228" t="s">
        <v>37</v>
      </c>
      <c r="C34" s="228" t="s">
        <v>75</v>
      </c>
      <c r="D34" s="228" t="s">
        <v>39</v>
      </c>
      <c r="E34" s="228" t="s">
        <v>76</v>
      </c>
    </row>
    <row r="35" spans="1:5" ht="98.45" customHeight="1">
      <c r="A35" s="338" t="s">
        <v>77</v>
      </c>
      <c r="B35" s="229">
        <v>1</v>
      </c>
      <c r="C35" s="230" t="s">
        <v>78</v>
      </c>
      <c r="D35" s="229">
        <v>1</v>
      </c>
      <c r="E35" s="230" t="s">
        <v>79</v>
      </c>
    </row>
    <row r="36" spans="1:5" ht="81" customHeight="1">
      <c r="A36" s="338"/>
      <c r="B36" s="229">
        <v>2</v>
      </c>
      <c r="C36" s="234" t="s">
        <v>80</v>
      </c>
      <c r="D36" s="233">
        <v>2</v>
      </c>
      <c r="E36" s="234" t="s">
        <v>81</v>
      </c>
    </row>
    <row r="37" spans="1:5" ht="92.1" customHeight="1">
      <c r="A37" s="338"/>
      <c r="B37" s="229">
        <v>3</v>
      </c>
      <c r="C37" s="234" t="s">
        <v>82</v>
      </c>
      <c r="D37" s="233">
        <v>3</v>
      </c>
      <c r="E37" s="234" t="s">
        <v>83</v>
      </c>
    </row>
    <row r="38" spans="1:5" ht="68.25" customHeight="1">
      <c r="A38" s="338"/>
      <c r="B38" s="229"/>
      <c r="C38" s="234"/>
      <c r="D38" s="233">
        <v>4</v>
      </c>
      <c r="E38" s="234" t="s">
        <v>84</v>
      </c>
    </row>
    <row r="39" spans="1:5" ht="68.25" customHeight="1">
      <c r="A39" s="338"/>
      <c r="B39" s="229"/>
      <c r="D39" s="233">
        <v>5</v>
      </c>
      <c r="E39" s="234" t="s">
        <v>85</v>
      </c>
    </row>
    <row r="40" spans="1:5" ht="41.45" customHeight="1">
      <c r="A40" s="338"/>
      <c r="B40" s="229"/>
      <c r="C40" s="273"/>
      <c r="D40" s="233">
        <v>6</v>
      </c>
      <c r="E40" s="234" t="s">
        <v>86</v>
      </c>
    </row>
    <row r="41" spans="1:5" ht="49.5" customHeight="1">
      <c r="A41" s="338"/>
      <c r="B41" s="229"/>
      <c r="C41" s="273"/>
      <c r="D41" s="233"/>
      <c r="E41" s="273"/>
    </row>
    <row r="42" spans="1:5" ht="49.5" customHeight="1">
      <c r="A42" s="338" t="s">
        <v>87</v>
      </c>
      <c r="B42" s="229"/>
      <c r="C42" s="273"/>
      <c r="D42" s="233">
        <v>7</v>
      </c>
      <c r="E42" s="273" t="s">
        <v>88</v>
      </c>
    </row>
    <row r="43" spans="1:5" ht="49.5" customHeight="1">
      <c r="A43" s="338"/>
      <c r="B43" s="229"/>
      <c r="C43" s="273"/>
      <c r="D43" s="233">
        <v>8</v>
      </c>
      <c r="E43" s="273" t="s">
        <v>89</v>
      </c>
    </row>
    <row r="44" spans="1:5" s="239" customFormat="1" ht="68.25" customHeight="1">
      <c r="A44" s="338"/>
      <c r="B44" s="229"/>
      <c r="C44" s="238"/>
      <c r="D44" s="229"/>
      <c r="E44" s="238"/>
    </row>
    <row r="45" spans="1:5" s="239" customFormat="1" ht="78.75" customHeight="1">
      <c r="A45" s="338"/>
      <c r="B45" s="229"/>
      <c r="C45" s="240"/>
      <c r="D45" s="229"/>
      <c r="E45" s="238"/>
    </row>
    <row r="46" spans="1:5" s="239" customFormat="1" ht="28.5">
      <c r="A46" s="338" t="s">
        <v>90</v>
      </c>
      <c r="B46" s="229">
        <v>4</v>
      </c>
      <c r="C46" s="234" t="s">
        <v>91</v>
      </c>
      <c r="D46" s="233">
        <v>9</v>
      </c>
      <c r="E46" s="274" t="s">
        <v>92</v>
      </c>
    </row>
    <row r="47" spans="1:5" s="239" customFormat="1" ht="55.5" customHeight="1">
      <c r="A47" s="338"/>
      <c r="B47" s="229">
        <v>5</v>
      </c>
      <c r="C47" s="234" t="s">
        <v>93</v>
      </c>
      <c r="D47" s="233">
        <v>10</v>
      </c>
      <c r="E47" s="234" t="s">
        <v>94</v>
      </c>
    </row>
    <row r="48" spans="1:5" s="239" customFormat="1" ht="57">
      <c r="A48" s="338"/>
      <c r="B48" s="229">
        <v>6</v>
      </c>
      <c r="C48" s="234" t="s">
        <v>95</v>
      </c>
      <c r="D48" s="233">
        <v>11</v>
      </c>
      <c r="E48" s="234" t="s">
        <v>96</v>
      </c>
    </row>
    <row r="49" spans="1:5" s="239" customFormat="1" ht="61.5" customHeight="1">
      <c r="A49" s="338"/>
      <c r="B49" s="229">
        <v>7</v>
      </c>
      <c r="C49" s="234" t="s">
        <v>97</v>
      </c>
      <c r="D49" s="233">
        <v>12</v>
      </c>
      <c r="E49" s="234" t="s">
        <v>98</v>
      </c>
    </row>
    <row r="50" spans="1:5" ht="71.25" customHeight="1">
      <c r="A50" s="338"/>
      <c r="B50" s="229"/>
      <c r="C50" s="274"/>
      <c r="D50" s="233">
        <v>13</v>
      </c>
      <c r="E50" s="234" t="s">
        <v>99</v>
      </c>
    </row>
    <row r="51" spans="1:5" ht="105" customHeight="1">
      <c r="A51" s="338"/>
      <c r="B51" s="229"/>
      <c r="C51" s="234"/>
      <c r="D51" s="233">
        <v>14</v>
      </c>
      <c r="E51" s="234" t="s">
        <v>100</v>
      </c>
    </row>
    <row r="52" spans="1:5" ht="75.599999999999994" customHeight="1">
      <c r="A52" s="338" t="s">
        <v>101</v>
      </c>
      <c r="B52" s="229"/>
      <c r="C52" s="234"/>
      <c r="D52" s="233">
        <v>15</v>
      </c>
      <c r="E52" s="234" t="s">
        <v>102</v>
      </c>
    </row>
    <row r="53" spans="1:5" ht="62.45" customHeight="1">
      <c r="A53" s="338"/>
      <c r="B53" s="229">
        <v>8</v>
      </c>
      <c r="C53" s="234" t="s">
        <v>103</v>
      </c>
      <c r="D53" s="270">
        <v>16</v>
      </c>
      <c r="E53" s="234" t="s">
        <v>104</v>
      </c>
    </row>
    <row r="54" spans="1:5" ht="28.5" customHeight="1">
      <c r="A54" s="338"/>
      <c r="B54" s="229">
        <v>9</v>
      </c>
      <c r="C54" s="234" t="s">
        <v>105</v>
      </c>
      <c r="D54" s="270">
        <v>17</v>
      </c>
      <c r="E54" s="234" t="s">
        <v>106</v>
      </c>
    </row>
    <row r="55" spans="1:5" ht="57">
      <c r="A55" s="338" t="s">
        <v>107</v>
      </c>
      <c r="B55" s="229">
        <v>10</v>
      </c>
      <c r="C55" s="234" t="s">
        <v>108</v>
      </c>
      <c r="D55" s="270">
        <v>18</v>
      </c>
      <c r="E55" s="274" t="s">
        <v>109</v>
      </c>
    </row>
    <row r="56" spans="1:5" ht="42.75">
      <c r="A56" s="338"/>
      <c r="B56" s="229">
        <v>11</v>
      </c>
      <c r="C56" s="234" t="s">
        <v>110</v>
      </c>
      <c r="D56" s="270">
        <v>19</v>
      </c>
      <c r="E56" s="274" t="s">
        <v>111</v>
      </c>
    </row>
    <row r="57" spans="1:5" ht="71.25">
      <c r="A57" s="338"/>
      <c r="B57" s="229">
        <v>12</v>
      </c>
      <c r="C57" s="234" t="s">
        <v>112</v>
      </c>
      <c r="D57" s="270">
        <v>20</v>
      </c>
      <c r="E57" s="274" t="s">
        <v>113</v>
      </c>
    </row>
    <row r="58" spans="1:5" ht="28.5">
      <c r="A58" s="338"/>
      <c r="B58" s="229">
        <v>13</v>
      </c>
      <c r="C58" s="234" t="s">
        <v>114</v>
      </c>
      <c r="D58" s="270">
        <v>21</v>
      </c>
      <c r="E58" s="274" t="s">
        <v>115</v>
      </c>
    </row>
    <row r="59" spans="1:5">
      <c r="A59" s="338"/>
      <c r="B59" s="229">
        <v>14</v>
      </c>
      <c r="C59" s="234" t="s">
        <v>116</v>
      </c>
      <c r="D59" s="270"/>
      <c r="E59" s="274"/>
    </row>
    <row r="60" spans="1:5">
      <c r="A60" s="338"/>
      <c r="B60" s="229"/>
      <c r="C60" s="234"/>
      <c r="D60" s="270"/>
      <c r="E60" s="274"/>
    </row>
    <row r="61" spans="1:5" ht="28.5">
      <c r="A61" s="338"/>
      <c r="B61" s="229">
        <v>15</v>
      </c>
      <c r="C61" s="234" t="s">
        <v>117</v>
      </c>
      <c r="D61" s="270"/>
      <c r="E61" s="274"/>
    </row>
    <row r="62" spans="1:5">
      <c r="A62" s="338"/>
      <c r="B62" s="229"/>
      <c r="C62" s="234"/>
      <c r="D62" s="270"/>
      <c r="E62" s="274"/>
    </row>
    <row r="63" spans="1:5" ht="42.75">
      <c r="A63" s="338"/>
      <c r="B63" s="229">
        <v>16</v>
      </c>
      <c r="C63" s="234" t="s">
        <v>118</v>
      </c>
      <c r="D63" s="270"/>
      <c r="E63" s="274"/>
    </row>
    <row r="64" spans="1:5" ht="28.5">
      <c r="A64" s="338"/>
      <c r="B64" s="229">
        <v>17</v>
      </c>
      <c r="C64" s="234" t="s">
        <v>119</v>
      </c>
      <c r="D64" s="270"/>
      <c r="E64" s="275"/>
    </row>
    <row r="65" spans="1:5" ht="42.75">
      <c r="A65" s="338" t="s">
        <v>120</v>
      </c>
      <c r="B65" s="229">
        <v>18</v>
      </c>
      <c r="C65" s="234" t="s">
        <v>121</v>
      </c>
      <c r="D65" s="270">
        <v>22</v>
      </c>
      <c r="E65" s="274" t="s">
        <v>122</v>
      </c>
    </row>
    <row r="66" spans="1:5" ht="42.75">
      <c r="A66" s="338"/>
      <c r="B66" s="229">
        <v>19</v>
      </c>
      <c r="C66" s="234" t="s">
        <v>123</v>
      </c>
      <c r="D66" s="270">
        <v>23</v>
      </c>
      <c r="E66" s="234" t="s">
        <v>124</v>
      </c>
    </row>
    <row r="67" spans="1:5" ht="85.5">
      <c r="A67" s="338"/>
      <c r="B67" s="229">
        <v>20</v>
      </c>
      <c r="C67" s="234" t="s">
        <v>125</v>
      </c>
      <c r="D67" s="270">
        <v>24</v>
      </c>
      <c r="E67" s="274" t="s">
        <v>126</v>
      </c>
    </row>
    <row r="68" spans="1:5" ht="28.5">
      <c r="A68" s="342" t="s">
        <v>127</v>
      </c>
      <c r="B68" s="229">
        <v>21</v>
      </c>
      <c r="C68" s="234" t="s">
        <v>128</v>
      </c>
      <c r="D68" s="270"/>
      <c r="E68" s="274"/>
    </row>
    <row r="69" spans="1:5" ht="45" customHeight="1">
      <c r="A69" s="343"/>
      <c r="B69" s="229">
        <v>22</v>
      </c>
      <c r="C69" s="234" t="s">
        <v>129</v>
      </c>
      <c r="D69" s="270"/>
      <c r="E69" s="270"/>
    </row>
    <row r="70" spans="1:5" ht="77.099999999999994" customHeight="1">
      <c r="A70" s="338" t="s">
        <v>130</v>
      </c>
      <c r="B70" s="229">
        <v>23</v>
      </c>
      <c r="C70" s="234" t="s">
        <v>129</v>
      </c>
      <c r="D70" s="270">
        <v>25</v>
      </c>
      <c r="E70" s="234" t="s">
        <v>131</v>
      </c>
    </row>
    <row r="71" spans="1:5" ht="15.95" customHeight="1">
      <c r="A71" s="338"/>
      <c r="B71" s="229"/>
      <c r="C71" s="234"/>
      <c r="D71" s="270">
        <v>26</v>
      </c>
      <c r="E71" s="234" t="s">
        <v>132</v>
      </c>
    </row>
    <row r="72" spans="1:5" ht="50.1" customHeight="1">
      <c r="A72" s="338" t="s">
        <v>133</v>
      </c>
      <c r="B72" s="229">
        <v>24</v>
      </c>
      <c r="C72" s="274" t="s">
        <v>134</v>
      </c>
      <c r="D72" s="270">
        <v>27</v>
      </c>
      <c r="E72" s="274" t="s">
        <v>135</v>
      </c>
    </row>
    <row r="73" spans="1:5" ht="50.1" customHeight="1">
      <c r="A73" s="338"/>
      <c r="B73" s="229">
        <v>25</v>
      </c>
      <c r="C73" s="274" t="s">
        <v>136</v>
      </c>
      <c r="D73" s="270">
        <v>28</v>
      </c>
      <c r="E73" s="274" t="s">
        <v>137</v>
      </c>
    </row>
    <row r="74" spans="1:5" ht="50.1" customHeight="1">
      <c r="A74" s="338"/>
      <c r="B74" s="229"/>
      <c r="D74" s="270">
        <v>29</v>
      </c>
      <c r="E74" s="274" t="s">
        <v>138</v>
      </c>
    </row>
    <row r="75" spans="1:5" ht="50.1" customHeight="1">
      <c r="A75" s="338"/>
      <c r="B75" s="229"/>
      <c r="C75" s="276"/>
      <c r="D75" s="270">
        <v>30</v>
      </c>
      <c r="E75" s="274" t="s">
        <v>139</v>
      </c>
    </row>
    <row r="76" spans="1:5" ht="50.1" customHeight="1">
      <c r="A76" s="338"/>
      <c r="B76" s="229"/>
      <c r="C76" s="274"/>
      <c r="D76" s="270">
        <v>31</v>
      </c>
      <c r="E76" s="274" t="s">
        <v>140</v>
      </c>
    </row>
    <row r="77" spans="1:5" ht="50.1" customHeight="1">
      <c r="A77" s="338"/>
      <c r="B77" s="229"/>
      <c r="C77" s="274"/>
      <c r="D77" s="270">
        <v>32</v>
      </c>
      <c r="E77" s="274" t="s">
        <v>141</v>
      </c>
    </row>
    <row r="78" spans="1:5" ht="50.1" customHeight="1">
      <c r="A78" s="338"/>
      <c r="B78" s="229"/>
      <c r="C78" s="274"/>
      <c r="D78" s="270">
        <v>33</v>
      </c>
      <c r="E78" s="276" t="s">
        <v>142</v>
      </c>
    </row>
    <row r="79" spans="1:5" ht="39.950000000000003" customHeight="1">
      <c r="A79" s="338"/>
      <c r="B79" s="229"/>
      <c r="C79" s="270"/>
      <c r="D79" s="270">
        <v>34</v>
      </c>
      <c r="E79" s="274" t="s">
        <v>143</v>
      </c>
    </row>
    <row r="80" spans="1:5" ht="39.950000000000003" customHeight="1">
      <c r="A80" s="342" t="s">
        <v>144</v>
      </c>
      <c r="B80" s="229">
        <v>26</v>
      </c>
      <c r="C80" s="234" t="s">
        <v>145</v>
      </c>
      <c r="D80" s="270">
        <v>35</v>
      </c>
      <c r="E80" s="234" t="s">
        <v>146</v>
      </c>
    </row>
    <row r="81" spans="1:10" ht="72" customHeight="1">
      <c r="A81" s="344"/>
      <c r="B81" s="229">
        <v>27</v>
      </c>
      <c r="C81" s="234" t="s">
        <v>147</v>
      </c>
      <c r="D81" s="270">
        <v>36</v>
      </c>
      <c r="E81" s="234" t="s">
        <v>148</v>
      </c>
    </row>
    <row r="82" spans="1:10" ht="72" customHeight="1">
      <c r="A82" s="344"/>
      <c r="B82" s="229">
        <v>28</v>
      </c>
      <c r="C82" s="234" t="s">
        <v>149</v>
      </c>
      <c r="D82" s="277">
        <v>37</v>
      </c>
      <c r="E82" s="234" t="s">
        <v>150</v>
      </c>
    </row>
    <row r="83" spans="1:10" ht="72" customHeight="1">
      <c r="A83" s="344"/>
      <c r="B83" s="229">
        <v>29</v>
      </c>
      <c r="C83" s="234" t="s">
        <v>151</v>
      </c>
      <c r="D83" s="277">
        <v>38</v>
      </c>
      <c r="E83" s="234" t="s">
        <v>152</v>
      </c>
      <c r="J83" s="220" t="s">
        <v>153</v>
      </c>
    </row>
    <row r="84" spans="1:10" ht="72" customHeight="1">
      <c r="A84" s="344"/>
      <c r="B84" s="241">
        <v>30</v>
      </c>
      <c r="C84" s="242" t="s">
        <v>154</v>
      </c>
      <c r="D84" s="243">
        <v>39</v>
      </c>
      <c r="E84" s="242" t="s">
        <v>155</v>
      </c>
    </row>
    <row r="85" spans="1:10" ht="72" customHeight="1">
      <c r="A85" s="244"/>
      <c r="B85" s="245"/>
      <c r="C85" s="246"/>
      <c r="D85" s="245"/>
      <c r="E85" s="246"/>
    </row>
  </sheetData>
  <mergeCells count="25">
    <mergeCell ref="A65:A67"/>
    <mergeCell ref="A68:A69"/>
    <mergeCell ref="A70:A71"/>
    <mergeCell ref="A72:A79"/>
    <mergeCell ref="A80:A84"/>
    <mergeCell ref="A55:A64"/>
    <mergeCell ref="A9:E9"/>
    <mergeCell ref="A11:A14"/>
    <mergeCell ref="A15:A17"/>
    <mergeCell ref="A18:A25"/>
    <mergeCell ref="A26:A29"/>
    <mergeCell ref="A31:A32"/>
    <mergeCell ref="A33:E33"/>
    <mergeCell ref="A35:A41"/>
    <mergeCell ref="A42:A45"/>
    <mergeCell ref="A46:A51"/>
    <mergeCell ref="A52:A54"/>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0E22-AFDB-4306-9059-DB2521395745}">
  <sheetPr codeName="Sheet9"/>
  <dimension ref="A1:M12"/>
  <sheetViews>
    <sheetView showGridLines="0" view="pageBreakPreview" topLeftCell="A8" zoomScale="90" zoomScaleNormal="90" zoomScaleSheetLayoutView="90" workbookViewId="0">
      <selection activeCell="A9" sqref="A9"/>
    </sheetView>
  </sheetViews>
  <sheetFormatPr baseColWidth="10" defaultColWidth="10.42578125" defaultRowHeight="15"/>
  <cols>
    <col min="1" max="1" width="60.85546875" style="262" customWidth="1"/>
    <col min="2" max="2" width="15.85546875" style="263" customWidth="1"/>
    <col min="3" max="5" width="15.85546875" style="264" customWidth="1"/>
    <col min="6" max="6" width="40.85546875" style="262" customWidth="1"/>
    <col min="7" max="16384" width="10.42578125" style="250"/>
  </cols>
  <sheetData>
    <row r="1" spans="1:13" ht="80.099999999999994" customHeight="1">
      <c r="A1" s="249"/>
      <c r="B1" s="345" t="s">
        <v>156</v>
      </c>
      <c r="C1" s="345"/>
      <c r="D1" s="345"/>
      <c r="E1" s="345"/>
      <c r="F1" s="249"/>
    </row>
    <row r="2" spans="1:13">
      <c r="A2" s="346" t="s">
        <v>157</v>
      </c>
      <c r="B2" s="346"/>
      <c r="C2" s="346"/>
      <c r="D2" s="346"/>
      <c r="E2" s="346"/>
      <c r="F2" s="346"/>
    </row>
    <row r="3" spans="1:13" ht="28.5" customHeight="1">
      <c r="A3" s="347" t="s">
        <v>158</v>
      </c>
      <c r="B3" s="348" t="s">
        <v>159</v>
      </c>
      <c r="C3" s="348"/>
      <c r="D3" s="348"/>
      <c r="E3" s="348"/>
      <c r="F3" s="268" t="s">
        <v>160</v>
      </c>
    </row>
    <row r="4" spans="1:13" ht="46.5" customHeight="1">
      <c r="A4" s="347"/>
      <c r="B4" s="251" t="s">
        <v>161</v>
      </c>
      <c r="C4" s="251" t="s">
        <v>162</v>
      </c>
      <c r="D4" s="251" t="s">
        <v>163</v>
      </c>
      <c r="E4" s="251" t="s">
        <v>164</v>
      </c>
      <c r="F4" s="252"/>
    </row>
    <row r="5" spans="1:13" ht="65.099999999999994" customHeight="1">
      <c r="A5" s="253" t="s">
        <v>165</v>
      </c>
      <c r="B5" s="254">
        <v>2</v>
      </c>
      <c r="C5" s="255">
        <v>1</v>
      </c>
      <c r="D5" s="255">
        <v>7.8</v>
      </c>
      <c r="E5" s="255" t="s">
        <v>166</v>
      </c>
      <c r="F5" s="256" t="s">
        <v>167</v>
      </c>
    </row>
    <row r="6" spans="1:13" ht="65.099999999999994" customHeight="1">
      <c r="A6" s="257" t="s">
        <v>168</v>
      </c>
      <c r="B6" s="254"/>
      <c r="C6" s="255"/>
      <c r="D6" s="255" t="s">
        <v>169</v>
      </c>
      <c r="E6" s="255" t="s">
        <v>170</v>
      </c>
      <c r="F6" s="256" t="s">
        <v>167</v>
      </c>
    </row>
    <row r="7" spans="1:13" ht="32.25" customHeight="1">
      <c r="A7" s="257" t="s">
        <v>171</v>
      </c>
      <c r="B7" s="258"/>
      <c r="C7" s="259"/>
      <c r="D7" s="259">
        <v>1</v>
      </c>
      <c r="E7" s="259" t="s">
        <v>172</v>
      </c>
      <c r="F7" s="256" t="s">
        <v>167</v>
      </c>
      <c r="M7" s="250" t="s">
        <v>153</v>
      </c>
    </row>
    <row r="8" spans="1:13" ht="106.5" customHeight="1">
      <c r="A8" s="260" t="s">
        <v>173</v>
      </c>
      <c r="B8" s="258">
        <v>12</v>
      </c>
      <c r="C8" s="259" t="s">
        <v>174</v>
      </c>
      <c r="D8" s="259" t="s">
        <v>175</v>
      </c>
      <c r="E8" s="259" t="s">
        <v>176</v>
      </c>
      <c r="F8" s="256" t="s">
        <v>167</v>
      </c>
    </row>
    <row r="9" spans="1:13" ht="78.95" customHeight="1">
      <c r="A9" s="260" t="s">
        <v>177</v>
      </c>
      <c r="B9" s="258"/>
      <c r="C9" s="258"/>
      <c r="D9" s="255" t="s">
        <v>169</v>
      </c>
      <c r="E9" s="255" t="s">
        <v>178</v>
      </c>
      <c r="F9" s="256" t="s">
        <v>167</v>
      </c>
    </row>
    <row r="10" spans="1:13" ht="65.099999999999994" customHeight="1">
      <c r="A10" s="260" t="s">
        <v>179</v>
      </c>
      <c r="B10" s="258" t="s">
        <v>180</v>
      </c>
      <c r="C10" s="259" t="s">
        <v>174</v>
      </c>
      <c r="D10" s="259" t="s">
        <v>181</v>
      </c>
      <c r="E10" s="259" t="s">
        <v>182</v>
      </c>
      <c r="F10" s="261" t="s">
        <v>167</v>
      </c>
    </row>
    <row r="11" spans="1:13" ht="65.099999999999994" customHeight="1">
      <c r="A11" s="278" t="s">
        <v>183</v>
      </c>
      <c r="B11" s="279" t="s">
        <v>184</v>
      </c>
      <c r="C11" s="280" t="s">
        <v>185</v>
      </c>
      <c r="D11" s="280"/>
      <c r="E11" s="280" t="s">
        <v>186</v>
      </c>
      <c r="F11" s="281" t="s">
        <v>187</v>
      </c>
    </row>
    <row r="12" spans="1:13" ht="65.099999999999994" customHeight="1">
      <c r="A12" s="278" t="s">
        <v>188</v>
      </c>
      <c r="B12" s="279"/>
      <c r="C12" s="280"/>
      <c r="D12" s="280" t="s">
        <v>189</v>
      </c>
      <c r="E12" s="280" t="s">
        <v>190</v>
      </c>
      <c r="F12" s="261" t="s">
        <v>167</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I4 F3" xr:uid="{85CEDB4C-2ACC-4B06-BCDC-0F784F51F1E5}"/>
    <dataValidation allowBlank="1" showInputMessage="1" showErrorMessage="1" prompt="Proponer y escribir en una frase la estrategia para gestionar la debilidad, la oportunidad, la amenaza o la fortaleza.Usar verbo de acción en infinitivo._x000a_" sqref="A3" xr:uid="{8540C1AD-8684-4CB3-87ED-D48FE7DD4C9D}"/>
  </dataValidations>
  <pageMargins left="0.7" right="0.7" top="0.75" bottom="0.75" header="0.3" footer="0.3"/>
  <pageSetup scale="48" orientation="portrait"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H53"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49" t="s">
        <v>191</v>
      </c>
      <c r="C2" s="350"/>
      <c r="D2" s="350"/>
      <c r="E2" s="350"/>
      <c r="F2" s="350"/>
      <c r="G2" s="351"/>
    </row>
    <row r="3" spans="2:9" ht="15">
      <c r="B3" s="352" t="s">
        <v>192</v>
      </c>
      <c r="C3" s="353"/>
      <c r="D3" s="354"/>
      <c r="E3" s="354"/>
      <c r="F3" s="354"/>
      <c r="G3" s="355"/>
    </row>
    <row r="4" spans="2:9" ht="88.5" customHeight="1">
      <c r="B4" s="356" t="s">
        <v>193</v>
      </c>
      <c r="C4" s="357"/>
      <c r="D4" s="357"/>
      <c r="E4" s="357"/>
      <c r="F4" s="357"/>
      <c r="G4" s="358"/>
    </row>
    <row r="5" spans="2:9" ht="15">
      <c r="B5" s="123"/>
      <c r="C5" s="133"/>
      <c r="D5" s="134"/>
      <c r="E5" s="135"/>
      <c r="F5" s="135"/>
      <c r="G5" s="135"/>
    </row>
    <row r="6" spans="2:9" ht="16.5" customHeight="1">
      <c r="B6" s="359" t="s">
        <v>194</v>
      </c>
      <c r="C6" s="360"/>
      <c r="D6" s="360"/>
      <c r="E6" s="360"/>
      <c r="F6" s="360"/>
      <c r="G6" s="361"/>
    </row>
    <row r="7" spans="2:9" ht="76.5" customHeight="1">
      <c r="B7" s="359"/>
      <c r="C7" s="360"/>
      <c r="D7" s="360"/>
      <c r="E7" s="360"/>
      <c r="F7" s="360"/>
      <c r="G7" s="361"/>
    </row>
    <row r="8" spans="2:9" ht="15" thickBot="1">
      <c r="B8" s="136"/>
      <c r="C8" s="137"/>
      <c r="D8" s="137"/>
      <c r="E8" s="138"/>
      <c r="F8" s="139"/>
      <c r="G8" s="139"/>
    </row>
    <row r="9" spans="2:9">
      <c r="B9" s="140"/>
      <c r="C9" s="198" t="s">
        <v>195</v>
      </c>
      <c r="D9" s="362" t="s">
        <v>196</v>
      </c>
      <c r="E9" s="363"/>
      <c r="F9" s="364" t="s">
        <v>197</v>
      </c>
      <c r="G9" s="365"/>
    </row>
    <row r="10" spans="2:9" ht="15" customHeight="1">
      <c r="B10" s="141"/>
      <c r="C10" s="125">
        <v>5</v>
      </c>
      <c r="D10" s="366" t="s">
        <v>198</v>
      </c>
      <c r="E10" s="367"/>
      <c r="F10" s="368" t="s">
        <v>199</v>
      </c>
      <c r="G10" s="369"/>
      <c r="H10" s="395"/>
      <c r="I10" s="395"/>
    </row>
    <row r="11" spans="2:9">
      <c r="B11" s="141"/>
      <c r="C11" s="125">
        <v>5</v>
      </c>
      <c r="D11" s="366" t="s">
        <v>200</v>
      </c>
      <c r="E11" s="367"/>
      <c r="F11" s="368" t="s">
        <v>201</v>
      </c>
      <c r="G11" s="369"/>
      <c r="H11" s="395"/>
      <c r="I11" s="395"/>
    </row>
    <row r="12" spans="2:9">
      <c r="B12" s="141"/>
      <c r="C12" s="125">
        <v>5</v>
      </c>
      <c r="D12" s="366" t="s">
        <v>202</v>
      </c>
      <c r="E12" s="367"/>
      <c r="F12" s="368" t="s">
        <v>203</v>
      </c>
      <c r="G12" s="369"/>
      <c r="H12" s="395"/>
      <c r="I12" s="395"/>
    </row>
    <row r="13" spans="2:9" ht="27.75" customHeight="1">
      <c r="B13" s="141"/>
      <c r="C13" s="125">
        <v>5</v>
      </c>
      <c r="D13" s="366" t="s">
        <v>204</v>
      </c>
      <c r="E13" s="367"/>
      <c r="F13" s="368" t="s">
        <v>205</v>
      </c>
      <c r="G13" s="369"/>
      <c r="H13" s="395"/>
      <c r="I13" s="395"/>
    </row>
    <row r="14" spans="2:9">
      <c r="B14" s="141"/>
      <c r="C14" s="125">
        <v>5</v>
      </c>
      <c r="D14" s="366" t="s">
        <v>206</v>
      </c>
      <c r="E14" s="367"/>
      <c r="F14" s="368" t="s">
        <v>207</v>
      </c>
      <c r="G14" s="369"/>
      <c r="H14" s="395"/>
      <c r="I14" s="395"/>
    </row>
    <row r="15" spans="2:9" ht="41.25" customHeight="1">
      <c r="B15" s="141"/>
      <c r="C15" s="125">
        <v>5</v>
      </c>
      <c r="D15" s="366" t="s">
        <v>208</v>
      </c>
      <c r="E15" s="367"/>
      <c r="F15" s="368" t="s">
        <v>209</v>
      </c>
      <c r="G15" s="369"/>
      <c r="H15" s="395"/>
      <c r="I15" s="395"/>
    </row>
    <row r="16" spans="2:9" ht="41.25" customHeight="1">
      <c r="B16" s="141"/>
      <c r="C16" s="125">
        <v>5</v>
      </c>
      <c r="D16" s="370" t="s">
        <v>210</v>
      </c>
      <c r="E16" s="371"/>
      <c r="F16" s="368" t="s">
        <v>211</v>
      </c>
      <c r="G16" s="369"/>
      <c r="H16" s="395"/>
      <c r="I16" s="395"/>
    </row>
    <row r="17" spans="2:9" ht="51.75" customHeight="1">
      <c r="B17" s="141"/>
      <c r="C17" s="125">
        <v>5</v>
      </c>
      <c r="D17" s="371" t="s">
        <v>212</v>
      </c>
      <c r="E17" s="374"/>
      <c r="F17" s="368" t="s">
        <v>213</v>
      </c>
      <c r="G17" s="369"/>
      <c r="H17" s="395"/>
      <c r="I17" s="395"/>
    </row>
    <row r="18" spans="2:9" ht="51.75" customHeight="1">
      <c r="B18" s="141"/>
      <c r="C18" s="125">
        <v>5</v>
      </c>
      <c r="D18" s="370" t="s">
        <v>214</v>
      </c>
      <c r="E18" s="371"/>
      <c r="F18" s="368" t="s">
        <v>215</v>
      </c>
      <c r="G18" s="369"/>
      <c r="H18" s="395"/>
      <c r="I18" s="395"/>
    </row>
    <row r="19" spans="2:9" ht="51.75" customHeight="1">
      <c r="B19" s="141"/>
      <c r="C19" s="125">
        <v>5</v>
      </c>
      <c r="D19" s="199" t="s">
        <v>216</v>
      </c>
      <c r="E19" s="200"/>
      <c r="F19" s="368" t="s">
        <v>217</v>
      </c>
      <c r="G19" s="369"/>
      <c r="H19" s="395"/>
      <c r="I19" s="395"/>
    </row>
    <row r="20" spans="2:9" ht="51.75" customHeight="1">
      <c r="B20" s="141"/>
      <c r="C20" s="125">
        <v>5</v>
      </c>
      <c r="D20" s="199" t="s">
        <v>218</v>
      </c>
      <c r="E20" s="200"/>
      <c r="F20" s="368" t="s">
        <v>219</v>
      </c>
      <c r="G20" s="369"/>
      <c r="H20" s="395"/>
      <c r="I20" s="395"/>
    </row>
    <row r="21" spans="2:9" ht="66.75" customHeight="1">
      <c r="B21" s="141"/>
      <c r="C21" s="125">
        <v>5</v>
      </c>
      <c r="D21" s="370" t="s">
        <v>220</v>
      </c>
      <c r="E21" s="371"/>
      <c r="F21" s="368" t="s">
        <v>221</v>
      </c>
      <c r="G21" s="369"/>
      <c r="H21" s="395"/>
      <c r="I21" s="395"/>
    </row>
    <row r="22" spans="2:9" ht="36" customHeight="1">
      <c r="B22" s="141"/>
      <c r="C22" s="125">
        <v>5</v>
      </c>
      <c r="D22" s="372" t="s">
        <v>222</v>
      </c>
      <c r="E22" s="373"/>
      <c r="F22" s="368" t="s">
        <v>223</v>
      </c>
      <c r="G22" s="369"/>
      <c r="H22" s="404"/>
      <c r="I22" s="404"/>
    </row>
    <row r="23" spans="2:9" ht="26.25" customHeight="1">
      <c r="B23" s="141"/>
      <c r="C23" s="125">
        <v>5</v>
      </c>
      <c r="D23" s="387" t="s">
        <v>224</v>
      </c>
      <c r="E23" s="387"/>
      <c r="F23" s="388" t="s">
        <v>225</v>
      </c>
      <c r="G23" s="369"/>
      <c r="H23" s="395"/>
      <c r="I23" s="395"/>
    </row>
    <row r="24" spans="2:9" ht="26.25" customHeight="1">
      <c r="B24" s="141"/>
      <c r="C24" s="125">
        <v>5</v>
      </c>
      <c r="D24" s="387" t="s">
        <v>226</v>
      </c>
      <c r="E24" s="387"/>
      <c r="F24" s="388" t="s">
        <v>227</v>
      </c>
      <c r="G24" s="369"/>
      <c r="H24" s="395"/>
      <c r="I24" s="395"/>
    </row>
    <row r="25" spans="2:9" ht="26.25" customHeight="1">
      <c r="B25" s="141"/>
      <c r="C25" s="125">
        <v>5</v>
      </c>
      <c r="D25" s="389" t="s">
        <v>228</v>
      </c>
      <c r="E25" s="390"/>
      <c r="F25" s="388" t="s">
        <v>229</v>
      </c>
      <c r="G25" s="369"/>
      <c r="H25" s="395"/>
      <c r="I25" s="395"/>
    </row>
    <row r="26" spans="2:9" ht="27" customHeight="1">
      <c r="B26" s="142"/>
      <c r="C26" s="375" t="s">
        <v>230</v>
      </c>
      <c r="D26" s="376"/>
      <c r="E26" s="376"/>
      <c r="F26" s="376"/>
      <c r="G26" s="377"/>
    </row>
    <row r="27" spans="2:9" ht="27" customHeight="1">
      <c r="B27" s="378" t="s">
        <v>231</v>
      </c>
      <c r="C27" s="379"/>
      <c r="D27" s="379"/>
      <c r="E27" s="379"/>
      <c r="F27" s="379"/>
      <c r="G27" s="380"/>
    </row>
    <row r="28" spans="2:9" ht="10.5" customHeight="1">
      <c r="B28" s="143"/>
      <c r="D28" s="144"/>
      <c r="E28" s="145"/>
      <c r="F28" s="146"/>
      <c r="G28" s="146"/>
    </row>
    <row r="29" spans="2:9">
      <c r="B29" s="143"/>
      <c r="C29" s="147"/>
      <c r="D29" s="381" t="s">
        <v>196</v>
      </c>
      <c r="E29" s="381"/>
      <c r="F29" s="382" t="s">
        <v>197</v>
      </c>
      <c r="G29" s="383"/>
    </row>
    <row r="30" spans="2:9">
      <c r="B30" s="143"/>
      <c r="D30" s="384" t="s">
        <v>198</v>
      </c>
      <c r="E30" s="384"/>
      <c r="F30" s="385" t="s">
        <v>232</v>
      </c>
      <c r="G30" s="386"/>
      <c r="H30" s="395"/>
      <c r="I30" s="395"/>
    </row>
    <row r="31" spans="2:9">
      <c r="B31" s="143"/>
      <c r="D31" s="384" t="s">
        <v>200</v>
      </c>
      <c r="E31" s="384"/>
      <c r="F31" s="385" t="s">
        <v>233</v>
      </c>
      <c r="G31" s="386"/>
      <c r="H31" s="395"/>
      <c r="I31" s="395"/>
    </row>
    <row r="32" spans="2:9">
      <c r="B32" s="143"/>
      <c r="D32" s="384" t="s">
        <v>202</v>
      </c>
      <c r="E32" s="384"/>
      <c r="F32" s="385" t="s">
        <v>234</v>
      </c>
      <c r="G32" s="386"/>
      <c r="H32" s="395"/>
      <c r="I32" s="395"/>
    </row>
    <row r="33" spans="2:9">
      <c r="B33" s="143"/>
      <c r="D33" s="384" t="s">
        <v>204</v>
      </c>
      <c r="E33" s="384"/>
      <c r="F33" s="385" t="s">
        <v>235</v>
      </c>
      <c r="G33" s="386"/>
      <c r="H33" s="395"/>
      <c r="I33" s="395"/>
    </row>
    <row r="34" spans="2:9">
      <c r="B34" s="143"/>
      <c r="D34" s="384" t="s">
        <v>206</v>
      </c>
      <c r="E34" s="384"/>
      <c r="F34" s="385" t="s">
        <v>236</v>
      </c>
      <c r="G34" s="386"/>
      <c r="H34" s="395"/>
      <c r="I34" s="395"/>
    </row>
    <row r="35" spans="2:9" ht="40.9" customHeight="1">
      <c r="B35" s="143"/>
      <c r="D35" s="384" t="s">
        <v>237</v>
      </c>
      <c r="E35" s="384"/>
      <c r="F35" s="385" t="s">
        <v>238</v>
      </c>
      <c r="G35" s="386"/>
      <c r="H35" s="395"/>
      <c r="I35" s="395"/>
    </row>
    <row r="36" spans="2:9" ht="42" customHeight="1">
      <c r="B36" s="124"/>
      <c r="C36" s="148"/>
      <c r="D36" s="384" t="s">
        <v>239</v>
      </c>
      <c r="E36" s="384"/>
      <c r="F36" s="385" t="s">
        <v>240</v>
      </c>
      <c r="G36" s="386"/>
      <c r="H36" s="405"/>
      <c r="I36" s="405"/>
    </row>
    <row r="37" spans="2:9" ht="30.75" customHeight="1">
      <c r="B37" s="124"/>
      <c r="C37" s="148"/>
      <c r="D37" s="384" t="s">
        <v>241</v>
      </c>
      <c r="E37" s="384"/>
      <c r="F37" s="391" t="s">
        <v>242</v>
      </c>
      <c r="G37" s="392"/>
      <c r="H37" s="405"/>
      <c r="I37" s="405"/>
    </row>
    <row r="38" spans="2:9" ht="33" customHeight="1">
      <c r="B38" s="124"/>
      <c r="C38" s="148"/>
      <c r="D38" s="384" t="s">
        <v>243</v>
      </c>
      <c r="E38" s="384"/>
      <c r="F38" s="391" t="s">
        <v>242</v>
      </c>
      <c r="G38" s="392"/>
      <c r="H38" s="405"/>
      <c r="I38" s="405"/>
    </row>
    <row r="39" spans="2:9" ht="30" customHeight="1">
      <c r="B39" s="124"/>
      <c r="C39" s="148"/>
      <c r="D39" s="384" t="s">
        <v>244</v>
      </c>
      <c r="E39" s="384"/>
      <c r="F39" s="391" t="s">
        <v>242</v>
      </c>
      <c r="G39" s="392"/>
      <c r="H39" s="405"/>
      <c r="I39" s="405"/>
    </row>
    <row r="40" spans="2:9" ht="30" customHeight="1">
      <c r="B40" s="124"/>
      <c r="C40" s="148"/>
      <c r="D40" s="384" t="s">
        <v>245</v>
      </c>
      <c r="E40" s="384"/>
      <c r="F40" s="391" t="s">
        <v>242</v>
      </c>
      <c r="G40" s="392"/>
      <c r="H40" s="405"/>
      <c r="I40" s="405"/>
    </row>
    <row r="41" spans="2:9" ht="30" customHeight="1">
      <c r="B41" s="124"/>
      <c r="C41" s="148"/>
      <c r="D41" s="393" t="s">
        <v>246</v>
      </c>
      <c r="E41" s="394"/>
      <c r="F41" s="385" t="s">
        <v>247</v>
      </c>
      <c r="G41" s="386"/>
      <c r="H41" s="405"/>
      <c r="I41" s="405"/>
    </row>
    <row r="42" spans="2:9" ht="35.25" customHeight="1">
      <c r="B42" s="124"/>
      <c r="C42" s="148"/>
      <c r="D42" s="384" t="s">
        <v>248</v>
      </c>
      <c r="E42" s="384"/>
      <c r="F42" s="385" t="s">
        <v>249</v>
      </c>
      <c r="G42" s="386"/>
      <c r="H42" s="405"/>
      <c r="I42" s="405"/>
    </row>
    <row r="43" spans="2:9" ht="31.5" customHeight="1">
      <c r="B43" s="124"/>
      <c r="C43" s="148"/>
      <c r="D43" s="384" t="s">
        <v>241</v>
      </c>
      <c r="E43" s="384"/>
      <c r="F43" s="391" t="s">
        <v>242</v>
      </c>
      <c r="G43" s="392"/>
      <c r="H43" s="405"/>
      <c r="I43" s="405"/>
    </row>
    <row r="44" spans="2:9" ht="35.25" customHeight="1">
      <c r="B44" s="124"/>
      <c r="C44" s="148"/>
      <c r="D44" s="384" t="s">
        <v>250</v>
      </c>
      <c r="E44" s="384"/>
      <c r="F44" s="391" t="s">
        <v>242</v>
      </c>
      <c r="G44" s="392"/>
      <c r="H44" s="405"/>
      <c r="I44" s="405"/>
    </row>
    <row r="45" spans="2:9" ht="57" customHeight="1">
      <c r="B45" s="124"/>
      <c r="C45" s="148"/>
      <c r="D45" s="384" t="s">
        <v>245</v>
      </c>
      <c r="E45" s="384"/>
      <c r="F45" s="391" t="s">
        <v>242</v>
      </c>
      <c r="G45" s="392"/>
      <c r="H45" s="405"/>
      <c r="I45" s="405"/>
    </row>
    <row r="46" spans="2:9" ht="32.25" customHeight="1">
      <c r="B46" s="124"/>
      <c r="C46" s="148"/>
      <c r="D46" s="384" t="s">
        <v>243</v>
      </c>
      <c r="E46" s="384"/>
      <c r="F46" s="391" t="s">
        <v>242</v>
      </c>
      <c r="G46" s="392"/>
      <c r="H46" s="405"/>
      <c r="I46" s="405"/>
    </row>
    <row r="47" spans="2:9" ht="32.25" customHeight="1">
      <c r="B47" s="124"/>
      <c r="C47" s="148"/>
      <c r="D47" s="393" t="s">
        <v>251</v>
      </c>
      <c r="E47" s="394"/>
      <c r="F47" s="402" t="s">
        <v>252</v>
      </c>
      <c r="G47" s="403"/>
      <c r="H47" s="405"/>
      <c r="I47" s="405"/>
    </row>
    <row r="48" spans="2:9" ht="32.25" customHeight="1">
      <c r="B48" s="124"/>
      <c r="C48" s="148"/>
      <c r="D48" s="384" t="s">
        <v>253</v>
      </c>
      <c r="E48" s="384"/>
      <c r="F48" s="385" t="s">
        <v>254</v>
      </c>
      <c r="G48" s="386"/>
      <c r="H48" s="405"/>
      <c r="I48" s="405"/>
    </row>
    <row r="49" spans="2:9" ht="32.25" customHeight="1">
      <c r="B49" s="124"/>
      <c r="C49" s="148"/>
      <c r="D49" s="384" t="s">
        <v>255</v>
      </c>
      <c r="E49" s="384"/>
      <c r="F49" s="385" t="s">
        <v>256</v>
      </c>
      <c r="G49" s="386"/>
      <c r="H49" s="405"/>
      <c r="I49" s="405"/>
    </row>
    <row r="50" spans="2:9" ht="32.25" customHeight="1">
      <c r="B50" s="124"/>
      <c r="C50" s="148"/>
      <c r="D50" s="384" t="s">
        <v>257</v>
      </c>
      <c r="E50" s="384"/>
      <c r="F50" s="385" t="s">
        <v>258</v>
      </c>
      <c r="G50" s="386"/>
      <c r="H50" s="405"/>
      <c r="I50" s="405"/>
    </row>
    <row r="51" spans="2:9" ht="32.25" customHeight="1">
      <c r="B51" s="124"/>
      <c r="C51" s="148"/>
      <c r="D51" s="144"/>
      <c r="E51" s="144"/>
      <c r="F51" s="146"/>
      <c r="G51" s="146"/>
      <c r="H51" s="405"/>
      <c r="I51" s="405"/>
    </row>
    <row r="52" spans="2:9" ht="32.25" customHeight="1">
      <c r="B52" s="124"/>
      <c r="C52" s="148"/>
      <c r="D52" s="144"/>
      <c r="E52" s="144"/>
      <c r="F52" s="146"/>
      <c r="G52" s="146"/>
    </row>
    <row r="53" spans="2:9" ht="32.25" customHeight="1">
      <c r="B53" s="124"/>
      <c r="C53" s="148"/>
      <c r="D53" s="144"/>
      <c r="E53" s="144"/>
      <c r="F53" s="146"/>
      <c r="G53" s="146"/>
    </row>
    <row r="54" spans="2:9" ht="21.75" customHeight="1">
      <c r="B54" s="396" t="s">
        <v>259</v>
      </c>
      <c r="C54" s="397"/>
      <c r="D54" s="397"/>
      <c r="E54" s="397"/>
      <c r="F54" s="397"/>
      <c r="G54" s="398"/>
    </row>
    <row r="55" spans="2:9" ht="21.75" customHeight="1">
      <c r="B55" s="396" t="s">
        <v>260</v>
      </c>
      <c r="C55" s="397"/>
      <c r="D55" s="397"/>
      <c r="E55" s="397"/>
      <c r="F55" s="397"/>
      <c r="G55" s="398"/>
    </row>
    <row r="56" spans="2:9" ht="20.25" customHeight="1">
      <c r="B56" s="396" t="s">
        <v>261</v>
      </c>
      <c r="C56" s="397"/>
      <c r="D56" s="397"/>
      <c r="E56" s="397"/>
      <c r="F56" s="397"/>
      <c r="G56" s="398"/>
    </row>
    <row r="57" spans="2:9" ht="20.25" customHeight="1">
      <c r="B57" s="396" t="s">
        <v>262</v>
      </c>
      <c r="C57" s="397"/>
      <c r="D57" s="397"/>
      <c r="E57" s="397"/>
      <c r="F57" s="397"/>
      <c r="G57" s="398"/>
    </row>
    <row r="58" spans="2:9" ht="18" customHeight="1" thickBot="1">
      <c r="B58" s="399" t="s">
        <v>263</v>
      </c>
      <c r="C58" s="400"/>
      <c r="D58" s="400"/>
      <c r="E58" s="400"/>
      <c r="F58" s="400"/>
      <c r="G58" s="401"/>
    </row>
    <row r="59" spans="2:9">
      <c r="B59" s="149"/>
      <c r="C59" s="150"/>
      <c r="D59" s="149"/>
      <c r="E59" s="149"/>
      <c r="F59" s="149"/>
      <c r="G59" s="149"/>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55"/>
  <sheetViews>
    <sheetView showGridLines="0" topLeftCell="A9" zoomScale="70" zoomScaleNormal="70" zoomScalePageLayoutView="50" workbookViewId="0">
      <selection activeCell="M14" sqref="M14:M17"/>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03"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06"/>
      <c r="B1" s="407"/>
      <c r="C1" s="407"/>
      <c r="D1" s="41"/>
      <c r="E1" s="42"/>
      <c r="F1" s="42"/>
      <c r="G1" s="42"/>
      <c r="H1" s="42"/>
      <c r="I1" s="42"/>
      <c r="J1" s="42"/>
      <c r="K1" s="42"/>
      <c r="L1" s="202"/>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08"/>
      <c r="B2" s="409"/>
      <c r="C2" s="409"/>
      <c r="D2" s="36"/>
      <c r="E2" s="35"/>
      <c r="F2" s="35"/>
      <c r="G2" s="35"/>
      <c r="H2" s="35"/>
      <c r="I2" s="35"/>
      <c r="J2" s="35"/>
      <c r="K2" s="35"/>
      <c r="L2" s="197"/>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197"/>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10" t="s">
        <v>264</v>
      </c>
      <c r="B4" s="411"/>
      <c r="C4" s="412"/>
      <c r="D4" s="425" t="s">
        <v>265</v>
      </c>
      <c r="E4" s="426"/>
      <c r="F4" s="426"/>
      <c r="G4" s="426"/>
      <c r="H4" s="426"/>
      <c r="I4" s="426"/>
      <c r="J4" s="426"/>
      <c r="K4" s="426"/>
      <c r="L4" s="426"/>
      <c r="M4" s="426"/>
      <c r="N4" s="427"/>
      <c r="O4" s="18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29" t="s">
        <v>266</v>
      </c>
      <c r="B5" s="430"/>
      <c r="C5" s="431"/>
      <c r="D5" s="425" t="s">
        <v>267</v>
      </c>
      <c r="E5" s="426"/>
      <c r="F5" s="426"/>
      <c r="G5" s="426"/>
      <c r="H5" s="426"/>
      <c r="I5" s="426"/>
      <c r="J5" s="426"/>
      <c r="K5" s="426"/>
      <c r="L5" s="426"/>
      <c r="M5" s="426"/>
      <c r="N5" s="427"/>
      <c r="O5" s="18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29" t="s">
        <v>268</v>
      </c>
      <c r="B6" s="430"/>
      <c r="C6" s="431"/>
      <c r="D6" s="436" t="s">
        <v>269</v>
      </c>
      <c r="E6" s="426"/>
      <c r="F6" s="426"/>
      <c r="G6" s="426"/>
      <c r="H6" s="426"/>
      <c r="I6" s="426"/>
      <c r="J6" s="426"/>
      <c r="K6" s="426"/>
      <c r="L6" s="426"/>
      <c r="M6" s="426"/>
      <c r="N6" s="427"/>
      <c r="O6" s="151"/>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c r="A7" s="435" t="s">
        <v>270</v>
      </c>
      <c r="B7" s="435"/>
      <c r="C7" s="435"/>
      <c r="D7" s="433" t="s">
        <v>271</v>
      </c>
      <c r="E7" s="432" t="s">
        <v>272</v>
      </c>
      <c r="F7" s="432"/>
      <c r="G7" s="432"/>
      <c r="H7" s="432"/>
      <c r="I7" s="432" t="s">
        <v>273</v>
      </c>
      <c r="J7" s="432"/>
      <c r="K7" s="432"/>
      <c r="L7" s="432"/>
      <c r="M7" s="432"/>
      <c r="N7" s="437" t="s">
        <v>274</v>
      </c>
      <c r="O7" s="43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30.75" customHeight="1">
      <c r="A8" s="413" t="s">
        <v>275</v>
      </c>
      <c r="B8" s="415" t="s">
        <v>276</v>
      </c>
      <c r="C8" s="287" t="s">
        <v>277</v>
      </c>
      <c r="D8" s="434"/>
      <c r="E8" s="415" t="s">
        <v>212</v>
      </c>
      <c r="F8" s="415" t="s">
        <v>278</v>
      </c>
      <c r="G8" s="415" t="s">
        <v>279</v>
      </c>
      <c r="H8" s="415" t="s">
        <v>218</v>
      </c>
      <c r="I8" s="415" t="s">
        <v>280</v>
      </c>
      <c r="J8" s="288" t="s">
        <v>281</v>
      </c>
      <c r="K8" s="415" t="s">
        <v>273</v>
      </c>
      <c r="L8" s="415" t="s">
        <v>282</v>
      </c>
      <c r="M8" s="415" t="s">
        <v>283</v>
      </c>
      <c r="N8" s="464" t="s">
        <v>284</v>
      </c>
      <c r="O8" s="464" t="s">
        <v>285</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14"/>
      <c r="B9" s="416"/>
      <c r="C9" s="289" t="s">
        <v>286</v>
      </c>
      <c r="D9" s="416"/>
      <c r="E9" s="428"/>
      <c r="F9" s="428"/>
      <c r="G9" s="428"/>
      <c r="H9" s="428"/>
      <c r="I9" s="428"/>
      <c r="J9" s="290" t="s">
        <v>287</v>
      </c>
      <c r="K9" s="428" t="s">
        <v>288</v>
      </c>
      <c r="L9" s="428"/>
      <c r="M9" s="428" t="s">
        <v>288</v>
      </c>
      <c r="N9" s="465"/>
      <c r="O9" s="465"/>
      <c r="P9" s="17"/>
      <c r="Q9" s="19" t="s">
        <v>289</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4.150000000000006" customHeight="1" thickTop="1" thickBot="1">
      <c r="A10" s="422">
        <v>1</v>
      </c>
      <c r="B10" s="420" t="s">
        <v>290</v>
      </c>
      <c r="C10" s="417" t="s">
        <v>291</v>
      </c>
      <c r="D10" s="155" t="s">
        <v>292</v>
      </c>
      <c r="E10" s="438">
        <v>246</v>
      </c>
      <c r="F10" s="438">
        <v>1</v>
      </c>
      <c r="G10" s="441">
        <f>+F10/E10</f>
        <v>4.0650406504065045E-3</v>
      </c>
      <c r="H10" s="444"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293</v>
      </c>
      <c r="J10" s="210" t="s">
        <v>294</v>
      </c>
      <c r="K10" s="159" t="str">
        <f>IFERROR(CONCATENATE(INDEX('8- Políticas de Administración '!$B$16:$F$53,MATCH('5- Identificación de Riesgos'!J10,'8- Políticas de Administración '!$C$16:$C$54,0),1)," - ",L10),"")</f>
        <v>Menor - 2</v>
      </c>
      <c r="L10" s="196">
        <f>IFERROR(VLOOKUP(INDEX('8- Políticas de Administración '!$B$16:$F$63,MATCH('5- Identificación de Riesgos'!J10,'8- Políticas de Administración '!$C$16:$C$64,0),1),'8- Políticas de Administración '!$B$16:$F$64,5,FALSE),"")</f>
        <v>2</v>
      </c>
      <c r="M10" s="450" t="str">
        <f>IFERROR(CONCATENATE(INDEX('8- Políticas de Administración '!$B$16:$F$53,MATCH(ROUND(AVERAGE(L10:L13),0),'8- Políticas de Administración '!$F$16:$F$53,0),1)," - ",ROUND(AVERAGE(L10:L13),0)),"")</f>
        <v>Menor - 2</v>
      </c>
      <c r="N10" s="447" t="str">
        <f>IFERROR(CONCATENATE(VLOOKUP((LEFT(H10,LEN(H10)-4)&amp;LEFT(M10,LEN(M10)-4)),'9- Matriz de Calor '!$D$18:$E$42,2,0)," - ",RIGHT(H10,1)*RIGHT(M10,1)),"")</f>
        <v>Bajo - 2</v>
      </c>
      <c r="O10" s="467">
        <f>RIGHT(H10,1)*RIGHT(M10,1)</f>
        <v>2</v>
      </c>
      <c r="P10" s="17"/>
    </row>
    <row r="11" spans="1:257" ht="57" customHeight="1">
      <c r="A11" s="423"/>
      <c r="B11" s="420"/>
      <c r="C11" s="418"/>
      <c r="D11" s="161" t="s">
        <v>295</v>
      </c>
      <c r="E11" s="439"/>
      <c r="F11" s="439"/>
      <c r="G11" s="442"/>
      <c r="H11" s="445"/>
      <c r="I11" s="157"/>
      <c r="J11" s="164"/>
      <c r="K11" s="156"/>
      <c r="L11" s="184" t="str">
        <f>IFERROR(VLOOKUP(INDEX('8- Políticas de Administración '!$B$16:$F$63,MATCH('5- Identificación de Riesgos'!J11,'8- Políticas de Administración '!$C$16:$C$64,0),1),'8- Políticas de Administración '!$B$16:$F$64,5,FALSE),"")</f>
        <v/>
      </c>
      <c r="M11" s="451"/>
      <c r="N11" s="448"/>
      <c r="O11" s="468"/>
      <c r="P11" s="17"/>
    </row>
    <row r="12" spans="1:257" ht="16.5">
      <c r="A12" s="423"/>
      <c r="B12" s="420"/>
      <c r="C12" s="418"/>
      <c r="D12" s="162"/>
      <c r="E12" s="439"/>
      <c r="F12" s="439"/>
      <c r="G12" s="442"/>
      <c r="H12" s="445"/>
      <c r="I12" s="157"/>
      <c r="J12" s="97"/>
      <c r="K12" s="157" t="str">
        <f>IFERROR(CONCATENATE(INDEX('8- Políticas de Administración '!$B$16:$F$53,MATCH('5- Identificación de Riesgos'!J12,'8- Políticas de Administración '!$C$16:$C$54,0),1)," - ",L12),"")</f>
        <v/>
      </c>
      <c r="L12" s="184" t="str">
        <f>IFERROR(VLOOKUP(INDEX('8- Políticas de Administración '!$B$16:$F$63,MATCH('5- Identificación de Riesgos'!J12,'8- Políticas de Administración '!$C$16:$C$64,0),1),'8- Políticas de Administración '!$B$16:$F$64,5,FALSE),"")</f>
        <v/>
      </c>
      <c r="M12" s="451"/>
      <c r="N12" s="448"/>
      <c r="O12" s="468"/>
      <c r="P12" s="17"/>
    </row>
    <row r="13" spans="1:257" ht="17.25" thickBot="1">
      <c r="A13" s="424"/>
      <c r="B13" s="421"/>
      <c r="C13" s="419"/>
      <c r="D13" s="163"/>
      <c r="E13" s="440"/>
      <c r="F13" s="440"/>
      <c r="G13" s="443"/>
      <c r="H13" s="446"/>
      <c r="I13" s="158"/>
      <c r="J13" s="165"/>
      <c r="K13" s="158" t="str">
        <f>IFERROR(CONCATENATE(INDEX('8- Políticas de Administración '!$B$16:$F$53,MATCH('5- Identificación de Riesgos'!J13,'8- Políticas de Administración '!$C$16:$C$54,0),1)," - ",L13),"")</f>
        <v/>
      </c>
      <c r="L13" s="185" t="str">
        <f>IFERROR(VLOOKUP(INDEX('8- Políticas de Administración '!$B$16:$F$63,MATCH('5- Identificación de Riesgos'!J13,'8- Políticas de Administración '!$C$16:$C$64,0),1),'8- Políticas de Administración '!$B$16:$F$64,5,FALSE),"")</f>
        <v/>
      </c>
      <c r="M13" s="452"/>
      <c r="N13" s="449"/>
      <c r="O13" s="468"/>
      <c r="P13" s="17"/>
    </row>
    <row r="14" spans="1:257" ht="45.75" thickBot="1">
      <c r="A14" s="453">
        <v>2</v>
      </c>
      <c r="B14" s="454" t="s">
        <v>296</v>
      </c>
      <c r="C14" s="455" t="s">
        <v>297</v>
      </c>
      <c r="D14" s="269" t="s">
        <v>298</v>
      </c>
      <c r="E14" s="458">
        <v>32974</v>
      </c>
      <c r="F14" s="458">
        <f>1162*2</f>
        <v>2324</v>
      </c>
      <c r="G14" s="459">
        <f t="shared" ref="G14" si="0">F14/E14</f>
        <v>7.0479771941529684E-2</v>
      </c>
      <c r="H14" s="462" t="str">
        <f>CONCATENATE(IF(G14&lt;='8-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 - ",VLOOKUP(IF(G14&lt;='8-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valida"))))),'8- Políticas de Administración '!$B$6:$F$10,5,FALSE))</f>
        <v>Baja - 2</v>
      </c>
      <c r="I14" s="156" t="s">
        <v>293</v>
      </c>
      <c r="J14" s="164" t="s">
        <v>421</v>
      </c>
      <c r="K14" s="156" t="str">
        <f>IFERROR(CONCATENATE(INDEX('8- Políticas de Administración '!$B$16:$F$53,MATCH('5- Identificación de Riesgos'!J14,'8- Políticas de Administración '!$C$16:$C$54,0),1)," - ",L14),"")</f>
        <v>Mayor - 4</v>
      </c>
      <c r="L14" s="183">
        <f>IFERROR(VLOOKUP(INDEX('8- Políticas de Administración '!$B$16:$F$63,MATCH('5- Identificación de Riesgos'!J14,'8- Políticas de Administración '!$C$16:$C$64,0),1),'8- Políticas de Administración '!$B$16:$F$64,5,FALSE),"")</f>
        <v>4</v>
      </c>
      <c r="M14" s="458" t="str">
        <f>IFERROR(CONCATENATE(INDEX('8- Políticas de Administración '!$B$16:$F$53,MATCH(ROUND(AVERAGE(L14:L17),0),'8- Políticas de Administración '!$F$16:$F$53,0),1)," - ",ROUND(AVERAGE(L14:L17),0)),"")</f>
        <v>Mayor - 4</v>
      </c>
      <c r="N14" s="463" t="str">
        <f>IFERROR(CONCATENATE(VLOOKUP((LEFT(H14,LEN(H14)-4)&amp;LEFT(M14,LEN(M14)-4)),'9- Matriz de Calor '!$D$18:$E$42,2,0)," - ",RIGHT(H14,1)*RIGHT(M14,1)),"")</f>
        <v>Alto - 8</v>
      </c>
      <c r="O14" s="468">
        <f>RIGHT(H14,1)*RIGHT(M14,1)</f>
        <v>8</v>
      </c>
    </row>
    <row r="15" spans="1:257" ht="30">
      <c r="A15" s="423"/>
      <c r="B15" s="420"/>
      <c r="C15" s="456"/>
      <c r="D15" s="269" t="s">
        <v>300</v>
      </c>
      <c r="E15" s="451"/>
      <c r="F15" s="451"/>
      <c r="G15" s="460"/>
      <c r="H15" s="445"/>
      <c r="I15" s="157"/>
      <c r="J15" s="164"/>
      <c r="K15" s="157" t="str">
        <f>IFERROR(CONCATENATE(INDEX('8- Políticas de Administración '!$B$16:$F$53,MATCH('5- Identificación de Riesgos'!J15,'8- Políticas de Administración '!$C$16:$C$54,0),1)," - ",L15),"")</f>
        <v/>
      </c>
      <c r="L15" s="184" t="str">
        <f>IFERROR(VLOOKUP(INDEX('8- Políticas de Administración '!$B$16:$F$63,MATCH('5- Identificación de Riesgos'!J15,'8- Políticas de Administración '!$C$16:$C$64,0),1),'8- Políticas de Administración '!$B$16:$F$64,5,FALSE),"")</f>
        <v/>
      </c>
      <c r="M15" s="451"/>
      <c r="N15" s="448"/>
      <c r="O15" s="468"/>
    </row>
    <row r="16" spans="1:257" ht="30">
      <c r="A16" s="423"/>
      <c r="B16" s="420"/>
      <c r="C16" s="456"/>
      <c r="D16" s="192" t="s">
        <v>301</v>
      </c>
      <c r="E16" s="451"/>
      <c r="F16" s="451"/>
      <c r="G16" s="460"/>
      <c r="H16" s="445"/>
      <c r="I16" s="157"/>
      <c r="J16" s="97"/>
      <c r="K16" s="157" t="str">
        <f>IFERROR(CONCATENATE(INDEX('8- Políticas de Administración '!$B$16:$F$53,MATCH('5- Identificación de Riesgos'!J12,'8- Políticas de Administración '!$C$16:$C$54,0),1)," - ",L16),"")</f>
        <v/>
      </c>
      <c r="L16" s="184" t="str">
        <f>IFERROR(VLOOKUP(INDEX('8- Políticas de Administración '!$B$16:$F$63,MATCH('5- Identificación de Riesgos'!J16,'8- Políticas de Administración '!$C$16:$C$64,0),1),'8- Políticas de Administración '!$B$16:$F$64,5,FALSE),"")</f>
        <v/>
      </c>
      <c r="M16" s="451"/>
      <c r="N16" s="448"/>
      <c r="O16" s="468"/>
    </row>
    <row r="17" spans="1:15" ht="59.45" customHeight="1" thickBot="1">
      <c r="A17" s="424"/>
      <c r="B17" s="421"/>
      <c r="C17" s="457"/>
      <c r="D17" s="311" t="s">
        <v>302</v>
      </c>
      <c r="E17" s="452"/>
      <c r="F17" s="452"/>
      <c r="G17" s="461"/>
      <c r="H17" s="446"/>
      <c r="I17" s="304"/>
      <c r="J17" s="305"/>
      <c r="K17" s="158" t="str">
        <f>IFERROR(CONCATENATE(INDEX('8- Políticas de Administración '!$B$16:$F$53,MATCH('5- Identificación de Riesgos'!J17,'8- Políticas de Administración '!$C$16:$C$54,0),1)," - ",L17),"")</f>
        <v/>
      </c>
      <c r="L17" s="185" t="str">
        <f>IFERROR(VLOOKUP(INDEX('8- Políticas de Administración '!$B$16:$F$63,MATCH('5- Identificación de Riesgos'!J17,'8- Políticas de Administración '!$C$16:$C$64,0),1),'8- Políticas de Administración '!$B$16:$F$64,5,FALSE),"")</f>
        <v/>
      </c>
      <c r="M17" s="452"/>
      <c r="N17" s="449"/>
      <c r="O17" s="468"/>
    </row>
    <row r="18" spans="1:15" ht="46.5" customHeight="1">
      <c r="A18" s="453">
        <v>3</v>
      </c>
      <c r="B18" s="454" t="s">
        <v>303</v>
      </c>
      <c r="C18" s="455" t="s">
        <v>304</v>
      </c>
      <c r="D18" s="269" t="s">
        <v>305</v>
      </c>
      <c r="E18" s="458">
        <v>1</v>
      </c>
      <c r="F18" s="458">
        <v>0</v>
      </c>
      <c r="G18" s="459">
        <f t="shared" ref="G18" si="1">F18/E18</f>
        <v>0</v>
      </c>
      <c r="H18" s="462" t="str">
        <f>CONCATENATE(IF(G18&lt;='8-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 - ",VLOOKUP(IF(G18&lt;='8-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valida"))))),'8- Políticas de Administración '!$B$6:$F$10,5,FALSE))</f>
        <v>Muy Baja - 1</v>
      </c>
      <c r="I18" s="157" t="s">
        <v>293</v>
      </c>
      <c r="J18" s="97" t="s">
        <v>306</v>
      </c>
      <c r="K18" s="156" t="str">
        <f>IFERROR(CONCATENATE(INDEX('8- Políticas de Administración '!$B$16:$F$53,MATCH('5- Identificación de Riesgos'!J18,'8- Políticas de Administración '!$C$16:$C$54,0),1)," - ",L18),"")</f>
        <v>Moderado - 3</v>
      </c>
      <c r="L18" s="183">
        <f>IFERROR(VLOOKUP(INDEX('8- Políticas de Administración '!$B$16:$F$63,MATCH('5- Identificación de Riesgos'!J18,'8- Políticas de Administración '!$C$16:$C$64,0),1),'8- Políticas de Administración '!$B$16:$F$64,5,FALSE),"")</f>
        <v>3</v>
      </c>
      <c r="M18" s="458" t="str">
        <f>IFERROR(CONCATENATE(INDEX('8- Políticas de Administración '!$B$16:$F$53,MATCH(ROUND(AVERAGE(L18:L21),0),'8- Políticas de Administración '!$F$16:$F$53,0),1)," - ",ROUND(AVERAGE(L18:L21),0)),"")</f>
        <v>Menor - 2</v>
      </c>
      <c r="N18" s="463" t="str">
        <f>IFERROR(CONCATENATE(VLOOKUP((LEFT(H18,LEN(H18)-4)&amp;LEFT(M18,LEN(M18)-4)),'9- Matriz de Calor '!$D$18:$E$42,2,0)," - ",RIGHT(H18,1)*RIGHT(M18,1)),"")</f>
        <v>Bajo - 2</v>
      </c>
      <c r="O18" s="468">
        <f>RIGHT(H18,1)*RIGHT(M18,1)</f>
        <v>2</v>
      </c>
    </row>
    <row r="19" spans="1:15" ht="55.9" customHeight="1">
      <c r="A19" s="423"/>
      <c r="B19" s="420"/>
      <c r="C19" s="456"/>
      <c r="D19" s="269" t="s">
        <v>307</v>
      </c>
      <c r="E19" s="451"/>
      <c r="F19" s="451"/>
      <c r="G19" s="460"/>
      <c r="H19" s="445"/>
      <c r="I19" s="157" t="s">
        <v>308</v>
      </c>
      <c r="J19" s="97" t="s">
        <v>309</v>
      </c>
      <c r="K19" s="157" t="str">
        <f>IFERROR(CONCATENATE(INDEX('8- Políticas de Administración '!$B$16:$F$53,MATCH('5- Identificación de Riesgos'!J19,'8- Políticas de Administración '!$C$16:$C$54,0),1)," - ",L19),"")</f>
        <v>Leve - 1</v>
      </c>
      <c r="L19" s="184">
        <f>IFERROR(VLOOKUP(INDEX('8- Políticas de Administración '!$B$16:$F$63,MATCH('5- Identificación de Riesgos'!J19,'8- Políticas de Administración '!$C$16:$C$64,0),1),'8- Políticas de Administración '!$B$16:$F$64,5,FALSE),"")</f>
        <v>1</v>
      </c>
      <c r="M19" s="451"/>
      <c r="N19" s="448"/>
      <c r="O19" s="468"/>
    </row>
    <row r="20" spans="1:15" ht="52.9" customHeight="1">
      <c r="A20" s="423"/>
      <c r="B20" s="420"/>
      <c r="C20" s="456"/>
      <c r="D20" s="192" t="s">
        <v>301</v>
      </c>
      <c r="E20" s="451"/>
      <c r="F20" s="451"/>
      <c r="G20" s="460"/>
      <c r="H20" s="445"/>
      <c r="I20" s="157"/>
      <c r="J20" s="97"/>
      <c r="K20" s="157" t="str">
        <f>IFERROR(CONCATENATE(INDEX('8- Políticas de Administración '!$B$16:$F$53,MATCH('5- Identificación de Riesgos'!J20,'8- Políticas de Administración '!$C$16:$C$54,0),1)," - ",L20),"")</f>
        <v/>
      </c>
      <c r="L20" s="184" t="str">
        <f>IFERROR(VLOOKUP(INDEX('8- Políticas de Administración '!$B$16:$F$63,MATCH('5- Identificación de Riesgos'!J20,'8- Políticas de Administración '!$C$16:$C$64,0),1),'8- Políticas de Administración '!$B$16:$F$64,5,FALSE),"")</f>
        <v/>
      </c>
      <c r="M20" s="451"/>
      <c r="N20" s="448"/>
      <c r="O20" s="468"/>
    </row>
    <row r="21" spans="1:15" ht="29.25" customHeight="1" thickBot="1">
      <c r="A21" s="424"/>
      <c r="B21" s="421"/>
      <c r="C21" s="457"/>
      <c r="D21" s="311"/>
      <c r="E21" s="452"/>
      <c r="F21" s="452"/>
      <c r="G21" s="461"/>
      <c r="H21" s="446"/>
      <c r="I21" s="157"/>
      <c r="J21" s="97"/>
      <c r="K21" s="158" t="str">
        <f>IFERROR(CONCATENATE(INDEX('8- Políticas de Administración '!$B$16:$F$53,MATCH('5- Identificación de Riesgos'!J21,'8- Políticas de Administración '!$C$16:$C$54,0),1)," - ",L21),"")</f>
        <v/>
      </c>
      <c r="L21" s="185" t="str">
        <f>IFERROR(VLOOKUP(INDEX('8- Políticas de Administración '!$B$16:$F$63,MATCH('5- Identificación de Riesgos'!J21,'8- Políticas de Administración '!$C$16:$C$64,0),1),'8- Políticas de Administración '!$B$16:$F$64,5,FALSE),"")</f>
        <v/>
      </c>
      <c r="M21" s="452"/>
      <c r="N21" s="449"/>
      <c r="O21" s="468"/>
    </row>
    <row r="22" spans="1:15" ht="45">
      <c r="A22" s="453">
        <v>4</v>
      </c>
      <c r="B22" s="454" t="s">
        <v>310</v>
      </c>
      <c r="C22" s="455" t="s">
        <v>311</v>
      </c>
      <c r="D22" s="190" t="s">
        <v>312</v>
      </c>
      <c r="E22" s="458">
        <v>229</v>
      </c>
      <c r="F22" s="458">
        <v>1</v>
      </c>
      <c r="G22" s="459">
        <f t="shared" ref="G22" si="2">F22/E22</f>
        <v>4.3668122270742356E-3</v>
      </c>
      <c r="H22" s="462"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59" t="s">
        <v>293</v>
      </c>
      <c r="J22" s="97" t="s">
        <v>294</v>
      </c>
      <c r="K22" s="156" t="str">
        <f>IFERROR(CONCATENATE(INDEX('8- Políticas de Administración '!$B$16:$F$53,MATCH('5- Identificación de Riesgos'!J22,'8- Políticas de Administración '!$C$16:$C$54,0),1)," - ",L22),"")</f>
        <v>Menor - 2</v>
      </c>
      <c r="L22" s="183">
        <f>IFERROR(VLOOKUP(INDEX('8- Políticas de Administración '!$B$16:$F$63,MATCH('5- Identificación de Riesgos'!J22,'8- Políticas de Administración '!$C$16:$C$64,0),1),'8- Políticas de Administración '!$B$16:$F$64,5,FALSE),"")</f>
        <v>2</v>
      </c>
      <c r="M22" s="458" t="str">
        <f>IFERROR(CONCATENATE(INDEX('8- Políticas de Administración '!$B$16:$F$53,MATCH(ROUND(AVERAGE(L22:L30),0),'8- Políticas de Administración '!$F$16:$F$53,0),1)," - ",ROUND(AVERAGE(L22:L30),0)),"")</f>
        <v>Leve - 1</v>
      </c>
      <c r="N22" s="463" t="str">
        <f>IFERROR(CONCATENATE(VLOOKUP((LEFT(H22,LEN(H22)-4)&amp;LEFT(M22,LEN(M22)-4)),'9- Matriz de Calor '!$D$18:$E$42,2,0)," - ",RIGHT(H22,1)*RIGHT(M22,1)),"")</f>
        <v>Bajo - 1</v>
      </c>
      <c r="O22" s="468">
        <f>RIGHT(H22,1)*RIGHT(M22,1)</f>
        <v>1</v>
      </c>
    </row>
    <row r="23" spans="1:15" ht="30">
      <c r="A23" s="423"/>
      <c r="B23" s="420"/>
      <c r="C23" s="456"/>
      <c r="D23" s="269" t="s">
        <v>313</v>
      </c>
      <c r="E23" s="451"/>
      <c r="F23" s="451"/>
      <c r="G23" s="460"/>
      <c r="H23" s="445"/>
      <c r="I23" s="157" t="s">
        <v>314</v>
      </c>
      <c r="J23" s="97" t="s">
        <v>315</v>
      </c>
      <c r="K23" s="157" t="str">
        <f>IFERROR(CONCATENATE(INDEX('8- Políticas de Administración '!$B$16:$F$53,MATCH('5- Identificación de Riesgos'!J23,'8- Políticas de Administración '!$C$16:$C$54,0),1)," - ",L23),"")</f>
        <v>Leve - 1</v>
      </c>
      <c r="L23" s="184">
        <f>IFERROR(VLOOKUP(INDEX('8- Políticas de Administración '!$B$16:$F$63,MATCH('5- Identificación de Riesgos'!J23,'8- Políticas de Administración '!$C$16:$C$64,0),1),'8- Políticas de Administración '!$B$16:$F$64,5,FALSE),"")</f>
        <v>1</v>
      </c>
      <c r="M23" s="451"/>
      <c r="N23" s="448"/>
      <c r="O23" s="468"/>
    </row>
    <row r="24" spans="1:15" ht="30">
      <c r="A24" s="423"/>
      <c r="B24" s="420"/>
      <c r="C24" s="456"/>
      <c r="D24" s="269" t="s">
        <v>316</v>
      </c>
      <c r="E24" s="451"/>
      <c r="F24" s="451"/>
      <c r="G24" s="460"/>
      <c r="H24" s="445"/>
      <c r="I24" s="157" t="s">
        <v>317</v>
      </c>
      <c r="J24" s="97" t="s">
        <v>318</v>
      </c>
      <c r="K24" s="157" t="str">
        <f>IFERROR(CONCATENATE(INDEX('8- Políticas de Administración '!$B$16:$F$53,MATCH('5- Identificación de Riesgos'!J24,'8- Políticas de Administración '!$C$16:$C$54,0),1)," - ",L24),"")</f>
        <v>Leve - 1</v>
      </c>
      <c r="L24" s="184">
        <f>IFERROR(VLOOKUP(INDEX('8- Políticas de Administración '!$B$16:$F$63,MATCH('5- Identificación de Riesgos'!J24,'8- Políticas de Administración '!$C$16:$C$64,0),1),'8- Políticas de Administración '!$B$16:$F$64,5,FALSE),"")</f>
        <v>1</v>
      </c>
      <c r="M24" s="451"/>
      <c r="N24" s="448"/>
      <c r="O24" s="468"/>
    </row>
    <row r="25" spans="1:15">
      <c r="A25" s="423"/>
      <c r="B25" s="420"/>
      <c r="C25" s="456"/>
      <c r="D25" s="269"/>
      <c r="E25" s="451"/>
      <c r="F25" s="451"/>
      <c r="G25" s="460"/>
      <c r="H25" s="445"/>
      <c r="I25" s="157"/>
      <c r="J25" s="97"/>
      <c r="K25" s="157" t="str">
        <f>IFERROR(CONCATENATE(INDEX('8- Políticas de Administración '!$B$16:$F$53,MATCH('5- Identificación de Riesgos'!J25,'8- Políticas de Administración '!$C$16:$C$54,0),1)," - ",L25),"")</f>
        <v/>
      </c>
      <c r="L25" s="184" t="str">
        <f>IFERROR(VLOOKUP(INDEX('8- Políticas de Administración '!$B$16:$F$63,MATCH('5- Identificación de Riesgos'!J25,'8- Políticas de Administración '!$C$16:$C$64,0),1),'8- Políticas de Administración '!$B$16:$F$64,5,FALSE),"")</f>
        <v/>
      </c>
      <c r="M25" s="451"/>
      <c r="N25" s="448"/>
      <c r="O25" s="468"/>
    </row>
    <row r="26" spans="1:15">
      <c r="A26" s="423"/>
      <c r="B26" s="420"/>
      <c r="C26" s="456"/>
      <c r="D26" s="269"/>
      <c r="E26" s="451"/>
      <c r="F26" s="451"/>
      <c r="G26" s="460"/>
      <c r="H26" s="445"/>
      <c r="I26" s="157"/>
      <c r="J26" s="97"/>
      <c r="K26" s="157" t="str">
        <f>IFERROR(CONCATENATE(INDEX('8- Políticas de Administración '!$B$16:$F$53,MATCH('5- Identificación de Riesgos'!J26,'8- Políticas de Administración '!$C$16:$C$54,0),1)," - ",L26),"")</f>
        <v/>
      </c>
      <c r="L26" s="184" t="str">
        <f>IFERROR(VLOOKUP(INDEX('8- Políticas de Administración '!$B$16:$F$63,MATCH('5- Identificación de Riesgos'!J26,'8- Políticas de Administración '!$C$16:$C$64,0),1),'8- Políticas de Administración '!$B$16:$F$64,5,FALSE),"")</f>
        <v/>
      </c>
      <c r="M26" s="451"/>
      <c r="N26" s="448"/>
      <c r="O26" s="468"/>
    </row>
    <row r="27" spans="1:15">
      <c r="A27" s="423"/>
      <c r="B27" s="420"/>
      <c r="C27" s="456"/>
      <c r="D27" s="269"/>
      <c r="E27" s="451"/>
      <c r="F27" s="451"/>
      <c r="G27" s="460"/>
      <c r="H27" s="445"/>
      <c r="I27" s="157"/>
      <c r="J27" s="97"/>
      <c r="K27" s="157" t="str">
        <f>IFERROR(CONCATENATE(INDEX('8- Políticas de Administración '!$B$16:$F$53,MATCH('5- Identificación de Riesgos'!J27,'8- Políticas de Administración '!$C$16:$C$54,0),1)," - ",L27),"")</f>
        <v/>
      </c>
      <c r="L27" s="184" t="str">
        <f>IFERROR(VLOOKUP(INDEX('8- Políticas de Administración '!$B$16:$F$63,MATCH('5- Identificación de Riesgos'!J27,'8- Políticas de Administración '!$C$16:$C$64,0),1),'8- Políticas de Administración '!$B$16:$F$64,5,FALSE),"")</f>
        <v/>
      </c>
      <c r="M27" s="451"/>
      <c r="N27" s="448"/>
      <c r="O27" s="468"/>
    </row>
    <row r="28" spans="1:15">
      <c r="A28" s="423"/>
      <c r="B28" s="420"/>
      <c r="C28" s="456"/>
      <c r="D28" s="269"/>
      <c r="E28" s="451"/>
      <c r="F28" s="451"/>
      <c r="G28" s="460"/>
      <c r="H28" s="445"/>
      <c r="I28" s="157"/>
      <c r="J28" s="97"/>
      <c r="K28" s="157" t="str">
        <f>IFERROR(CONCATENATE(INDEX('8- Políticas de Administración '!$B$16:$F$53,MATCH('5- Identificación de Riesgos'!J28,'8- Políticas de Administración '!$C$16:$C$54,0),1)," - ",L28),"")</f>
        <v/>
      </c>
      <c r="L28" s="184" t="str">
        <f>IFERROR(VLOOKUP(INDEX('8- Políticas de Administración '!$B$16:$F$63,MATCH('5- Identificación de Riesgos'!J28,'8- Políticas de Administración '!$C$16:$C$64,0),1),'8- Políticas de Administración '!$B$16:$F$64,5,FALSE),"")</f>
        <v/>
      </c>
      <c r="M28" s="451"/>
      <c r="N28" s="448"/>
      <c r="O28" s="468"/>
    </row>
    <row r="29" spans="1:15">
      <c r="A29" s="423"/>
      <c r="B29" s="420"/>
      <c r="C29" s="456"/>
      <c r="D29" s="159"/>
      <c r="E29" s="451"/>
      <c r="F29" s="451"/>
      <c r="G29" s="460"/>
      <c r="H29" s="445"/>
      <c r="I29" s="157"/>
      <c r="J29" s="97"/>
      <c r="K29" s="157" t="str">
        <f>IFERROR(CONCATENATE(INDEX('8- Políticas de Administración '!$B$16:$F$53,MATCH('5- Identificación de Riesgos'!J29,'8- Políticas de Administración '!$C$16:$C$54,0),1)," - ",L29),"")</f>
        <v/>
      </c>
      <c r="L29" s="184" t="str">
        <f>IFERROR(VLOOKUP(INDEX('8- Políticas de Administración '!$B$16:$F$63,MATCH('5- Identificación de Riesgos'!J29,'8- Políticas de Administración '!$C$16:$C$64,0),1),'8- Políticas de Administración '!$B$16:$F$64,5,FALSE),"")</f>
        <v/>
      </c>
      <c r="M29" s="451"/>
      <c r="N29" s="448"/>
      <c r="O29" s="468"/>
    </row>
    <row r="30" spans="1:15" ht="15.75" thickBot="1">
      <c r="A30" s="424"/>
      <c r="B30" s="421"/>
      <c r="C30" s="457"/>
      <c r="D30" s="189"/>
      <c r="E30" s="452"/>
      <c r="F30" s="452"/>
      <c r="G30" s="461"/>
      <c r="H30" s="446"/>
      <c r="I30" s="158"/>
      <c r="J30" s="165"/>
      <c r="K30" s="158" t="str">
        <f>IFERROR(CONCATENATE(INDEX('8- Políticas de Administración '!$B$16:$F$53,MATCH('5- Identificación de Riesgos'!J30,'8- Políticas de Administración '!$C$16:$C$54,0),1)," - ",L30),"")</f>
        <v/>
      </c>
      <c r="L30" s="185" t="str">
        <f>IFERROR(VLOOKUP(INDEX('8- Políticas de Administración '!$B$16:$F$63,MATCH('5- Identificación de Riesgos'!J30,'8- Políticas de Administración '!$C$16:$C$64,0),1),'8- Políticas de Administración '!$B$16:$F$64,5,FALSE),"")</f>
        <v/>
      </c>
      <c r="M30" s="452"/>
      <c r="N30" s="449"/>
      <c r="O30" s="468"/>
    </row>
    <row r="31" spans="1:15" ht="45">
      <c r="A31" s="453">
        <v>5</v>
      </c>
      <c r="B31" s="420" t="s">
        <v>319</v>
      </c>
      <c r="C31" s="420" t="s">
        <v>320</v>
      </c>
      <c r="D31" s="191" t="s">
        <v>321</v>
      </c>
      <c r="E31" s="455">
        <v>1594</v>
      </c>
      <c r="F31" s="455">
        <v>1</v>
      </c>
      <c r="G31" s="469">
        <f>F31/E31</f>
        <v>6.2735257214554575E-4</v>
      </c>
      <c r="H31" s="472" t="str">
        <f>CONCATENATE(IF(G31&lt;='8-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 - ",VLOOKUP(IF(G31&lt;='8-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valida"))))),'8- Políticas de Administración '!$B$6:$F$10,5,FALSE))</f>
        <v>Muy Baja - 1</v>
      </c>
      <c r="I31" s="156" t="s">
        <v>293</v>
      </c>
      <c r="J31" s="164" t="s">
        <v>306</v>
      </c>
      <c r="K31" s="156" t="str">
        <f>IFERROR(CONCATENATE(INDEX('8- Políticas de Administración '!$B$16:$F$53,MATCH('5- Identificación de Riesgos'!J31,'8- Políticas de Administración '!$C$16:$C$54,0),1)," - ",L31),"")</f>
        <v>Moderado - 3</v>
      </c>
      <c r="L31" s="183">
        <f>IFERROR(VLOOKUP(INDEX('8- Políticas de Administración '!$B$16:$F$63,MATCH('5- Identificación de Riesgos'!J31,'8- Políticas de Administración '!$C$16:$C$64,0),1),'8- Políticas de Administración '!$B$16:$F$64,5,FALSE),"")</f>
        <v>3</v>
      </c>
      <c r="M31" s="458" t="str">
        <f>IFERROR(CONCATENATE(INDEX('8- Políticas de Administración '!$B$16:$F$53,MATCH(ROUND(AVERAGE(L31:L37),0),'8- Políticas de Administración '!$F$16:$F$53,0),1)," - ",ROUND(AVERAGE(L31:L37),0)),"")</f>
        <v>Menor - 2</v>
      </c>
      <c r="N31" s="463" t="str">
        <f>IFERROR(CONCATENATE(VLOOKUP((LEFT(H31,LEN(H31)-4)&amp;LEFT(M31,LEN(M31)-4)),'9- Matriz de Calor '!$D$18:$E$42,2,0)," - ",RIGHT(H31,1)*RIGHT(M31,1)),"")</f>
        <v>Bajo - 2</v>
      </c>
      <c r="O31" s="466">
        <f>RIGHT(H31,1)*RIGHT(M31,1)</f>
        <v>2</v>
      </c>
    </row>
    <row r="32" spans="1:15" ht="30">
      <c r="A32" s="423"/>
      <c r="B32" s="420"/>
      <c r="C32" s="420"/>
      <c r="D32" s="93" t="s">
        <v>322</v>
      </c>
      <c r="E32" s="456"/>
      <c r="F32" s="456"/>
      <c r="G32" s="470"/>
      <c r="H32" s="473"/>
      <c r="I32" s="157" t="s">
        <v>308</v>
      </c>
      <c r="J32" s="97" t="s">
        <v>309</v>
      </c>
      <c r="K32" s="157" t="str">
        <f>IFERROR(CONCATENATE(INDEX('8- Políticas de Administración '!$B$16:$F$53,MATCH('5- Identificación de Riesgos'!J32,'8- Políticas de Administración '!$C$16:$C$54,0),1)," - ",L32),"")</f>
        <v>Leve - 1</v>
      </c>
      <c r="L32" s="184">
        <f>IFERROR(VLOOKUP(INDEX('8- Políticas de Administración '!$B$16:$F$63,MATCH('5- Identificación de Riesgos'!J32,'8- Políticas de Administración '!$C$16:$C$64,0),1),'8- Políticas de Administración '!$B$16:$F$64,5,FALSE),"")</f>
        <v>1</v>
      </c>
      <c r="M32" s="451"/>
      <c r="N32" s="448"/>
      <c r="O32" s="420"/>
    </row>
    <row r="33" spans="1:15">
      <c r="A33" s="423"/>
      <c r="B33" s="420"/>
      <c r="C33" s="420"/>
      <c r="D33" s="93" t="s">
        <v>323</v>
      </c>
      <c r="E33" s="456"/>
      <c r="F33" s="456"/>
      <c r="G33" s="470"/>
      <c r="H33" s="473"/>
      <c r="I33" s="157"/>
      <c r="J33" s="97"/>
      <c r="K33" s="157" t="str">
        <f>IFERROR(CONCATENATE(INDEX('8- Políticas de Administración '!$B$16:$F$53,MATCH('5- Identificación de Riesgos'!J33,'8- Políticas de Administración '!$C$16:$C$54,0),1)," - ",L33),"")</f>
        <v/>
      </c>
      <c r="L33" s="184" t="str">
        <f>IFERROR(VLOOKUP(INDEX('8- Políticas de Administración '!$B$16:$F$63,MATCH('5- Identificación de Riesgos'!J33,'8- Políticas de Administración '!$C$16:$C$64,0),1),'8- Políticas de Administración '!$B$16:$F$64,5,FALSE),"")</f>
        <v/>
      </c>
      <c r="M33" s="451"/>
      <c r="N33" s="448"/>
      <c r="O33" s="420"/>
    </row>
    <row r="34" spans="1:15">
      <c r="A34" s="423"/>
      <c r="B34" s="420"/>
      <c r="C34" s="420"/>
      <c r="D34" s="93" t="s">
        <v>324</v>
      </c>
      <c r="E34" s="456"/>
      <c r="F34" s="456"/>
      <c r="G34" s="470"/>
      <c r="H34" s="473"/>
      <c r="I34" s="157"/>
      <c r="J34" s="97"/>
      <c r="K34" s="157" t="str">
        <f>IFERROR(CONCATENATE(INDEX('8- Políticas de Administración '!$B$16:$F$53,MATCH('5- Identificación de Riesgos'!J34,'8- Políticas de Administración '!$C$16:$C$54,0),1)," - ",L34),"")</f>
        <v/>
      </c>
      <c r="L34" s="184" t="str">
        <f>IFERROR(VLOOKUP(INDEX('8- Políticas de Administración '!$B$16:$F$63,MATCH('5- Identificación de Riesgos'!J34,'8- Políticas de Administración '!$C$16:$C$64,0),1),'8- Políticas de Administración '!$B$16:$F$64,5,FALSE),"")</f>
        <v/>
      </c>
      <c r="M34" s="451"/>
      <c r="N34" s="448"/>
      <c r="O34" s="420"/>
    </row>
    <row r="35" spans="1:15">
      <c r="A35" s="423"/>
      <c r="B35" s="420"/>
      <c r="C35" s="420"/>
      <c r="D35" s="93"/>
      <c r="E35" s="456"/>
      <c r="F35" s="456"/>
      <c r="G35" s="470"/>
      <c r="H35" s="473"/>
      <c r="I35" s="157"/>
      <c r="J35" s="97"/>
      <c r="K35" s="157" t="str">
        <f>IFERROR(CONCATENATE(INDEX('8- Políticas de Administración '!$B$16:$F$53,MATCH('5- Identificación de Riesgos'!J35,'8- Políticas de Administración '!$C$16:$C$54,0),1)," - ",L35),"")</f>
        <v/>
      </c>
      <c r="L35" s="184" t="str">
        <f>IFERROR(VLOOKUP(INDEX('8- Políticas de Administración '!$B$16:$F$63,MATCH('5- Identificación de Riesgos'!J35,'8- Políticas de Administración '!$C$16:$C$64,0),1),'8- Políticas de Administración '!$B$16:$F$64,5,FALSE),"")</f>
        <v/>
      </c>
      <c r="M35" s="451"/>
      <c r="N35" s="448"/>
      <c r="O35" s="420"/>
    </row>
    <row r="36" spans="1:15">
      <c r="A36" s="423"/>
      <c r="B36" s="420"/>
      <c r="C36" s="420"/>
      <c r="D36" s="192"/>
      <c r="E36" s="456"/>
      <c r="F36" s="456"/>
      <c r="G36" s="470"/>
      <c r="H36" s="473"/>
      <c r="I36" s="157"/>
      <c r="J36" s="97"/>
      <c r="K36" s="157" t="str">
        <f>IFERROR(CONCATENATE(INDEX('8- Políticas de Administración '!$B$16:$F$53,MATCH('5- Identificación de Riesgos'!J36,'8- Políticas de Administración '!$C$16:$C$54,0),1)," - ",L36),"")</f>
        <v/>
      </c>
      <c r="L36" s="184" t="str">
        <f>IFERROR(VLOOKUP(INDEX('8- Políticas de Administración '!$B$16:$F$63,MATCH('5- Identificación de Riesgos'!J36,'8- Políticas de Administración '!$C$16:$C$64,0),1),'8- Políticas de Administración '!$B$16:$F$64,5,FALSE),"")</f>
        <v/>
      </c>
      <c r="M36" s="451"/>
      <c r="N36" s="448"/>
      <c r="O36" s="420"/>
    </row>
    <row r="37" spans="1:15" ht="15.75" thickBot="1">
      <c r="A37" s="424"/>
      <c r="B37" s="467"/>
      <c r="C37" s="467"/>
      <c r="D37" s="159"/>
      <c r="E37" s="457"/>
      <c r="F37" s="457"/>
      <c r="G37" s="471"/>
      <c r="H37" s="474"/>
      <c r="I37" s="158"/>
      <c r="J37" s="165"/>
      <c r="K37" s="158" t="str">
        <f>IFERROR(CONCATENATE(INDEX('8- Políticas de Administración '!$B$16:$F$53,MATCH('5- Identificación de Riesgos'!J37,'8- Políticas de Administración '!$C$16:$C$54,0),1)," - ",L37),"")</f>
        <v/>
      </c>
      <c r="L37" s="185" t="str">
        <f>IFERROR(VLOOKUP(INDEX('8- Políticas de Administración '!$B$16:$F$63,MATCH('5- Identificación de Riesgos'!J37,'8- Políticas de Administración '!$C$16:$C$64,0),1),'8- Políticas de Administración '!$B$16:$F$64,5,FALSE),"")</f>
        <v/>
      </c>
      <c r="M37" s="452"/>
      <c r="N37" s="449"/>
      <c r="O37" s="467"/>
    </row>
    <row r="38" spans="1:15" ht="60" hidden="1">
      <c r="A38" s="481">
        <v>6</v>
      </c>
      <c r="B38" s="475" t="s">
        <v>325</v>
      </c>
      <c r="C38" s="450" t="s">
        <v>326</v>
      </c>
      <c r="D38" s="155" t="s">
        <v>327</v>
      </c>
      <c r="E38" s="450">
        <v>246</v>
      </c>
      <c r="F38" s="450"/>
      <c r="G38" s="484">
        <f t="shared" ref="G38" si="3">F38/E38</f>
        <v>0</v>
      </c>
      <c r="H38" s="444"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159" t="s">
        <v>328</v>
      </c>
      <c r="J38" s="210" t="s">
        <v>329</v>
      </c>
      <c r="K38" s="157" t="str">
        <f>IFERROR(CONCATENATE(INDEX('8- Políticas de Administración '!$B$16:$F$61,MATCH('5- Identificación de Riesgos'!J38,'8- Políticas de Administración '!$C$16:$C$61,0),1)," - ",L38),"")</f>
        <v>Leve - 1</v>
      </c>
      <c r="L38" s="196">
        <f>IFERROR(VLOOKUP(INDEX('8- Políticas de Administración '!$B$16:$F$63,MATCH('5- Identificación de Riesgos'!J38,'8- Políticas de Administración '!$C$16:$C$64,0),1),'8- Políticas de Administración '!$B$16:$F$64,5,FALSE),"")</f>
        <v>1</v>
      </c>
      <c r="M38" s="450" t="str">
        <f>IFERROR(CONCATENATE(INDEX('8- Políticas de Administración '!$B$16:$F$70,MATCH(ROUND(AVERAGE(L38:L43),0),'8- Políticas de Administración '!$F$16:$F$53,0),1)," - ",ROUND(AVERAGE(L38:L43),0)),"")</f>
        <v>Leve - 1</v>
      </c>
      <c r="N38" s="447" t="str">
        <f>IFERROR(CONCATENATE(VLOOKUP((LEFT(H38,LEN(H38)-4)&amp;LEFT(M38,LEN(M38)-4)),'9- Matriz de Calor '!$D$18:$E$42,2,0)," - ",RIGHT(H38,1)*RIGHT(M38,1)),"")</f>
        <v>Bajo - 1</v>
      </c>
    </row>
    <row r="39" spans="1:15" ht="60" hidden="1">
      <c r="A39" s="482"/>
      <c r="B39" s="476"/>
      <c r="C39" s="451"/>
      <c r="D39" s="161" t="s">
        <v>330</v>
      </c>
      <c r="E39" s="451"/>
      <c r="F39" s="451"/>
      <c r="G39" s="460"/>
      <c r="H39" s="445"/>
      <c r="I39" s="159" t="s">
        <v>328</v>
      </c>
      <c r="J39" s="210" t="s">
        <v>329</v>
      </c>
      <c r="K39" s="157" t="str">
        <f>IFERROR(CONCATENATE(INDEX('8- Políticas de Administración '!$B$16:$F$61,MATCH('5- Identificación de Riesgos'!J39,'8- Políticas de Administración '!$C$16:$C$61,0),1)," - ",L39),"")</f>
        <v>Leve - 1</v>
      </c>
      <c r="L39" s="184">
        <f>IFERROR(VLOOKUP(INDEX('8- Políticas de Administración '!$B$16:$F$63,MATCH('5- Identificación de Riesgos'!J39,'8- Políticas de Administración '!$C$16:$C$64,0),1),'8- Políticas de Administración '!$B$16:$F$64,5,FALSE),"")</f>
        <v>1</v>
      </c>
      <c r="M39" s="451"/>
      <c r="N39" s="448"/>
    </row>
    <row r="40" spans="1:15" ht="60" hidden="1">
      <c r="A40" s="482"/>
      <c r="B40" s="476"/>
      <c r="C40" s="451"/>
      <c r="D40" s="161" t="s">
        <v>331</v>
      </c>
      <c r="E40" s="451"/>
      <c r="F40" s="451"/>
      <c r="G40" s="460"/>
      <c r="H40" s="445"/>
      <c r="I40" s="159" t="s">
        <v>328</v>
      </c>
      <c r="J40" s="210" t="s">
        <v>329</v>
      </c>
      <c r="K40" s="157" t="str">
        <f>IFERROR(CONCATENATE(INDEX('8- Políticas de Administración '!$B$16:$F$61,MATCH('5- Identificación de Riesgos'!J40,'8- Políticas de Administración '!$C$16:$C$61,0),1)," - ",L40),"")</f>
        <v>Leve - 1</v>
      </c>
      <c r="L40" s="184">
        <f>IFERROR(VLOOKUP(INDEX('8- Políticas de Administración '!$B$16:$F$63,MATCH('5- Identificación de Riesgos'!J40,'8- Políticas de Administración '!$C$16:$C$64,0),1),'8- Políticas de Administración '!$B$16:$F$64,5,FALSE),"")</f>
        <v>1</v>
      </c>
      <c r="M40" s="451"/>
      <c r="N40" s="448"/>
    </row>
    <row r="41" spans="1:15" ht="60" hidden="1">
      <c r="A41" s="482"/>
      <c r="B41" s="476"/>
      <c r="C41" s="451"/>
      <c r="D41" s="162" t="s">
        <v>332</v>
      </c>
      <c r="E41" s="451"/>
      <c r="F41" s="451"/>
      <c r="G41" s="460"/>
      <c r="H41" s="445"/>
      <c r="I41" s="159" t="s">
        <v>328</v>
      </c>
      <c r="J41" s="210" t="s">
        <v>329</v>
      </c>
      <c r="K41" s="157" t="str">
        <f>IFERROR(CONCATENATE(INDEX('8- Políticas de Administración '!$B$16:$F$61,MATCH('5- Identificación de Riesgos'!J41,'8- Políticas de Administración '!$C$16:$C$61,0),1)," - ",L41),"")</f>
        <v>Leve - 1</v>
      </c>
      <c r="L41" s="184">
        <f>IFERROR(VLOOKUP(INDEX('8- Políticas de Administración '!$B$16:$F$63,MATCH('5- Identificación de Riesgos'!J41,'8- Políticas de Administración '!$C$16:$C$64,0),1),'8- Políticas de Administración '!$B$16:$F$64,5,FALSE),"")</f>
        <v>1</v>
      </c>
      <c r="M41" s="451"/>
      <c r="N41" s="448"/>
    </row>
    <row r="42" spans="1:15" hidden="1">
      <c r="A42" s="482"/>
      <c r="B42" s="476"/>
      <c r="C42" s="451"/>
      <c r="D42" s="284"/>
      <c r="E42" s="451"/>
      <c r="F42" s="451"/>
      <c r="G42" s="460"/>
      <c r="H42" s="445"/>
      <c r="I42" s="157"/>
      <c r="J42" s="97"/>
      <c r="K42" s="157" t="str">
        <f>IFERROR(CONCATENATE(INDEX('8- Políticas de Administración '!$B$16:$F$53,MATCH('5- Identificación de Riesgos'!J42,'8- Políticas de Administración '!$C$16:$C$54,0),1)," - ",L42),"")</f>
        <v/>
      </c>
      <c r="L42" s="184" t="str">
        <f>IFERROR(VLOOKUP(INDEX('8- Políticas de Administración '!$B$16:$F$63,MATCH('5- Identificación de Riesgos'!J42,'8- Políticas de Administración '!$C$16:$C$64,0),1),'8- Políticas de Administración '!$B$16:$F$64,5,FALSE),"")</f>
        <v/>
      </c>
      <c r="M42" s="451"/>
      <c r="N42" s="448"/>
    </row>
    <row r="43" spans="1:15" ht="15.75" hidden="1" thickBot="1">
      <c r="A43" s="483"/>
      <c r="B43" s="477"/>
      <c r="C43" s="452"/>
      <c r="D43" s="285"/>
      <c r="E43" s="452"/>
      <c r="F43" s="452"/>
      <c r="G43" s="461"/>
      <c r="H43" s="446"/>
      <c r="I43" s="158"/>
      <c r="J43" s="165"/>
      <c r="K43" s="157" t="str">
        <f>IFERROR(CONCATENATE(INDEX('8- Políticas de Administración '!$B$16:$F$53,MATCH('5- Identificación de Riesgos'!J43,'8- Políticas de Administración '!$C$16:$C$54,0),1)," - ",L43),"")</f>
        <v/>
      </c>
      <c r="L43" s="185" t="str">
        <f>IFERROR(VLOOKUP(INDEX('8- Políticas de Administración '!$B$16:$F$63,MATCH('5- Identificación de Riesgos'!J43,'8- Políticas de Administración '!$C$16:$C$64,0),1),'8- Políticas de Administración '!$B$16:$F$64,5,FALSE),"")</f>
        <v/>
      </c>
      <c r="M43" s="452"/>
      <c r="N43" s="449"/>
    </row>
    <row r="44" spans="1:15" ht="60">
      <c r="A44" s="481">
        <v>6</v>
      </c>
      <c r="B44" s="478" t="s">
        <v>333</v>
      </c>
      <c r="C44" s="458" t="s">
        <v>334</v>
      </c>
      <c r="D44" s="283" t="s">
        <v>335</v>
      </c>
      <c r="E44" s="458">
        <v>246</v>
      </c>
      <c r="F44" s="458">
        <v>1</v>
      </c>
      <c r="G44" s="459">
        <f>F44/E44</f>
        <v>4.0650406504065045E-3</v>
      </c>
      <c r="H44" s="462" t="str">
        <f>CONCATENATE(IF(G44&lt;='8- Políticas de Administración '!$D$6,'8- Políticas de Administración '!$B$6,IF(G44&lt;='8- Políticas de Administración '!$D$7,'8- Políticas de Administración '!$B$7,IF(G44&lt;='8- Políticas de Administración '!$D$8,'8- Políticas de Administración '!$B$8,IF(G44&lt;='8- Políticas de Administración '!$D$9,'8- Políticas de Administración '!$B$9,IF(G44&lt;='8- Políticas de Administración '!$D$10,'8- Políticas de Administración '!$B$10,"Probabilidad no valida")))))," - ",VLOOKUP(IF(G44&lt;='8- Políticas de Administración '!$D$6,'8- Políticas de Administración '!$B$6,IF(G44&lt;='8- Políticas de Administración '!$D$7,'8- Políticas de Administración '!$B$7,IF(G44&lt;='8- Políticas de Administración '!$D$8,'8- Políticas de Administración '!$B$8,IF(G44&lt;='8- Políticas de Administración '!$D$9,'8- Políticas de Administración '!$B$9,IF(G44&lt;='8- Políticas de Administración '!$D$10,'8- Políticas de Administración '!$B$10,"Probabilidad no valida"))))),'8- Políticas de Administración '!$B$6:$F$10,5,FALSE))</f>
        <v>Muy Baja - 1</v>
      </c>
      <c r="I44" s="156" t="s">
        <v>293</v>
      </c>
      <c r="J44" s="164" t="s">
        <v>294</v>
      </c>
      <c r="K44" s="156" t="str">
        <f>IFERROR(CONCATENATE(INDEX('8- Políticas de Administración '!$B$16:$F$53,MATCH('5- Identificación de Riesgos'!J44,'8- Políticas de Administración '!$C$16:$C$54,0),1)," - ",L44),"")</f>
        <v>Menor - 2</v>
      </c>
      <c r="L44" s="183">
        <f>IFERROR(VLOOKUP(INDEX('8- Políticas de Administración '!$B$16:$F$63,MATCH('5- Identificación de Riesgos'!J44,'8- Políticas de Administración '!$C$16:$C$64,0),1),'8- Políticas de Administración '!$B$16:$F$64,5,FALSE),"")</f>
        <v>2</v>
      </c>
      <c r="M44" s="458" t="str">
        <f>IFERROR(CONCATENATE(INDEX('8- Políticas de Administración '!$B$16:$F$53,MATCH(ROUND(AVERAGE(L44:L47),0),'8- Políticas de Administración '!$F$16:$F$53,0),1)," - ",ROUND(AVERAGE(L44:L47),0)),"")</f>
        <v>Menor - 2</v>
      </c>
      <c r="N44" s="463" t="str">
        <f>IFERROR(CONCATENATE(VLOOKUP((LEFT(H44,LEN(H44)-4)&amp;LEFT(M44,LEN(M44)-4)),'9- Matriz de Calor '!$D$18:$E$42,2,0)," - ",RIGHT(H44,1)*RIGHT(M44,1)),"")</f>
        <v>Bajo - 2</v>
      </c>
    </row>
    <row r="45" spans="1:15" ht="33.75" customHeight="1">
      <c r="A45" s="482"/>
      <c r="B45" s="479"/>
      <c r="C45" s="451"/>
      <c r="D45" s="93" t="s">
        <v>336</v>
      </c>
      <c r="E45" s="451"/>
      <c r="F45" s="451"/>
      <c r="G45" s="460"/>
      <c r="H45" s="445"/>
      <c r="I45" s="157"/>
      <c r="J45" s="97"/>
      <c r="K45" s="157" t="str">
        <f>IFERROR(CONCATENATE(INDEX('8- Políticas de Administración '!$B$16:$F$53,MATCH('5- Identificación de Riesgos'!J45,'8- Políticas de Administración '!$C$16:$C$54,0),1)," - ",L45),"")</f>
        <v/>
      </c>
      <c r="L45" s="184" t="str">
        <f>IFERROR(VLOOKUP(INDEX('8- Políticas de Administración '!$B$16:$F$63,MATCH('5- Identificación de Riesgos'!J45,'8- Políticas de Administración '!$C$16:$C$64,0),1),'8- Políticas de Administración '!$B$16:$F$64,5,FALSE),"")</f>
        <v/>
      </c>
      <c r="M45" s="451"/>
      <c r="N45" s="448"/>
    </row>
    <row r="46" spans="1:15">
      <c r="A46" s="482"/>
      <c r="B46" s="479"/>
      <c r="C46" s="451"/>
      <c r="D46" s="284"/>
      <c r="E46" s="451"/>
      <c r="F46" s="451"/>
      <c r="G46" s="460"/>
      <c r="H46" s="445"/>
      <c r="I46" s="157"/>
      <c r="J46" s="97"/>
      <c r="K46" s="157" t="str">
        <f>IFERROR(CONCATENATE(INDEX('8- Políticas de Administración '!$B$16:$F$53,MATCH('5- Identificación de Riesgos'!J46,'8- Políticas de Administración '!$C$16:$C$54,0),1)," - ",L46),"")</f>
        <v/>
      </c>
      <c r="L46" s="184" t="str">
        <f>IFERROR(VLOOKUP(INDEX('8- Políticas de Administración '!$B$16:$F$63,MATCH('5- Identificación de Riesgos'!J46,'8- Políticas de Administración '!$C$16:$C$64,0),1),'8- Políticas de Administración '!$B$16:$F$64,5,FALSE),"")</f>
        <v/>
      </c>
      <c r="M46" s="451"/>
      <c r="N46" s="448"/>
    </row>
    <row r="47" spans="1:15" ht="15.75" thickBot="1">
      <c r="A47" s="483"/>
      <c r="B47" s="480"/>
      <c r="C47" s="452"/>
      <c r="D47" s="285"/>
      <c r="E47" s="452"/>
      <c r="F47" s="452"/>
      <c r="G47" s="461"/>
      <c r="H47" s="446"/>
      <c r="I47" s="158"/>
      <c r="J47" s="165"/>
      <c r="K47" s="158" t="str">
        <f>IFERROR(CONCATENATE(INDEX('8- Políticas de Administración '!$B$16:$F$53,MATCH('5- Identificación de Riesgos'!J47,'8- Políticas de Administración '!$C$16:$C$54,0),1)," - ",L47),"")</f>
        <v/>
      </c>
      <c r="L47" s="185" t="str">
        <f>IFERROR(VLOOKUP(INDEX('8- Políticas de Administración '!$B$16:$F$63,MATCH('5- Identificación de Riesgos'!J47,'8- Políticas de Administración '!$C$16:$C$64,0),1),'8- Políticas de Administración '!$B$16:$F$64,5,FALSE),"")</f>
        <v/>
      </c>
      <c r="M47" s="452"/>
      <c r="N47" s="449"/>
    </row>
    <row r="48" spans="1:15" ht="30" hidden="1">
      <c r="A48" s="482">
        <v>10</v>
      </c>
      <c r="B48" s="478" t="s">
        <v>337</v>
      </c>
      <c r="C48" s="458" t="s">
        <v>338</v>
      </c>
      <c r="D48" s="282" t="s">
        <v>339</v>
      </c>
      <c r="E48" s="458">
        <v>365</v>
      </c>
      <c r="F48" s="458">
        <v>2</v>
      </c>
      <c r="G48" s="459">
        <f>F48/E48</f>
        <v>5.4794520547945206E-3</v>
      </c>
      <c r="H48" s="462" t="str">
        <f>CONCATENATE(IF(G48&lt;='8- Políticas de Administración '!$D$6,'8- Políticas de Administración '!$B$6,IF(G48&lt;='8- Políticas de Administración '!$D$7,'8- Políticas de Administración '!$B$7,IF(G48&lt;='8- Políticas de Administración '!$D$8,'8- Políticas de Administración '!$B$8,IF(G48&lt;='8- Políticas de Administración '!$D$9,'8- Políticas de Administración '!$B$9,IF(G48&lt;='8- Políticas de Administración '!$D$10,'8- Políticas de Administración '!$B$10,"Probabilidad no valida")))))," - ",VLOOKUP(IF(G48&lt;='8- Políticas de Administración '!$D$6,'8- Políticas de Administración '!$B$6,IF(G48&lt;='8- Políticas de Administración '!$D$7,'8- Políticas de Administración '!$B$7,IF(G48&lt;='8- Políticas de Administración '!$D$8,'8- Políticas de Administración '!$B$8,IF(G48&lt;='8- Políticas de Administración '!$D$9,'8- Políticas de Administración '!$B$9,IF(G48&lt;='8- Políticas de Administración '!$D$10,'8- Políticas de Administración '!$B$10,"Probabilidad no valida"))))),'8- Políticas de Administración '!$B$6:$F$10,5,FALSE))</f>
        <v>Muy Baja - 1</v>
      </c>
      <c r="I48" s="156" t="s">
        <v>314</v>
      </c>
      <c r="J48" s="164" t="s">
        <v>315</v>
      </c>
      <c r="K48" s="156" t="str">
        <f>IFERROR(CONCATENATE(INDEX('8- Políticas de Administración '!$B$16:$F$53,MATCH('5- Identificación de Riesgos'!J48,'8- Políticas de Administración '!$C$16:$C$54,0),1)," - ",L48),"")</f>
        <v>Leve - 1</v>
      </c>
      <c r="L48" s="183">
        <f>IFERROR(VLOOKUP(INDEX('8- Políticas de Administración '!$B$16:$F$63,MATCH('5- Identificación de Riesgos'!J48,'8- Políticas de Administración '!$C$16:$C$64,0),1),'8- Políticas de Administración '!$B$16:$F$64,5,FALSE),"")</f>
        <v>1</v>
      </c>
      <c r="M48" s="458" t="str">
        <f>IFERROR(CONCATENATE(INDEX('8- Políticas de Administración '!$B$16:$F$53,MATCH(ROUND(AVERAGE(L48:L54),0),'8- Políticas de Administración '!$F$16:$F$53,0),1)," - ",ROUND(AVERAGE(L48:L54),0)),"")</f>
        <v>Leve - 1</v>
      </c>
      <c r="N48" s="463" t="str">
        <f>IFERROR(CONCATENATE(VLOOKUP((LEFT(H48,LEN(H48)-4)&amp;LEFT(M48,LEN(M48)-4)),'9- Matriz de Calor '!$D$18:$E$42,2,0)," - ",RIGHT(H48,1)*RIGHT(M48,1)),"")</f>
        <v>Bajo - 1</v>
      </c>
    </row>
    <row r="49" spans="1:14" ht="45" hidden="1">
      <c r="A49" s="482"/>
      <c r="B49" s="479"/>
      <c r="C49" s="451"/>
      <c r="D49" s="161" t="s">
        <v>340</v>
      </c>
      <c r="E49" s="451"/>
      <c r="F49" s="451"/>
      <c r="G49" s="460"/>
      <c r="H49" s="445"/>
      <c r="I49" s="157" t="s">
        <v>293</v>
      </c>
      <c r="J49" s="97" t="s">
        <v>299</v>
      </c>
      <c r="K49" s="157" t="str">
        <f>IFERROR(CONCATENATE(INDEX('8- Políticas de Administración '!$B$16:$F$53,MATCH('5- Identificación de Riesgos'!J49,'8- Políticas de Administración '!$C$16:$C$54,0),1)," - ",L49),"")</f>
        <v>Leve - 1</v>
      </c>
      <c r="L49" s="184">
        <f>IFERROR(VLOOKUP(INDEX('8- Políticas de Administración '!$B$16:$F$63,MATCH('5- Identificación de Riesgos'!J49,'8- Políticas de Administración '!$C$16:$C$64,0),1),'8- Políticas de Administración '!$B$16:$F$64,5,FALSE),"")</f>
        <v>1</v>
      </c>
      <c r="M49" s="451"/>
      <c r="N49" s="448"/>
    </row>
    <row r="50" spans="1:14" ht="30" hidden="1">
      <c r="A50" s="482"/>
      <c r="B50" s="479"/>
      <c r="C50" s="451"/>
      <c r="D50" s="93" t="s">
        <v>341</v>
      </c>
      <c r="E50" s="451"/>
      <c r="F50" s="451"/>
      <c r="G50" s="460"/>
      <c r="H50" s="445"/>
      <c r="I50" s="157" t="s">
        <v>314</v>
      </c>
      <c r="J50" s="97" t="s">
        <v>315</v>
      </c>
      <c r="K50" s="157" t="str">
        <f>IFERROR(CONCATENATE(INDEX('8- Políticas de Administración '!$B$16:$F$53,MATCH('5- Identificación de Riesgos'!J50,'8- Políticas de Administración '!$C$16:$C$54,0),1)," - ",L50),"")</f>
        <v>Leve - 1</v>
      </c>
      <c r="L50" s="184">
        <f>IFERROR(VLOOKUP(INDEX('8- Políticas de Administración '!$B$16:$F$63,MATCH('5- Identificación de Riesgos'!J50,'8- Políticas de Administración '!$C$16:$C$64,0),1),'8- Políticas de Administración '!$B$16:$F$64,5,FALSE),"")</f>
        <v>1</v>
      </c>
      <c r="M50" s="451"/>
      <c r="N50" s="448"/>
    </row>
    <row r="51" spans="1:14" ht="30" hidden="1">
      <c r="A51" s="482"/>
      <c r="B51" s="479"/>
      <c r="C51" s="451"/>
      <c r="D51" s="93" t="s">
        <v>342</v>
      </c>
      <c r="E51" s="451"/>
      <c r="F51" s="451"/>
      <c r="G51" s="460"/>
      <c r="H51" s="445"/>
      <c r="I51" s="157" t="s">
        <v>314</v>
      </c>
      <c r="J51" s="97" t="s">
        <v>315</v>
      </c>
      <c r="K51" s="157" t="str">
        <f>IFERROR(CONCATENATE(INDEX('8- Políticas de Administración '!$B$16:$F$53,MATCH('5- Identificación de Riesgos'!J51,'8- Políticas de Administración '!$C$16:$C$54,0),1)," - ",L51),"")</f>
        <v>Leve - 1</v>
      </c>
      <c r="L51" s="184">
        <f>IFERROR(VLOOKUP(INDEX('8- Políticas de Administración '!$B$16:$F$63,MATCH('5- Identificación de Riesgos'!J51,'8- Políticas de Administración '!$C$16:$C$64,0),1),'8- Políticas de Administración '!$B$16:$F$64,5,FALSE),"")</f>
        <v>1</v>
      </c>
      <c r="M51" s="451"/>
      <c r="N51" s="448"/>
    </row>
    <row r="52" spans="1:14" ht="70.5" hidden="1" customHeight="1">
      <c r="A52" s="482"/>
      <c r="B52" s="479"/>
      <c r="C52" s="451"/>
      <c r="D52" s="93" t="s">
        <v>343</v>
      </c>
      <c r="E52" s="451"/>
      <c r="F52" s="451"/>
      <c r="G52" s="460"/>
      <c r="H52" s="445"/>
      <c r="I52" s="157" t="s">
        <v>314</v>
      </c>
      <c r="J52" s="97" t="s">
        <v>315</v>
      </c>
      <c r="K52" s="157" t="str">
        <f>IFERROR(CONCATENATE(INDEX('8- Políticas de Administración '!$B$16:$F$53,MATCH('5- Identificación de Riesgos'!J52,'8- Políticas de Administración '!$C$16:$C$54,0),1)," - ",L52),"")</f>
        <v>Leve - 1</v>
      </c>
      <c r="L52" s="184">
        <f>IFERROR(VLOOKUP(INDEX('8- Políticas de Administración '!$B$16:$F$63,MATCH('5- Identificación de Riesgos'!J52,'8- Políticas de Administración '!$C$16:$C$64,0),1),'8- Políticas de Administración '!$B$16:$F$64,5,FALSE),"")</f>
        <v>1</v>
      </c>
      <c r="M52" s="451"/>
      <c r="N52" s="448"/>
    </row>
    <row r="53" spans="1:14" hidden="1">
      <c r="A53" s="482"/>
      <c r="B53" s="479"/>
      <c r="C53" s="451"/>
      <c r="D53" s="284"/>
      <c r="E53" s="451"/>
      <c r="F53" s="451"/>
      <c r="G53" s="460"/>
      <c r="H53" s="445"/>
      <c r="I53" s="157"/>
      <c r="J53" s="97"/>
      <c r="K53" s="157" t="str">
        <f>IFERROR(CONCATENATE(INDEX('8- Políticas de Administración '!$B$16:$F$53,MATCH('5- Identificación de Riesgos'!J53,'8- Políticas de Administración '!$C$16:$C$54,0),1)," - ",L53),"")</f>
        <v/>
      </c>
      <c r="L53" s="184" t="str">
        <f>IFERROR(VLOOKUP(INDEX('8- Políticas de Administración '!$B$16:$F$63,MATCH('5- Identificación de Riesgos'!J53,'8- Políticas de Administración '!$C$16:$C$64,0),1),'8- Políticas de Administración '!$B$16:$F$64,5,FALSE),"")</f>
        <v/>
      </c>
      <c r="M53" s="451"/>
      <c r="N53" s="448"/>
    </row>
    <row r="54" spans="1:14" ht="15.75" hidden="1" thickBot="1">
      <c r="A54" s="483"/>
      <c r="B54" s="480"/>
      <c r="C54" s="452"/>
      <c r="D54" s="285"/>
      <c r="E54" s="452"/>
      <c r="F54" s="452"/>
      <c r="G54" s="461"/>
      <c r="H54" s="446"/>
      <c r="I54" s="158"/>
      <c r="J54" s="165"/>
      <c r="K54" s="158" t="str">
        <f>IFERROR(CONCATENATE(INDEX('8- Políticas de Administración '!$B$16:$F$53,MATCH('5- Identificación de Riesgos'!J54,'8- Políticas de Administración '!$C$16:$C$54,0),1)," - ",L54),"")</f>
        <v/>
      </c>
      <c r="L54" s="185" t="str">
        <f>IFERROR(VLOOKUP(INDEX('8- Políticas de Administración '!$B$16:$F$63,MATCH('5- Identificación de Riesgos'!J54,'8- Políticas de Administración '!$C$16:$C$64,0),1),'8- Políticas de Administración '!$B$16:$F$64,5,FALSE),"")</f>
        <v/>
      </c>
      <c r="M54" s="452"/>
      <c r="N54" s="449"/>
    </row>
    <row r="55" spans="1:14">
      <c r="G55" s="286"/>
    </row>
  </sheetData>
  <mergeCells count="101">
    <mergeCell ref="M38:M43"/>
    <mergeCell ref="N38:N43"/>
    <mergeCell ref="M44:M47"/>
    <mergeCell ref="N44:N47"/>
    <mergeCell ref="M48:M54"/>
    <mergeCell ref="N48:N54"/>
    <mergeCell ref="E44:E47"/>
    <mergeCell ref="E48:E54"/>
    <mergeCell ref="F44:F47"/>
    <mergeCell ref="G44:G47"/>
    <mergeCell ref="F48:F54"/>
    <mergeCell ref="H44:H47"/>
    <mergeCell ref="H48:H54"/>
    <mergeCell ref="G48:G54"/>
    <mergeCell ref="E38:E43"/>
    <mergeCell ref="F38:F43"/>
    <mergeCell ref="G38:G43"/>
    <mergeCell ref="H38:H43"/>
    <mergeCell ref="C38:C43"/>
    <mergeCell ref="C48:C54"/>
    <mergeCell ref="C44:C47"/>
    <mergeCell ref="B38:B43"/>
    <mergeCell ref="B44:B47"/>
    <mergeCell ref="B48:B54"/>
    <mergeCell ref="A38:A43"/>
    <mergeCell ref="A44:A47"/>
    <mergeCell ref="A48:A54"/>
    <mergeCell ref="A31:A37"/>
    <mergeCell ref="B31:B37"/>
    <mergeCell ref="C31:C37"/>
    <mergeCell ref="E31:E37"/>
    <mergeCell ref="F31:F37"/>
    <mergeCell ref="M18:M21"/>
    <mergeCell ref="F22:F30"/>
    <mergeCell ref="G22:G30"/>
    <mergeCell ref="N18:N21"/>
    <mergeCell ref="G31:G37"/>
    <mergeCell ref="H31:H37"/>
    <mergeCell ref="M31:M37"/>
    <mergeCell ref="N31:N37"/>
    <mergeCell ref="B18:B21"/>
    <mergeCell ref="C18:C21"/>
    <mergeCell ref="E18:E21"/>
    <mergeCell ref="O8:O9"/>
    <mergeCell ref="N8:N9"/>
    <mergeCell ref="O31:O37"/>
    <mergeCell ref="O22:O30"/>
    <mergeCell ref="O10:O13"/>
    <mergeCell ref="O14:O17"/>
    <mergeCell ref="O18:O21"/>
    <mergeCell ref="H22:H30"/>
    <mergeCell ref="M22:M30"/>
    <mergeCell ref="N22:N30"/>
    <mergeCell ref="E10:E13"/>
    <mergeCell ref="E8:E9"/>
    <mergeCell ref="G10:G13"/>
    <mergeCell ref="H10:H13"/>
    <mergeCell ref="F10:F13"/>
    <mergeCell ref="N10:N13"/>
    <mergeCell ref="M10:M13"/>
    <mergeCell ref="A22:A30"/>
    <mergeCell ref="B22:B30"/>
    <mergeCell ref="C22:C30"/>
    <mergeCell ref="E22:E30"/>
    <mergeCell ref="B14:B17"/>
    <mergeCell ref="C14:C17"/>
    <mergeCell ref="A14:A17"/>
    <mergeCell ref="G18:G21"/>
    <mergeCell ref="H18:H21"/>
    <mergeCell ref="G14:G17"/>
    <mergeCell ref="H14:H17"/>
    <mergeCell ref="F14:F17"/>
    <mergeCell ref="F18:F21"/>
    <mergeCell ref="M14:M17"/>
    <mergeCell ref="N14:N17"/>
    <mergeCell ref="A18:A21"/>
    <mergeCell ref="E14:E17"/>
    <mergeCell ref="A1:C2"/>
    <mergeCell ref="A4:C4"/>
    <mergeCell ref="A8:A9"/>
    <mergeCell ref="B8:B9"/>
    <mergeCell ref="C10:C13"/>
    <mergeCell ref="B10:B13"/>
    <mergeCell ref="A10:A13"/>
    <mergeCell ref="D4:N4"/>
    <mergeCell ref="F8:F9"/>
    <mergeCell ref="A5:C5"/>
    <mergeCell ref="A6:C6"/>
    <mergeCell ref="G8:G9"/>
    <mergeCell ref="H8:H9"/>
    <mergeCell ref="E7:H7"/>
    <mergeCell ref="D7:D9"/>
    <mergeCell ref="K8:K9"/>
    <mergeCell ref="M8:M9"/>
    <mergeCell ref="I7:M7"/>
    <mergeCell ref="I8:I9"/>
    <mergeCell ref="L8:L9"/>
    <mergeCell ref="A7:C7"/>
    <mergeCell ref="D6:N6"/>
    <mergeCell ref="D5:N5"/>
    <mergeCell ref="N7:O7"/>
  </mergeCells>
  <conditionalFormatting sqref="H10 H14">
    <cfRule type="containsText" dxfId="702" priority="726" operator="containsText" text="Muy Baja">
      <formula>NOT(ISERROR(SEARCH("Muy Baja",H10)))</formula>
    </cfRule>
    <cfRule type="containsText" dxfId="701" priority="727" operator="containsText" text="Baja">
      <formula>NOT(ISERROR(SEARCH("Baja",H10)))</formula>
    </cfRule>
    <cfRule type="containsText" dxfId="700" priority="728" operator="containsText" text="Muy Alta">
      <formula>NOT(ISERROR(SEARCH("Muy Alta",H10)))</formula>
    </cfRule>
    <cfRule type="containsText" dxfId="699" priority="730" operator="containsText" text="Alta">
      <formula>NOT(ISERROR(SEARCH("Alta",H10)))</formula>
    </cfRule>
    <cfRule type="containsText" dxfId="698" priority="731" operator="containsText" text="Media">
      <formula>NOT(ISERROR(SEARCH("Media",H10)))</formula>
    </cfRule>
    <cfRule type="containsText" dxfId="697" priority="732" operator="containsText" text="Media">
      <formula>NOT(ISERROR(SEARCH("Media",H10)))</formula>
    </cfRule>
    <cfRule type="containsText" dxfId="696" priority="733" operator="containsText" text="Media">
      <formula>NOT(ISERROR(SEARCH("Media",H10)))</formula>
    </cfRule>
    <cfRule type="containsText" dxfId="695" priority="734" operator="containsText" text="Muy Baja">
      <formula>NOT(ISERROR(SEARCH("Muy Baja",H10)))</formula>
    </cfRule>
    <cfRule type="containsText" dxfId="694" priority="735" operator="containsText" text="Baja">
      <formula>NOT(ISERROR(SEARCH("Baja",H10)))</formula>
    </cfRule>
    <cfRule type="containsText" dxfId="693" priority="736" operator="containsText" text="Muy Baja">
      <formula>NOT(ISERROR(SEARCH("Muy Baja",H10)))</formula>
    </cfRule>
    <cfRule type="containsText" dxfId="692" priority="737" operator="containsText" text="Muy Baja">
      <formula>NOT(ISERROR(SEARCH("Muy Baja",H10)))</formula>
    </cfRule>
    <cfRule type="containsText" dxfId="691" priority="738" operator="containsText" text="Muy Baja">
      <formula>NOT(ISERROR(SEARCH("Muy Baja",H10)))</formula>
    </cfRule>
    <cfRule type="containsText" dxfId="690" priority="739" operator="containsText" text="Muy Baja'Tabla probabilidad'!">
      <formula>NOT(ISERROR(SEARCH("Muy Baja'Tabla probabilidad'!",H10)))</formula>
    </cfRule>
    <cfRule type="containsText" dxfId="689" priority="740" operator="containsText" text="Muy bajo">
      <formula>NOT(ISERROR(SEARCH("Muy bajo",H10)))</formula>
    </cfRule>
    <cfRule type="containsText" dxfId="688" priority="741" operator="containsText" text="Alta">
      <formula>NOT(ISERROR(SEARCH("Alta",H10)))</formula>
    </cfRule>
    <cfRule type="containsText" dxfId="687" priority="742" operator="containsText" text="Media">
      <formula>NOT(ISERROR(SEARCH("Media",H10)))</formula>
    </cfRule>
    <cfRule type="containsText" dxfId="686" priority="743" operator="containsText" text="Baja">
      <formula>NOT(ISERROR(SEARCH("Baja",H10)))</formula>
    </cfRule>
    <cfRule type="containsText" dxfId="685" priority="744" operator="containsText" text="Muy baja">
      <formula>NOT(ISERROR(SEARCH("Muy baja",H10)))</formula>
    </cfRule>
    <cfRule type="cellIs" dxfId="684" priority="747" operator="between">
      <formula>1</formula>
      <formula>2</formula>
    </cfRule>
    <cfRule type="cellIs" dxfId="683" priority="748" operator="between">
      <formula>0</formula>
      <formula>2</formula>
    </cfRule>
  </conditionalFormatting>
  <conditionalFormatting sqref="H18">
    <cfRule type="containsText" dxfId="682" priority="333" operator="containsText" text="Muy Baja">
      <formula>NOT(ISERROR(SEARCH("Muy Baja",H18)))</formula>
    </cfRule>
    <cfRule type="containsText" dxfId="681" priority="334" operator="containsText" text="Baja">
      <formula>NOT(ISERROR(SEARCH("Baja",H18)))</formula>
    </cfRule>
    <cfRule type="containsText" dxfId="680" priority="335" operator="containsText" text="Muy Alta">
      <formula>NOT(ISERROR(SEARCH("Muy Alta",H18)))</formula>
    </cfRule>
    <cfRule type="containsText" dxfId="679" priority="337" operator="containsText" text="Alta">
      <formula>NOT(ISERROR(SEARCH("Alta",H18)))</formula>
    </cfRule>
    <cfRule type="containsText" dxfId="678" priority="338" operator="containsText" text="Media">
      <formula>NOT(ISERROR(SEARCH("Media",H18)))</formula>
    </cfRule>
    <cfRule type="containsText" dxfId="677" priority="339" operator="containsText" text="Media">
      <formula>NOT(ISERROR(SEARCH("Media",H18)))</formula>
    </cfRule>
    <cfRule type="containsText" dxfId="676" priority="340" operator="containsText" text="Media">
      <formula>NOT(ISERROR(SEARCH("Media",H18)))</formula>
    </cfRule>
    <cfRule type="containsText" dxfId="675" priority="341" operator="containsText" text="Muy Baja">
      <formula>NOT(ISERROR(SEARCH("Muy Baja",H18)))</formula>
    </cfRule>
    <cfRule type="containsText" dxfId="674" priority="342" operator="containsText" text="Baja">
      <formula>NOT(ISERROR(SEARCH("Baja",H18)))</formula>
    </cfRule>
    <cfRule type="containsText" dxfId="673" priority="343" operator="containsText" text="Muy Baja">
      <formula>NOT(ISERROR(SEARCH("Muy Baja",H18)))</formula>
    </cfRule>
    <cfRule type="containsText" dxfId="672" priority="344" operator="containsText" text="Muy Baja">
      <formula>NOT(ISERROR(SEARCH("Muy Baja",H18)))</formula>
    </cfRule>
    <cfRule type="containsText" dxfId="671" priority="345" operator="containsText" text="Muy Baja">
      <formula>NOT(ISERROR(SEARCH("Muy Baja",H18)))</formula>
    </cfRule>
    <cfRule type="containsText" dxfId="670" priority="346" operator="containsText" text="Muy Baja'Tabla probabilidad'!">
      <formula>NOT(ISERROR(SEARCH("Muy Baja'Tabla probabilidad'!",H18)))</formula>
    </cfRule>
    <cfRule type="containsText" dxfId="669" priority="347" operator="containsText" text="Muy bajo">
      <formula>NOT(ISERROR(SEARCH("Muy bajo",H18)))</formula>
    </cfRule>
    <cfRule type="containsText" dxfId="668" priority="348" operator="containsText" text="Alta">
      <formula>NOT(ISERROR(SEARCH("Alta",H18)))</formula>
    </cfRule>
    <cfRule type="containsText" dxfId="667" priority="349" operator="containsText" text="Media">
      <formula>NOT(ISERROR(SEARCH("Media",H18)))</formula>
    </cfRule>
    <cfRule type="containsText" dxfId="666" priority="350" operator="containsText" text="Baja">
      <formula>NOT(ISERROR(SEARCH("Baja",H18)))</formula>
    </cfRule>
    <cfRule type="containsText" dxfId="665" priority="351" operator="containsText" text="Muy baja">
      <formula>NOT(ISERROR(SEARCH("Muy baja",H18)))</formula>
    </cfRule>
    <cfRule type="cellIs" dxfId="664" priority="354" operator="between">
      <formula>1</formula>
      <formula>2</formula>
    </cfRule>
    <cfRule type="cellIs" dxfId="663" priority="355" operator="between">
      <formula>0</formula>
      <formula>2</formula>
    </cfRule>
  </conditionalFormatting>
  <conditionalFormatting sqref="H22">
    <cfRule type="containsText" dxfId="662" priority="403" operator="containsText" text="Muy Baja">
      <formula>NOT(ISERROR(SEARCH("Muy Baja",H22)))</formula>
    </cfRule>
    <cfRule type="containsText" dxfId="661" priority="404" operator="containsText" text="Baja">
      <formula>NOT(ISERROR(SEARCH("Baja",H22)))</formula>
    </cfRule>
    <cfRule type="containsText" dxfId="660" priority="405" operator="containsText" text="Muy Alta">
      <formula>NOT(ISERROR(SEARCH("Muy Alta",H22)))</formula>
    </cfRule>
    <cfRule type="containsText" dxfId="659" priority="407" operator="containsText" text="Alta">
      <formula>NOT(ISERROR(SEARCH("Alta",H22)))</formula>
    </cfRule>
    <cfRule type="containsText" dxfId="658" priority="408" operator="containsText" text="Media">
      <formula>NOT(ISERROR(SEARCH("Media",H22)))</formula>
    </cfRule>
    <cfRule type="containsText" dxfId="657" priority="409" operator="containsText" text="Media">
      <formula>NOT(ISERROR(SEARCH("Media",H22)))</formula>
    </cfRule>
    <cfRule type="containsText" dxfId="656" priority="410" operator="containsText" text="Media">
      <formula>NOT(ISERROR(SEARCH("Media",H22)))</formula>
    </cfRule>
    <cfRule type="containsText" dxfId="655" priority="411" operator="containsText" text="Muy Baja">
      <formula>NOT(ISERROR(SEARCH("Muy Baja",H22)))</formula>
    </cfRule>
    <cfRule type="containsText" dxfId="654" priority="412" operator="containsText" text="Baja">
      <formula>NOT(ISERROR(SEARCH("Baja",H22)))</formula>
    </cfRule>
    <cfRule type="containsText" dxfId="653" priority="413" operator="containsText" text="Muy Baja">
      <formula>NOT(ISERROR(SEARCH("Muy Baja",H22)))</formula>
    </cfRule>
    <cfRule type="containsText" dxfId="652" priority="414" operator="containsText" text="Muy Baja">
      <formula>NOT(ISERROR(SEARCH("Muy Baja",H22)))</formula>
    </cfRule>
    <cfRule type="containsText" dxfId="651" priority="415" operator="containsText" text="Muy Baja">
      <formula>NOT(ISERROR(SEARCH("Muy Baja",H22)))</formula>
    </cfRule>
    <cfRule type="containsText" dxfId="650" priority="416" operator="containsText" text="Muy Baja'Tabla probabilidad'!">
      <formula>NOT(ISERROR(SEARCH("Muy Baja'Tabla probabilidad'!",H22)))</formula>
    </cfRule>
    <cfRule type="containsText" dxfId="649" priority="417" operator="containsText" text="Muy bajo">
      <formula>NOT(ISERROR(SEARCH("Muy bajo",H22)))</formula>
    </cfRule>
    <cfRule type="containsText" dxfId="648" priority="418" operator="containsText" text="Alta">
      <formula>NOT(ISERROR(SEARCH("Alta",H22)))</formula>
    </cfRule>
    <cfRule type="containsText" dxfId="647" priority="419" operator="containsText" text="Media">
      <formula>NOT(ISERROR(SEARCH("Media",H22)))</formula>
    </cfRule>
    <cfRule type="containsText" dxfId="646" priority="420" operator="containsText" text="Baja">
      <formula>NOT(ISERROR(SEARCH("Baja",H22)))</formula>
    </cfRule>
    <cfRule type="containsText" dxfId="645" priority="421" operator="containsText" text="Muy baja">
      <formula>NOT(ISERROR(SEARCH("Muy baja",H22)))</formula>
    </cfRule>
    <cfRule type="cellIs" dxfId="644" priority="422" operator="between">
      <formula>1</formula>
      <formula>2</formula>
    </cfRule>
    <cfRule type="cellIs" dxfId="643" priority="423" operator="between">
      <formula>0</formula>
      <formula>2</formula>
    </cfRule>
  </conditionalFormatting>
  <conditionalFormatting sqref="H31">
    <cfRule type="containsText" dxfId="642" priority="506" operator="containsText" text="Muy Baja">
      <formula>NOT(ISERROR(SEARCH("Muy Baja",H31)))</formula>
    </cfRule>
    <cfRule type="containsText" dxfId="641" priority="507" operator="containsText" text="Baja">
      <formula>NOT(ISERROR(SEARCH("Baja",H31)))</formula>
    </cfRule>
    <cfRule type="containsText" dxfId="640" priority="508" operator="containsText" text="Muy Alta">
      <formula>NOT(ISERROR(SEARCH("Muy Alta",H31)))</formula>
    </cfRule>
    <cfRule type="containsText" dxfId="639" priority="510" operator="containsText" text="Alta">
      <formula>NOT(ISERROR(SEARCH("Alta",H31)))</formula>
    </cfRule>
    <cfRule type="containsText" dxfId="638" priority="511" operator="containsText" text="Media">
      <formula>NOT(ISERROR(SEARCH("Media",H31)))</formula>
    </cfRule>
    <cfRule type="containsText" dxfId="637" priority="512" operator="containsText" text="Media">
      <formula>NOT(ISERROR(SEARCH("Media",H31)))</formula>
    </cfRule>
    <cfRule type="containsText" dxfId="636" priority="513" operator="containsText" text="Media">
      <formula>NOT(ISERROR(SEARCH("Media",H31)))</formula>
    </cfRule>
    <cfRule type="containsText" dxfId="635" priority="514" operator="containsText" text="Muy Baja">
      <formula>NOT(ISERROR(SEARCH("Muy Baja",H31)))</formula>
    </cfRule>
    <cfRule type="containsText" dxfId="634" priority="515" operator="containsText" text="Baja">
      <formula>NOT(ISERROR(SEARCH("Baja",H31)))</formula>
    </cfRule>
    <cfRule type="containsText" dxfId="633" priority="516" operator="containsText" text="Muy Baja">
      <formula>NOT(ISERROR(SEARCH("Muy Baja",H31)))</formula>
    </cfRule>
    <cfRule type="containsText" dxfId="632" priority="517" operator="containsText" text="Muy Baja">
      <formula>NOT(ISERROR(SEARCH("Muy Baja",H31)))</formula>
    </cfRule>
    <cfRule type="containsText" dxfId="631" priority="518" operator="containsText" text="Muy Baja">
      <formula>NOT(ISERROR(SEARCH("Muy Baja",H31)))</formula>
    </cfRule>
    <cfRule type="containsText" dxfId="630" priority="519" operator="containsText" text="Muy Baja'Tabla probabilidad'!">
      <formula>NOT(ISERROR(SEARCH("Muy Baja'Tabla probabilidad'!",H31)))</formula>
    </cfRule>
    <cfRule type="containsText" dxfId="629" priority="520" operator="containsText" text="Muy bajo">
      <formula>NOT(ISERROR(SEARCH("Muy bajo",H31)))</formula>
    </cfRule>
    <cfRule type="containsText" dxfId="628" priority="521" operator="containsText" text="Alta">
      <formula>NOT(ISERROR(SEARCH("Alta",H31)))</formula>
    </cfRule>
    <cfRule type="containsText" dxfId="627" priority="522" operator="containsText" text="Media">
      <formula>NOT(ISERROR(SEARCH("Media",H31)))</formula>
    </cfRule>
    <cfRule type="containsText" dxfId="626" priority="523" operator="containsText" text="Baja">
      <formula>NOT(ISERROR(SEARCH("Baja",H31)))</formula>
    </cfRule>
    <cfRule type="containsText" dxfId="625" priority="524" operator="containsText" text="Muy baja">
      <formula>NOT(ISERROR(SEARCH("Muy baja",H31)))</formula>
    </cfRule>
    <cfRule type="cellIs" dxfId="624" priority="527" operator="between">
      <formula>1</formula>
      <formula>2</formula>
    </cfRule>
    <cfRule type="cellIs" dxfId="623" priority="528" operator="between">
      <formula>0</formula>
      <formula>2</formula>
    </cfRule>
  </conditionalFormatting>
  <conditionalFormatting sqref="H38 H44 H48">
    <cfRule type="containsText" dxfId="622" priority="11" operator="containsText" text="Muy Baja">
      <formula>NOT(ISERROR(SEARCH("Muy Baja",H38)))</formula>
    </cfRule>
    <cfRule type="containsText" dxfId="621" priority="12" operator="containsText" text="Baja">
      <formula>NOT(ISERROR(SEARCH("Baja",H38)))</formula>
    </cfRule>
    <cfRule type="containsText" dxfId="620" priority="13" operator="containsText" text="Muy Alta">
      <formula>NOT(ISERROR(SEARCH("Muy Alta",H38)))</formula>
    </cfRule>
    <cfRule type="containsText" dxfId="619" priority="14" operator="containsText" text="Alta">
      <formula>NOT(ISERROR(SEARCH("Alta",H38)))</formula>
    </cfRule>
    <cfRule type="containsText" dxfId="618" priority="15" operator="containsText" text="Media">
      <formula>NOT(ISERROR(SEARCH("Media",H38)))</formula>
    </cfRule>
    <cfRule type="containsText" dxfId="617" priority="16" operator="containsText" text="Media">
      <formula>NOT(ISERROR(SEARCH("Media",H38)))</formula>
    </cfRule>
    <cfRule type="containsText" dxfId="616" priority="17" operator="containsText" text="Media">
      <formula>NOT(ISERROR(SEARCH("Media",H38)))</formula>
    </cfRule>
    <cfRule type="containsText" dxfId="615" priority="18" operator="containsText" text="Muy Baja">
      <formula>NOT(ISERROR(SEARCH("Muy Baja",H38)))</formula>
    </cfRule>
    <cfRule type="containsText" dxfId="614" priority="19" operator="containsText" text="Baja">
      <formula>NOT(ISERROR(SEARCH("Baja",H38)))</formula>
    </cfRule>
    <cfRule type="containsText" dxfId="613" priority="20" operator="containsText" text="Muy Baja">
      <formula>NOT(ISERROR(SEARCH("Muy Baja",H38)))</formula>
    </cfRule>
    <cfRule type="containsText" dxfId="612" priority="21" operator="containsText" text="Muy Baja">
      <formula>NOT(ISERROR(SEARCH("Muy Baja",H38)))</formula>
    </cfRule>
    <cfRule type="containsText" dxfId="611" priority="22" operator="containsText" text="Muy Baja">
      <formula>NOT(ISERROR(SEARCH("Muy Baja",H38)))</formula>
    </cfRule>
    <cfRule type="containsText" dxfId="610" priority="23" operator="containsText" text="Muy Baja'Tabla probabilidad'!">
      <formula>NOT(ISERROR(SEARCH("Muy Baja'Tabla probabilidad'!",H38)))</formula>
    </cfRule>
    <cfRule type="containsText" dxfId="609" priority="24" operator="containsText" text="Muy bajo">
      <formula>NOT(ISERROR(SEARCH("Muy bajo",H38)))</formula>
    </cfRule>
    <cfRule type="containsText" dxfId="608" priority="25" operator="containsText" text="Alta">
      <formula>NOT(ISERROR(SEARCH("Alta",H38)))</formula>
    </cfRule>
    <cfRule type="containsText" dxfId="607" priority="26" operator="containsText" text="Media">
      <formula>NOT(ISERROR(SEARCH("Media",H38)))</formula>
    </cfRule>
    <cfRule type="containsText" dxfId="606" priority="27" operator="containsText" text="Baja">
      <formula>NOT(ISERROR(SEARCH("Baja",H38)))</formula>
    </cfRule>
    <cfRule type="containsText" dxfId="605" priority="28" operator="containsText" text="Muy baja">
      <formula>NOT(ISERROR(SEARCH("Muy baja",H38)))</formula>
    </cfRule>
    <cfRule type="cellIs" dxfId="604" priority="31" operator="between">
      <formula>1</formula>
      <formula>2</formula>
    </cfRule>
    <cfRule type="cellIs" dxfId="603" priority="32" operator="between">
      <formula>0</formula>
      <formula>2</formula>
    </cfRule>
  </conditionalFormatting>
  <conditionalFormatting sqref="M10 M14 K10:K54">
    <cfRule type="containsText" dxfId="602" priority="720" operator="containsText" text="Catastrófico">
      <formula>NOT(ISERROR(SEARCH("Catastrófico",K10)))</formula>
    </cfRule>
    <cfRule type="containsText" dxfId="601" priority="721" operator="containsText" text="Mayor">
      <formula>NOT(ISERROR(SEARCH("Mayor",K10)))</formula>
    </cfRule>
    <cfRule type="containsText" dxfId="600" priority="722" operator="containsText" text="Alta">
      <formula>NOT(ISERROR(SEARCH("Alta",K10)))</formula>
    </cfRule>
    <cfRule type="containsText" dxfId="599" priority="724" operator="containsText" text="Menor">
      <formula>NOT(ISERROR(SEARCH("Menor",K10)))</formula>
    </cfRule>
    <cfRule type="containsText" dxfId="598" priority="725" operator="containsText" text="Leve">
      <formula>NOT(ISERROR(SEARCH("Leve",K10)))</formula>
    </cfRule>
  </conditionalFormatting>
  <conditionalFormatting sqref="M18">
    <cfRule type="containsText" dxfId="597" priority="327" operator="containsText" text="Catastrófico">
      <formula>NOT(ISERROR(SEARCH("Catastrófico",M18)))</formula>
    </cfRule>
    <cfRule type="containsText" dxfId="596" priority="328" operator="containsText" text="Mayor">
      <formula>NOT(ISERROR(SEARCH("Mayor",M18)))</formula>
    </cfRule>
    <cfRule type="containsText" dxfId="595" priority="329" operator="containsText" text="Alta">
      <formula>NOT(ISERROR(SEARCH("Alta",M18)))</formula>
    </cfRule>
    <cfRule type="containsText" dxfId="594" priority="330" operator="containsText" text="Moderado">
      <formula>NOT(ISERROR(SEARCH("Moderado",M18)))</formula>
    </cfRule>
    <cfRule type="containsText" dxfId="593" priority="331" operator="containsText" text="Menor">
      <formula>NOT(ISERROR(SEARCH("Menor",M18)))</formula>
    </cfRule>
    <cfRule type="containsText" dxfId="592" priority="332" operator="containsText" text="Leve">
      <formula>NOT(ISERROR(SEARCH("Leve",M18)))</formula>
    </cfRule>
  </conditionalFormatting>
  <conditionalFormatting sqref="M22">
    <cfRule type="containsText" dxfId="591" priority="239" operator="containsText" text="Catastrófico">
      <formula>NOT(ISERROR(SEARCH("Catastrófico",M22)))</formula>
    </cfRule>
    <cfRule type="containsText" dxfId="590" priority="240" operator="containsText" text="Mayor">
      <formula>NOT(ISERROR(SEARCH("Mayor",M22)))</formula>
    </cfRule>
    <cfRule type="containsText" dxfId="589" priority="241" operator="containsText" text="Alta">
      <formula>NOT(ISERROR(SEARCH("Alta",M22)))</formula>
    </cfRule>
    <cfRule type="containsText" dxfId="588" priority="242" operator="containsText" text="Moderado">
      <formula>NOT(ISERROR(SEARCH("Moderado",M22)))</formula>
    </cfRule>
    <cfRule type="containsText" dxfId="587" priority="243" operator="containsText" text="Menor">
      <formula>NOT(ISERROR(SEARCH("Menor",M22)))</formula>
    </cfRule>
    <cfRule type="containsText" dxfId="586" priority="244" operator="containsText" text="Leve">
      <formula>NOT(ISERROR(SEARCH("Leve",M22)))</formula>
    </cfRule>
  </conditionalFormatting>
  <conditionalFormatting sqref="M31">
    <cfRule type="containsText" dxfId="585" priority="229" operator="containsText" text="Catastrófico">
      <formula>NOT(ISERROR(SEARCH("Catastrófico",M31)))</formula>
    </cfRule>
    <cfRule type="containsText" dxfId="584" priority="230" operator="containsText" text="Mayor">
      <formula>NOT(ISERROR(SEARCH("Mayor",M31)))</formula>
    </cfRule>
    <cfRule type="containsText" dxfId="583" priority="231" operator="containsText" text="Alta">
      <formula>NOT(ISERROR(SEARCH("Alta",M31)))</formula>
    </cfRule>
    <cfRule type="containsText" dxfId="582" priority="232" operator="containsText" text="Moderado">
      <formula>NOT(ISERROR(SEARCH("Moderado",M31)))</formula>
    </cfRule>
    <cfRule type="containsText" dxfId="581" priority="233" operator="containsText" text="Menor">
      <formula>NOT(ISERROR(SEARCH("Menor",M31)))</formula>
    </cfRule>
    <cfRule type="containsText" dxfId="580" priority="234" operator="containsText" text="Leve">
      <formula>NOT(ISERROR(SEARCH("Leve",M31)))</formula>
    </cfRule>
  </conditionalFormatting>
  <conditionalFormatting sqref="M38 M44 M48">
    <cfRule type="containsText" dxfId="579" priority="1" operator="containsText" text="Catastrófico">
      <formula>NOT(ISERROR(SEARCH("Catastrófico",M38)))</formula>
    </cfRule>
    <cfRule type="containsText" dxfId="578" priority="2" operator="containsText" text="Mayor">
      <formula>NOT(ISERROR(SEARCH("Mayor",M38)))</formula>
    </cfRule>
    <cfRule type="containsText" dxfId="577" priority="3" operator="containsText" text="Alta">
      <formula>NOT(ISERROR(SEARCH("Alta",M38)))</formula>
    </cfRule>
    <cfRule type="containsText" dxfId="576" priority="4" operator="containsText" text="Moderado">
      <formula>NOT(ISERROR(SEARCH("Moderado",M38)))</formula>
    </cfRule>
    <cfRule type="containsText" dxfId="575" priority="5" operator="containsText" text="Menor">
      <formula>NOT(ISERROR(SEARCH("Menor",M38)))</formula>
    </cfRule>
    <cfRule type="containsText" dxfId="574" priority="6" operator="containsText" text="Leve">
      <formula>NOT(ISERROR(SEARCH("Leve",M38)))</formula>
    </cfRule>
  </conditionalFormatting>
  <conditionalFormatting sqref="M10:N10 M14 K10:K54">
    <cfRule type="containsText" dxfId="573" priority="723" operator="containsText" text="Moderado">
      <formula>NOT(ISERROR(SEARCH("Moderado",K10)))</formula>
    </cfRule>
  </conditionalFormatting>
  <conditionalFormatting sqref="N38 N44 N48">
    <cfRule type="containsText" dxfId="572" priority="7" operator="containsText" text="Extremo">
      <formula>NOT(ISERROR(SEARCH("Extremo",N38)))</formula>
    </cfRule>
    <cfRule type="containsText" dxfId="571" priority="8" operator="containsText" text="Alto">
      <formula>NOT(ISERROR(SEARCH("Alto",N38)))</formula>
    </cfRule>
    <cfRule type="containsText" dxfId="570" priority="9" operator="containsText" text="Bajo">
      <formula>NOT(ISERROR(SEARCH("Bajo",N38)))</formula>
    </cfRule>
    <cfRule type="containsText" dxfId="569" priority="10" operator="containsText" text="Moderado">
      <formula>NOT(ISERROR(SEARCH("Moderado",N38)))</formula>
    </cfRule>
  </conditionalFormatting>
  <conditionalFormatting sqref="N8:O8">
    <cfRule type="containsText" dxfId="568" priority="285" operator="containsText" text="3- Moderado">
      <formula>NOT(ISERROR(SEARCH("3- Moderado",N8)))</formula>
    </cfRule>
    <cfRule type="containsText" dxfId="567" priority="286" operator="containsText" text="6- Moderado">
      <formula>NOT(ISERROR(SEARCH("6- Moderado",N8)))</formula>
    </cfRule>
    <cfRule type="containsText" dxfId="566" priority="287" operator="containsText" text="4- Moderado">
      <formula>NOT(ISERROR(SEARCH("4- Moderado",N8)))</formula>
    </cfRule>
    <cfRule type="containsText" dxfId="565" priority="288" operator="containsText" text="3- Bajo">
      <formula>NOT(ISERROR(SEARCH("3- Bajo",N8)))</formula>
    </cfRule>
    <cfRule type="containsText" dxfId="564" priority="289" operator="containsText" text="4- Bajo">
      <formula>NOT(ISERROR(SEARCH("4- Bajo",N8)))</formula>
    </cfRule>
    <cfRule type="containsText" dxfId="563" priority="290" operator="containsText" text="1- Bajo">
      <formula>NOT(ISERROR(SEARCH("1- Bajo",N8)))</formula>
    </cfRule>
  </conditionalFormatting>
  <conditionalFormatting sqref="N10:O10">
    <cfRule type="containsText" dxfId="562" priority="281" operator="containsText" text="Extremo">
      <formula>NOT(ISERROR(SEARCH("Extremo",N10)))</formula>
    </cfRule>
    <cfRule type="containsText" dxfId="561" priority="282" operator="containsText" text="Alto">
      <formula>NOT(ISERROR(SEARCH("Alto",N10)))</formula>
    </cfRule>
    <cfRule type="containsText" dxfId="560" priority="283" operator="containsText" text="Bajo">
      <formula>NOT(ISERROR(SEARCH("Bajo",N10)))</formula>
    </cfRule>
  </conditionalFormatting>
  <conditionalFormatting sqref="N14:O14">
    <cfRule type="containsText" dxfId="559" priority="1307" operator="containsText" text="Extremo">
      <formula>NOT(ISERROR(SEARCH("Extremo",N14)))</formula>
    </cfRule>
    <cfRule type="containsText" dxfId="558" priority="1308" operator="containsText" text="Alto">
      <formula>NOT(ISERROR(SEARCH("Alto",N14)))</formula>
    </cfRule>
    <cfRule type="containsText" dxfId="557" priority="1309" operator="containsText" text="Bajo">
      <formula>NOT(ISERROR(SEARCH("Bajo",N14)))</formula>
    </cfRule>
    <cfRule type="containsText" dxfId="556" priority="1310" operator="containsText" text="Moderado">
      <formula>NOT(ISERROR(SEARCH("Moderado",N14)))</formula>
    </cfRule>
  </conditionalFormatting>
  <conditionalFormatting sqref="N18:O18">
    <cfRule type="containsText" dxfId="555" priority="356" operator="containsText" text="Extremo">
      <formula>NOT(ISERROR(SEARCH("Extremo",N18)))</formula>
    </cfRule>
    <cfRule type="containsText" dxfId="554" priority="357" operator="containsText" text="Alto">
      <formula>NOT(ISERROR(SEARCH("Alto",N18)))</formula>
    </cfRule>
    <cfRule type="containsText" dxfId="553" priority="358" operator="containsText" text="Bajo">
      <formula>NOT(ISERROR(SEARCH("Bajo",N18)))</formula>
    </cfRule>
    <cfRule type="containsText" dxfId="552" priority="359" operator="containsText" text="Moderado">
      <formula>NOT(ISERROR(SEARCH("Moderado",N18)))</formula>
    </cfRule>
  </conditionalFormatting>
  <conditionalFormatting sqref="N22:O22">
    <cfRule type="containsText" dxfId="551" priority="245" operator="containsText" text="Extremo">
      <formula>NOT(ISERROR(SEARCH("Extremo",N22)))</formula>
    </cfRule>
    <cfRule type="containsText" dxfId="550" priority="246" operator="containsText" text="Alto">
      <formula>NOT(ISERROR(SEARCH("Alto",N22)))</formula>
    </cfRule>
    <cfRule type="containsText" dxfId="549" priority="247" operator="containsText" text="Bajo">
      <formula>NOT(ISERROR(SEARCH("Bajo",N22)))</formula>
    </cfRule>
    <cfRule type="containsText" dxfId="548" priority="248" operator="containsText" text="Moderado">
      <formula>NOT(ISERROR(SEARCH("Moderado",N22)))</formula>
    </cfRule>
  </conditionalFormatting>
  <conditionalFormatting sqref="N31:O31">
    <cfRule type="containsText" dxfId="547" priority="235" operator="containsText" text="Extremo">
      <formula>NOT(ISERROR(SEARCH("Extremo",N31)))</formula>
    </cfRule>
    <cfRule type="containsText" dxfId="546" priority="236" operator="containsText" text="Alto">
      <formula>NOT(ISERROR(SEARCH("Alto",N31)))</formula>
    </cfRule>
    <cfRule type="containsText" dxfId="545" priority="237" operator="containsText" text="Bajo">
      <formula>NOT(ISERROR(SEARCH("Bajo",N31)))</formula>
    </cfRule>
    <cfRule type="containsText" dxfId="544" priority="238" operator="containsText" text="Moderado">
      <formula>NOT(ISERROR(SEARCH("Moderado",N31)))</formula>
    </cfRule>
  </conditionalFormatting>
  <conditionalFormatting sqref="O10">
    <cfRule type="containsText" dxfId="543"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H14</xm:sqref>
        </x14:conditionalFormatting>
        <x14:conditionalFormatting xmlns:xm="http://schemas.microsoft.com/office/excel/2006/main">
          <x14:cfRule type="containsText" priority="352" operator="containsText" id="{BF3A1CEA-520B-48AC-B25F-7C6CDFF3DB8D}">
            <xm:f>NOT(ISERROR(SEARCH('8- Políticas de Administración '!$B$5,H18)))</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'!$B$5,H18)))</xm:f>
            <xm:f>'8- Políticas de Administración '!$B$5</xm:f>
            <x14:dxf>
              <font>
                <color rgb="FF9C0006"/>
              </font>
              <fill>
                <patternFill>
                  <bgColor rgb="FFFFC7CE"/>
                </patternFill>
              </fill>
            </x14:dxf>
          </x14:cfRule>
          <xm:sqref>H18</xm:sqref>
        </x14:conditionalFormatting>
        <x14:conditionalFormatting xmlns:xm="http://schemas.microsoft.com/office/excel/2006/main">
          <x14:cfRule type="containsText" priority="525" operator="containsText" id="{954E1B25-D051-41D0-989E-8AD2D1BE75BA}">
            <xm:f>NOT(ISERROR(SEARCH('8- Políticas de Administración '!$B$5,H31)))</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'!$B$5,H31)))</xm:f>
            <xm:f>'8- Políticas de Administración '!$B$5</xm:f>
            <x14:dxf>
              <font>
                <color rgb="FF9C0006"/>
              </font>
              <fill>
                <patternFill>
                  <bgColor rgb="FFFFC7CE"/>
                </patternFill>
              </fill>
            </x14:dxf>
          </x14:cfRule>
          <xm:sqref>H31</xm:sqref>
        </x14:conditionalFormatting>
        <x14:conditionalFormatting xmlns:xm="http://schemas.microsoft.com/office/excel/2006/main">
          <x14:cfRule type="containsText" priority="29" operator="containsText" id="{C58BFB31-8BA8-42E1-987A-2B9B3074CF94}">
            <xm:f>NOT(ISERROR(SEARCH('8- Políticas de Administración '!$B$5,H38)))</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'!$B$5,H38)))</xm:f>
            <xm:f>'8- Políticas de Administración '!$B$5</xm:f>
            <x14:dxf>
              <font>
                <color rgb="FF9C0006"/>
              </font>
              <fill>
                <patternFill>
                  <bgColor rgb="FFFFC7CE"/>
                </patternFill>
              </fill>
            </x14:dxf>
          </x14:cfRule>
          <xm:sqref>H38 H44 H48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I10:I54</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54"/>
  <sheetViews>
    <sheetView showGridLines="0" topLeftCell="C10" zoomScale="78" zoomScaleNormal="78" zoomScalePageLayoutView="70" workbookViewId="0">
      <selection activeCell="O15" sqref="O15"/>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5" customWidth="1"/>
    <col min="8" max="8" width="14.7109375" bestFit="1" customWidth="1"/>
    <col min="9" max="9" width="15.42578125" customWidth="1"/>
    <col min="10" max="10" width="8.2851562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285156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492"/>
      <c r="B1" s="493"/>
      <c r="C1" s="494"/>
      <c r="D1" s="46"/>
      <c r="E1" s="488" t="s">
        <v>344</v>
      </c>
      <c r="F1" s="489"/>
      <c r="G1" s="489"/>
      <c r="H1" s="489"/>
      <c r="I1" s="489"/>
      <c r="J1" s="489"/>
      <c r="K1" s="489"/>
      <c r="L1" s="489"/>
      <c r="M1" s="489"/>
      <c r="N1" s="489"/>
      <c r="O1" s="489"/>
      <c r="P1" s="489"/>
      <c r="Q1" s="489"/>
      <c r="R1" s="489"/>
      <c r="S1" s="489"/>
      <c r="T1" s="489"/>
      <c r="U1" s="489"/>
      <c r="V1" s="489"/>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495"/>
      <c r="B2" s="409"/>
      <c r="C2" s="496"/>
      <c r="D2" s="46"/>
      <c r="E2" s="490"/>
      <c r="F2" s="491"/>
      <c r="G2" s="491"/>
      <c r="H2" s="491"/>
      <c r="I2" s="491"/>
      <c r="J2" s="491"/>
      <c r="K2" s="491"/>
      <c r="L2" s="491"/>
      <c r="M2" s="491"/>
      <c r="N2" s="491"/>
      <c r="O2" s="491"/>
      <c r="P2" s="491"/>
      <c r="Q2" s="491"/>
      <c r="R2" s="491"/>
      <c r="S2" s="491"/>
      <c r="T2" s="491"/>
      <c r="U2" s="491"/>
      <c r="V2" s="491"/>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495"/>
      <c r="B3" s="409"/>
      <c r="C3" s="496"/>
      <c r="D3" s="152"/>
      <c r="E3" s="490"/>
      <c r="F3" s="491"/>
      <c r="G3" s="491"/>
      <c r="H3" s="491"/>
      <c r="I3" s="491"/>
      <c r="J3" s="491"/>
      <c r="K3" s="491"/>
      <c r="L3" s="491"/>
      <c r="M3" s="491"/>
      <c r="N3" s="491"/>
      <c r="O3" s="491"/>
      <c r="P3" s="491"/>
      <c r="Q3" s="491"/>
      <c r="R3" s="491"/>
      <c r="S3" s="491"/>
      <c r="T3" s="491"/>
      <c r="U3" s="491"/>
      <c r="V3" s="491"/>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14" t="s">
        <v>264</v>
      </c>
      <c r="B4" s="514"/>
      <c r="C4" s="519" t="s">
        <v>265</v>
      </c>
      <c r="D4" s="519"/>
      <c r="E4" s="519"/>
      <c r="F4" s="519"/>
      <c r="G4" s="519"/>
      <c r="H4" s="519"/>
      <c r="I4" s="519"/>
      <c r="J4" s="519"/>
      <c r="K4" s="519"/>
      <c r="L4" s="519"/>
      <c r="M4" s="519"/>
      <c r="N4" s="519"/>
      <c r="O4" s="519"/>
      <c r="P4" s="519"/>
      <c r="Q4" s="519"/>
      <c r="R4" s="519"/>
      <c r="S4" s="519"/>
      <c r="T4" s="519"/>
      <c r="U4" s="519"/>
      <c r="V4" s="51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49.5" customHeight="1">
      <c r="A5" s="514" t="s">
        <v>266</v>
      </c>
      <c r="B5" s="514"/>
      <c r="C5" s="515" t="s">
        <v>267</v>
      </c>
      <c r="D5" s="515"/>
      <c r="E5" s="515"/>
      <c r="F5" s="515"/>
      <c r="G5" s="515"/>
      <c r="H5" s="515"/>
      <c r="I5" s="515"/>
      <c r="J5" s="515"/>
      <c r="K5" s="515"/>
      <c r="L5" s="515"/>
      <c r="M5" s="515"/>
      <c r="N5" s="515"/>
      <c r="O5" s="515"/>
      <c r="P5" s="515"/>
      <c r="Q5" s="515"/>
      <c r="R5" s="515"/>
      <c r="S5" s="515"/>
      <c r="T5" s="515"/>
      <c r="U5" s="515"/>
      <c r="V5" s="515"/>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14" t="s">
        <v>268</v>
      </c>
      <c r="B6" s="514"/>
      <c r="C6" s="519" t="s">
        <v>269</v>
      </c>
      <c r="D6" s="519"/>
      <c r="E6" s="519"/>
      <c r="F6" s="519"/>
      <c r="G6" s="519"/>
      <c r="H6" s="519"/>
      <c r="I6" s="519"/>
      <c r="J6" s="519"/>
      <c r="K6" s="519"/>
      <c r="L6" s="519"/>
      <c r="M6" s="519"/>
      <c r="N6" s="519"/>
      <c r="O6" s="519"/>
      <c r="P6" s="519"/>
      <c r="Q6" s="519"/>
      <c r="R6" s="519"/>
      <c r="S6" s="519"/>
      <c r="T6" s="519"/>
      <c r="U6" s="519"/>
      <c r="V6" s="51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497" t="s">
        <v>270</v>
      </c>
      <c r="B7" s="497"/>
      <c r="C7" s="497"/>
      <c r="D7" s="498" t="s">
        <v>345</v>
      </c>
      <c r="E7" s="499"/>
      <c r="F7" s="499"/>
      <c r="G7" s="499"/>
      <c r="H7" s="499"/>
      <c r="I7" s="499"/>
      <c r="J7" s="499"/>
      <c r="K7" s="499"/>
      <c r="L7" s="499"/>
      <c r="M7" s="499"/>
      <c r="N7" s="499"/>
      <c r="O7" s="499"/>
      <c r="P7" s="499"/>
      <c r="Q7" s="499"/>
      <c r="R7" s="500"/>
      <c r="S7" s="131"/>
      <c r="T7" s="497" t="s">
        <v>346</v>
      </c>
      <c r="U7" s="497"/>
      <c r="V7" s="49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70.5" customHeight="1" thickTop="1" thickBot="1">
      <c r="A8" s="501" t="s">
        <v>275</v>
      </c>
      <c r="B8" s="503" t="s">
        <v>347</v>
      </c>
      <c r="C8" s="505" t="s">
        <v>271</v>
      </c>
      <c r="D8" s="507" t="s">
        <v>348</v>
      </c>
      <c r="E8" s="509" t="s">
        <v>239</v>
      </c>
      <c r="F8" s="511" t="s">
        <v>349</v>
      </c>
      <c r="G8" s="512"/>
      <c r="H8" s="512"/>
      <c r="I8" s="512"/>
      <c r="J8" s="512"/>
      <c r="K8" s="513"/>
      <c r="L8" s="511" t="s">
        <v>350</v>
      </c>
      <c r="M8" s="512"/>
      <c r="N8" s="512"/>
      <c r="O8" s="512"/>
      <c r="P8" s="512"/>
      <c r="Q8" s="512"/>
      <c r="R8" s="512"/>
      <c r="S8" s="513"/>
      <c r="T8" s="60"/>
      <c r="U8" s="61"/>
      <c r="V8" s="89" t="s">
        <v>351</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02"/>
      <c r="B9" s="504"/>
      <c r="C9" s="506"/>
      <c r="D9" s="508"/>
      <c r="E9" s="510"/>
      <c r="F9" s="51" t="s">
        <v>241</v>
      </c>
      <c r="G9" s="51" t="s">
        <v>243</v>
      </c>
      <c r="H9" s="51" t="s">
        <v>352</v>
      </c>
      <c r="I9" s="51" t="s">
        <v>245</v>
      </c>
      <c r="J9" s="132" t="s">
        <v>353</v>
      </c>
      <c r="K9" s="51" t="s">
        <v>251</v>
      </c>
      <c r="L9" s="51" t="s">
        <v>354</v>
      </c>
      <c r="M9" s="126" t="s">
        <v>248</v>
      </c>
      <c r="N9" s="51" t="s">
        <v>355</v>
      </c>
      <c r="O9" s="51" t="s">
        <v>356</v>
      </c>
      <c r="P9" s="51" t="s">
        <v>357</v>
      </c>
      <c r="Q9" s="51" t="s">
        <v>358</v>
      </c>
      <c r="R9" s="132" t="s">
        <v>353</v>
      </c>
      <c r="S9" s="51" t="s">
        <v>359</v>
      </c>
      <c r="T9" s="54" t="s">
        <v>253</v>
      </c>
      <c r="U9" s="54" t="s">
        <v>255</v>
      </c>
      <c r="V9" s="55" t="s">
        <v>360</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75">
      <c r="A10" s="523">
        <f>'5- Identificación de Riesgos'!A10</f>
        <v>1</v>
      </c>
      <c r="B10" s="458" t="str">
        <f>'5- Identificación de Riesgos'!B10</f>
        <v>Reparto inequitativo</v>
      </c>
      <c r="C10" s="166" t="str">
        <f>'5- Identificación de Riesgos'!D10</f>
        <v>1. No reporte de novedades de reparto por parte de los Juzgados y Fallas en la consulta en el sistema Justicia XXI.</v>
      </c>
      <c r="D10" s="160"/>
      <c r="E10" s="167" t="s">
        <v>361</v>
      </c>
      <c r="F10" s="156" t="s">
        <v>362</v>
      </c>
      <c r="G10" s="156" t="s">
        <v>362</v>
      </c>
      <c r="H10" s="156" t="s">
        <v>362</v>
      </c>
      <c r="I10" s="156" t="s">
        <v>362</v>
      </c>
      <c r="J10" s="296">
        <f>COUNTIF(F10:I10,"SI")/4</f>
        <v>1</v>
      </c>
      <c r="K10" s="516">
        <f>AVERAGE(J10:J13)</f>
        <v>1</v>
      </c>
      <c r="L10" s="156" t="str">
        <f>'5- Identificación de Riesgos'!I10</f>
        <v>Afectación de reputacion,imagén,  credibilidad, satisfacción de usuarios y PI</v>
      </c>
      <c r="M10" s="292"/>
      <c r="N10" s="157" t="s">
        <v>363</v>
      </c>
      <c r="O10" s="157" t="s">
        <v>363</v>
      </c>
      <c r="P10" s="157" t="s">
        <v>363</v>
      </c>
      <c r="Q10" s="157" t="s">
        <v>363</v>
      </c>
      <c r="R10" s="296">
        <f>SUM(COUNTIF(N10,"SI")*25%,COUNTIF(O10,"SI")*40%,COUNTIF(P10,"SI")*25%,COUNTIF(Q10,"SI")*10%)</f>
        <v>0</v>
      </c>
      <c r="S10" s="516">
        <f>AVERAGE(R10:R13)</f>
        <v>0</v>
      </c>
      <c r="T10" s="472"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63" t="str">
        <f>CONCATENATE(VLOOKUP((LEFT(T10,LEN(T10)-4)&amp;LEFT(U10,LEN(U10)-4)),'9- Matriz de Calor '!$D$18:$E$42,2,0)," - ",RIGHT(T10,1)*RIGHT(U10,1))</f>
        <v>Bajo - 2</v>
      </c>
    </row>
    <row r="11" spans="1:278" ht="140.25">
      <c r="A11" s="524"/>
      <c r="B11" s="451"/>
      <c r="C11" s="168" t="str">
        <f>'5- Identificación de Riesgos'!D11</f>
        <v>2. Atraso en la consolidación semanal de la información estadística conforme a la Circular DESAJMZC15-63 de 2015.</v>
      </c>
      <c r="D11" s="161"/>
      <c r="E11" s="169" t="s">
        <v>364</v>
      </c>
      <c r="F11" s="157" t="s">
        <v>362</v>
      </c>
      <c r="G11" s="157" t="s">
        <v>362</v>
      </c>
      <c r="H11" s="157" t="s">
        <v>362</v>
      </c>
      <c r="I11" s="157" t="s">
        <v>362</v>
      </c>
      <c r="J11" s="297">
        <f>COUNTIF(F11:I11,"SI")/4</f>
        <v>1</v>
      </c>
      <c r="K11" s="517"/>
      <c r="L11" s="157">
        <f>'5- Identificación de Riesgos'!I11</f>
        <v>0</v>
      </c>
      <c r="M11" s="293"/>
      <c r="N11" s="157"/>
      <c r="O11" s="157"/>
      <c r="P11" s="157"/>
      <c r="Q11" s="157"/>
      <c r="R11" s="297">
        <f>SUM(COUNTIF(N11,"SI")*25%,COUNTIF(O11,"SI")*40%,COUNTIF(P11,"SI")*25%,COUNTIF(Q11,"SI")*10%)</f>
        <v>0</v>
      </c>
      <c r="S11" s="517"/>
      <c r="T11" s="473"/>
      <c r="U11" s="456"/>
      <c r="V11" s="448"/>
    </row>
    <row r="12" spans="1:278" ht="18.75" customHeight="1">
      <c r="A12" s="524"/>
      <c r="B12" s="451"/>
      <c r="C12" s="168"/>
      <c r="D12" s="161"/>
      <c r="E12" s="169"/>
      <c r="F12" s="157"/>
      <c r="G12" s="157"/>
      <c r="H12" s="157"/>
      <c r="I12" s="157"/>
      <c r="J12" s="297"/>
      <c r="K12" s="517"/>
      <c r="L12" s="157"/>
      <c r="M12" s="194"/>
      <c r="N12" s="157"/>
      <c r="O12" s="157"/>
      <c r="P12" s="157"/>
      <c r="Q12" s="157"/>
      <c r="R12" s="297"/>
      <c r="S12" s="517"/>
      <c r="T12" s="473"/>
      <c r="U12" s="456"/>
      <c r="V12" s="448"/>
    </row>
    <row r="13" spans="1:278" ht="18.75" customHeight="1" thickBot="1">
      <c r="A13" s="525"/>
      <c r="B13" s="452"/>
      <c r="C13" s="170"/>
      <c r="D13" s="163"/>
      <c r="E13" s="171"/>
      <c r="F13" s="158"/>
      <c r="G13" s="158"/>
      <c r="H13" s="158"/>
      <c r="I13" s="158"/>
      <c r="J13" s="298"/>
      <c r="K13" s="518"/>
      <c r="L13" s="158"/>
      <c r="M13" s="294"/>
      <c r="N13" s="158"/>
      <c r="O13" s="158"/>
      <c r="P13" s="158"/>
      <c r="Q13" s="158"/>
      <c r="R13" s="298"/>
      <c r="S13" s="518"/>
      <c r="T13" s="473"/>
      <c r="U13" s="457"/>
      <c r="V13" s="449"/>
    </row>
    <row r="14" spans="1:278" ht="140.25" customHeight="1">
      <c r="A14" s="523">
        <f>'5- Identificación de Riesgos'!A14</f>
        <v>2</v>
      </c>
      <c r="B14" s="458" t="str">
        <f>'5- Identificación de Riesgos'!B14</f>
        <v>Efectuar el reparto judicial incumpliendo requisitos</v>
      </c>
      <c r="C14" s="166" t="str">
        <f>'5- Identificación de Riesgos'!D14</f>
        <v>1.Desconocimiento o inaplicación del procedimiento de reparto.</v>
      </c>
      <c r="D14" s="160"/>
      <c r="E14" s="167" t="s">
        <v>365</v>
      </c>
      <c r="F14" s="156" t="s">
        <v>362</v>
      </c>
      <c r="G14" s="156" t="s">
        <v>362</v>
      </c>
      <c r="H14" s="156" t="s">
        <v>362</v>
      </c>
      <c r="I14" s="156" t="s">
        <v>362</v>
      </c>
      <c r="J14" s="296">
        <f t="shared" ref="J14:J25" si="0">COUNTIF(F14:I14,"SI")/4</f>
        <v>1</v>
      </c>
      <c r="K14" s="516">
        <f>AVERAGE(J14:J17)</f>
        <v>0.75</v>
      </c>
      <c r="L14" s="156" t="str">
        <f>'5- Identificación de Riesgos'!I14</f>
        <v>Afectación de reputacion,imagén,  credibilidad, satisfacción de usuarios y PI</v>
      </c>
      <c r="M14" s="167" t="s">
        <v>517</v>
      </c>
      <c r="N14" s="157" t="s">
        <v>362</v>
      </c>
      <c r="O14" s="157" t="s">
        <v>362</v>
      </c>
      <c r="P14" s="157" t="s">
        <v>362</v>
      </c>
      <c r="Q14" s="157" t="s">
        <v>362</v>
      </c>
      <c r="R14" s="296">
        <f t="shared" ref="R14:R25" si="1">SUM(COUNTIF(N14,"SI")*25%,COUNTIF(O14,"SI")*40%,COUNTIF(P14,"SI")*25%,COUNTIF(Q14,"SI")*10%)</f>
        <v>1</v>
      </c>
      <c r="S14" s="516">
        <f>AVERAGE(R14)</f>
        <v>1</v>
      </c>
      <c r="T14" s="472" t="str">
        <f>CONCATENATE(INDEX('8- Políticas de Administración '!$B$6:$F$10,MATCH(ROUND(IF((RIGHT('5- Identificación de Riesgos'!H14,1)-'6- Valoración Controles'!K14)&lt;1,1,(RIGHT('5- Identificación de Riesgos'!H14,1)-'6- Valoración Controles'!K14)),0),'8- Políticas de Administración '!$F$6:$F$10,0),1)," - ",ROUND(IF((RIGHT('5- Identificación de Riesgos'!H14,1)-'6- Valoración Controles'!K14)&lt;1,1,(RIGHT('5- Identificación de Riesgos'!H14,1)-'6- Valoración Controles'!K14)),0))</f>
        <v>Muy Baja - 1</v>
      </c>
      <c r="U14" s="455" t="str">
        <f>CONCATENATE(INDEX('8- Políticas de Administración '!$B$17:$F$21,MATCH(ROUND(IF((RIGHT('5- Identificación de Riesgos'!M14,1)-'6- Valoración Controles'!S14)&lt;1,1,(RIGHT('5- Identificación de Riesgos'!M14,1)-'6- Valoración Controles'!S14)),0),'8- Políticas de Administración '!$F$17:$F$21,0),1)," - ",ROUND(IF((RIGHT('5- Identificación de Riesgos'!M14,1)-'6- Valoración Controles'!S14)&lt;1,1,(RIGHT('5- Identificación de Riesgos'!M14,1)-'6- Valoración Controles'!S14)),0))</f>
        <v>Moderado - 3</v>
      </c>
      <c r="V14" s="485" t="str">
        <f>CONCATENATE(VLOOKUP((LEFT(T14,LEN(T14)-4)&amp;LEFT(U14,LEN(U14)-4)),'9- Matriz de Calor '!$D$18:$E$42,2,0)," - ",RIGHT(T14,1)*RIGHT(U14,1))</f>
        <v>Moderado - 3</v>
      </c>
    </row>
    <row r="15" spans="1:278" ht="159.75" customHeight="1">
      <c r="A15" s="524"/>
      <c r="B15" s="451"/>
      <c r="C15" s="168" t="str">
        <f>'5- Identificación de Riesgos'!D15</f>
        <v>2.  Desconocimiento, omisión, falta de verificación por parte del servidor judicial que realiza la tarea.</v>
      </c>
      <c r="D15" s="161"/>
      <c r="E15" s="169" t="s">
        <v>366</v>
      </c>
      <c r="F15" s="157" t="s">
        <v>363</v>
      </c>
      <c r="G15" s="157" t="s">
        <v>362</v>
      </c>
      <c r="H15" s="157" t="s">
        <v>363</v>
      </c>
      <c r="I15" s="157" t="s">
        <v>362</v>
      </c>
      <c r="J15" s="297">
        <f t="shared" si="0"/>
        <v>0.5</v>
      </c>
      <c r="K15" s="517"/>
      <c r="L15" s="157">
        <f>'5- Identificación de Riesgos'!I15</f>
        <v>0</v>
      </c>
      <c r="M15" s="172"/>
      <c r="N15" s="157"/>
      <c r="O15" s="157"/>
      <c r="P15" s="157"/>
      <c r="Q15" s="157"/>
      <c r="R15" s="297"/>
      <c r="S15" s="517"/>
      <c r="T15" s="473"/>
      <c r="U15" s="456"/>
      <c r="V15" s="486"/>
    </row>
    <row r="16" spans="1:278" ht="12" customHeight="1">
      <c r="A16" s="524"/>
      <c r="B16" s="451"/>
      <c r="C16" s="168"/>
      <c r="D16" s="161"/>
      <c r="E16" s="169"/>
      <c r="F16" s="157"/>
      <c r="G16" s="157"/>
      <c r="H16" s="157"/>
      <c r="I16" s="157"/>
      <c r="J16" s="297"/>
      <c r="K16" s="517"/>
      <c r="L16" s="157"/>
      <c r="M16" s="194"/>
      <c r="N16" s="157"/>
      <c r="O16" s="157"/>
      <c r="P16" s="157"/>
      <c r="Q16" s="157"/>
      <c r="R16" s="297"/>
      <c r="S16" s="517"/>
      <c r="T16" s="473"/>
      <c r="U16" s="456"/>
      <c r="V16" s="486"/>
    </row>
    <row r="17" spans="1:22" ht="12" customHeight="1" thickBot="1">
      <c r="A17" s="525"/>
      <c r="B17" s="452"/>
      <c r="C17" s="170"/>
      <c r="D17" s="163"/>
      <c r="E17" s="171"/>
      <c r="F17" s="158"/>
      <c r="G17" s="158"/>
      <c r="H17" s="158"/>
      <c r="I17" s="158"/>
      <c r="J17" s="298"/>
      <c r="K17" s="518"/>
      <c r="L17" s="158"/>
      <c r="M17" s="294"/>
      <c r="N17" s="158"/>
      <c r="O17" s="158"/>
      <c r="P17" s="158"/>
      <c r="Q17" s="158"/>
      <c r="R17" s="298"/>
      <c r="S17" s="518"/>
      <c r="T17" s="474"/>
      <c r="U17" s="457"/>
      <c r="V17" s="487"/>
    </row>
    <row r="18" spans="1:22" ht="75.75" thickBot="1">
      <c r="A18" s="523">
        <f>'5- Identificación de Riesgos'!A18</f>
        <v>3</v>
      </c>
      <c r="B18" s="458" t="str">
        <f>'5- Identificación de Riesgos'!B18</f>
        <v>Incumplimiento de los términos establecidos para el proceso de conformación de listas de auxiliares de la justicia.</v>
      </c>
      <c r="C18" s="166" t="str">
        <f>'5- Identificación de Riesgos'!D18</f>
        <v>1.Falta de planeación o elaboración y/o seguimiento del cronograma.</v>
      </c>
      <c r="D18" s="160"/>
      <c r="E18" s="167" t="s">
        <v>367</v>
      </c>
      <c r="F18" s="156" t="s">
        <v>362</v>
      </c>
      <c r="G18" s="156" t="s">
        <v>362</v>
      </c>
      <c r="H18" s="156" t="s">
        <v>362</v>
      </c>
      <c r="I18" s="156" t="s">
        <v>362</v>
      </c>
      <c r="J18" s="296">
        <f t="shared" si="0"/>
        <v>1</v>
      </c>
      <c r="K18" s="516">
        <f>AVERAGE(J18:J21)</f>
        <v>1</v>
      </c>
      <c r="L18" s="156" t="str">
        <f>'5- Identificación de Riesgos'!I18</f>
        <v>Afectación de reputacion,imagén,  credibilidad, satisfacción de usuarios y PI</v>
      </c>
      <c r="M18" s="528"/>
      <c r="N18" s="157" t="s">
        <v>363</v>
      </c>
      <c r="O18" s="157" t="s">
        <v>363</v>
      </c>
      <c r="P18" s="157" t="s">
        <v>363</v>
      </c>
      <c r="Q18" s="157" t="s">
        <v>363</v>
      </c>
      <c r="R18" s="296">
        <f t="shared" si="1"/>
        <v>0</v>
      </c>
      <c r="S18" s="516">
        <f>AVERAGE(R18:R21)</f>
        <v>0</v>
      </c>
      <c r="T18" s="472" t="str">
        <f>CONCATENATE(INDEX('8- Políticas de Administración '!$B$6:$F$10,MATCH(ROUND(IF((RIGHT('5- Identificación de Riesgos'!H18,1)-'6- Valoración Controles'!K18)&lt;1,1,(RIGHT('5- Identificación de Riesgos'!H18,1)-'6- Valoración Controles'!K18)),0),'8- Políticas de Administración '!$F$6:$F$10,0),1)," - ",ROUND(IF((RIGHT('5- Identificación de Riesgos'!H18,1)-'6- Valoración Controles'!K18)&lt;1,1,(RIGHT('5- Identificación de Riesgos'!H18,1)-'6- Valoración Controles'!K18)),0))</f>
        <v>Muy Baja - 1</v>
      </c>
      <c r="U18" s="455" t="str">
        <f>CONCATENATE(INDEX('8- Políticas de Administración '!$B$17:$F$21,MATCH(ROUND(IF((RIGHT('5- Identificación de Riesgos'!M18,1)-'6- Valoración Controles'!S18)&lt;1,1,(RIGHT('5- Identificación de Riesgos'!M18,1)-'6- Valoración Controles'!S18)),0),'8- Políticas de Administración '!$F$17:$F$21,0),1)," - ",ROUND(IF((RIGHT('5- Identificación de Riesgos'!M18,1)-'6- Valoración Controles'!S18)&lt;1,1,(RIGHT('5- Identificación de Riesgos'!M18,1)-'6- Valoración Controles'!S18)),0))</f>
        <v>Menor - 2</v>
      </c>
      <c r="V18" s="485" t="str">
        <f>CONCATENATE(VLOOKUP((LEFT(T18,LEN(T18)-4)&amp;LEFT(U18,LEN(U18)-4)),'9- Matriz de Calor '!$D$18:$E$42,2,0)," - ",RIGHT(T18,1)*RIGHT(U18,1))</f>
        <v>Bajo - 2</v>
      </c>
    </row>
    <row r="19" spans="1:22" ht="45">
      <c r="A19" s="524"/>
      <c r="B19" s="451"/>
      <c r="C19" s="168" t="str">
        <f>'5- Identificación de Riesgos'!D19</f>
        <v>2.  Desconocimiento y/o inaplicación del procedimiento establecido para la conformación de las listas para auxiliares de la justicia.</v>
      </c>
      <c r="D19" s="161"/>
      <c r="E19" s="167" t="s">
        <v>368</v>
      </c>
      <c r="F19" s="157" t="s">
        <v>362</v>
      </c>
      <c r="G19" s="157" t="s">
        <v>362</v>
      </c>
      <c r="H19" s="157" t="s">
        <v>362</v>
      </c>
      <c r="I19" s="157" t="s">
        <v>362</v>
      </c>
      <c r="J19" s="297">
        <f t="shared" si="0"/>
        <v>1</v>
      </c>
      <c r="K19" s="517"/>
      <c r="L19" s="157" t="str">
        <f>'5- Identificación de Riesgos'!I19</f>
        <v>Incumplimiento de las metas establecidas</v>
      </c>
      <c r="M19" s="529"/>
      <c r="N19" s="157" t="s">
        <v>363</v>
      </c>
      <c r="O19" s="157" t="s">
        <v>363</v>
      </c>
      <c r="P19" s="157" t="s">
        <v>363</v>
      </c>
      <c r="Q19" s="157" t="s">
        <v>363</v>
      </c>
      <c r="R19" s="297">
        <f t="shared" si="1"/>
        <v>0</v>
      </c>
      <c r="S19" s="517"/>
      <c r="T19" s="473"/>
      <c r="U19" s="456"/>
      <c r="V19" s="486"/>
    </row>
    <row r="20" spans="1:22" ht="15" customHeight="1">
      <c r="A20" s="524"/>
      <c r="B20" s="451"/>
      <c r="C20" s="168"/>
      <c r="D20" s="161"/>
      <c r="E20" s="195"/>
      <c r="F20" s="157"/>
      <c r="G20" s="157"/>
      <c r="H20" s="157"/>
      <c r="I20" s="157"/>
      <c r="J20" s="297"/>
      <c r="K20" s="517"/>
      <c r="L20" s="157"/>
      <c r="M20" s="194"/>
      <c r="N20" s="157"/>
      <c r="O20" s="157"/>
      <c r="P20" s="157"/>
      <c r="Q20" s="157"/>
      <c r="R20" s="297"/>
      <c r="S20" s="517"/>
      <c r="T20" s="473"/>
      <c r="U20" s="456"/>
      <c r="V20" s="486"/>
    </row>
    <row r="21" spans="1:22" ht="15" customHeight="1" thickBot="1">
      <c r="A21" s="525"/>
      <c r="B21" s="452"/>
      <c r="C21" s="170"/>
      <c r="D21" s="163"/>
      <c r="E21" s="171"/>
      <c r="F21" s="158"/>
      <c r="G21" s="158"/>
      <c r="H21" s="158"/>
      <c r="I21" s="158"/>
      <c r="J21" s="298"/>
      <c r="K21" s="518"/>
      <c r="L21" s="158"/>
      <c r="M21" s="173"/>
      <c r="N21" s="158"/>
      <c r="O21" s="158"/>
      <c r="P21" s="158"/>
      <c r="Q21" s="158"/>
      <c r="R21" s="298"/>
      <c r="S21" s="518"/>
      <c r="T21" s="474"/>
      <c r="U21" s="457"/>
      <c r="V21" s="487"/>
    </row>
    <row r="22" spans="1:22" ht="75">
      <c r="A22" s="523">
        <f>'5- Identificación de Riesgos'!A22</f>
        <v>4</v>
      </c>
      <c r="B22" s="458" t="str">
        <f>'5- Identificación de Riesgos'!B22</f>
        <v xml:space="preserve">Retrasos en el pago de las prestaciones laborales </v>
      </c>
      <c r="C22" s="166" t="str">
        <f>'5- Identificación de Riesgos'!D22</f>
        <v>1. Errores en la digitación de nombres, documentos de identidad o montos del titulo judicial.</v>
      </c>
      <c r="D22" s="160"/>
      <c r="E22" s="167" t="s">
        <v>369</v>
      </c>
      <c r="F22" s="156" t="s">
        <v>362</v>
      </c>
      <c r="G22" s="156" t="s">
        <v>362</v>
      </c>
      <c r="H22" s="156" t="s">
        <v>362</v>
      </c>
      <c r="I22" s="156" t="s">
        <v>362</v>
      </c>
      <c r="J22" s="296">
        <f t="shared" si="0"/>
        <v>1</v>
      </c>
      <c r="K22" s="516">
        <f>AVERAGE(J22:J30)</f>
        <v>0.2857142857142857</v>
      </c>
      <c r="L22" s="156" t="str">
        <f>'5- Identificación de Riesgos'!I22</f>
        <v>Afectación de reputacion,imagén,  credibilidad, satisfacción de usuarios y PI</v>
      </c>
      <c r="M22" s="528"/>
      <c r="N22" s="157" t="s">
        <v>363</v>
      </c>
      <c r="O22" s="157" t="s">
        <v>363</v>
      </c>
      <c r="P22" s="157" t="s">
        <v>363</v>
      </c>
      <c r="Q22" s="157" t="s">
        <v>363</v>
      </c>
      <c r="R22" s="296">
        <f t="shared" si="1"/>
        <v>0</v>
      </c>
      <c r="S22" s="516">
        <f>AVERAGE(R22:R30)</f>
        <v>0</v>
      </c>
      <c r="T22" s="472"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55"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85" t="str">
        <f>CONCATENATE(VLOOKUP((LEFT(T22,LEN(T22)-4)&amp;LEFT(U22,LEN(U22)-4)),'9- Matriz de Calor '!$D$18:$E$42,2,0)," - ",RIGHT(T22,1)*RIGHT(U22,1))</f>
        <v>Bajo - 1</v>
      </c>
    </row>
    <row r="23" spans="1:22" ht="60">
      <c r="A23" s="524"/>
      <c r="B23" s="451"/>
      <c r="C23" s="168" t="str">
        <f>'5- Identificación de Riesgos'!D23</f>
        <v>2. Restrasos en el reparto de las prestaciones laborales.</v>
      </c>
      <c r="D23" s="161"/>
      <c r="E23" s="169" t="s">
        <v>370</v>
      </c>
      <c r="F23" s="157" t="s">
        <v>362</v>
      </c>
      <c r="G23" s="157" t="s">
        <v>362</v>
      </c>
      <c r="H23" s="157" t="s">
        <v>362</v>
      </c>
      <c r="I23" s="157" t="s">
        <v>362</v>
      </c>
      <c r="J23" s="297">
        <f t="shared" si="0"/>
        <v>1</v>
      </c>
      <c r="K23" s="517"/>
      <c r="L23" s="157" t="str">
        <f>'5- Identificación de Riesgos'!I23</f>
        <v>Interrupción o afectación en la prestación del servicio judicial</v>
      </c>
      <c r="M23" s="529"/>
      <c r="N23" s="157" t="s">
        <v>363</v>
      </c>
      <c r="O23" s="157" t="s">
        <v>363</v>
      </c>
      <c r="P23" s="157" t="s">
        <v>363</v>
      </c>
      <c r="Q23" s="157" t="s">
        <v>363</v>
      </c>
      <c r="R23" s="297">
        <f t="shared" si="1"/>
        <v>0</v>
      </c>
      <c r="S23" s="517"/>
      <c r="T23" s="473"/>
      <c r="U23" s="456"/>
      <c r="V23" s="486"/>
    </row>
    <row r="24" spans="1:22">
      <c r="A24" s="524"/>
      <c r="B24" s="451"/>
      <c r="C24" s="168" t="str">
        <f>'5- Identificación de Riesgos'!D24</f>
        <v>3. Fallas técnicas en el portal web del Banco Agrario</v>
      </c>
      <c r="D24" s="161"/>
      <c r="E24" s="169"/>
      <c r="F24" s="157"/>
      <c r="G24" s="157"/>
      <c r="H24" s="157"/>
      <c r="I24" s="157"/>
      <c r="J24" s="297">
        <f t="shared" si="0"/>
        <v>0</v>
      </c>
      <c r="K24" s="517"/>
      <c r="L24" s="157" t="str">
        <f>'5- Identificación de Riesgos'!I24</f>
        <v>Afectación Económica</v>
      </c>
      <c r="M24" s="529"/>
      <c r="N24" s="157" t="s">
        <v>363</v>
      </c>
      <c r="O24" s="157" t="s">
        <v>363</v>
      </c>
      <c r="P24" s="157" t="s">
        <v>363</v>
      </c>
      <c r="Q24" s="157" t="s">
        <v>363</v>
      </c>
      <c r="R24" s="297">
        <f t="shared" si="1"/>
        <v>0</v>
      </c>
      <c r="S24" s="517"/>
      <c r="T24" s="473"/>
      <c r="U24" s="456"/>
      <c r="V24" s="486"/>
    </row>
    <row r="25" spans="1:22">
      <c r="A25" s="524"/>
      <c r="B25" s="451"/>
      <c r="C25" s="168">
        <f>'5- Identificación de Riesgos'!D25</f>
        <v>0</v>
      </c>
      <c r="D25" s="161"/>
      <c r="E25" s="169"/>
      <c r="F25" s="157"/>
      <c r="G25" s="157"/>
      <c r="H25" s="157"/>
      <c r="I25" s="157"/>
      <c r="J25" s="297">
        <f t="shared" si="0"/>
        <v>0</v>
      </c>
      <c r="K25" s="517"/>
      <c r="L25" s="157">
        <f>'5- Identificación de Riesgos'!I25</f>
        <v>0</v>
      </c>
      <c r="M25" s="529"/>
      <c r="N25" s="157"/>
      <c r="O25" s="157"/>
      <c r="P25" s="157"/>
      <c r="Q25" s="157"/>
      <c r="R25" s="297">
        <f t="shared" si="1"/>
        <v>0</v>
      </c>
      <c r="S25" s="517"/>
      <c r="T25" s="473"/>
      <c r="U25" s="456"/>
      <c r="V25" s="486"/>
    </row>
    <row r="26" spans="1:22">
      <c r="A26" s="524"/>
      <c r="B26" s="451"/>
      <c r="C26" s="168">
        <f>'5- Identificación de Riesgos'!D26</f>
        <v>0</v>
      </c>
      <c r="D26" s="161"/>
      <c r="E26" s="169"/>
      <c r="F26" s="157"/>
      <c r="G26" s="157"/>
      <c r="H26" s="157"/>
      <c r="I26" s="157"/>
      <c r="J26" s="297">
        <f t="shared" ref="J26:J40" si="2">COUNTIF(F26:I26,"SI")/4</f>
        <v>0</v>
      </c>
      <c r="K26" s="517"/>
      <c r="L26" s="157">
        <f>'5- Identificación de Riesgos'!I26</f>
        <v>0</v>
      </c>
      <c r="M26" s="529"/>
      <c r="N26" s="157"/>
      <c r="O26" s="157"/>
      <c r="P26" s="157"/>
      <c r="Q26" s="157"/>
      <c r="R26" s="297">
        <f t="shared" ref="R26:R35" si="3">SUM(COUNTIF(N26,"SI")*25%,COUNTIF(O26,"SI")*40%,COUNTIF(P26,"SI")*25%,COUNTIF(Q26,"SI")*10%)</f>
        <v>0</v>
      </c>
      <c r="S26" s="517"/>
      <c r="T26" s="473"/>
      <c r="U26" s="456"/>
      <c r="V26" s="486"/>
    </row>
    <row r="27" spans="1:22">
      <c r="A27" s="524"/>
      <c r="B27" s="451"/>
      <c r="C27" s="168">
        <f>'5- Identificación de Riesgos'!D27</f>
        <v>0</v>
      </c>
      <c r="D27" s="161"/>
      <c r="E27" s="169"/>
      <c r="F27" s="157"/>
      <c r="G27" s="157"/>
      <c r="H27" s="157"/>
      <c r="I27" s="157"/>
      <c r="J27" s="297">
        <f t="shared" si="2"/>
        <v>0</v>
      </c>
      <c r="K27" s="517"/>
      <c r="L27" s="157">
        <f>'5- Identificación de Riesgos'!I27</f>
        <v>0</v>
      </c>
      <c r="M27" s="529"/>
      <c r="N27" s="157"/>
      <c r="O27" s="157"/>
      <c r="P27" s="157"/>
      <c r="Q27" s="157"/>
      <c r="R27" s="297">
        <f t="shared" si="3"/>
        <v>0</v>
      </c>
      <c r="S27" s="517"/>
      <c r="T27" s="473"/>
      <c r="U27" s="456"/>
      <c r="V27" s="486"/>
    </row>
    <row r="28" spans="1:22">
      <c r="A28" s="524"/>
      <c r="B28" s="451"/>
      <c r="C28" s="168">
        <f>'5- Identificación de Riesgos'!D28</f>
        <v>0</v>
      </c>
      <c r="D28" s="161"/>
      <c r="E28" s="169"/>
      <c r="F28" s="157"/>
      <c r="G28" s="157"/>
      <c r="H28" s="157"/>
      <c r="I28" s="157"/>
      <c r="J28" s="297">
        <f t="shared" si="2"/>
        <v>0</v>
      </c>
      <c r="K28" s="517"/>
      <c r="L28" s="157">
        <f>'5- Identificación de Riesgos'!I28</f>
        <v>0</v>
      </c>
      <c r="M28" s="529"/>
      <c r="N28" s="157"/>
      <c r="O28" s="157"/>
      <c r="P28" s="157"/>
      <c r="Q28" s="157"/>
      <c r="R28" s="297">
        <f t="shared" si="3"/>
        <v>0</v>
      </c>
      <c r="S28" s="517"/>
      <c r="T28" s="473"/>
      <c r="U28" s="456"/>
      <c r="V28" s="486"/>
    </row>
    <row r="29" spans="1:22" ht="14.25" customHeight="1">
      <c r="A29" s="524"/>
      <c r="B29" s="451"/>
      <c r="C29" s="168"/>
      <c r="D29" s="161"/>
      <c r="E29" s="169"/>
      <c r="F29" s="157"/>
      <c r="G29" s="157"/>
      <c r="H29" s="157"/>
      <c r="I29" s="157"/>
      <c r="J29" s="297"/>
      <c r="K29" s="517"/>
      <c r="L29" s="157"/>
      <c r="M29" s="172"/>
      <c r="N29" s="157"/>
      <c r="O29" s="157"/>
      <c r="P29" s="157"/>
      <c r="Q29" s="157"/>
      <c r="R29" s="297"/>
      <c r="S29" s="517"/>
      <c r="T29" s="473"/>
      <c r="U29" s="456"/>
      <c r="V29" s="486"/>
    </row>
    <row r="30" spans="1:22" ht="14.25" customHeight="1" thickBot="1">
      <c r="A30" s="525"/>
      <c r="B30" s="452"/>
      <c r="C30" s="170"/>
      <c r="D30" s="163"/>
      <c r="E30" s="171"/>
      <c r="F30" s="158"/>
      <c r="G30" s="158"/>
      <c r="H30" s="158"/>
      <c r="I30" s="158"/>
      <c r="J30" s="298"/>
      <c r="K30" s="518"/>
      <c r="L30" s="158"/>
      <c r="M30" s="173"/>
      <c r="N30" s="158"/>
      <c r="O30" s="158"/>
      <c r="P30" s="158"/>
      <c r="Q30" s="158"/>
      <c r="R30" s="298"/>
      <c r="S30" s="518"/>
      <c r="T30" s="474"/>
      <c r="U30" s="457"/>
      <c r="V30" s="487"/>
    </row>
    <row r="31" spans="1:22" ht="89.25" customHeight="1" thickBot="1">
      <c r="A31" s="523">
        <f>'5- Identificación de Riesgos'!A31</f>
        <v>5</v>
      </c>
      <c r="B31" s="458" t="str">
        <f>'5- Identificación de Riesgos'!B31</f>
        <v>No atender las solicitudes a usuarios externos e internos (despachos judiciales).</v>
      </c>
      <c r="C31" s="166" t="str">
        <f>'5- Identificación de Riesgos'!D31</f>
        <v>1. Falta control y seguimiento a las solicitudes presentadas ante el archivo central.</v>
      </c>
      <c r="D31" s="160"/>
      <c r="E31" s="167" t="s">
        <v>371</v>
      </c>
      <c r="F31" s="156" t="s">
        <v>363</v>
      </c>
      <c r="G31" s="156" t="s">
        <v>362</v>
      </c>
      <c r="H31" s="156" t="s">
        <v>362</v>
      </c>
      <c r="I31" s="156" t="s">
        <v>362</v>
      </c>
      <c r="J31" s="296">
        <f t="shared" si="2"/>
        <v>0.75</v>
      </c>
      <c r="K31" s="516">
        <f>AVERAGE(J31:J37)</f>
        <v>0.3</v>
      </c>
      <c r="L31" s="156" t="str">
        <f>'5- Identificación de Riesgos'!I31</f>
        <v>Afectación de reputacion,imagén,  credibilidad, satisfacción de usuarios y PI</v>
      </c>
      <c r="M31" s="526"/>
      <c r="N31" s="157" t="s">
        <v>363</v>
      </c>
      <c r="O31" s="157" t="s">
        <v>363</v>
      </c>
      <c r="P31" s="157" t="s">
        <v>363</v>
      </c>
      <c r="Q31" s="157" t="s">
        <v>363</v>
      </c>
      <c r="R31" s="296">
        <f t="shared" si="3"/>
        <v>0</v>
      </c>
      <c r="S31" s="516">
        <f>AVERAGE(R31:R37)</f>
        <v>0</v>
      </c>
      <c r="T31" s="472" t="str">
        <f>CONCATENATE(INDEX('8- Políticas de Administración '!$B$6:$F$10,MATCH(ROUND(IF((RIGHT('5- Identificación de Riesgos'!H31,1)-'6- Valoración Controles'!K31)&lt;1,1,(RIGHT('5- Identificación de Riesgos'!H31,1)-'6- Valoración Controles'!K31)),0),'8- Políticas de Administración '!$F$6:$F$10,0),1)," - ",ROUND(IF((RIGHT('5- Identificación de Riesgos'!H31,1)-'6- Valoración Controles'!K31)&lt;1,1,(RIGHT('5- Identificación de Riesgos'!H31,1)-'6- Valoración Controles'!K31)),0))</f>
        <v>Muy Baja - 1</v>
      </c>
      <c r="U31" s="455" t="str">
        <f>CONCATENATE(INDEX('8- Políticas de Administración '!$B$17:$F$21,MATCH(ROUND(IF((RIGHT('5- Identificación de Riesgos'!M31,1)-'6- Valoración Controles'!S31)&lt;1,1,(RIGHT('5- Identificación de Riesgos'!M31,1)-'6- Valoración Controles'!S31)),0),'8- Políticas de Administración '!$F$17:$F$21,0),1)," - ",ROUND(IF((RIGHT('5- Identificación de Riesgos'!M31,1)-'6- Valoración Controles'!S31)&lt;1,1,(RIGHT('5- Identificación de Riesgos'!M31,1)-'6- Valoración Controles'!S31)),0))</f>
        <v>Menor - 2</v>
      </c>
      <c r="V31" s="485" t="str">
        <f>CONCATENATE(VLOOKUP((LEFT(T31,LEN(T31)-4)&amp;LEFT(U31,LEN(U31)-4)),'9- Matriz de Calor '!$D$18:$E$42,2,0)," - ",RIGHT(T31,1)*RIGHT(U31,1))</f>
        <v>Bajo - 2</v>
      </c>
    </row>
    <row r="32" spans="1:22" ht="52.5" customHeight="1">
      <c r="A32" s="524"/>
      <c r="B32" s="451"/>
      <c r="C32" s="168" t="str">
        <f>'5- Identificación de Riesgos'!D32</f>
        <v>2.Suministro de infromación errada</v>
      </c>
      <c r="D32" s="161"/>
      <c r="E32" s="167" t="s">
        <v>372</v>
      </c>
      <c r="F32" s="156" t="s">
        <v>363</v>
      </c>
      <c r="G32" s="156" t="s">
        <v>362</v>
      </c>
      <c r="H32" s="156" t="s">
        <v>362</v>
      </c>
      <c r="I32" s="156" t="s">
        <v>362</v>
      </c>
      <c r="J32" s="297">
        <f t="shared" si="2"/>
        <v>0.75</v>
      </c>
      <c r="K32" s="517"/>
      <c r="L32" s="157" t="str">
        <f>'5- Identificación de Riesgos'!I32</f>
        <v>Incumplimiento de las metas establecidas</v>
      </c>
      <c r="M32" s="527"/>
      <c r="N32" s="157" t="s">
        <v>363</v>
      </c>
      <c r="O32" s="157" t="s">
        <v>363</v>
      </c>
      <c r="P32" s="157" t="s">
        <v>363</v>
      </c>
      <c r="Q32" s="157" t="s">
        <v>363</v>
      </c>
      <c r="R32" s="297">
        <f t="shared" si="3"/>
        <v>0</v>
      </c>
      <c r="S32" s="517"/>
      <c r="T32" s="473"/>
      <c r="U32" s="456"/>
      <c r="V32" s="486"/>
    </row>
    <row r="33" spans="1:22">
      <c r="A33" s="524"/>
      <c r="B33" s="451"/>
      <c r="C33" s="168" t="str">
        <f>'5- Identificación de Riesgos'!D33</f>
        <v xml:space="preserve">3. Represamiento de solicitutes </v>
      </c>
      <c r="D33" s="161"/>
      <c r="E33" s="169"/>
      <c r="F33" s="157"/>
      <c r="G33" s="157"/>
      <c r="H33" s="157"/>
      <c r="I33" s="157"/>
      <c r="J33" s="297">
        <f t="shared" si="2"/>
        <v>0</v>
      </c>
      <c r="K33" s="517"/>
      <c r="L33" s="157">
        <f>'5- Identificación de Riesgos'!I33</f>
        <v>0</v>
      </c>
      <c r="M33" s="527"/>
      <c r="N33" s="157"/>
      <c r="O33" s="157"/>
      <c r="P33" s="157"/>
      <c r="Q33" s="157"/>
      <c r="R33" s="297">
        <f t="shared" si="3"/>
        <v>0</v>
      </c>
      <c r="S33" s="517"/>
      <c r="T33" s="473"/>
      <c r="U33" s="456"/>
      <c r="V33" s="486"/>
    </row>
    <row r="34" spans="1:22">
      <c r="A34" s="524"/>
      <c r="B34" s="451"/>
      <c r="C34" s="168" t="str">
        <f>'5- Identificación de Riesgos'!D34</f>
        <v xml:space="preserve">4.Retrasos en la busqueda de procesos. </v>
      </c>
      <c r="D34" s="161"/>
      <c r="E34" s="306"/>
      <c r="F34" s="157"/>
      <c r="G34" s="157"/>
      <c r="H34" s="157"/>
      <c r="I34" s="157"/>
      <c r="J34" s="297">
        <f t="shared" si="2"/>
        <v>0</v>
      </c>
      <c r="K34" s="517"/>
      <c r="L34" s="157">
        <f>'5- Identificación de Riesgos'!I34</f>
        <v>0</v>
      </c>
      <c r="M34" s="527"/>
      <c r="N34" s="157"/>
      <c r="O34" s="157"/>
      <c r="P34" s="157"/>
      <c r="Q34" s="157"/>
      <c r="R34" s="297">
        <f t="shared" si="3"/>
        <v>0</v>
      </c>
      <c r="S34" s="517"/>
      <c r="T34" s="473"/>
      <c r="U34" s="456"/>
      <c r="V34" s="486"/>
    </row>
    <row r="35" spans="1:22">
      <c r="A35" s="524"/>
      <c r="B35" s="451"/>
      <c r="C35" s="168">
        <f>'5- Identificación de Riesgos'!D35</f>
        <v>0</v>
      </c>
      <c r="D35" s="161"/>
      <c r="E35" s="169"/>
      <c r="F35" s="157"/>
      <c r="G35" s="157"/>
      <c r="H35" s="157"/>
      <c r="I35" s="157"/>
      <c r="J35" s="297">
        <f t="shared" si="2"/>
        <v>0</v>
      </c>
      <c r="K35" s="517"/>
      <c r="L35" s="157">
        <f>'5- Identificación de Riesgos'!I35</f>
        <v>0</v>
      </c>
      <c r="M35" s="527"/>
      <c r="N35" s="157"/>
      <c r="O35" s="157"/>
      <c r="P35" s="157"/>
      <c r="Q35" s="157"/>
      <c r="R35" s="297">
        <f t="shared" si="3"/>
        <v>0</v>
      </c>
      <c r="S35" s="517"/>
      <c r="T35" s="473"/>
      <c r="U35" s="456"/>
      <c r="V35" s="486"/>
    </row>
    <row r="36" spans="1:22" ht="13.5" customHeight="1">
      <c r="A36" s="524"/>
      <c r="B36" s="451"/>
      <c r="C36" s="168"/>
      <c r="D36" s="161"/>
      <c r="F36" s="157"/>
      <c r="G36" s="157"/>
      <c r="H36" s="157"/>
      <c r="I36" s="157"/>
      <c r="J36" s="297"/>
      <c r="K36" s="517"/>
      <c r="L36" s="157"/>
      <c r="M36" s="193"/>
      <c r="N36" s="157"/>
      <c r="O36" s="157"/>
      <c r="P36" s="157"/>
      <c r="Q36" s="157"/>
      <c r="R36" s="297"/>
      <c r="S36" s="517"/>
      <c r="T36" s="473"/>
      <c r="U36" s="456"/>
      <c r="V36" s="486"/>
    </row>
    <row r="37" spans="1:22" ht="13.5" customHeight="1" thickBot="1">
      <c r="A37" s="525"/>
      <c r="B37" s="452"/>
      <c r="C37" s="170"/>
      <c r="D37" s="163"/>
      <c r="E37" s="300"/>
      <c r="F37" s="158"/>
      <c r="G37" s="158"/>
      <c r="H37" s="158"/>
      <c r="I37" s="158"/>
      <c r="J37" s="298"/>
      <c r="K37" s="518"/>
      <c r="L37" s="158"/>
      <c r="M37" s="201"/>
      <c r="N37" s="158"/>
      <c r="O37" s="158"/>
      <c r="P37" s="158"/>
      <c r="Q37" s="158"/>
      <c r="R37" s="298"/>
      <c r="S37" s="518"/>
      <c r="T37" s="474"/>
      <c r="U37" s="457"/>
      <c r="V37" s="487"/>
    </row>
    <row r="38" spans="1:22" ht="130.5" hidden="1" customHeight="1">
      <c r="A38" s="520">
        <v>8</v>
      </c>
      <c r="B38" s="458" t="str">
        <f>'5- Identificación de Riesgos'!B38</f>
        <v xml:space="preserve">Afectaciones ambientales </v>
      </c>
      <c r="C38" s="166" t="str">
        <f>'5- Identificación de Riesgos'!D38</f>
        <v xml:space="preserve">1. Falta de socialización del Acuerdo PSAA14-10160. </v>
      </c>
      <c r="D38" s="160"/>
      <c r="E38" s="167" t="s">
        <v>373</v>
      </c>
      <c r="F38" s="156" t="s">
        <v>362</v>
      </c>
      <c r="G38" s="156" t="s">
        <v>362</v>
      </c>
      <c r="H38" s="156" t="s">
        <v>362</v>
      </c>
      <c r="I38" s="156" t="s">
        <v>362</v>
      </c>
      <c r="J38" s="296">
        <f t="shared" si="2"/>
        <v>1</v>
      </c>
      <c r="K38" s="516">
        <f>AVERAGE(J38:J43)</f>
        <v>1</v>
      </c>
      <c r="L38" s="156" t="str">
        <f>'5- Identificación de Riesgos'!I38</f>
        <v>Afectación Ambiental</v>
      </c>
      <c r="M38" s="526" t="s">
        <v>374</v>
      </c>
      <c r="N38" s="156" t="s">
        <v>363</v>
      </c>
      <c r="O38" s="156" t="s">
        <v>362</v>
      </c>
      <c r="P38" s="156" t="s">
        <v>362</v>
      </c>
      <c r="Q38" s="156" t="s">
        <v>362</v>
      </c>
      <c r="R38" s="295">
        <f t="shared" ref="R38:R41" si="4">SUM(COUNTIF(N38,"SI")*25%,COUNTIF(O38,"SI")*40%,COUNTIF(P38,"SI")*25%,COUNTIF(Q38,"SI")*10%)</f>
        <v>0.75</v>
      </c>
      <c r="S38" s="516">
        <f>AVERAGE(R38:R43)</f>
        <v>0.75</v>
      </c>
      <c r="T38" s="472"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55"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Leve - 1</v>
      </c>
      <c r="V38" s="485" t="str">
        <f>CONCATENATE(VLOOKUP((LEFT(T38,LEN(T38)-4)&amp;LEFT(U38,LEN(U38)-4)),'9- Matriz de Calor '!$D$18:$E$42,2,0)," - ",RIGHT(T38,1)*RIGHT(U38,1))</f>
        <v>Bajo - 1</v>
      </c>
    </row>
    <row r="39" spans="1:22" ht="177" hidden="1" customHeight="1">
      <c r="A39" s="521"/>
      <c r="B39" s="451"/>
      <c r="C39" s="168" t="str">
        <f>'5- Identificación de Riesgos'!D39</f>
        <v>2.Baja participación de los funcionarios y servidores judiciales en las actividades de formación en el Sistema de Gestión Ambiental</v>
      </c>
      <c r="D39" s="161"/>
      <c r="E39" s="169" t="s">
        <v>375</v>
      </c>
      <c r="F39" s="157" t="s">
        <v>362</v>
      </c>
      <c r="G39" s="157" t="s">
        <v>362</v>
      </c>
      <c r="H39" s="157" t="s">
        <v>362</v>
      </c>
      <c r="I39" s="157" t="s">
        <v>362</v>
      </c>
      <c r="J39" s="297">
        <f t="shared" si="2"/>
        <v>1</v>
      </c>
      <c r="K39" s="517"/>
      <c r="L39" s="157" t="str">
        <f>'5- Identificación de Riesgos'!I39</f>
        <v>Afectación Ambiental</v>
      </c>
      <c r="M39" s="527"/>
      <c r="N39" s="157" t="s">
        <v>363</v>
      </c>
      <c r="O39" s="157" t="s">
        <v>362</v>
      </c>
      <c r="P39" s="157" t="s">
        <v>362</v>
      </c>
      <c r="Q39" s="157" t="s">
        <v>362</v>
      </c>
      <c r="R39" s="157">
        <f t="shared" si="4"/>
        <v>0.75</v>
      </c>
      <c r="S39" s="517"/>
      <c r="T39" s="473"/>
      <c r="U39" s="456"/>
      <c r="V39" s="486"/>
    </row>
    <row r="40" spans="1:22" ht="68.25" hidden="1" customHeight="1">
      <c r="A40" s="521"/>
      <c r="B40" s="451"/>
      <c r="C40" s="168" t="str">
        <f>'5- Identificación de Riesgos'!D40</f>
        <v>3.  Poco compromiso en la aplicabilidad y formación de la cultura ambiental</v>
      </c>
      <c r="D40" s="161"/>
      <c r="E40" s="532" t="s">
        <v>373</v>
      </c>
      <c r="F40" s="157" t="s">
        <v>362</v>
      </c>
      <c r="G40" s="157" t="s">
        <v>362</v>
      </c>
      <c r="H40" s="157" t="s">
        <v>362</v>
      </c>
      <c r="I40" s="157" t="s">
        <v>362</v>
      </c>
      <c r="J40" s="297">
        <f t="shared" si="2"/>
        <v>1</v>
      </c>
      <c r="K40" s="517"/>
      <c r="L40" s="157" t="str">
        <f>'5- Identificación de Riesgos'!I40</f>
        <v>Afectación Ambiental</v>
      </c>
      <c r="M40" s="527"/>
      <c r="N40" s="157" t="s">
        <v>363</v>
      </c>
      <c r="O40" s="157" t="s">
        <v>362</v>
      </c>
      <c r="P40" s="157" t="s">
        <v>362</v>
      </c>
      <c r="Q40" s="157" t="s">
        <v>362</v>
      </c>
      <c r="R40" s="157">
        <f t="shared" si="4"/>
        <v>0.75</v>
      </c>
      <c r="S40" s="517"/>
      <c r="T40" s="473"/>
      <c r="U40" s="456"/>
      <c r="V40" s="486"/>
    </row>
    <row r="41" spans="1:22" ht="62.25" hidden="1" customHeight="1">
      <c r="A41" s="521"/>
      <c r="B41" s="451"/>
      <c r="C41" s="168" t="str">
        <f>'5- Identificación de Riesgos'!D41</f>
        <v>4. Carencia del liderazgo en el Sistema de Gestión Ambiental</v>
      </c>
      <c r="D41" s="161"/>
      <c r="E41" s="532"/>
      <c r="F41" s="157" t="s">
        <v>362</v>
      </c>
      <c r="G41" s="157" t="s">
        <v>362</v>
      </c>
      <c r="H41" s="157" t="s">
        <v>362</v>
      </c>
      <c r="I41" s="157" t="s">
        <v>362</v>
      </c>
      <c r="J41" s="297">
        <f t="shared" ref="J41:J45" si="5">COUNTIF(F41:I41,"SI")/4</f>
        <v>1</v>
      </c>
      <c r="K41" s="517"/>
      <c r="L41" s="157" t="str">
        <f>'5- Identificación de Riesgos'!I41</f>
        <v>Afectación Ambiental</v>
      </c>
      <c r="M41" s="527"/>
      <c r="N41" s="157" t="s">
        <v>363</v>
      </c>
      <c r="O41" s="157" t="s">
        <v>362</v>
      </c>
      <c r="P41" s="157" t="s">
        <v>362</v>
      </c>
      <c r="Q41" s="157" t="s">
        <v>362</v>
      </c>
      <c r="R41" s="157">
        <f t="shared" si="4"/>
        <v>0.75</v>
      </c>
      <c r="S41" s="517"/>
      <c r="T41" s="473"/>
      <c r="U41" s="456"/>
      <c r="V41" s="486"/>
    </row>
    <row r="42" spans="1:22" ht="14.25" hidden="1" customHeight="1">
      <c r="A42" s="521"/>
      <c r="B42" s="451"/>
      <c r="C42" s="168"/>
      <c r="D42" s="161"/>
      <c r="E42" s="169"/>
      <c r="F42" s="157"/>
      <c r="G42" s="157"/>
      <c r="H42" s="157"/>
      <c r="I42" s="157"/>
      <c r="J42" s="297"/>
      <c r="K42" s="517"/>
      <c r="L42" s="157"/>
      <c r="M42" s="291"/>
      <c r="N42" s="157"/>
      <c r="O42" s="157"/>
      <c r="P42" s="157"/>
      <c r="Q42" s="157"/>
      <c r="R42" s="297"/>
      <c r="S42" s="517"/>
      <c r="T42" s="473"/>
      <c r="U42" s="456"/>
      <c r="V42" s="486"/>
    </row>
    <row r="43" spans="1:22" ht="14.25" hidden="1" customHeight="1" thickBot="1">
      <c r="A43" s="522"/>
      <c r="B43" s="452"/>
      <c r="C43" s="170"/>
      <c r="D43" s="163"/>
      <c r="E43" s="307"/>
      <c r="F43" s="158"/>
      <c r="G43" s="158"/>
      <c r="H43" s="158"/>
      <c r="I43" s="158"/>
      <c r="J43" s="298"/>
      <c r="K43" s="518"/>
      <c r="L43" s="158"/>
      <c r="M43" s="201"/>
      <c r="N43" s="158"/>
      <c r="O43" s="158"/>
      <c r="P43" s="158"/>
      <c r="Q43" s="158"/>
      <c r="R43" s="298"/>
      <c r="S43" s="518"/>
      <c r="T43" s="474"/>
      <c r="U43" s="457"/>
      <c r="V43" s="487"/>
    </row>
    <row r="44" spans="1:22" ht="102">
      <c r="A44" s="520">
        <f>'5- Identificación de Riesgos'!A44</f>
        <v>6</v>
      </c>
      <c r="B44" s="458" t="str">
        <f>'5- Identificación de Riesgos'!B44</f>
        <v xml:space="preserve">Recibir , ofrecer, prometer , entregar o aceptar dádivas o beneficios a nombre propio o de terceros para  expedir, alterar,retener , extraviar o entregar  documentos  sin el lleno de requisitos legales </v>
      </c>
      <c r="C44" s="166" t="str">
        <f>'5- Identificación de Riesgos'!D44</f>
        <v>1. Insuficientes programas de capacitación para la toma de conciencia debido al desconocimiento de la ley antisoborno (ISO 37001:2016) y   de los  valores y principios propios de la entidad.</v>
      </c>
      <c r="D44" s="160"/>
      <c r="E44" s="306" t="s">
        <v>376</v>
      </c>
      <c r="F44" s="156" t="s">
        <v>362</v>
      </c>
      <c r="G44" s="156" t="s">
        <v>362</v>
      </c>
      <c r="H44" s="156" t="s">
        <v>362</v>
      </c>
      <c r="I44" s="156" t="s">
        <v>362</v>
      </c>
      <c r="J44" s="296">
        <f t="shared" si="5"/>
        <v>1</v>
      </c>
      <c r="K44" s="516">
        <f>AVERAGE(J44:J47)</f>
        <v>1</v>
      </c>
      <c r="L44" s="156" t="str">
        <f>'5- Identificación de Riesgos'!I44</f>
        <v>Afectación de reputacion,imagén,  credibilidad, satisfacción de usuarios y PI</v>
      </c>
      <c r="M44" s="528"/>
      <c r="N44" s="156" t="s">
        <v>363</v>
      </c>
      <c r="O44" s="156" t="s">
        <v>363</v>
      </c>
      <c r="P44" s="156" t="s">
        <v>363</v>
      </c>
      <c r="Q44" s="156" t="s">
        <v>363</v>
      </c>
      <c r="R44" s="296">
        <f t="shared" ref="R44:R45" si="6">SUM(COUNTIF(N44,"SI")*25%,COUNTIF(O44,"SI")*40%,COUNTIF(P44,"SI")*25%,COUNTIF(Q44,"SI")*10%)</f>
        <v>0</v>
      </c>
      <c r="S44" s="516">
        <f>AVERAGE(R44:R47)</f>
        <v>0</v>
      </c>
      <c r="T44" s="472" t="str">
        <f>CONCATENATE(INDEX('8- Políticas de Administración '!$B$6:$F$10,MATCH(ROUND(IF((RIGHT('5- Identificación de Riesgos'!H44,1)-'6- Valoración Controles'!K44)&lt;1,1,(RIGHT('5- Identificación de Riesgos'!H44,1)-'6- Valoración Controles'!K44)),0),'8- Políticas de Administración '!$F$6:$F$10,0),1)," - ",ROUND(IF((RIGHT('5- Identificación de Riesgos'!H44,1)-'6- Valoración Controles'!K44)&lt;1,1,(RIGHT('5- Identificación de Riesgos'!H44,1)-'6- Valoración Controles'!K44)),0))</f>
        <v>Muy Baja - 1</v>
      </c>
      <c r="U44" s="455" t="str">
        <f>CONCATENATE(INDEX('8- Políticas de Administración '!$B$17:$F$21,MATCH(ROUND(IF((RIGHT('5- Identificación de Riesgos'!M44,1)-'6- Valoración Controles'!S44)&lt;1,1,(RIGHT('5- Identificación de Riesgos'!M44,1)-'6- Valoración Controles'!S44)),0),'8- Políticas de Administración '!$F$17:$F$21,0),1)," - ",ROUND(IF((RIGHT('5- Identificación de Riesgos'!M44,1)-'6- Valoración Controles'!S44)&lt;1,1,(RIGHT('5- Identificación de Riesgos'!M44,1)-'6- Valoración Controles'!S44)),0))</f>
        <v>Menor - 2</v>
      </c>
      <c r="V44" s="485" t="str">
        <f>CONCATENATE(VLOOKUP((LEFT(T44,LEN(T44)-4)&amp;LEFT(U44,LEN(U44)-4)),'9- Matriz de Calor '!$D$18:$E$42,2,0)," - ",RIGHT(T44,1)*RIGHT(U44,1))</f>
        <v>Bajo - 2</v>
      </c>
    </row>
    <row r="45" spans="1:22" ht="38.25">
      <c r="A45" s="521"/>
      <c r="B45" s="451"/>
      <c r="C45" s="168" t="str">
        <f>'5- Identificación de Riesgos'!D45</f>
        <v xml:space="preserve">2. Desconocimiento del Código de Etica y Buen Gobierno.    </v>
      </c>
      <c r="D45" s="161"/>
      <c r="E45" s="306" t="s">
        <v>377</v>
      </c>
      <c r="F45" s="157" t="s">
        <v>362</v>
      </c>
      <c r="G45" s="157" t="s">
        <v>362</v>
      </c>
      <c r="H45" s="157" t="s">
        <v>362</v>
      </c>
      <c r="I45" s="157" t="s">
        <v>362</v>
      </c>
      <c r="J45" s="297">
        <f t="shared" si="5"/>
        <v>1</v>
      </c>
      <c r="K45" s="517"/>
      <c r="L45" s="157">
        <f>'5- Identificación de Riesgos'!I45</f>
        <v>0</v>
      </c>
      <c r="M45" s="529"/>
      <c r="N45" s="157" t="s">
        <v>363</v>
      </c>
      <c r="O45" s="157" t="s">
        <v>363</v>
      </c>
      <c r="P45" s="157" t="s">
        <v>363</v>
      </c>
      <c r="Q45" s="157" t="s">
        <v>363</v>
      </c>
      <c r="R45" s="297">
        <f t="shared" si="6"/>
        <v>0</v>
      </c>
      <c r="S45" s="517"/>
      <c r="T45" s="473"/>
      <c r="U45" s="456"/>
      <c r="V45" s="486"/>
    </row>
    <row r="46" spans="1:22" ht="11.25" customHeight="1">
      <c r="A46" s="521"/>
      <c r="B46" s="451"/>
      <c r="C46" s="168"/>
      <c r="D46" s="161"/>
      <c r="E46" s="169"/>
      <c r="F46" s="157"/>
      <c r="G46" s="157"/>
      <c r="H46" s="157"/>
      <c r="I46" s="157"/>
      <c r="J46" s="297"/>
      <c r="K46" s="517"/>
      <c r="L46" s="157"/>
      <c r="M46" s="193"/>
      <c r="N46" s="157"/>
      <c r="O46" s="157"/>
      <c r="P46" s="157"/>
      <c r="Q46" s="157"/>
      <c r="R46" s="297"/>
      <c r="S46" s="517"/>
      <c r="T46" s="473"/>
      <c r="U46" s="456"/>
      <c r="V46" s="486"/>
    </row>
    <row r="47" spans="1:22" ht="11.25" customHeight="1" thickBot="1">
      <c r="A47" s="522"/>
      <c r="B47" s="452"/>
      <c r="C47" s="170"/>
      <c r="D47" s="163"/>
      <c r="E47" s="171"/>
      <c r="F47" s="158"/>
      <c r="G47" s="158"/>
      <c r="H47" s="158"/>
      <c r="I47" s="158"/>
      <c r="J47" s="298"/>
      <c r="K47" s="518"/>
      <c r="L47" s="158"/>
      <c r="M47" s="201"/>
      <c r="N47" s="158"/>
      <c r="O47" s="158"/>
      <c r="P47" s="158"/>
      <c r="Q47" s="158"/>
      <c r="R47" s="298"/>
      <c r="S47" s="518"/>
      <c r="T47" s="474"/>
      <c r="U47" s="457"/>
      <c r="V47" s="487"/>
    </row>
    <row r="48" spans="1:22" ht="120" hidden="1" customHeight="1">
      <c r="A48" s="520">
        <v>10</v>
      </c>
      <c r="B48" s="458" t="str">
        <f>'5- Identificación de Riesgos'!B48</f>
        <v>Interrupción o demora en el Servicio Público de Administrar  Justicia.</v>
      </c>
      <c r="C48" s="166" t="str">
        <f>'5- Identificación de Riesgos'!D48</f>
        <v xml:space="preserve">1. Paros que afecten la prestación del servicio. </v>
      </c>
      <c r="D48" s="160"/>
      <c r="E48" s="530" t="s">
        <v>378</v>
      </c>
      <c r="F48" s="156" t="s">
        <v>363</v>
      </c>
      <c r="G48" s="156" t="s">
        <v>362</v>
      </c>
      <c r="H48" s="156" t="s">
        <v>363</v>
      </c>
      <c r="I48" s="156" t="s">
        <v>362</v>
      </c>
      <c r="J48" s="302">
        <f t="shared" ref="J48:J52" si="7">COUNTIF(F48:I48,"SI")/4</f>
        <v>0.5</v>
      </c>
      <c r="K48" s="516">
        <f>+AVERAGE(J48:J54)</f>
        <v>0.5</v>
      </c>
      <c r="L48" s="156" t="str">
        <f>'5- Identificación de Riesgos'!I48</f>
        <v>Interrupción o afectación en la prestación del servicio judicial</v>
      </c>
      <c r="M48" s="528" t="s">
        <v>379</v>
      </c>
      <c r="N48" s="301" t="s">
        <v>363</v>
      </c>
      <c r="O48" s="301" t="s">
        <v>362</v>
      </c>
      <c r="P48" s="301" t="s">
        <v>362</v>
      </c>
      <c r="Q48" s="301" t="s">
        <v>362</v>
      </c>
      <c r="R48" s="296">
        <f t="shared" ref="R48:R52" si="8">SUM(COUNTIF(N48,"SI")*25%,COUNTIF(O48,"SI")*40%,COUNTIF(P48,"SI")*25%,COUNTIF(Q48,"SI")*10%)</f>
        <v>0.75</v>
      </c>
      <c r="S48" s="516">
        <f>AVERAGE(R48:R54)</f>
        <v>0.75</v>
      </c>
      <c r="T48" s="472" t="str">
        <f>CONCATENATE(INDEX('8- Políticas de Administración '!$B$6:$F$10,MATCH(ROUND(IF((RIGHT('5- Identificación de Riesgos'!H48,1)-'6- Valoración Controles'!K48)&lt;1,1,(RIGHT('5- Identificación de Riesgos'!H48,1)-'6- Valoración Controles'!K48)),0),'8- Políticas de Administración '!$F$6:$F$10,0),1)," - ",ROUND(IF((RIGHT('5- Identificación de Riesgos'!H48,1)-'6- Valoración Controles'!K48)&lt;1,1,(RIGHT('5- Identificación de Riesgos'!H48,1)-'6- Valoración Controles'!K48)),0))</f>
        <v>Muy Baja - 1</v>
      </c>
      <c r="U48" s="455" t="str">
        <f>CONCATENATE(INDEX('8- Políticas de Administración '!$B$17:$F$21,MATCH(ROUND(IF((RIGHT('5- Identificación de Riesgos'!M48,1)-'6- Valoración Controles'!S48)&lt;1,1,(RIGHT('5- Identificación de Riesgos'!M48,1)-'6- Valoración Controles'!S48)),0),'8- Políticas de Administración '!$F$17:$F$21,0),1)," - ",ROUND(IF((RIGHT('5- Identificación de Riesgos'!M48,1)-'6- Valoración Controles'!S48)&lt;1,1,(RIGHT('5- Identificación de Riesgos'!M48,1)-'6- Valoración Controles'!S48)),0))</f>
        <v>Leve - 1</v>
      </c>
      <c r="V48" s="485" t="str">
        <f>CONCATENATE(VLOOKUP((LEFT(T48,LEN(T48)-4)&amp;LEFT(U48,LEN(U48)-4)),'9- Matriz de Calor '!$D$18:$E$42,2,0)," - ",RIGHT(T48,1)*RIGHT(U48,1))</f>
        <v>Bajo - 1</v>
      </c>
    </row>
    <row r="49" spans="1:22" ht="75" hidden="1">
      <c r="A49" s="521"/>
      <c r="B49" s="451"/>
      <c r="C49" s="168" t="str">
        <f>'5- Identificación de Riesgos'!D49</f>
        <v>2.Huelgas, protestas ciudadana</v>
      </c>
      <c r="D49" s="161"/>
      <c r="E49" s="531"/>
      <c r="F49" s="157" t="s">
        <v>363</v>
      </c>
      <c r="G49" s="157" t="s">
        <v>362</v>
      </c>
      <c r="H49" s="157" t="s">
        <v>363</v>
      </c>
      <c r="I49" s="157" t="s">
        <v>362</v>
      </c>
      <c r="J49" s="303">
        <f t="shared" si="7"/>
        <v>0.5</v>
      </c>
      <c r="K49" s="517"/>
      <c r="L49" s="157" t="str">
        <f>'5- Identificación de Riesgos'!I49</f>
        <v>Afectación de reputacion,imagén,  credibilidad, satisfacción de usuarios y PI</v>
      </c>
      <c r="M49" s="529"/>
      <c r="N49" s="299" t="s">
        <v>363</v>
      </c>
      <c r="O49" s="299" t="s">
        <v>362</v>
      </c>
      <c r="P49" s="299" t="s">
        <v>362</v>
      </c>
      <c r="Q49" s="299" t="s">
        <v>362</v>
      </c>
      <c r="R49" s="297">
        <f t="shared" si="8"/>
        <v>0.75</v>
      </c>
      <c r="S49" s="517"/>
      <c r="T49" s="473"/>
      <c r="U49" s="456"/>
      <c r="V49" s="486"/>
    </row>
    <row r="50" spans="1:22" ht="60" hidden="1">
      <c r="A50" s="521"/>
      <c r="B50" s="451"/>
      <c r="C50" s="168" t="str">
        <f>'5- Identificación de Riesgos'!D50</f>
        <v>3.Disturbios o hechos violentos</v>
      </c>
      <c r="D50" s="161"/>
      <c r="E50" s="531"/>
      <c r="F50" s="157" t="s">
        <v>363</v>
      </c>
      <c r="G50" s="157" t="s">
        <v>362</v>
      </c>
      <c r="H50" s="157" t="s">
        <v>363</v>
      </c>
      <c r="I50" s="157" t="s">
        <v>362</v>
      </c>
      <c r="J50" s="303">
        <f t="shared" si="7"/>
        <v>0.5</v>
      </c>
      <c r="K50" s="517"/>
      <c r="L50" s="157" t="str">
        <f>'5- Identificación de Riesgos'!I50</f>
        <v>Interrupción o afectación en la prestación del servicio judicial</v>
      </c>
      <c r="M50" s="529"/>
      <c r="N50" s="299" t="s">
        <v>363</v>
      </c>
      <c r="O50" s="299" t="s">
        <v>362</v>
      </c>
      <c r="P50" s="299" t="s">
        <v>362</v>
      </c>
      <c r="Q50" s="299" t="s">
        <v>362</v>
      </c>
      <c r="R50" s="297">
        <f t="shared" si="8"/>
        <v>0.75</v>
      </c>
      <c r="S50" s="517"/>
      <c r="T50" s="473"/>
      <c r="U50" s="456"/>
      <c r="V50" s="486"/>
    </row>
    <row r="51" spans="1:22" ht="60" hidden="1">
      <c r="A51" s="521"/>
      <c r="B51" s="451"/>
      <c r="C51" s="168" t="str">
        <f>'5- Identificación de Riesgos'!D51</f>
        <v>4. Pandemia</v>
      </c>
      <c r="D51" s="161"/>
      <c r="E51" s="531"/>
      <c r="F51" s="157" t="s">
        <v>363</v>
      </c>
      <c r="G51" s="157" t="s">
        <v>362</v>
      </c>
      <c r="H51" s="157" t="s">
        <v>363</v>
      </c>
      <c r="I51" s="157" t="s">
        <v>362</v>
      </c>
      <c r="J51" s="303">
        <f t="shared" si="7"/>
        <v>0.5</v>
      </c>
      <c r="K51" s="517"/>
      <c r="L51" s="157" t="str">
        <f>'5- Identificación de Riesgos'!I51</f>
        <v>Interrupción o afectación en la prestación del servicio judicial</v>
      </c>
      <c r="M51" s="529"/>
      <c r="N51" s="299" t="s">
        <v>363</v>
      </c>
      <c r="O51" s="299" t="s">
        <v>362</v>
      </c>
      <c r="P51" s="299" t="s">
        <v>362</v>
      </c>
      <c r="Q51" s="299" t="s">
        <v>362</v>
      </c>
      <c r="R51" s="297">
        <f t="shared" si="8"/>
        <v>0.75</v>
      </c>
      <c r="S51" s="517"/>
      <c r="T51" s="473"/>
      <c r="U51" s="456"/>
      <c r="V51" s="486"/>
    </row>
    <row r="52" spans="1:22" ht="60" hidden="1">
      <c r="A52" s="521"/>
      <c r="B52" s="451"/>
      <c r="C52" s="168" t="str">
        <f>'5- Identificación de Riesgos'!D52</f>
        <v>5. Accesibilidad limitada a los servicios de administración de Justicia a personas que no cuenten con los recursos o capacidad para acceder a servicios virtuales</v>
      </c>
      <c r="D52" s="161"/>
      <c r="E52" s="531"/>
      <c r="F52" s="157" t="s">
        <v>363</v>
      </c>
      <c r="G52" s="157" t="s">
        <v>362</v>
      </c>
      <c r="H52" s="157" t="s">
        <v>363</v>
      </c>
      <c r="I52" s="157" t="s">
        <v>362</v>
      </c>
      <c r="J52" s="303">
        <f t="shared" si="7"/>
        <v>0.5</v>
      </c>
      <c r="K52" s="517"/>
      <c r="L52" s="157" t="str">
        <f>'5- Identificación de Riesgos'!I52</f>
        <v>Interrupción o afectación en la prestación del servicio judicial</v>
      </c>
      <c r="M52" s="529"/>
      <c r="N52" s="299" t="s">
        <v>363</v>
      </c>
      <c r="O52" s="299" t="s">
        <v>362</v>
      </c>
      <c r="P52" s="299" t="s">
        <v>362</v>
      </c>
      <c r="Q52" s="299" t="s">
        <v>362</v>
      </c>
      <c r="R52" s="297">
        <f t="shared" si="8"/>
        <v>0.75</v>
      </c>
      <c r="S52" s="517"/>
      <c r="T52" s="473"/>
      <c r="U52" s="456"/>
      <c r="V52" s="486"/>
    </row>
    <row r="53" spans="1:22" ht="11.25" hidden="1" customHeight="1">
      <c r="A53" s="521"/>
      <c r="B53" s="451"/>
      <c r="C53" s="168"/>
      <c r="D53" s="161"/>
      <c r="E53" s="169"/>
      <c r="F53" s="159"/>
      <c r="G53" s="159"/>
      <c r="H53" s="159"/>
      <c r="I53" s="159"/>
      <c r="J53" s="297"/>
      <c r="K53" s="517"/>
      <c r="L53" s="157"/>
      <c r="M53" s="193"/>
      <c r="N53" s="157"/>
      <c r="O53" s="157"/>
      <c r="P53" s="157"/>
      <c r="Q53" s="157"/>
      <c r="R53" s="297"/>
      <c r="S53" s="517"/>
      <c r="T53" s="473"/>
      <c r="U53" s="456"/>
      <c r="V53" s="486"/>
    </row>
    <row r="54" spans="1:22" ht="11.25" hidden="1" customHeight="1" thickBot="1">
      <c r="A54" s="522"/>
      <c r="B54" s="452"/>
      <c r="C54" s="170"/>
      <c r="D54" s="163"/>
      <c r="E54" s="163"/>
      <c r="F54" s="158"/>
      <c r="G54" s="158"/>
      <c r="H54" s="158"/>
      <c r="I54" s="158"/>
      <c r="J54" s="298"/>
      <c r="K54" s="518"/>
      <c r="L54" s="158"/>
      <c r="M54" s="201"/>
      <c r="N54" s="158"/>
      <c r="O54" s="158"/>
      <c r="P54" s="158"/>
      <c r="Q54" s="158"/>
      <c r="R54" s="298"/>
      <c r="S54" s="518"/>
      <c r="T54" s="474"/>
      <c r="U54" s="457"/>
      <c r="V54" s="487"/>
    </row>
  </sheetData>
  <mergeCells count="82">
    <mergeCell ref="E48:E52"/>
    <mergeCell ref="E40:E41"/>
    <mergeCell ref="M18:M19"/>
    <mergeCell ref="M22:M28"/>
    <mergeCell ref="K48:K54"/>
    <mergeCell ref="K18:K21"/>
    <mergeCell ref="S48:S54"/>
    <mergeCell ref="S38:S43"/>
    <mergeCell ref="K31:K37"/>
    <mergeCell ref="K38:K43"/>
    <mergeCell ref="K44:K47"/>
    <mergeCell ref="M31:M35"/>
    <mergeCell ref="M38:M41"/>
    <mergeCell ref="M44:M45"/>
    <mergeCell ref="M48:M52"/>
    <mergeCell ref="S31:S37"/>
    <mergeCell ref="S44:S47"/>
    <mergeCell ref="B48:B54"/>
    <mergeCell ref="A48:A54"/>
    <mergeCell ref="A10:A13"/>
    <mergeCell ref="B10:B13"/>
    <mergeCell ref="A38:A43"/>
    <mergeCell ref="B38:B43"/>
    <mergeCell ref="B44:B47"/>
    <mergeCell ref="A44:A47"/>
    <mergeCell ref="B31:B37"/>
    <mergeCell ref="A31:A37"/>
    <mergeCell ref="A14:A17"/>
    <mergeCell ref="B14:B17"/>
    <mergeCell ref="A18:A21"/>
    <mergeCell ref="B18:B21"/>
    <mergeCell ref="B22:B30"/>
    <mergeCell ref="A22:A30"/>
    <mergeCell ref="C4:V4"/>
    <mergeCell ref="K10:K13"/>
    <mergeCell ref="K14:K17"/>
    <mergeCell ref="S10:S13"/>
    <mergeCell ref="S14:S17"/>
    <mergeCell ref="S18:S21"/>
    <mergeCell ref="K22:K30"/>
    <mergeCell ref="C6:V6"/>
    <mergeCell ref="V10:V13"/>
    <mergeCell ref="S22:S30"/>
    <mergeCell ref="T10:T13"/>
    <mergeCell ref="U10:U1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5:V5"/>
    <mergeCell ref="T31:T37"/>
    <mergeCell ref="U31:U37"/>
    <mergeCell ref="V31:V37"/>
    <mergeCell ref="T14:T17"/>
    <mergeCell ref="U14:U17"/>
    <mergeCell ref="V14:V17"/>
    <mergeCell ref="T18:T21"/>
    <mergeCell ref="U18:U21"/>
    <mergeCell ref="V18:V21"/>
    <mergeCell ref="T22:T30"/>
    <mergeCell ref="U22:U30"/>
    <mergeCell ref="V22:V30"/>
    <mergeCell ref="T38:T43"/>
    <mergeCell ref="T48:T54"/>
    <mergeCell ref="U48:U54"/>
    <mergeCell ref="V48:V54"/>
    <mergeCell ref="T44:T47"/>
    <mergeCell ref="U44:U47"/>
    <mergeCell ref="V44:V47"/>
    <mergeCell ref="U38:U43"/>
    <mergeCell ref="V38:V43"/>
  </mergeCells>
  <conditionalFormatting sqref="T10">
    <cfRule type="containsText" dxfId="534" priority="311" operator="containsText" text="Muy Baja">
      <formula>NOT(ISERROR(SEARCH("Muy Baja",T10)))</formula>
    </cfRule>
    <cfRule type="containsText" dxfId="533" priority="312" operator="containsText" text="Baja">
      <formula>NOT(ISERROR(SEARCH("Baja",T10)))</formula>
    </cfRule>
    <cfRule type="containsText" dxfId="532" priority="313" operator="containsText" text="Muy Alta">
      <formula>NOT(ISERROR(SEARCH("Muy Alta",T10)))</formula>
    </cfRule>
    <cfRule type="containsText" dxfId="531" priority="314" operator="containsText" text="Alta">
      <formula>NOT(ISERROR(SEARCH("Alta",T10)))</formula>
    </cfRule>
    <cfRule type="containsText" dxfId="530" priority="315" operator="containsText" text="Media">
      <formula>NOT(ISERROR(SEARCH("Media",T10)))</formula>
    </cfRule>
    <cfRule type="containsText" dxfId="529" priority="316" operator="containsText" text="Media">
      <formula>NOT(ISERROR(SEARCH("Media",T10)))</formula>
    </cfRule>
    <cfRule type="containsText" dxfId="528" priority="317" operator="containsText" text="Media">
      <formula>NOT(ISERROR(SEARCH("Media",T10)))</formula>
    </cfRule>
    <cfRule type="containsText" dxfId="527" priority="318" operator="containsText" text="Muy Baja">
      <formula>NOT(ISERROR(SEARCH("Muy Baja",T10)))</formula>
    </cfRule>
    <cfRule type="containsText" dxfId="526" priority="319" operator="containsText" text="Baja">
      <formula>NOT(ISERROR(SEARCH("Baja",T10)))</formula>
    </cfRule>
    <cfRule type="containsText" dxfId="525" priority="320" operator="containsText" text="Muy Baja">
      <formula>NOT(ISERROR(SEARCH("Muy Baja",T10)))</formula>
    </cfRule>
    <cfRule type="containsText" dxfId="524" priority="321" operator="containsText" text="Muy Baja">
      <formula>NOT(ISERROR(SEARCH("Muy Baja",T10)))</formula>
    </cfRule>
    <cfRule type="containsText" dxfId="523" priority="322" operator="containsText" text="Muy Baja">
      <formula>NOT(ISERROR(SEARCH("Muy Baja",T10)))</formula>
    </cfRule>
    <cfRule type="containsText" dxfId="522" priority="323" operator="containsText" text="Muy Baja'Tabla probabilidad'!">
      <formula>NOT(ISERROR(SEARCH("Muy Baja'Tabla probabilidad'!",T10)))</formula>
    </cfRule>
    <cfRule type="containsText" dxfId="521" priority="324" operator="containsText" text="Muy bajo">
      <formula>NOT(ISERROR(SEARCH("Muy bajo",T10)))</formula>
    </cfRule>
    <cfRule type="containsText" dxfId="520" priority="325" operator="containsText" text="Alta">
      <formula>NOT(ISERROR(SEARCH("Alta",T10)))</formula>
    </cfRule>
    <cfRule type="containsText" dxfId="519" priority="326" operator="containsText" text="Media">
      <formula>NOT(ISERROR(SEARCH("Media",T10)))</formula>
    </cfRule>
    <cfRule type="containsText" dxfId="518" priority="327" operator="containsText" text="Baja">
      <formula>NOT(ISERROR(SEARCH("Baja",T10)))</formula>
    </cfRule>
    <cfRule type="containsText" dxfId="517" priority="328" operator="containsText" text="Muy baja">
      <formula>NOT(ISERROR(SEARCH("Muy baja",T10)))</formula>
    </cfRule>
    <cfRule type="cellIs" dxfId="516" priority="331" operator="between">
      <formula>1</formula>
      <formula>2</formula>
    </cfRule>
    <cfRule type="cellIs" dxfId="515" priority="332" operator="between">
      <formula>0</formula>
      <formula>2</formula>
    </cfRule>
  </conditionalFormatting>
  <conditionalFormatting sqref="T14 T22 T31">
    <cfRule type="containsText" dxfId="514" priority="804" operator="containsText" text="Muy Baja">
      <formula>NOT(ISERROR(SEARCH("Muy Baja",T14)))</formula>
    </cfRule>
    <cfRule type="containsText" dxfId="513" priority="805" operator="containsText" text="Baja">
      <formula>NOT(ISERROR(SEARCH("Baja",T14)))</formula>
    </cfRule>
    <cfRule type="containsText" dxfId="512" priority="806" operator="containsText" text="Muy Alta">
      <formula>NOT(ISERROR(SEARCH("Muy Alta",T14)))</formula>
    </cfRule>
    <cfRule type="containsText" dxfId="511" priority="808" operator="containsText" text="Alta">
      <formula>NOT(ISERROR(SEARCH("Alta",T14)))</formula>
    </cfRule>
    <cfRule type="containsText" dxfId="510" priority="809" operator="containsText" text="Media">
      <formula>NOT(ISERROR(SEARCH("Media",T14)))</formula>
    </cfRule>
    <cfRule type="containsText" dxfId="509" priority="810" operator="containsText" text="Media">
      <formula>NOT(ISERROR(SEARCH("Media",T14)))</formula>
    </cfRule>
    <cfRule type="containsText" dxfId="508" priority="811" operator="containsText" text="Media">
      <formula>NOT(ISERROR(SEARCH("Media",T14)))</formula>
    </cfRule>
    <cfRule type="containsText" dxfId="507" priority="812" operator="containsText" text="Muy Baja">
      <formula>NOT(ISERROR(SEARCH("Muy Baja",T14)))</formula>
    </cfRule>
    <cfRule type="containsText" dxfId="506" priority="813" operator="containsText" text="Baja">
      <formula>NOT(ISERROR(SEARCH("Baja",T14)))</formula>
    </cfRule>
    <cfRule type="containsText" dxfId="505" priority="814" operator="containsText" text="Muy Baja">
      <formula>NOT(ISERROR(SEARCH("Muy Baja",T14)))</formula>
    </cfRule>
    <cfRule type="containsText" dxfId="504" priority="815" operator="containsText" text="Muy Baja">
      <formula>NOT(ISERROR(SEARCH("Muy Baja",T14)))</formula>
    </cfRule>
    <cfRule type="containsText" dxfId="503" priority="816" operator="containsText" text="Muy Baja">
      <formula>NOT(ISERROR(SEARCH("Muy Baja",T14)))</formula>
    </cfRule>
    <cfRule type="containsText" dxfId="502" priority="817" operator="containsText" text="Muy Baja'Tabla probabilidad'!">
      <formula>NOT(ISERROR(SEARCH("Muy Baja'Tabla probabilidad'!",T14)))</formula>
    </cfRule>
    <cfRule type="containsText" dxfId="501" priority="818" operator="containsText" text="Muy bajo">
      <formula>NOT(ISERROR(SEARCH("Muy bajo",T14)))</formula>
    </cfRule>
    <cfRule type="containsText" dxfId="500" priority="819" operator="containsText" text="Alta">
      <formula>NOT(ISERROR(SEARCH("Alta",T14)))</formula>
    </cfRule>
    <cfRule type="containsText" dxfId="499" priority="820" operator="containsText" text="Media">
      <formula>NOT(ISERROR(SEARCH("Media",T14)))</formula>
    </cfRule>
    <cfRule type="containsText" dxfId="498" priority="821" operator="containsText" text="Baja">
      <formula>NOT(ISERROR(SEARCH("Baja",T14)))</formula>
    </cfRule>
    <cfRule type="containsText" dxfId="497" priority="822" operator="containsText" text="Muy baja">
      <formula>NOT(ISERROR(SEARCH("Muy baja",T14)))</formula>
    </cfRule>
    <cfRule type="cellIs" dxfId="496" priority="825" operator="between">
      <formula>1</formula>
      <formula>2</formula>
    </cfRule>
    <cfRule type="cellIs" dxfId="495" priority="826" operator="between">
      <formula>0</formula>
      <formula>2</formula>
    </cfRule>
  </conditionalFormatting>
  <conditionalFormatting sqref="T18">
    <cfRule type="containsText" dxfId="494" priority="289" operator="containsText" text="Muy Baja">
      <formula>NOT(ISERROR(SEARCH("Muy Baja",T18)))</formula>
    </cfRule>
    <cfRule type="containsText" dxfId="493" priority="290" operator="containsText" text="Baja">
      <formula>NOT(ISERROR(SEARCH("Baja",T18)))</formula>
    </cfRule>
    <cfRule type="containsText" dxfId="492" priority="291" operator="containsText" text="Muy Alta">
      <formula>NOT(ISERROR(SEARCH("Muy Alta",T18)))</formula>
    </cfRule>
    <cfRule type="containsText" dxfId="491" priority="292" operator="containsText" text="Alta">
      <formula>NOT(ISERROR(SEARCH("Alta",T18)))</formula>
    </cfRule>
    <cfRule type="containsText" dxfId="490" priority="293" operator="containsText" text="Media">
      <formula>NOT(ISERROR(SEARCH("Media",T18)))</formula>
    </cfRule>
    <cfRule type="containsText" dxfId="489" priority="294" operator="containsText" text="Media">
      <formula>NOT(ISERROR(SEARCH("Media",T18)))</formula>
    </cfRule>
    <cfRule type="containsText" dxfId="488" priority="295" operator="containsText" text="Media">
      <formula>NOT(ISERROR(SEARCH("Media",T18)))</formula>
    </cfRule>
    <cfRule type="containsText" dxfId="487" priority="296" operator="containsText" text="Muy Baja">
      <formula>NOT(ISERROR(SEARCH("Muy Baja",T18)))</formula>
    </cfRule>
    <cfRule type="containsText" dxfId="486" priority="297" operator="containsText" text="Baja">
      <formula>NOT(ISERROR(SEARCH("Baja",T18)))</formula>
    </cfRule>
    <cfRule type="containsText" dxfId="485" priority="298" operator="containsText" text="Muy Baja">
      <formula>NOT(ISERROR(SEARCH("Muy Baja",T18)))</formula>
    </cfRule>
    <cfRule type="containsText" dxfId="484" priority="299" operator="containsText" text="Muy Baja">
      <formula>NOT(ISERROR(SEARCH("Muy Baja",T18)))</formula>
    </cfRule>
    <cfRule type="containsText" dxfId="483" priority="300" operator="containsText" text="Muy Baja">
      <formula>NOT(ISERROR(SEARCH("Muy Baja",T18)))</formula>
    </cfRule>
    <cfRule type="containsText" dxfId="482" priority="301" operator="containsText" text="Muy Baja'Tabla probabilidad'!">
      <formula>NOT(ISERROR(SEARCH("Muy Baja'Tabla probabilidad'!",T18)))</formula>
    </cfRule>
    <cfRule type="containsText" dxfId="481" priority="302" operator="containsText" text="Muy bajo">
      <formula>NOT(ISERROR(SEARCH("Muy bajo",T18)))</formula>
    </cfRule>
    <cfRule type="containsText" dxfId="480" priority="303" operator="containsText" text="Alta">
      <formula>NOT(ISERROR(SEARCH("Alta",T18)))</formula>
    </cfRule>
    <cfRule type="containsText" dxfId="479" priority="304" operator="containsText" text="Media">
      <formula>NOT(ISERROR(SEARCH("Media",T18)))</formula>
    </cfRule>
    <cfRule type="containsText" dxfId="478" priority="305" operator="containsText" text="Baja">
      <formula>NOT(ISERROR(SEARCH("Baja",T18)))</formula>
    </cfRule>
    <cfRule type="containsText" dxfId="477" priority="306" operator="containsText" text="Muy baja">
      <formula>NOT(ISERROR(SEARCH("Muy baja",T18)))</formula>
    </cfRule>
    <cfRule type="cellIs" dxfId="476" priority="309" operator="between">
      <formula>1</formula>
      <formula>2</formula>
    </cfRule>
    <cfRule type="cellIs" dxfId="475" priority="310" operator="between">
      <formula>0</formula>
      <formula>2</formula>
    </cfRule>
  </conditionalFormatting>
  <conditionalFormatting sqref="T38">
    <cfRule type="containsText" dxfId="474" priority="574" operator="containsText" text="Muy Baja">
      <formula>NOT(ISERROR(SEARCH("Muy Baja",T38)))</formula>
    </cfRule>
    <cfRule type="containsText" dxfId="473" priority="575" operator="containsText" text="Baja">
      <formula>NOT(ISERROR(SEARCH("Baja",T38)))</formula>
    </cfRule>
    <cfRule type="containsText" dxfId="472" priority="576" operator="containsText" text="Muy Alta">
      <formula>NOT(ISERROR(SEARCH("Muy Alta",T38)))</formula>
    </cfRule>
    <cfRule type="containsText" dxfId="471" priority="578" operator="containsText" text="Alta">
      <formula>NOT(ISERROR(SEARCH("Alta",T38)))</formula>
    </cfRule>
    <cfRule type="containsText" dxfId="470" priority="579" operator="containsText" text="Media">
      <formula>NOT(ISERROR(SEARCH("Media",T38)))</formula>
    </cfRule>
    <cfRule type="containsText" dxfId="469" priority="580" operator="containsText" text="Media">
      <formula>NOT(ISERROR(SEARCH("Media",T38)))</formula>
    </cfRule>
    <cfRule type="containsText" dxfId="468" priority="581" operator="containsText" text="Media">
      <formula>NOT(ISERROR(SEARCH("Media",T38)))</formula>
    </cfRule>
    <cfRule type="containsText" dxfId="467" priority="582" operator="containsText" text="Muy Baja">
      <formula>NOT(ISERROR(SEARCH("Muy Baja",T38)))</formula>
    </cfRule>
    <cfRule type="containsText" dxfId="466" priority="583" operator="containsText" text="Baja">
      <formula>NOT(ISERROR(SEARCH("Baja",T38)))</formula>
    </cfRule>
    <cfRule type="containsText" dxfId="465" priority="584" operator="containsText" text="Muy Baja">
      <formula>NOT(ISERROR(SEARCH("Muy Baja",T38)))</formula>
    </cfRule>
    <cfRule type="containsText" dxfId="464" priority="585" operator="containsText" text="Muy Baja">
      <formula>NOT(ISERROR(SEARCH("Muy Baja",T38)))</formula>
    </cfRule>
    <cfRule type="containsText" dxfId="463" priority="586" operator="containsText" text="Muy Baja">
      <formula>NOT(ISERROR(SEARCH("Muy Baja",T38)))</formula>
    </cfRule>
    <cfRule type="containsText" dxfId="462" priority="587" operator="containsText" text="Muy Baja'Tabla probabilidad'!">
      <formula>NOT(ISERROR(SEARCH("Muy Baja'Tabla probabilidad'!",T38)))</formula>
    </cfRule>
    <cfRule type="containsText" dxfId="461" priority="588" operator="containsText" text="Muy bajo">
      <formula>NOT(ISERROR(SEARCH("Muy bajo",T38)))</formula>
    </cfRule>
    <cfRule type="containsText" dxfId="460" priority="589" operator="containsText" text="Alta">
      <formula>NOT(ISERROR(SEARCH("Alta",T38)))</formula>
    </cfRule>
    <cfRule type="containsText" dxfId="459" priority="590" operator="containsText" text="Media">
      <formula>NOT(ISERROR(SEARCH("Media",T38)))</formula>
    </cfRule>
    <cfRule type="containsText" dxfId="458" priority="591" operator="containsText" text="Baja">
      <formula>NOT(ISERROR(SEARCH("Baja",T38)))</formula>
    </cfRule>
    <cfRule type="containsText" dxfId="457" priority="592" operator="containsText" text="Muy baja">
      <formula>NOT(ISERROR(SEARCH("Muy baja",T38)))</formula>
    </cfRule>
    <cfRule type="cellIs" dxfId="456" priority="595" operator="between">
      <formula>1</formula>
      <formula>2</formula>
    </cfRule>
    <cfRule type="cellIs" dxfId="455" priority="596" operator="between">
      <formula>0</formula>
      <formula>2</formula>
    </cfRule>
  </conditionalFormatting>
  <conditionalFormatting sqref="T44">
    <cfRule type="containsText" dxfId="454" priority="11" operator="containsText" text="Muy Baja">
      <formula>NOT(ISERROR(SEARCH("Muy Baja",T44)))</formula>
    </cfRule>
    <cfRule type="containsText" dxfId="453" priority="12" operator="containsText" text="Baja">
      <formula>NOT(ISERROR(SEARCH("Baja",T44)))</formula>
    </cfRule>
    <cfRule type="containsText" dxfId="452" priority="13" operator="containsText" text="Muy Alta">
      <formula>NOT(ISERROR(SEARCH("Muy Alta",T44)))</formula>
    </cfRule>
    <cfRule type="containsText" dxfId="451" priority="14" operator="containsText" text="Alta">
      <formula>NOT(ISERROR(SEARCH("Alta",T44)))</formula>
    </cfRule>
    <cfRule type="containsText" dxfId="450" priority="15" operator="containsText" text="Media">
      <formula>NOT(ISERROR(SEARCH("Media",T44)))</formula>
    </cfRule>
    <cfRule type="containsText" dxfId="449" priority="16" operator="containsText" text="Media">
      <formula>NOT(ISERROR(SEARCH("Media",T44)))</formula>
    </cfRule>
    <cfRule type="containsText" dxfId="448" priority="17" operator="containsText" text="Media">
      <formula>NOT(ISERROR(SEARCH("Media",T44)))</formula>
    </cfRule>
    <cfRule type="containsText" dxfId="447" priority="18" operator="containsText" text="Muy Baja">
      <formula>NOT(ISERROR(SEARCH("Muy Baja",T44)))</formula>
    </cfRule>
    <cfRule type="containsText" dxfId="446" priority="19" operator="containsText" text="Baja">
      <formula>NOT(ISERROR(SEARCH("Baja",T44)))</formula>
    </cfRule>
    <cfRule type="containsText" dxfId="445" priority="20" operator="containsText" text="Muy Baja">
      <formula>NOT(ISERROR(SEARCH("Muy Baja",T44)))</formula>
    </cfRule>
    <cfRule type="containsText" dxfId="444" priority="21" operator="containsText" text="Muy Baja">
      <formula>NOT(ISERROR(SEARCH("Muy Baja",T44)))</formula>
    </cfRule>
    <cfRule type="containsText" dxfId="443" priority="22" operator="containsText" text="Muy Baja">
      <formula>NOT(ISERROR(SEARCH("Muy Baja",T44)))</formula>
    </cfRule>
    <cfRule type="containsText" dxfId="442" priority="23" operator="containsText" text="Muy Baja'Tabla probabilidad'!">
      <formula>NOT(ISERROR(SEARCH("Muy Baja'Tabla probabilidad'!",T44)))</formula>
    </cfRule>
    <cfRule type="containsText" dxfId="441" priority="24" operator="containsText" text="Muy bajo">
      <formula>NOT(ISERROR(SEARCH("Muy bajo",T44)))</formula>
    </cfRule>
    <cfRule type="containsText" dxfId="440" priority="25" operator="containsText" text="Alta">
      <formula>NOT(ISERROR(SEARCH("Alta",T44)))</formula>
    </cfRule>
    <cfRule type="containsText" dxfId="439" priority="26" operator="containsText" text="Media">
      <formula>NOT(ISERROR(SEARCH("Media",T44)))</formula>
    </cfRule>
    <cfRule type="containsText" dxfId="438" priority="27" operator="containsText" text="Baja">
      <formula>NOT(ISERROR(SEARCH("Baja",T44)))</formula>
    </cfRule>
    <cfRule type="containsText" dxfId="437" priority="28" operator="containsText" text="Muy baja">
      <formula>NOT(ISERROR(SEARCH("Muy baja",T44)))</formula>
    </cfRule>
    <cfRule type="cellIs" dxfId="436" priority="31" operator="between">
      <formula>1</formula>
      <formula>2</formula>
    </cfRule>
    <cfRule type="cellIs" dxfId="435" priority="32" operator="between">
      <formula>0</formula>
      <formula>2</formula>
    </cfRule>
  </conditionalFormatting>
  <conditionalFormatting sqref="T48">
    <cfRule type="containsText" dxfId="434" priority="349" operator="containsText" text="Muy Baja">
      <formula>NOT(ISERROR(SEARCH("Muy Baja",T48)))</formula>
    </cfRule>
    <cfRule type="containsText" dxfId="433" priority="350" operator="containsText" text="Baja">
      <formula>NOT(ISERROR(SEARCH("Baja",T48)))</formula>
    </cfRule>
    <cfRule type="containsText" dxfId="432" priority="351" operator="containsText" text="Muy Alta">
      <formula>NOT(ISERROR(SEARCH("Muy Alta",T48)))</formula>
    </cfRule>
    <cfRule type="containsText" dxfId="431" priority="352" operator="containsText" text="Alta">
      <formula>NOT(ISERROR(SEARCH("Alta",T48)))</formula>
    </cfRule>
    <cfRule type="containsText" dxfId="430" priority="353" operator="containsText" text="Media">
      <formula>NOT(ISERROR(SEARCH("Media",T48)))</formula>
    </cfRule>
    <cfRule type="containsText" dxfId="429" priority="354" operator="containsText" text="Media">
      <formula>NOT(ISERROR(SEARCH("Media",T48)))</formula>
    </cfRule>
    <cfRule type="containsText" dxfId="428" priority="355" operator="containsText" text="Media">
      <formula>NOT(ISERROR(SEARCH("Media",T48)))</formula>
    </cfRule>
    <cfRule type="containsText" dxfId="427" priority="356" operator="containsText" text="Muy Baja">
      <formula>NOT(ISERROR(SEARCH("Muy Baja",T48)))</formula>
    </cfRule>
    <cfRule type="containsText" dxfId="426" priority="357" operator="containsText" text="Baja">
      <formula>NOT(ISERROR(SEARCH("Baja",T48)))</formula>
    </cfRule>
    <cfRule type="containsText" dxfId="425" priority="358" operator="containsText" text="Muy Baja">
      <formula>NOT(ISERROR(SEARCH("Muy Baja",T48)))</formula>
    </cfRule>
    <cfRule type="containsText" dxfId="424" priority="359" operator="containsText" text="Muy Baja">
      <formula>NOT(ISERROR(SEARCH("Muy Baja",T48)))</formula>
    </cfRule>
    <cfRule type="containsText" dxfId="423" priority="360" operator="containsText" text="Muy Baja">
      <formula>NOT(ISERROR(SEARCH("Muy Baja",T48)))</formula>
    </cfRule>
    <cfRule type="containsText" dxfId="422" priority="361" operator="containsText" text="Muy Baja'Tabla probabilidad'!">
      <formula>NOT(ISERROR(SEARCH("Muy Baja'Tabla probabilidad'!",T48)))</formula>
    </cfRule>
    <cfRule type="containsText" dxfId="421" priority="362" operator="containsText" text="Muy bajo">
      <formula>NOT(ISERROR(SEARCH("Muy bajo",T48)))</formula>
    </cfRule>
    <cfRule type="containsText" dxfId="420" priority="363" operator="containsText" text="Alta">
      <formula>NOT(ISERROR(SEARCH("Alta",T48)))</formula>
    </cfRule>
    <cfRule type="containsText" dxfId="419" priority="364" operator="containsText" text="Media">
      <formula>NOT(ISERROR(SEARCH("Media",T48)))</formula>
    </cfRule>
    <cfRule type="containsText" dxfId="418" priority="365" operator="containsText" text="Baja">
      <formula>NOT(ISERROR(SEARCH("Baja",T48)))</formula>
    </cfRule>
    <cfRule type="containsText" dxfId="417" priority="366" operator="containsText" text="Muy baja">
      <formula>NOT(ISERROR(SEARCH("Muy baja",T48)))</formula>
    </cfRule>
    <cfRule type="cellIs" dxfId="416" priority="369" operator="between">
      <formula>1</formula>
      <formula>2</formula>
    </cfRule>
    <cfRule type="cellIs" dxfId="415" priority="370" operator="between">
      <formula>0</formula>
      <formula>2</formula>
    </cfRule>
  </conditionalFormatting>
  <conditionalFormatting sqref="U10 U14 U22 U31">
    <cfRule type="containsText" dxfId="414" priority="798" operator="containsText" text="Catastrófico">
      <formula>NOT(ISERROR(SEARCH("Catastrófico",U10)))</formula>
    </cfRule>
    <cfRule type="containsText" dxfId="413" priority="799" operator="containsText" text="Mayor">
      <formula>NOT(ISERROR(SEARCH("Mayor",U10)))</formula>
    </cfRule>
    <cfRule type="containsText" dxfId="412" priority="800" operator="containsText" text="Alta">
      <formula>NOT(ISERROR(SEARCH("Alta",U10)))</formula>
    </cfRule>
    <cfRule type="containsText" dxfId="411" priority="801" operator="containsText" text="Moderado">
      <formula>NOT(ISERROR(SEARCH("Moderado",U10)))</formula>
    </cfRule>
    <cfRule type="containsText" dxfId="410" priority="802" operator="containsText" text="Menor">
      <formula>NOT(ISERROR(SEARCH("Menor",U10)))</formula>
    </cfRule>
    <cfRule type="containsText" dxfId="409" priority="803" operator="containsText" text="Leve">
      <formula>NOT(ISERROR(SEARCH("Leve",U10)))</formula>
    </cfRule>
  </conditionalFormatting>
  <conditionalFormatting sqref="U18">
    <cfRule type="containsText" dxfId="408" priority="283" operator="containsText" text="Catastrófico">
      <formula>NOT(ISERROR(SEARCH("Catastrófico",U18)))</formula>
    </cfRule>
    <cfRule type="containsText" dxfId="407" priority="284" operator="containsText" text="Mayor">
      <formula>NOT(ISERROR(SEARCH("Mayor",U18)))</formula>
    </cfRule>
    <cfRule type="containsText" dxfId="406" priority="285" operator="containsText" text="Alta">
      <formula>NOT(ISERROR(SEARCH("Alta",U18)))</formula>
    </cfRule>
    <cfRule type="containsText" dxfId="405" priority="286" operator="containsText" text="Moderado">
      <formula>NOT(ISERROR(SEARCH("Moderado",U18)))</formula>
    </cfRule>
    <cfRule type="containsText" dxfId="404" priority="287" operator="containsText" text="Menor">
      <formula>NOT(ISERROR(SEARCH("Menor",U18)))</formula>
    </cfRule>
    <cfRule type="containsText" dxfId="403" priority="288" operator="containsText" text="Leve">
      <formula>NOT(ISERROR(SEARCH("Leve",U18)))</formula>
    </cfRule>
  </conditionalFormatting>
  <conditionalFormatting sqref="U38">
    <cfRule type="containsText" dxfId="402" priority="37" operator="containsText" text="Catastrófico">
      <formula>NOT(ISERROR(SEARCH("Catastrófico",U38)))</formula>
    </cfRule>
    <cfRule type="containsText" dxfId="401" priority="38" operator="containsText" text="Mayor">
      <formula>NOT(ISERROR(SEARCH("Mayor",U38)))</formula>
    </cfRule>
    <cfRule type="containsText" dxfId="400" priority="39" operator="containsText" text="Alta">
      <formula>NOT(ISERROR(SEARCH("Alta",U38)))</formula>
    </cfRule>
    <cfRule type="containsText" dxfId="399" priority="40" operator="containsText" text="Moderado">
      <formula>NOT(ISERROR(SEARCH("Moderado",U38)))</formula>
    </cfRule>
    <cfRule type="containsText" dxfId="398" priority="41" operator="containsText" text="Menor">
      <formula>NOT(ISERROR(SEARCH("Menor",U38)))</formula>
    </cfRule>
    <cfRule type="containsText" dxfId="397" priority="42" operator="containsText" text="Leve">
      <formula>NOT(ISERROR(SEARCH("Leve",U38)))</formula>
    </cfRule>
  </conditionalFormatting>
  <conditionalFormatting sqref="U44">
    <cfRule type="containsText" dxfId="396" priority="5" operator="containsText" text="Catastrófico">
      <formula>NOT(ISERROR(SEARCH("Catastrófico",U44)))</formula>
    </cfRule>
    <cfRule type="containsText" dxfId="395" priority="6" operator="containsText" text="Mayor">
      <formula>NOT(ISERROR(SEARCH("Mayor",U44)))</formula>
    </cfRule>
    <cfRule type="containsText" dxfId="394" priority="7" operator="containsText" text="Alta">
      <formula>NOT(ISERROR(SEARCH("Alta",U44)))</formula>
    </cfRule>
    <cfRule type="containsText" dxfId="393" priority="8" operator="containsText" text="Moderado">
      <formula>NOT(ISERROR(SEARCH("Moderado",U44)))</formula>
    </cfRule>
    <cfRule type="containsText" dxfId="392" priority="9" operator="containsText" text="Menor">
      <formula>NOT(ISERROR(SEARCH("Menor",U44)))</formula>
    </cfRule>
    <cfRule type="containsText" dxfId="391" priority="10" operator="containsText" text="Leve">
      <formula>NOT(ISERROR(SEARCH("Leve",U44)))</formula>
    </cfRule>
  </conditionalFormatting>
  <conditionalFormatting sqref="U48">
    <cfRule type="containsText" dxfId="390" priority="343" operator="containsText" text="Catastrófico">
      <formula>NOT(ISERROR(SEARCH("Catastrófico",U48)))</formula>
    </cfRule>
    <cfRule type="containsText" dxfId="389" priority="344" operator="containsText" text="Mayor">
      <formula>NOT(ISERROR(SEARCH("Mayor",U48)))</formula>
    </cfRule>
    <cfRule type="containsText" dxfId="388" priority="345" operator="containsText" text="Alta">
      <formula>NOT(ISERROR(SEARCH("Alta",U48)))</formula>
    </cfRule>
    <cfRule type="containsText" dxfId="387" priority="346" operator="containsText" text="Moderado">
      <formula>NOT(ISERROR(SEARCH("Moderado",U48)))</formula>
    </cfRule>
    <cfRule type="containsText" dxfId="386" priority="347" operator="containsText" text="Menor">
      <formula>NOT(ISERROR(SEARCH("Menor",U48)))</formula>
    </cfRule>
    <cfRule type="containsText" dxfId="385" priority="348" operator="containsText" text="Leve">
      <formula>NOT(ISERROR(SEARCH("Leve",U48)))</formula>
    </cfRule>
  </conditionalFormatting>
  <conditionalFormatting sqref="V10 V14">
    <cfRule type="containsText" dxfId="384" priority="762" operator="containsText" text="Extremo">
      <formula>NOT(ISERROR(SEARCH("Extremo",V10)))</formula>
    </cfRule>
    <cfRule type="containsText" dxfId="383" priority="763" operator="containsText" text="Alto">
      <formula>NOT(ISERROR(SEARCH("Alto",V10)))</formula>
    </cfRule>
    <cfRule type="containsText" dxfId="382" priority="764" operator="containsText" text="Bajo">
      <formula>NOT(ISERROR(SEARCH("Bajo",V10)))</formula>
    </cfRule>
    <cfRule type="containsText" dxfId="381" priority="765" operator="containsText" text="Moderado">
      <formula>NOT(ISERROR(SEARCH("Moderado",V10)))</formula>
    </cfRule>
  </conditionalFormatting>
  <conditionalFormatting sqref="V18">
    <cfRule type="containsText" dxfId="380" priority="279" operator="containsText" text="Extremo">
      <formula>NOT(ISERROR(SEARCH("Extremo",V18)))</formula>
    </cfRule>
    <cfRule type="containsText" dxfId="379" priority="280" operator="containsText" text="Alto">
      <formula>NOT(ISERROR(SEARCH("Alto",V18)))</formula>
    </cfRule>
    <cfRule type="containsText" dxfId="378" priority="281" operator="containsText" text="Bajo">
      <formula>NOT(ISERROR(SEARCH("Bajo",V18)))</formula>
    </cfRule>
    <cfRule type="containsText" dxfId="377" priority="282" operator="containsText" text="Moderado">
      <formula>NOT(ISERROR(SEARCH("Moderado",V18)))</formula>
    </cfRule>
  </conditionalFormatting>
  <conditionalFormatting sqref="V22">
    <cfRule type="containsText" dxfId="376" priority="729" operator="containsText" text="Extremo">
      <formula>NOT(ISERROR(SEARCH("Extremo",V22)))</formula>
    </cfRule>
    <cfRule type="containsText" dxfId="375" priority="730" operator="containsText" text="Alto">
      <formula>NOT(ISERROR(SEARCH("Alto",V22)))</formula>
    </cfRule>
    <cfRule type="containsText" dxfId="374" priority="731" operator="containsText" text="Bajo">
      <formula>NOT(ISERROR(SEARCH("Bajo",V22)))</formula>
    </cfRule>
    <cfRule type="containsText" dxfId="373" priority="732" operator="containsText" text="Moderado">
      <formula>NOT(ISERROR(SEARCH("Moderado",V22)))</formula>
    </cfRule>
  </conditionalFormatting>
  <conditionalFormatting sqref="V31">
    <cfRule type="containsText" dxfId="372" priority="696" operator="containsText" text="Extremo">
      <formula>NOT(ISERROR(SEARCH("Extremo",V31)))</formula>
    </cfRule>
    <cfRule type="containsText" dxfId="371" priority="697" operator="containsText" text="Alto">
      <formula>NOT(ISERROR(SEARCH("Alto",V31)))</formula>
    </cfRule>
    <cfRule type="containsText" dxfId="370" priority="698" operator="containsText" text="Bajo">
      <formula>NOT(ISERROR(SEARCH("Bajo",V31)))</formula>
    </cfRule>
    <cfRule type="containsText" dxfId="369" priority="699" operator="containsText" text="Moderado">
      <formula>NOT(ISERROR(SEARCH("Moderado",V31)))</formula>
    </cfRule>
  </conditionalFormatting>
  <conditionalFormatting sqref="V38">
    <cfRule type="containsText" dxfId="368" priority="33" operator="containsText" text="Extremo">
      <formula>NOT(ISERROR(SEARCH("Extremo",V38)))</formula>
    </cfRule>
    <cfRule type="containsText" dxfId="367" priority="34" operator="containsText" text="Alto">
      <formula>NOT(ISERROR(SEARCH("Alto",V38)))</formula>
    </cfRule>
    <cfRule type="containsText" dxfId="366" priority="35" operator="containsText" text="Bajo">
      <formula>NOT(ISERROR(SEARCH("Bajo",V38)))</formula>
    </cfRule>
    <cfRule type="containsText" dxfId="365" priority="36" operator="containsText" text="Moderado">
      <formula>NOT(ISERROR(SEARCH("Moderado",V38)))</formula>
    </cfRule>
  </conditionalFormatting>
  <conditionalFormatting sqref="V44">
    <cfRule type="containsText" dxfId="364" priority="1" operator="containsText" text="Extremo">
      <formula>NOT(ISERROR(SEARCH("Extremo",V44)))</formula>
    </cfRule>
    <cfRule type="containsText" dxfId="363" priority="2" operator="containsText" text="Alto">
      <formula>NOT(ISERROR(SEARCH("Alto",V44)))</formula>
    </cfRule>
    <cfRule type="containsText" dxfId="362" priority="3" operator="containsText" text="Bajo">
      <formula>NOT(ISERROR(SEARCH("Bajo",V44)))</formula>
    </cfRule>
    <cfRule type="containsText" dxfId="361" priority="4" operator="containsText" text="Moderado">
      <formula>NOT(ISERROR(SEARCH("Moderado",V44)))</formula>
    </cfRule>
  </conditionalFormatting>
  <conditionalFormatting sqref="V48">
    <cfRule type="containsText" dxfId="360" priority="339" operator="containsText" text="Extremo">
      <formula>NOT(ISERROR(SEARCH("Extremo",V48)))</formula>
    </cfRule>
    <cfRule type="containsText" dxfId="359" priority="340" operator="containsText" text="Alto">
      <formula>NOT(ISERROR(SEARCH("Alto",V48)))</formula>
    </cfRule>
    <cfRule type="containsText" dxfId="358" priority="341" operator="containsText" text="Bajo">
      <formula>NOT(ISERROR(SEARCH("Bajo",V48)))</formula>
    </cfRule>
    <cfRule type="containsText" dxfId="357" priority="342" operator="containsText" text="Moderado">
      <formula>NOT(ISERROR(SEARCH("Moderado",V48)))</formula>
    </cfRule>
  </conditionalFormatting>
  <dataValidations count="2">
    <dataValidation allowBlank="1" showInputMessage="1" showErrorMessage="1" prompt="Enunciar cuál es el control" sqref="E53 E37:E40 E21:E23 E44:E48 E42 E10:E19 E25:E35 M14" xr:uid="{00000000-0002-0000-0500-000000000000}"/>
    <dataValidation type="list" allowBlank="1" showInputMessage="1" showErrorMessage="1" sqref="O42:Q54 O38:R41 O10:Q37 N10:N54 F10:I54"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C4796EA1-D07C-4182-9751-7B15DB8A2925}">
            <xm:f>NOT(ISERROR(SEARCH('8- Políticas de Administración '!$B$5,T10)))</xm:f>
            <xm:f>'8- Políticas de Administración '!$B$5</xm:f>
            <x14:dxf>
              <font>
                <color rgb="FF006100"/>
              </font>
              <fill>
                <patternFill>
                  <bgColor rgb="FFC6EFCE"/>
                </patternFill>
              </fill>
            </x14:dxf>
          </x14:cfRule>
          <x14:cfRule type="containsText" priority="330" operator="containsText" id="{FA71A4DF-5D6B-4F5D-9293-5EFC37434C7C}">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823" operator="containsText" id="{877E8953-578D-45F2-A4D3-A91A39387986}">
            <xm:f>NOT(ISERROR(SEARCH('8- Políticas de Administración '!$B$5,T14)))</xm:f>
            <xm:f>'8- Políticas de Administración '!$B$5</xm:f>
            <x14:dxf>
              <font>
                <color rgb="FF006100"/>
              </font>
              <fill>
                <patternFill>
                  <bgColor rgb="FFC6EFCE"/>
                </patternFill>
              </fill>
            </x14:dxf>
          </x14:cfRule>
          <x14:cfRule type="containsText" priority="824" operator="containsText" id="{5790250D-E3CC-4EBD-835F-F5F4C0703B76}">
            <xm:f>NOT(ISERROR(SEARCH('8- Políticas de Administración '!$B$5,T14)))</xm:f>
            <xm:f>'8- Políticas de Administración '!$B$5</xm:f>
            <x14:dxf>
              <font>
                <color rgb="FF9C0006"/>
              </font>
              <fill>
                <patternFill>
                  <bgColor rgb="FFFFC7CE"/>
                </patternFill>
              </fill>
            </x14:dxf>
          </x14:cfRule>
          <xm:sqref>T14 T22 T31</xm:sqref>
        </x14:conditionalFormatting>
        <x14:conditionalFormatting xmlns:xm="http://schemas.microsoft.com/office/excel/2006/main">
          <x14:cfRule type="containsText" priority="307" operator="containsText" id="{FB24502F-048C-432A-B0FA-5E6FF49243E3}">
            <xm:f>NOT(ISERROR(SEARCH('8- Políticas de Administración '!$B$5,T18)))</xm:f>
            <xm:f>'8- Políticas de Administración '!$B$5</xm:f>
            <x14:dxf>
              <font>
                <color rgb="FF006100"/>
              </font>
              <fill>
                <patternFill>
                  <bgColor rgb="FFC6EFCE"/>
                </patternFill>
              </fill>
            </x14:dxf>
          </x14:cfRule>
          <x14:cfRule type="containsText" priority="308" operator="containsText" id="{EF76B867-75C5-4F34-93C8-CA856DC217EF}">
            <xm:f>NOT(ISERROR(SEARCH('8- Políticas de Administración '!$B$5,T18)))</xm:f>
            <xm:f>'8- Políticas de Administración '!$B$5</xm:f>
            <x14:dxf>
              <font>
                <color rgb="FF9C0006"/>
              </font>
              <fill>
                <patternFill>
                  <bgColor rgb="FFFFC7CE"/>
                </patternFill>
              </fill>
            </x14:dxf>
          </x14:cfRule>
          <xm:sqref>T18</xm:sqref>
        </x14:conditionalFormatting>
        <x14:conditionalFormatting xmlns:xm="http://schemas.microsoft.com/office/excel/2006/main">
          <x14:cfRule type="containsText" priority="593" operator="containsText" id="{A5173A80-D256-4C96-9694-525C9DB1E3BD}">
            <xm:f>NOT(ISERROR(SEARCH('8- Políticas de Administración '!$B$5,T38)))</xm:f>
            <xm:f>'8- Políticas de Administración '!$B$5</xm:f>
            <x14:dxf>
              <font>
                <color rgb="FF006100"/>
              </font>
              <fill>
                <patternFill>
                  <bgColor rgb="FFC6EFCE"/>
                </patternFill>
              </fill>
            </x14:dxf>
          </x14:cfRule>
          <x14:cfRule type="containsText" priority="594" operator="containsText" id="{FB927DED-08A8-4972-857B-A4A884F0DD0D}">
            <xm:f>NOT(ISERROR(SEARCH('8- Políticas de Administración '!$B$5,T38)))</xm:f>
            <xm:f>'8- Políticas de Administración '!$B$5</xm:f>
            <x14:dxf>
              <font>
                <color rgb="FF9C0006"/>
              </font>
              <fill>
                <patternFill>
                  <bgColor rgb="FFFFC7CE"/>
                </patternFill>
              </fill>
            </x14:dxf>
          </x14:cfRule>
          <xm:sqref>T38</xm:sqref>
        </x14:conditionalFormatting>
        <x14:conditionalFormatting xmlns:xm="http://schemas.microsoft.com/office/excel/2006/main">
          <x14:cfRule type="containsText" priority="29" operator="containsText" id="{2AFE79B6-991F-488A-88BC-69202E49C731}">
            <xm:f>NOT(ISERROR(SEARCH('8- Políticas de Administración '!$B$5,T44)))</xm:f>
            <xm:f>'8- Políticas de Administración '!$B$5</xm:f>
            <x14:dxf>
              <font>
                <color rgb="FF006100"/>
              </font>
              <fill>
                <patternFill>
                  <bgColor rgb="FFC6EFCE"/>
                </patternFill>
              </fill>
            </x14:dxf>
          </x14:cfRule>
          <x14:cfRule type="containsText" priority="30" operator="containsText" id="{ACD22CBB-923E-4284-8B20-A1C18AA5B6DA}">
            <xm:f>NOT(ISERROR(SEARCH('8- Políticas de Administración '!$B$5,T44)))</xm:f>
            <xm:f>'8- Políticas de Administración '!$B$5</xm:f>
            <x14:dxf>
              <font>
                <color rgb="FF9C0006"/>
              </font>
              <fill>
                <patternFill>
                  <bgColor rgb="FFFFC7CE"/>
                </patternFill>
              </fill>
            </x14:dxf>
          </x14:cfRule>
          <xm:sqref>T44</xm:sqref>
        </x14:conditionalFormatting>
        <x14:conditionalFormatting xmlns:xm="http://schemas.microsoft.com/office/excel/2006/main">
          <x14:cfRule type="containsText" priority="367" operator="containsText" id="{ADE80DBC-25DB-4C91-949B-C7D172DA4BF7}">
            <xm:f>NOT(ISERROR(SEARCH('8- Políticas de Administración '!$B$5,T48)))</xm:f>
            <xm:f>'8- Políticas de Administración '!$B$5</xm:f>
            <x14:dxf>
              <font>
                <color rgb="FF006100"/>
              </font>
              <fill>
                <patternFill>
                  <bgColor rgb="FFC6EFCE"/>
                </patternFill>
              </fill>
            </x14:dxf>
          </x14:cfRule>
          <x14:cfRule type="containsText" priority="368" operator="containsText" id="{59655B22-A859-4A28-83FF-F185FFB774C2}">
            <xm:f>NOT(ISERROR(SEARCH('8- Políticas de Administración '!$B$5,T48)))</xm:f>
            <xm:f>'8- Políticas de Administración '!$B$5</xm:f>
            <x14:dxf>
              <font>
                <color rgb="FF9C0006"/>
              </font>
              <fill>
                <patternFill>
                  <bgColor rgb="FFFFC7CE"/>
                </patternFill>
              </fill>
            </x14:dxf>
          </x14:cfRule>
          <xm:sqref>T48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89"/>
  <sheetViews>
    <sheetView showGridLines="0" topLeftCell="C7" zoomScale="70" zoomScaleNormal="70" zoomScalePageLayoutView="70" workbookViewId="0">
      <selection activeCell="Q38" sqref="Q38"/>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21.42578125" style="16" customWidth="1"/>
    <col min="18" max="269" width="11.42578125" style="16"/>
    <col min="270" max="16384" width="11.42578125" style="21"/>
  </cols>
  <sheetData>
    <row r="1" spans="1:269" s="18" customFormat="1" ht="27.75" customHeight="1">
      <c r="A1" s="548"/>
      <c r="B1" s="548"/>
      <c r="C1" s="548"/>
      <c r="D1" s="548"/>
      <c r="E1" s="548"/>
      <c r="F1" s="545" t="s">
        <v>380</v>
      </c>
      <c r="G1" s="545"/>
      <c r="H1" s="545"/>
      <c r="I1" s="545"/>
      <c r="J1" s="545"/>
      <c r="K1" s="545"/>
      <c r="L1" s="545"/>
      <c r="M1" s="545"/>
      <c r="N1" s="545"/>
      <c r="O1" s="545"/>
      <c r="P1" s="545"/>
      <c r="Q1" s="545"/>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48"/>
      <c r="B2" s="548"/>
      <c r="C2" s="548"/>
      <c r="D2" s="548"/>
      <c r="E2" s="548"/>
      <c r="F2" s="545"/>
      <c r="G2" s="545"/>
      <c r="H2" s="545"/>
      <c r="I2" s="545"/>
      <c r="J2" s="545"/>
      <c r="K2" s="545"/>
      <c r="L2" s="545"/>
      <c r="M2" s="545"/>
      <c r="N2" s="545"/>
      <c r="O2" s="545"/>
      <c r="P2" s="545"/>
      <c r="Q2" s="545"/>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48"/>
      <c r="B3" s="548"/>
      <c r="C3" s="548"/>
      <c r="D3" s="548"/>
      <c r="E3" s="548"/>
      <c r="F3" s="545"/>
      <c r="G3" s="545"/>
      <c r="H3" s="545"/>
      <c r="I3" s="545"/>
      <c r="J3" s="545"/>
      <c r="K3" s="545"/>
      <c r="L3" s="545"/>
      <c r="M3" s="545"/>
      <c r="N3" s="545"/>
      <c r="O3" s="545"/>
      <c r="P3" s="545"/>
      <c r="Q3" s="545"/>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14" t="s">
        <v>264</v>
      </c>
      <c r="B4" s="514"/>
      <c r="C4" s="515" t="s">
        <v>265</v>
      </c>
      <c r="D4" s="515"/>
      <c r="E4" s="515"/>
      <c r="F4" s="515"/>
      <c r="G4" s="515"/>
      <c r="H4" s="515"/>
      <c r="I4" s="515"/>
      <c r="J4" s="515"/>
      <c r="K4" s="515"/>
      <c r="L4" s="515"/>
      <c r="M4" s="515"/>
      <c r="N4" s="515"/>
      <c r="O4" s="515"/>
      <c r="P4" s="515"/>
      <c r="Q4" s="515"/>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14" t="s">
        <v>266</v>
      </c>
      <c r="B5" s="514"/>
      <c r="C5" s="515" t="s">
        <v>267</v>
      </c>
      <c r="D5" s="515"/>
      <c r="E5" s="515"/>
      <c r="F5" s="515"/>
      <c r="G5" s="515"/>
      <c r="H5" s="515"/>
      <c r="I5" s="515"/>
      <c r="J5" s="515"/>
      <c r="K5" s="515"/>
      <c r="L5" s="515"/>
      <c r="M5" s="515"/>
      <c r="N5" s="515"/>
      <c r="O5" s="515"/>
      <c r="P5" s="515"/>
      <c r="Q5" s="515"/>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14" t="s">
        <v>268</v>
      </c>
      <c r="B6" s="514"/>
      <c r="C6" s="519" t="s">
        <v>2</v>
      </c>
      <c r="D6" s="519"/>
      <c r="E6" s="519"/>
      <c r="F6" s="519"/>
      <c r="G6" s="519"/>
      <c r="H6" s="519"/>
      <c r="I6" s="519"/>
      <c r="J6" s="519"/>
      <c r="K6" s="519"/>
      <c r="L6" s="519"/>
      <c r="M6" s="519"/>
      <c r="N6" s="519"/>
      <c r="O6" s="519"/>
      <c r="P6" s="519"/>
      <c r="Q6" s="51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497" t="s">
        <v>381</v>
      </c>
      <c r="B7" s="497"/>
      <c r="C7" s="497"/>
      <c r="D7" s="497"/>
      <c r="E7" s="497"/>
      <c r="F7" s="497" t="s">
        <v>285</v>
      </c>
      <c r="G7" s="497"/>
      <c r="H7" s="497"/>
      <c r="I7" s="90"/>
      <c r="J7" s="499" t="s">
        <v>382</v>
      </c>
      <c r="K7" s="499"/>
      <c r="L7" s="499"/>
      <c r="M7" s="499"/>
      <c r="N7" s="500"/>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01" t="s">
        <v>275</v>
      </c>
      <c r="B8" s="503" t="s">
        <v>347</v>
      </c>
      <c r="C8" s="549" t="s">
        <v>277</v>
      </c>
      <c r="D8" s="551" t="s">
        <v>287</v>
      </c>
      <c r="E8" s="503" t="s">
        <v>271</v>
      </c>
      <c r="F8" s="546" t="s">
        <v>383</v>
      </c>
      <c r="G8" s="546" t="s">
        <v>384</v>
      </c>
      <c r="H8" s="546" t="s">
        <v>385</v>
      </c>
      <c r="I8" s="553"/>
      <c r="J8" s="546" t="s">
        <v>386</v>
      </c>
      <c r="K8" s="546" t="s">
        <v>387</v>
      </c>
      <c r="L8" s="546" t="s">
        <v>388</v>
      </c>
      <c r="M8" s="546" t="s">
        <v>389</v>
      </c>
      <c r="N8" s="546" t="s">
        <v>390</v>
      </c>
      <c r="O8" s="546" t="s">
        <v>391</v>
      </c>
      <c r="P8" s="546" t="s">
        <v>392</v>
      </c>
      <c r="Q8" s="546" t="s">
        <v>393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2"/>
      <c r="B9" s="504"/>
      <c r="C9" s="550"/>
      <c r="D9" s="552"/>
      <c r="E9" s="504"/>
      <c r="F9" s="547"/>
      <c r="G9" s="547"/>
      <c r="H9" s="547"/>
      <c r="I9" s="554"/>
      <c r="J9" s="547"/>
      <c r="K9" s="547"/>
      <c r="L9" s="547"/>
      <c r="M9" s="547"/>
      <c r="N9" s="547"/>
      <c r="O9" s="547"/>
      <c r="P9" s="547"/>
      <c r="Q9" s="547"/>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57">
        <f>'5- Identificación de Riesgos'!A10</f>
        <v>1</v>
      </c>
      <c r="B10" s="455" t="str">
        <f>'5- Identificación de Riesgos'!B10</f>
        <v>Reparto inequitativo</v>
      </c>
      <c r="C10" s="458" t="str">
        <f>'5- Identificación de Riesgos'!C10</f>
        <v>No reporte de novedades, por parte de los despachos judiciales.</v>
      </c>
      <c r="D10" s="458" t="s">
        <v>308</v>
      </c>
      <c r="E10" s="174" t="str">
        <f>'5- Identificación de Riesgos'!D10</f>
        <v>1. No reporte de novedades de reparto por parte de los Juzgados y Fallas en la consulta en el sistema Justicia XXI.</v>
      </c>
      <c r="F10" s="462" t="str">
        <f>'5- Identificación de Riesgos'!H10</f>
        <v>Muy Baja - 1</v>
      </c>
      <c r="G10" s="458" t="str">
        <f>'5- Identificación de Riesgos'!M10</f>
        <v>Menor - 2</v>
      </c>
      <c r="H10" s="458" t="str">
        <f>'5- Identificación de Riesgos'!N10</f>
        <v>Bajo - 2</v>
      </c>
      <c r="I10" s="153"/>
      <c r="J10" s="556" t="str">
        <f>'6- Valoración Controles'!T10</f>
        <v>Muy Baja - 1</v>
      </c>
      <c r="K10" s="556" t="str">
        <f>'6- Valoración Controles'!U10</f>
        <v>Menor - 2</v>
      </c>
      <c r="L10" s="555" t="e">
        <f>AVERAGE(#REF!)</f>
        <v>#REF!</v>
      </c>
      <c r="M10" s="455" t="str">
        <f>'6- Valoración Controles'!V10</f>
        <v>Bajo - 2</v>
      </c>
      <c r="N10" s="455" t="s">
        <v>394</v>
      </c>
      <c r="O10" s="175"/>
      <c r="P10" s="175"/>
      <c r="Q10" s="176"/>
    </row>
    <row r="11" spans="1:269" ht="13.5" customHeight="1">
      <c r="A11" s="536"/>
      <c r="B11" s="456"/>
      <c r="C11" s="451"/>
      <c r="D11" s="451"/>
      <c r="E11" s="177" t="str">
        <f>'5- Identificación de Riesgos'!D11</f>
        <v>2. Atraso en la consolidación semanal de la información estadística conforme a la Circular DESAJMZC15-63 de 2015.</v>
      </c>
      <c r="F11" s="445"/>
      <c r="G11" s="538"/>
      <c r="H11" s="451"/>
      <c r="I11" s="91"/>
      <c r="J11" s="540"/>
      <c r="K11" s="540"/>
      <c r="L11" s="533"/>
      <c r="M11" s="456"/>
      <c r="N11" s="456"/>
      <c r="O11" s="178"/>
      <c r="P11" s="178">
        <v>5</v>
      </c>
      <c r="Q11" s="179"/>
    </row>
    <row r="12" spans="1:269" ht="13.5" customHeight="1">
      <c r="A12" s="536"/>
      <c r="B12" s="456"/>
      <c r="C12" s="451"/>
      <c r="D12" s="451"/>
      <c r="E12" s="188">
        <f>'5- Identificación de Riesgos'!D12</f>
        <v>0</v>
      </c>
      <c r="F12" s="445"/>
      <c r="G12" s="538"/>
      <c r="H12" s="451"/>
      <c r="I12" s="91"/>
      <c r="J12" s="540"/>
      <c r="K12" s="540"/>
      <c r="L12" s="533"/>
      <c r="M12" s="456"/>
      <c r="N12" s="456"/>
      <c r="O12" s="178"/>
      <c r="P12" s="178"/>
      <c r="Q12" s="179"/>
    </row>
    <row r="13" spans="1:269" ht="13.5" customHeight="1">
      <c r="A13" s="536"/>
      <c r="B13" s="456"/>
      <c r="C13" s="451"/>
      <c r="D13" s="451"/>
      <c r="E13" s="177" t="e">
        <f>'5- Identificación de Riesgos'!#REF!</f>
        <v>#REF!</v>
      </c>
      <c r="F13" s="445"/>
      <c r="G13" s="538"/>
      <c r="H13" s="451"/>
      <c r="I13" s="91"/>
      <c r="J13" s="540"/>
      <c r="K13" s="540"/>
      <c r="L13" s="533"/>
      <c r="M13" s="456"/>
      <c r="N13" s="456"/>
      <c r="O13" s="178"/>
      <c r="P13" s="178"/>
      <c r="Q13" s="179"/>
    </row>
    <row r="14" spans="1:269" ht="13.5" customHeight="1">
      <c r="A14" s="536"/>
      <c r="B14" s="456"/>
      <c r="C14" s="451"/>
      <c r="D14" s="451"/>
      <c r="E14" s="177" t="e">
        <f>'5- Identificación de Riesgos'!#REF!</f>
        <v>#REF!</v>
      </c>
      <c r="F14" s="445"/>
      <c r="G14" s="538"/>
      <c r="H14" s="451"/>
      <c r="I14" s="91"/>
      <c r="J14" s="540"/>
      <c r="K14" s="540"/>
      <c r="L14" s="533"/>
      <c r="M14" s="456"/>
      <c r="N14" s="456"/>
      <c r="O14" s="178"/>
      <c r="P14" s="178"/>
      <c r="Q14" s="179"/>
    </row>
    <row r="15" spans="1:269" ht="13.5" customHeight="1">
      <c r="A15" s="536"/>
      <c r="B15" s="456"/>
      <c r="C15" s="451"/>
      <c r="D15" s="451"/>
      <c r="E15" s="177" t="e">
        <f>'5- Identificación de Riesgos'!#REF!</f>
        <v>#REF!</v>
      </c>
      <c r="F15" s="445"/>
      <c r="G15" s="538"/>
      <c r="H15" s="451"/>
      <c r="I15" s="91"/>
      <c r="J15" s="540"/>
      <c r="K15" s="540"/>
      <c r="L15" s="533"/>
      <c r="M15" s="456"/>
      <c r="N15" s="456"/>
      <c r="O15" s="178"/>
      <c r="P15" s="178"/>
      <c r="Q15" s="179"/>
    </row>
    <row r="16" spans="1:269" ht="13.5" customHeight="1">
      <c r="A16" s="536"/>
      <c r="B16" s="456"/>
      <c r="C16" s="451"/>
      <c r="D16" s="451"/>
      <c r="E16" s="177" t="e">
        <f>'5- Identificación de Riesgos'!#REF!</f>
        <v>#REF!</v>
      </c>
      <c r="F16" s="445"/>
      <c r="G16" s="538"/>
      <c r="H16" s="451"/>
      <c r="I16" s="91"/>
      <c r="J16" s="540"/>
      <c r="K16" s="540"/>
      <c r="L16" s="533"/>
      <c r="M16" s="456"/>
      <c r="N16" s="456"/>
      <c r="O16" s="178"/>
      <c r="P16" s="178"/>
      <c r="Q16" s="179"/>
    </row>
    <row r="17" spans="1:17" ht="13.5" customHeight="1">
      <c r="A17" s="536"/>
      <c r="B17" s="456"/>
      <c r="C17" s="451"/>
      <c r="D17" s="451"/>
      <c r="E17" s="177" t="e">
        <f>'5- Identificación de Riesgos'!#REF!</f>
        <v>#REF!</v>
      </c>
      <c r="F17" s="445"/>
      <c r="G17" s="538"/>
      <c r="H17" s="451"/>
      <c r="I17" s="91"/>
      <c r="J17" s="540"/>
      <c r="K17" s="540"/>
      <c r="L17" s="533"/>
      <c r="M17" s="456"/>
      <c r="N17" s="456"/>
      <c r="O17" s="178"/>
      <c r="P17" s="178"/>
      <c r="Q17" s="179"/>
    </row>
    <row r="18" spans="1:17" ht="13.5" customHeight="1">
      <c r="A18" s="536"/>
      <c r="B18" s="456"/>
      <c r="C18" s="451"/>
      <c r="D18" s="451"/>
      <c r="E18" s="177" t="e">
        <f>'5- Identificación de Riesgos'!#REF!</f>
        <v>#REF!</v>
      </c>
      <c r="F18" s="445"/>
      <c r="G18" s="538"/>
      <c r="H18" s="451"/>
      <c r="I18" s="91"/>
      <c r="J18" s="540"/>
      <c r="K18" s="540"/>
      <c r="L18" s="533"/>
      <c r="M18" s="456"/>
      <c r="N18" s="456"/>
      <c r="O18" s="178"/>
      <c r="P18" s="178"/>
      <c r="Q18" s="179"/>
    </row>
    <row r="19" spans="1:17" ht="13.5" customHeight="1">
      <c r="A19" s="536"/>
      <c r="B19" s="450"/>
      <c r="C19" s="451"/>
      <c r="D19" s="451"/>
      <c r="E19" s="177">
        <f>'5- Identificación de Riesgos'!D13</f>
        <v>0</v>
      </c>
      <c r="F19" s="445"/>
      <c r="G19" s="538"/>
      <c r="H19" s="451"/>
      <c r="I19" s="92"/>
      <c r="J19" s="541"/>
      <c r="K19" s="541"/>
      <c r="L19" s="534"/>
      <c r="M19" s="450"/>
      <c r="N19" s="450"/>
      <c r="O19" s="178"/>
      <c r="P19" s="178"/>
      <c r="Q19" s="179"/>
    </row>
    <row r="20" spans="1:17" ht="13.5" customHeight="1">
      <c r="A20" s="535">
        <f>'5- Identificación de Riesgos'!A14</f>
        <v>2</v>
      </c>
      <c r="B20" s="456" t="str">
        <f>'5- Identificación de Riesgos'!B14</f>
        <v>Efectuar el reparto judicial incumpliendo requisitos</v>
      </c>
      <c r="C20" s="450" t="str">
        <f>'5- Identificación de Riesgos'!C14</f>
        <v>No  realizar el reparto, no hacerlo  oportunamente o no aplicar la normatividad.</v>
      </c>
      <c r="D20" s="450" t="s">
        <v>308</v>
      </c>
      <c r="E20" s="177" t="str">
        <f>'5- Identificación de Riesgos'!D14</f>
        <v>1.Desconocimiento o inaplicación del procedimiento de reparto.</v>
      </c>
      <c r="F20" s="444" t="str">
        <f>'5- Identificación de Riesgos'!H14</f>
        <v>Baja - 2</v>
      </c>
      <c r="G20" s="450" t="str">
        <f>'5- Identificación de Riesgos'!M14</f>
        <v>Mayor - 4</v>
      </c>
      <c r="H20" s="450" t="str">
        <f>'5- Identificación de Riesgos'!N14</f>
        <v>Alto - 8</v>
      </c>
      <c r="I20" s="91"/>
      <c r="J20" s="540" t="str">
        <f>'6- Valoración Controles'!T14</f>
        <v>Muy Baja - 1</v>
      </c>
      <c r="K20" s="540" t="str">
        <f>'6- Valoración Controles'!U14</f>
        <v>Moderado - 3</v>
      </c>
      <c r="L20" s="533" t="e">
        <f>AVERAGE(#REF!)</f>
        <v>#REF!</v>
      </c>
      <c r="M20" s="456" t="str">
        <f>'6- Valoración Controles'!V14</f>
        <v>Moderado - 3</v>
      </c>
      <c r="N20" s="456" t="s">
        <v>395</v>
      </c>
      <c r="O20" s="558" t="s">
        <v>518</v>
      </c>
      <c r="P20" s="558" t="s">
        <v>519</v>
      </c>
      <c r="Q20" s="561" t="s">
        <v>520</v>
      </c>
    </row>
    <row r="21" spans="1:17" ht="13.5" customHeight="1">
      <c r="A21" s="536"/>
      <c r="B21" s="456"/>
      <c r="C21" s="451"/>
      <c r="D21" s="451"/>
      <c r="E21" s="177" t="str">
        <f>'5- Identificación de Riesgos'!D15</f>
        <v>2.  Desconocimiento, omisión, falta de verificación por parte del servidor judicial que realiza la tarea.</v>
      </c>
      <c r="F21" s="445"/>
      <c r="G21" s="538"/>
      <c r="H21" s="451"/>
      <c r="I21" s="91"/>
      <c r="J21" s="540"/>
      <c r="K21" s="540"/>
      <c r="L21" s="533"/>
      <c r="M21" s="456"/>
      <c r="N21" s="456"/>
      <c r="O21" s="559"/>
      <c r="P21" s="559"/>
      <c r="Q21" s="562"/>
    </row>
    <row r="22" spans="1:17" ht="13.5" customHeight="1">
      <c r="A22" s="536"/>
      <c r="B22" s="456"/>
      <c r="C22" s="451"/>
      <c r="D22" s="451"/>
      <c r="E22" s="177" t="str">
        <f>'5- Identificación de Riesgos'!D16</f>
        <v>3. Desconocimiemto o desactualización de la normatividad  aplicable.</v>
      </c>
      <c r="F22" s="445"/>
      <c r="G22" s="538"/>
      <c r="H22" s="451"/>
      <c r="I22" s="91"/>
      <c r="J22" s="540"/>
      <c r="K22" s="540"/>
      <c r="L22" s="533"/>
      <c r="M22" s="456"/>
      <c r="N22" s="456"/>
      <c r="O22" s="559"/>
      <c r="P22" s="559"/>
      <c r="Q22" s="562"/>
    </row>
    <row r="23" spans="1:17" ht="13.5" customHeight="1">
      <c r="A23" s="536"/>
      <c r="B23" s="456"/>
      <c r="C23" s="451"/>
      <c r="D23" s="451"/>
      <c r="E23" s="177" t="e">
        <f>'5- Identificación de Riesgos'!#REF!</f>
        <v>#REF!</v>
      </c>
      <c r="F23" s="445"/>
      <c r="G23" s="538"/>
      <c r="H23" s="451"/>
      <c r="I23" s="91"/>
      <c r="J23" s="540"/>
      <c r="K23" s="540"/>
      <c r="L23" s="533"/>
      <c r="M23" s="456"/>
      <c r="N23" s="456"/>
      <c r="O23" s="559"/>
      <c r="P23" s="559"/>
      <c r="Q23" s="562"/>
    </row>
    <row r="24" spans="1:17" ht="13.5" customHeight="1">
      <c r="A24" s="536"/>
      <c r="B24" s="456"/>
      <c r="C24" s="451"/>
      <c r="D24" s="451"/>
      <c r="E24" s="177" t="e">
        <f>'5- Identificación de Riesgos'!#REF!</f>
        <v>#REF!</v>
      </c>
      <c r="F24" s="445"/>
      <c r="G24" s="538"/>
      <c r="H24" s="451"/>
      <c r="I24" s="91"/>
      <c r="J24" s="540"/>
      <c r="K24" s="540"/>
      <c r="L24" s="533"/>
      <c r="M24" s="456"/>
      <c r="N24" s="456"/>
      <c r="O24" s="559"/>
      <c r="P24" s="559"/>
      <c r="Q24" s="562"/>
    </row>
    <row r="25" spans="1:17" ht="13.5" customHeight="1">
      <c r="A25" s="536"/>
      <c r="B25" s="456"/>
      <c r="C25" s="451"/>
      <c r="D25" s="451"/>
      <c r="E25" s="177" t="e">
        <f>'5- Identificación de Riesgos'!#REF!</f>
        <v>#REF!</v>
      </c>
      <c r="F25" s="445"/>
      <c r="G25" s="538"/>
      <c r="H25" s="451"/>
      <c r="I25" s="91"/>
      <c r="J25" s="540"/>
      <c r="K25" s="540"/>
      <c r="L25" s="533"/>
      <c r="M25" s="456"/>
      <c r="N25" s="456"/>
      <c r="O25" s="559"/>
      <c r="P25" s="559"/>
      <c r="Q25" s="562"/>
    </row>
    <row r="26" spans="1:17" ht="13.5" customHeight="1">
      <c r="A26" s="536"/>
      <c r="B26" s="456"/>
      <c r="C26" s="451"/>
      <c r="D26" s="451"/>
      <c r="E26" s="177" t="e">
        <f>'5- Identificación de Riesgos'!#REF!</f>
        <v>#REF!</v>
      </c>
      <c r="F26" s="445"/>
      <c r="G26" s="538"/>
      <c r="H26" s="451"/>
      <c r="I26" s="91"/>
      <c r="J26" s="540"/>
      <c r="K26" s="540"/>
      <c r="L26" s="533"/>
      <c r="M26" s="456"/>
      <c r="N26" s="456"/>
      <c r="O26" s="559"/>
      <c r="P26" s="559"/>
      <c r="Q26" s="562"/>
    </row>
    <row r="27" spans="1:17" ht="13.5" customHeight="1">
      <c r="A27" s="536"/>
      <c r="B27" s="456"/>
      <c r="C27" s="451"/>
      <c r="D27" s="451"/>
      <c r="E27" s="177" t="e">
        <f>'5- Identificación de Riesgos'!#REF!</f>
        <v>#REF!</v>
      </c>
      <c r="F27" s="445"/>
      <c r="G27" s="538"/>
      <c r="H27" s="451"/>
      <c r="I27" s="91"/>
      <c r="J27" s="540"/>
      <c r="K27" s="540"/>
      <c r="L27" s="533"/>
      <c r="M27" s="456"/>
      <c r="N27" s="456"/>
      <c r="O27" s="559"/>
      <c r="P27" s="559"/>
      <c r="Q27" s="562"/>
    </row>
    <row r="28" spans="1:17" ht="13.5" customHeight="1">
      <c r="A28" s="536"/>
      <c r="B28" s="456"/>
      <c r="C28" s="451"/>
      <c r="D28" s="451"/>
      <c r="E28" s="177" t="e">
        <f>'5- Identificación de Riesgos'!#REF!</f>
        <v>#REF!</v>
      </c>
      <c r="F28" s="445"/>
      <c r="G28" s="538"/>
      <c r="H28" s="451"/>
      <c r="I28" s="91"/>
      <c r="J28" s="540"/>
      <c r="K28" s="540"/>
      <c r="L28" s="533"/>
      <c r="M28" s="456"/>
      <c r="N28" s="456"/>
      <c r="O28" s="559"/>
      <c r="P28" s="559"/>
      <c r="Q28" s="562"/>
    </row>
    <row r="29" spans="1:17" ht="13.5" customHeight="1">
      <c r="A29" s="536"/>
      <c r="B29" s="450"/>
      <c r="C29" s="451"/>
      <c r="D29" s="451"/>
      <c r="E29" s="177" t="str">
        <f>'5- Identificación de Riesgos'!D17</f>
        <v>4. Omisión o falta de verificación de los canales de receptción de asuntos para reparto (correos electrónicos y ventanilla)</v>
      </c>
      <c r="F29" s="445"/>
      <c r="G29" s="538"/>
      <c r="H29" s="451"/>
      <c r="I29" s="92"/>
      <c r="J29" s="541"/>
      <c r="K29" s="541"/>
      <c r="L29" s="534"/>
      <c r="M29" s="450"/>
      <c r="N29" s="450"/>
      <c r="O29" s="560"/>
      <c r="P29" s="560"/>
      <c r="Q29" s="563"/>
    </row>
    <row r="30" spans="1:17" ht="13.5" customHeight="1">
      <c r="A30" s="564">
        <f>'5- Identificación de Riesgos'!A18</f>
        <v>3</v>
      </c>
      <c r="B30" s="451" t="str">
        <f>'5- Identificación de Riesgos'!B18</f>
        <v>Incumplimiento de los términos establecidos para el proceso de conformación de listas de auxiliares de la justicia.</v>
      </c>
      <c r="C30" s="451" t="str">
        <f>'5- Identificación de Riesgos'!C18</f>
        <v>Inaplicación del procedimiento establecido para cargar, publicar y divulgar información o incumplir con los términos establecidos para ello.</v>
      </c>
      <c r="D30" s="451" t="s">
        <v>308</v>
      </c>
      <c r="E30" s="188" t="str">
        <f>'5- Identificación de Riesgos'!D18</f>
        <v>1.Falta de planeación o elaboración y/o seguimiento del cronograma.</v>
      </c>
      <c r="F30" s="445" t="str">
        <f>'5- Identificación de Riesgos'!H18</f>
        <v>Muy Baja - 1</v>
      </c>
      <c r="G30" s="451" t="str">
        <f>'5- Identificación de Riesgos'!M18</f>
        <v>Menor - 2</v>
      </c>
      <c r="H30" s="451" t="str">
        <f>'5- Identificación de Riesgos'!N18</f>
        <v>Bajo - 2</v>
      </c>
      <c r="I30" s="310"/>
      <c r="J30" s="544" t="str">
        <f>'6- Valoración Controles'!T18</f>
        <v>Muy Baja - 1</v>
      </c>
      <c r="K30" s="544" t="str">
        <f>'6- Valoración Controles'!U18</f>
        <v>Menor - 2</v>
      </c>
      <c r="L30" s="542" t="e">
        <f>AVERAGE(#REF!)</f>
        <v>#REF!</v>
      </c>
      <c r="M30" s="451" t="str">
        <f>'6- Valoración Controles'!V18</f>
        <v>Bajo - 2</v>
      </c>
      <c r="N30" s="451" t="s">
        <v>394</v>
      </c>
      <c r="O30" s="178"/>
      <c r="P30" s="178"/>
      <c r="Q30" s="178"/>
    </row>
    <row r="31" spans="1:17" ht="13.5" customHeight="1">
      <c r="A31" s="564"/>
      <c r="B31" s="451"/>
      <c r="C31" s="451"/>
      <c r="D31" s="451"/>
      <c r="E31" s="188" t="str">
        <f>'5- Identificación de Riesgos'!D19</f>
        <v>2.  Desconocimiento y/o inaplicación del procedimiento establecido para la conformación de las listas para auxiliares de la justicia.</v>
      </c>
      <c r="F31" s="445"/>
      <c r="G31" s="538"/>
      <c r="H31" s="451"/>
      <c r="I31" s="310"/>
      <c r="J31" s="544"/>
      <c r="K31" s="544"/>
      <c r="L31" s="542"/>
      <c r="M31" s="451"/>
      <c r="N31" s="451"/>
      <c r="O31" s="178"/>
      <c r="P31" s="178"/>
      <c r="Q31" s="178"/>
    </row>
    <row r="32" spans="1:17" ht="13.5" customHeight="1">
      <c r="A32" s="564"/>
      <c r="B32" s="451"/>
      <c r="C32" s="451"/>
      <c r="D32" s="451"/>
      <c r="E32" s="188" t="str">
        <f>'5- Identificación de Riesgos'!D20</f>
        <v>3. Desconocimiemto o desactualización de la normatividad  aplicable.</v>
      </c>
      <c r="F32" s="445"/>
      <c r="G32" s="538"/>
      <c r="H32" s="451"/>
      <c r="I32" s="310"/>
      <c r="J32" s="544"/>
      <c r="K32" s="544"/>
      <c r="L32" s="542"/>
      <c r="M32" s="451"/>
      <c r="N32" s="451"/>
      <c r="O32" s="178"/>
      <c r="P32" s="178"/>
      <c r="Q32" s="178"/>
    </row>
    <row r="33" spans="1:17" ht="13.5" customHeight="1">
      <c r="A33" s="564"/>
      <c r="B33" s="451"/>
      <c r="C33" s="451"/>
      <c r="D33" s="451"/>
      <c r="E33" s="188" t="e">
        <f>'5- Identificación de Riesgos'!#REF!</f>
        <v>#REF!</v>
      </c>
      <c r="F33" s="445"/>
      <c r="G33" s="538"/>
      <c r="H33" s="451"/>
      <c r="I33" s="310"/>
      <c r="J33" s="544"/>
      <c r="K33" s="544"/>
      <c r="L33" s="542"/>
      <c r="M33" s="451"/>
      <c r="N33" s="451"/>
      <c r="O33" s="178"/>
      <c r="P33" s="178"/>
      <c r="Q33" s="178"/>
    </row>
    <row r="34" spans="1:17" ht="13.5" customHeight="1">
      <c r="A34" s="564"/>
      <c r="B34" s="451"/>
      <c r="C34" s="451"/>
      <c r="D34" s="451"/>
      <c r="E34" s="188" t="e">
        <f>'5- Identificación de Riesgos'!#REF!</f>
        <v>#REF!</v>
      </c>
      <c r="F34" s="445"/>
      <c r="G34" s="538"/>
      <c r="H34" s="451"/>
      <c r="I34" s="310"/>
      <c r="J34" s="544"/>
      <c r="K34" s="544"/>
      <c r="L34" s="542"/>
      <c r="M34" s="451"/>
      <c r="N34" s="451"/>
      <c r="O34" s="178"/>
      <c r="P34" s="178"/>
      <c r="Q34" s="178"/>
    </row>
    <row r="35" spans="1:17" ht="13.5" customHeight="1">
      <c r="A35" s="564"/>
      <c r="B35" s="451"/>
      <c r="C35" s="451"/>
      <c r="D35" s="451"/>
      <c r="E35" s="188" t="e">
        <f>'5- Identificación de Riesgos'!#REF!</f>
        <v>#REF!</v>
      </c>
      <c r="F35" s="445"/>
      <c r="G35" s="538"/>
      <c r="H35" s="451"/>
      <c r="I35" s="310"/>
      <c r="J35" s="544"/>
      <c r="K35" s="544"/>
      <c r="L35" s="542"/>
      <c r="M35" s="451"/>
      <c r="N35" s="451"/>
      <c r="O35" s="178"/>
      <c r="P35" s="178"/>
      <c r="Q35" s="178"/>
    </row>
    <row r="36" spans="1:17" ht="13.5" customHeight="1">
      <c r="A36" s="564"/>
      <c r="B36" s="451"/>
      <c r="C36" s="451"/>
      <c r="D36" s="451"/>
      <c r="E36" s="188" t="e">
        <f>'5- Identificación de Riesgos'!#REF!</f>
        <v>#REF!</v>
      </c>
      <c r="F36" s="445"/>
      <c r="G36" s="538"/>
      <c r="H36" s="451"/>
      <c r="I36" s="310"/>
      <c r="J36" s="544"/>
      <c r="K36" s="544"/>
      <c r="L36" s="542"/>
      <c r="M36" s="451"/>
      <c r="N36" s="451"/>
      <c r="O36" s="178"/>
      <c r="P36" s="178"/>
      <c r="Q36" s="178"/>
    </row>
    <row r="37" spans="1:17" ht="13.5" customHeight="1">
      <c r="A37" s="564"/>
      <c r="B37" s="451"/>
      <c r="C37" s="451"/>
      <c r="D37" s="451"/>
      <c r="E37" s="188" t="e">
        <f>'5- Identificación de Riesgos'!#REF!</f>
        <v>#REF!</v>
      </c>
      <c r="F37" s="445"/>
      <c r="G37" s="538"/>
      <c r="H37" s="451"/>
      <c r="I37" s="310"/>
      <c r="J37" s="544"/>
      <c r="K37" s="544"/>
      <c r="L37" s="542"/>
      <c r="M37" s="451"/>
      <c r="N37" s="451"/>
      <c r="O37" s="178"/>
      <c r="P37" s="178"/>
      <c r="Q37" s="178"/>
    </row>
    <row r="38" spans="1:17" ht="13.5" customHeight="1">
      <c r="A38" s="564"/>
      <c r="B38" s="451"/>
      <c r="C38" s="451"/>
      <c r="D38" s="451"/>
      <c r="E38" s="188" t="e">
        <f>'5- Identificación de Riesgos'!#REF!</f>
        <v>#REF!</v>
      </c>
      <c r="F38" s="445"/>
      <c r="G38" s="538"/>
      <c r="H38" s="451"/>
      <c r="I38" s="310"/>
      <c r="J38" s="544"/>
      <c r="K38" s="544"/>
      <c r="L38" s="542"/>
      <c r="M38" s="451"/>
      <c r="N38" s="451"/>
      <c r="O38" s="178"/>
      <c r="P38" s="178"/>
      <c r="Q38" s="178"/>
    </row>
    <row r="39" spans="1:17" ht="13.5" customHeight="1">
      <c r="A39" s="564"/>
      <c r="B39" s="451"/>
      <c r="C39" s="451"/>
      <c r="D39" s="451"/>
      <c r="E39" s="188">
        <f>'5- Identificación de Riesgos'!D21</f>
        <v>0</v>
      </c>
      <c r="F39" s="445"/>
      <c r="G39" s="538"/>
      <c r="H39" s="451"/>
      <c r="I39" s="310"/>
      <c r="J39" s="544"/>
      <c r="K39" s="544"/>
      <c r="L39" s="542"/>
      <c r="M39" s="451"/>
      <c r="N39" s="451"/>
      <c r="O39" s="178"/>
      <c r="P39" s="178"/>
      <c r="Q39" s="178"/>
    </row>
    <row r="40" spans="1:17" ht="13.5" customHeight="1">
      <c r="A40" s="543">
        <f>'5- Identificación de Riesgos'!A22</f>
        <v>4</v>
      </c>
      <c r="B40" s="451" t="str">
        <f>'5- Identificación de Riesgos'!B22</f>
        <v xml:space="preserve">Retrasos en el pago de las prestaciones laborales </v>
      </c>
      <c r="C40" s="451" t="str">
        <f>'5- Identificación de Riesgos'!C22</f>
        <v xml:space="preserve">Retrasos en los pagos de las prestaciones laborales debido a errores en los titulos judiciales </v>
      </c>
      <c r="D40" s="451" t="s">
        <v>308</v>
      </c>
      <c r="E40" s="188" t="str">
        <f>'5- Identificación de Riesgos'!D22</f>
        <v>1. Errores en la digitación de nombres, documentos de identidad o montos del titulo judicial.</v>
      </c>
      <c r="F40" s="445" t="str">
        <f>'5- Identificación de Riesgos'!H22</f>
        <v>Muy Baja - 1</v>
      </c>
      <c r="G40" s="451" t="str">
        <f>'5- Identificación de Riesgos'!M22</f>
        <v>Leve - 1</v>
      </c>
      <c r="H40" s="451" t="str">
        <f>'5- Identificación de Riesgos'!N22</f>
        <v>Bajo - 1</v>
      </c>
      <c r="I40" s="310"/>
      <c r="J40" s="544" t="str">
        <f>'6- Valoración Controles'!T22</f>
        <v>Muy Baja - 1</v>
      </c>
      <c r="K40" s="544" t="str">
        <f>'6- Valoración Controles'!U22</f>
        <v>Leve - 1</v>
      </c>
      <c r="L40" s="542" t="e">
        <f>AVERAGE(#REF!)</f>
        <v>#REF!</v>
      </c>
      <c r="M40" s="451" t="str">
        <f>'6- Valoración Controles'!V22</f>
        <v>Bajo - 1</v>
      </c>
      <c r="N40" s="451" t="s">
        <v>394</v>
      </c>
      <c r="O40" s="178"/>
      <c r="P40" s="178"/>
      <c r="Q40" s="178"/>
    </row>
    <row r="41" spans="1:17" ht="13.5" customHeight="1">
      <c r="A41" s="543"/>
      <c r="B41" s="451"/>
      <c r="C41" s="451"/>
      <c r="D41" s="451"/>
      <c r="E41" s="188" t="str">
        <f>'5- Identificación de Riesgos'!D23</f>
        <v>2. Restrasos en el reparto de las prestaciones laborales.</v>
      </c>
      <c r="F41" s="445"/>
      <c r="G41" s="538"/>
      <c r="H41" s="451"/>
      <c r="I41" s="310"/>
      <c r="J41" s="544"/>
      <c r="K41" s="544"/>
      <c r="L41" s="542"/>
      <c r="M41" s="451"/>
      <c r="N41" s="451"/>
      <c r="O41" s="178"/>
      <c r="P41" s="178"/>
      <c r="Q41" s="178"/>
    </row>
    <row r="42" spans="1:17" ht="13.5" customHeight="1">
      <c r="A42" s="543"/>
      <c r="B42" s="451"/>
      <c r="C42" s="451"/>
      <c r="D42" s="451"/>
      <c r="E42" s="188" t="str">
        <f>'5- Identificación de Riesgos'!D24</f>
        <v>3. Fallas técnicas en el portal web del Banco Agrario</v>
      </c>
      <c r="F42" s="445"/>
      <c r="G42" s="538"/>
      <c r="H42" s="451"/>
      <c r="I42" s="310"/>
      <c r="J42" s="544"/>
      <c r="K42" s="544"/>
      <c r="L42" s="542"/>
      <c r="M42" s="451"/>
      <c r="N42" s="451"/>
      <c r="O42" s="178"/>
      <c r="P42" s="178"/>
      <c r="Q42" s="178"/>
    </row>
    <row r="43" spans="1:17" ht="13.5" customHeight="1">
      <c r="A43" s="543"/>
      <c r="B43" s="451"/>
      <c r="C43" s="451"/>
      <c r="D43" s="451"/>
      <c r="E43" s="188">
        <f>'5- Identificación de Riesgos'!D25</f>
        <v>0</v>
      </c>
      <c r="F43" s="445"/>
      <c r="G43" s="538"/>
      <c r="H43" s="451"/>
      <c r="I43" s="310"/>
      <c r="J43" s="544"/>
      <c r="K43" s="544"/>
      <c r="L43" s="542"/>
      <c r="M43" s="451"/>
      <c r="N43" s="451"/>
      <c r="O43" s="178"/>
      <c r="P43" s="178"/>
      <c r="Q43" s="178"/>
    </row>
    <row r="44" spans="1:17" ht="13.5" customHeight="1">
      <c r="A44" s="543"/>
      <c r="B44" s="451"/>
      <c r="C44" s="451"/>
      <c r="D44" s="451"/>
      <c r="E44" s="188">
        <f>'5- Identificación de Riesgos'!D26</f>
        <v>0</v>
      </c>
      <c r="F44" s="445"/>
      <c r="G44" s="538"/>
      <c r="H44" s="451"/>
      <c r="I44" s="310"/>
      <c r="J44" s="544"/>
      <c r="K44" s="544"/>
      <c r="L44" s="542"/>
      <c r="M44" s="451"/>
      <c r="N44" s="451"/>
      <c r="O44" s="178"/>
      <c r="P44" s="178"/>
      <c r="Q44" s="178"/>
    </row>
    <row r="45" spans="1:17" ht="13.5" customHeight="1">
      <c r="A45" s="543"/>
      <c r="B45" s="451"/>
      <c r="C45" s="451"/>
      <c r="D45" s="451"/>
      <c r="E45" s="188">
        <f>'5- Identificación de Riesgos'!D27</f>
        <v>0</v>
      </c>
      <c r="F45" s="445"/>
      <c r="G45" s="538"/>
      <c r="H45" s="451"/>
      <c r="I45" s="310"/>
      <c r="J45" s="544"/>
      <c r="K45" s="544"/>
      <c r="L45" s="542"/>
      <c r="M45" s="451"/>
      <c r="N45" s="451"/>
      <c r="O45" s="178"/>
      <c r="P45" s="178"/>
      <c r="Q45" s="178"/>
    </row>
    <row r="46" spans="1:17" ht="13.5" customHeight="1">
      <c r="A46" s="543"/>
      <c r="B46" s="451"/>
      <c r="C46" s="451"/>
      <c r="D46" s="451"/>
      <c r="E46" s="188">
        <f>'5- Identificación de Riesgos'!D28</f>
        <v>0</v>
      </c>
      <c r="F46" s="445"/>
      <c r="G46" s="538"/>
      <c r="H46" s="451"/>
      <c r="I46" s="310"/>
      <c r="J46" s="544"/>
      <c r="K46" s="544"/>
      <c r="L46" s="542"/>
      <c r="M46" s="451"/>
      <c r="N46" s="451"/>
      <c r="O46" s="178"/>
      <c r="P46" s="178"/>
      <c r="Q46" s="178"/>
    </row>
    <row r="47" spans="1:17" ht="13.5" customHeight="1">
      <c r="A47" s="543"/>
      <c r="B47" s="451"/>
      <c r="C47" s="451"/>
      <c r="D47" s="451"/>
      <c r="E47" s="188">
        <f>'5- Identificación de Riesgos'!D29</f>
        <v>0</v>
      </c>
      <c r="F47" s="445"/>
      <c r="G47" s="538"/>
      <c r="H47" s="451"/>
      <c r="I47" s="310"/>
      <c r="J47" s="544"/>
      <c r="K47" s="544"/>
      <c r="L47" s="542"/>
      <c r="M47" s="451"/>
      <c r="N47" s="451"/>
      <c r="O47" s="178"/>
      <c r="P47" s="178"/>
      <c r="Q47" s="178"/>
    </row>
    <row r="48" spans="1:17" ht="13.5" customHeight="1">
      <c r="A48" s="543"/>
      <c r="B48" s="451"/>
      <c r="C48" s="451"/>
      <c r="D48" s="451"/>
      <c r="E48" s="188" t="e">
        <f>'5- Identificación de Riesgos'!#REF!</f>
        <v>#REF!</v>
      </c>
      <c r="F48" s="445"/>
      <c r="G48" s="538"/>
      <c r="H48" s="451"/>
      <c r="I48" s="310"/>
      <c r="J48" s="544"/>
      <c r="K48" s="544"/>
      <c r="L48" s="542"/>
      <c r="M48" s="451"/>
      <c r="N48" s="451"/>
      <c r="O48" s="178"/>
      <c r="P48" s="178"/>
      <c r="Q48" s="178"/>
    </row>
    <row r="49" spans="1:17" ht="13.5" customHeight="1">
      <c r="A49" s="543"/>
      <c r="B49" s="451"/>
      <c r="C49" s="451"/>
      <c r="D49" s="451"/>
      <c r="E49" s="188">
        <f>'5- Identificación de Riesgos'!D30</f>
        <v>0</v>
      </c>
      <c r="F49" s="445"/>
      <c r="G49" s="538"/>
      <c r="H49" s="451"/>
      <c r="I49" s="310"/>
      <c r="J49" s="544"/>
      <c r="K49" s="544"/>
      <c r="L49" s="542"/>
      <c r="M49" s="451"/>
      <c r="N49" s="451"/>
      <c r="O49" s="178"/>
      <c r="P49" s="178"/>
      <c r="Q49" s="178"/>
    </row>
    <row r="50" spans="1:17" ht="13.5" customHeight="1">
      <c r="A50" s="543">
        <f>'5- Identificación de Riesgos'!A31</f>
        <v>5</v>
      </c>
      <c r="B50" s="451" t="str">
        <f>'5- Identificación de Riesgos'!B31</f>
        <v>No atender las solicitudes a usuarios externos e internos (despachos judiciales).</v>
      </c>
      <c r="C50" s="451" t="str">
        <f>'5- Identificación de Riesgos'!C31</f>
        <v xml:space="preserve">Tardanza en la respuesta de solicitudes a usuarios externos e internos (despachos judiciales).
</v>
      </c>
      <c r="D50" s="451" t="s">
        <v>308</v>
      </c>
      <c r="E50" s="188" t="str">
        <f>'5- Identificación de Riesgos'!D31</f>
        <v>1. Falta control y seguimiento a las solicitudes presentadas ante el archivo central.</v>
      </c>
      <c r="F50" s="445" t="str">
        <f>'5- Identificación de Riesgos'!H31</f>
        <v>Muy Baja - 1</v>
      </c>
      <c r="G50" s="451" t="str">
        <f>'5- Identificación de Riesgos'!M31</f>
        <v>Menor - 2</v>
      </c>
      <c r="H50" s="451" t="str">
        <f>'5- Identificación de Riesgos'!N31</f>
        <v>Bajo - 2</v>
      </c>
      <c r="I50" s="310"/>
      <c r="J50" s="544" t="str">
        <f>'6- Valoración Controles'!T31</f>
        <v>Muy Baja - 1</v>
      </c>
      <c r="K50" s="544" t="str">
        <f>'6- Valoración Controles'!U31</f>
        <v>Menor - 2</v>
      </c>
      <c r="L50" s="542" t="e">
        <f>AVERAGE(#REF!)</f>
        <v>#REF!</v>
      </c>
      <c r="M50" s="451" t="str">
        <f>'6- Valoración Controles'!V31</f>
        <v>Bajo - 2</v>
      </c>
      <c r="N50" s="451" t="s">
        <v>394</v>
      </c>
      <c r="O50" s="178"/>
      <c r="P50" s="178"/>
      <c r="Q50" s="178"/>
    </row>
    <row r="51" spans="1:17" ht="13.5" customHeight="1">
      <c r="A51" s="543"/>
      <c r="B51" s="451"/>
      <c r="C51" s="451"/>
      <c r="D51" s="451"/>
      <c r="E51" s="188" t="str">
        <f>'5- Identificación de Riesgos'!D32</f>
        <v>2.Suministro de infromación errada</v>
      </c>
      <c r="F51" s="445"/>
      <c r="G51" s="538"/>
      <c r="H51" s="451"/>
      <c r="I51" s="310"/>
      <c r="J51" s="544"/>
      <c r="K51" s="544"/>
      <c r="L51" s="542"/>
      <c r="M51" s="451"/>
      <c r="N51" s="451"/>
      <c r="O51" s="178"/>
      <c r="P51" s="178"/>
      <c r="Q51" s="178"/>
    </row>
    <row r="52" spans="1:17" ht="13.5" customHeight="1">
      <c r="A52" s="543"/>
      <c r="B52" s="451"/>
      <c r="C52" s="451"/>
      <c r="D52" s="451"/>
      <c r="E52" s="188" t="str">
        <f>'5- Identificación de Riesgos'!D33</f>
        <v xml:space="preserve">3. Represamiento de solicitutes </v>
      </c>
      <c r="F52" s="445"/>
      <c r="G52" s="538"/>
      <c r="H52" s="451"/>
      <c r="I52" s="310"/>
      <c r="J52" s="544"/>
      <c r="K52" s="544"/>
      <c r="L52" s="542"/>
      <c r="M52" s="451"/>
      <c r="N52" s="451"/>
      <c r="O52" s="178"/>
      <c r="P52" s="178"/>
      <c r="Q52" s="178"/>
    </row>
    <row r="53" spans="1:17" ht="13.5" customHeight="1">
      <c r="A53" s="543"/>
      <c r="B53" s="451"/>
      <c r="C53" s="451"/>
      <c r="D53" s="451"/>
      <c r="E53" s="188" t="str">
        <f>'5- Identificación de Riesgos'!D34</f>
        <v xml:space="preserve">4.Retrasos en la busqueda de procesos. </v>
      </c>
      <c r="F53" s="445"/>
      <c r="G53" s="538"/>
      <c r="H53" s="451"/>
      <c r="I53" s="310"/>
      <c r="J53" s="544"/>
      <c r="K53" s="544"/>
      <c r="L53" s="542"/>
      <c r="M53" s="451"/>
      <c r="N53" s="451"/>
      <c r="O53" s="178"/>
      <c r="P53" s="178"/>
      <c r="Q53" s="178"/>
    </row>
    <row r="54" spans="1:17" ht="13.5" customHeight="1">
      <c r="A54" s="543"/>
      <c r="B54" s="451"/>
      <c r="C54" s="451"/>
      <c r="D54" s="451"/>
      <c r="E54" s="188">
        <f>'5- Identificación de Riesgos'!D35</f>
        <v>0</v>
      </c>
      <c r="F54" s="445"/>
      <c r="G54" s="538"/>
      <c r="H54" s="451"/>
      <c r="I54" s="310"/>
      <c r="J54" s="544"/>
      <c r="K54" s="544"/>
      <c r="L54" s="542"/>
      <c r="M54" s="451"/>
      <c r="N54" s="451"/>
      <c r="O54" s="178"/>
      <c r="P54" s="178"/>
      <c r="Q54" s="178"/>
    </row>
    <row r="55" spans="1:17" ht="13.5" customHeight="1">
      <c r="A55" s="543"/>
      <c r="B55" s="451"/>
      <c r="C55" s="451"/>
      <c r="D55" s="451"/>
      <c r="E55" s="188" t="e">
        <f>'5- Identificación de Riesgos'!#REF!</f>
        <v>#REF!</v>
      </c>
      <c r="F55" s="445"/>
      <c r="G55" s="538"/>
      <c r="H55" s="451"/>
      <c r="I55" s="310"/>
      <c r="J55" s="544"/>
      <c r="K55" s="544"/>
      <c r="L55" s="542"/>
      <c r="M55" s="451"/>
      <c r="N55" s="451"/>
      <c r="O55" s="178"/>
      <c r="P55" s="178"/>
      <c r="Q55" s="178"/>
    </row>
    <row r="56" spans="1:17" ht="13.5" customHeight="1">
      <c r="A56" s="543"/>
      <c r="B56" s="451"/>
      <c r="C56" s="451"/>
      <c r="D56" s="451"/>
      <c r="E56" s="188">
        <f>'5- Identificación de Riesgos'!D36</f>
        <v>0</v>
      </c>
      <c r="F56" s="445"/>
      <c r="G56" s="538"/>
      <c r="H56" s="451"/>
      <c r="I56" s="310"/>
      <c r="J56" s="544"/>
      <c r="K56" s="544"/>
      <c r="L56" s="542"/>
      <c r="M56" s="451"/>
      <c r="N56" s="451"/>
      <c r="O56" s="178"/>
      <c r="P56" s="178"/>
      <c r="Q56" s="178"/>
    </row>
    <row r="57" spans="1:17" ht="13.5" customHeight="1">
      <c r="A57" s="543"/>
      <c r="B57" s="451"/>
      <c r="C57" s="451"/>
      <c r="D57" s="451"/>
      <c r="E57" s="188" t="e">
        <f>'5- Identificación de Riesgos'!#REF!</f>
        <v>#REF!</v>
      </c>
      <c r="F57" s="445"/>
      <c r="G57" s="538"/>
      <c r="H57" s="451"/>
      <c r="I57" s="310"/>
      <c r="J57" s="544"/>
      <c r="K57" s="544"/>
      <c r="L57" s="542"/>
      <c r="M57" s="451"/>
      <c r="N57" s="451"/>
      <c r="O57" s="178"/>
      <c r="P57" s="178"/>
      <c r="Q57" s="178"/>
    </row>
    <row r="58" spans="1:17" ht="13.5" customHeight="1">
      <c r="A58" s="543"/>
      <c r="B58" s="451"/>
      <c r="C58" s="451"/>
      <c r="D58" s="451"/>
      <c r="E58" s="188" t="e">
        <f>'5- Identificación de Riesgos'!#REF!</f>
        <v>#REF!</v>
      </c>
      <c r="F58" s="445"/>
      <c r="G58" s="538"/>
      <c r="H58" s="451"/>
      <c r="I58" s="310"/>
      <c r="J58" s="544"/>
      <c r="K58" s="544"/>
      <c r="L58" s="542"/>
      <c r="M58" s="451"/>
      <c r="N58" s="451"/>
      <c r="O58" s="178"/>
      <c r="P58" s="178"/>
      <c r="Q58" s="178"/>
    </row>
    <row r="59" spans="1:17" ht="13.5" customHeight="1">
      <c r="A59" s="543"/>
      <c r="B59" s="451"/>
      <c r="C59" s="451"/>
      <c r="D59" s="451"/>
      <c r="E59" s="188">
        <f>'5- Identificación de Riesgos'!D37</f>
        <v>0</v>
      </c>
      <c r="F59" s="445"/>
      <c r="G59" s="538"/>
      <c r="H59" s="451"/>
      <c r="I59" s="310"/>
      <c r="J59" s="544"/>
      <c r="K59" s="544"/>
      <c r="L59" s="542"/>
      <c r="M59" s="451"/>
      <c r="N59" s="451"/>
      <c r="O59" s="178"/>
      <c r="P59" s="178"/>
      <c r="Q59" s="178"/>
    </row>
    <row r="60" spans="1:17" ht="15" hidden="1" customHeight="1">
      <c r="A60" s="543">
        <f>'5- Identificación de Riesgos'!A48</f>
        <v>10</v>
      </c>
      <c r="B60" s="451" t="str">
        <f>'5- Identificación de Riesgos'!B38</f>
        <v xml:space="preserve">Afectaciones ambientales </v>
      </c>
      <c r="C60" s="451" t="str">
        <f>'5- Identificación de Riesgos'!C38</f>
        <v>Se tienen afectaciones ambientales que generen impactos negativos en el entorno.</v>
      </c>
      <c r="D60" s="451" t="s">
        <v>308</v>
      </c>
      <c r="E60" s="188" t="e">
        <f>'5- Identificación de Riesgos'!#REF!</f>
        <v>#REF!</v>
      </c>
      <c r="F60" s="445" t="str">
        <f>'5- Identificación de Riesgos'!H38</f>
        <v>Muy Baja - 1</v>
      </c>
      <c r="G60" s="451" t="str">
        <f>'5- Identificación de Riesgos'!M38</f>
        <v>Leve - 1</v>
      </c>
      <c r="H60" s="451" t="str">
        <f>'5- Identificación de Riesgos'!N38</f>
        <v>Bajo - 1</v>
      </c>
      <c r="I60" s="310"/>
      <c r="J60" s="544" t="str">
        <f>'6- Valoración Controles'!T38</f>
        <v>Muy Baja - 1</v>
      </c>
      <c r="K60" s="544" t="str">
        <f>'6- Valoración Controles'!U38</f>
        <v>Leve - 1</v>
      </c>
      <c r="L60" s="542" t="e">
        <f>AVERAGE(#REF!)</f>
        <v>#REF!</v>
      </c>
      <c r="M60" s="451" t="str">
        <f>'6- Valoración Controles'!V38</f>
        <v>Bajo - 1</v>
      </c>
      <c r="N60" s="451" t="s">
        <v>395</v>
      </c>
      <c r="O60" s="178"/>
      <c r="P60" s="178"/>
      <c r="Q60" s="178"/>
    </row>
    <row r="61" spans="1:17" ht="15" hidden="1" customHeight="1">
      <c r="A61" s="543"/>
      <c r="B61" s="451"/>
      <c r="C61" s="451"/>
      <c r="D61" s="451"/>
      <c r="E61" s="188" t="e">
        <f>'5- Identificación de Riesgos'!#REF!</f>
        <v>#REF!</v>
      </c>
      <c r="F61" s="445"/>
      <c r="G61" s="538"/>
      <c r="H61" s="451"/>
      <c r="I61" s="310"/>
      <c r="J61" s="544"/>
      <c r="K61" s="544"/>
      <c r="L61" s="542"/>
      <c r="M61" s="451"/>
      <c r="N61" s="451"/>
      <c r="O61" s="178"/>
      <c r="P61" s="178"/>
      <c r="Q61" s="178"/>
    </row>
    <row r="62" spans="1:17" ht="15" hidden="1" customHeight="1">
      <c r="A62" s="543"/>
      <c r="B62" s="451"/>
      <c r="C62" s="451"/>
      <c r="D62" s="451"/>
      <c r="E62" s="188" t="e">
        <f>'5- Identificación de Riesgos'!#REF!</f>
        <v>#REF!</v>
      </c>
      <c r="F62" s="445"/>
      <c r="G62" s="538"/>
      <c r="H62" s="451"/>
      <c r="I62" s="310"/>
      <c r="J62" s="544"/>
      <c r="K62" s="544"/>
      <c r="L62" s="542"/>
      <c r="M62" s="451"/>
      <c r="N62" s="451"/>
      <c r="O62" s="178"/>
      <c r="P62" s="178"/>
      <c r="Q62" s="178"/>
    </row>
    <row r="63" spans="1:17" ht="15" hidden="1" customHeight="1">
      <c r="A63" s="543"/>
      <c r="B63" s="451"/>
      <c r="C63" s="451"/>
      <c r="D63" s="451"/>
      <c r="E63" s="188" t="e">
        <f>'5- Identificación de Riesgos'!#REF!</f>
        <v>#REF!</v>
      </c>
      <c r="F63" s="445"/>
      <c r="G63" s="538"/>
      <c r="H63" s="451"/>
      <c r="I63" s="310"/>
      <c r="J63" s="544"/>
      <c r="K63" s="544"/>
      <c r="L63" s="542"/>
      <c r="M63" s="451"/>
      <c r="N63" s="451"/>
      <c r="O63" s="178"/>
      <c r="P63" s="178"/>
      <c r="Q63" s="178"/>
    </row>
    <row r="64" spans="1:17" ht="15" hidden="1" customHeight="1">
      <c r="A64" s="543"/>
      <c r="B64" s="451"/>
      <c r="C64" s="451"/>
      <c r="D64" s="451"/>
      <c r="E64" s="188" t="e">
        <f>'5- Identificación de Riesgos'!#REF!</f>
        <v>#REF!</v>
      </c>
      <c r="F64" s="445"/>
      <c r="G64" s="538"/>
      <c r="H64" s="451"/>
      <c r="I64" s="310"/>
      <c r="J64" s="544"/>
      <c r="K64" s="544"/>
      <c r="L64" s="542"/>
      <c r="M64" s="451"/>
      <c r="N64" s="451"/>
      <c r="O64" s="178"/>
      <c r="P64" s="178"/>
      <c r="Q64" s="178"/>
    </row>
    <row r="65" spans="1:17" ht="15" hidden="1" customHeight="1">
      <c r="A65" s="543"/>
      <c r="B65" s="451"/>
      <c r="C65" s="451"/>
      <c r="D65" s="451"/>
      <c r="E65" s="188" t="e">
        <f>'5- Identificación de Riesgos'!#REF!</f>
        <v>#REF!</v>
      </c>
      <c r="F65" s="445"/>
      <c r="G65" s="538"/>
      <c r="H65" s="451"/>
      <c r="I65" s="310"/>
      <c r="J65" s="544"/>
      <c r="K65" s="544"/>
      <c r="L65" s="542"/>
      <c r="M65" s="451"/>
      <c r="N65" s="451"/>
      <c r="O65" s="178"/>
      <c r="P65" s="178"/>
      <c r="Q65" s="178"/>
    </row>
    <row r="66" spans="1:17" ht="15" hidden="1" customHeight="1">
      <c r="A66" s="543"/>
      <c r="B66" s="451"/>
      <c r="C66" s="451"/>
      <c r="D66" s="451"/>
      <c r="E66" s="188" t="e">
        <f>'5- Identificación de Riesgos'!#REF!</f>
        <v>#REF!</v>
      </c>
      <c r="F66" s="445"/>
      <c r="G66" s="538"/>
      <c r="H66" s="451"/>
      <c r="I66" s="310"/>
      <c r="J66" s="544"/>
      <c r="K66" s="544"/>
      <c r="L66" s="542"/>
      <c r="M66" s="451"/>
      <c r="N66" s="451"/>
      <c r="O66" s="178"/>
      <c r="P66" s="178"/>
      <c r="Q66" s="178"/>
    </row>
    <row r="67" spans="1:17" ht="15" hidden="1" customHeight="1">
      <c r="A67" s="543"/>
      <c r="B67" s="451"/>
      <c r="C67" s="451"/>
      <c r="D67" s="451"/>
      <c r="E67" s="188" t="e">
        <f>'5- Identificación de Riesgos'!#REF!</f>
        <v>#REF!</v>
      </c>
      <c r="F67" s="445"/>
      <c r="G67" s="538"/>
      <c r="H67" s="451"/>
      <c r="I67" s="310"/>
      <c r="J67" s="544"/>
      <c r="K67" s="544"/>
      <c r="L67" s="542"/>
      <c r="M67" s="451"/>
      <c r="N67" s="451"/>
      <c r="O67" s="178"/>
      <c r="P67" s="178"/>
      <c r="Q67" s="178"/>
    </row>
    <row r="68" spans="1:17" ht="15" hidden="1" customHeight="1">
      <c r="A68" s="543"/>
      <c r="B68" s="451"/>
      <c r="C68" s="451"/>
      <c r="D68" s="451"/>
      <c r="E68" s="188" t="e">
        <f>'5- Identificación de Riesgos'!#REF!</f>
        <v>#REF!</v>
      </c>
      <c r="F68" s="445"/>
      <c r="G68" s="538"/>
      <c r="H68" s="451"/>
      <c r="I68" s="310"/>
      <c r="J68" s="544"/>
      <c r="K68" s="544"/>
      <c r="L68" s="542"/>
      <c r="M68" s="451"/>
      <c r="N68" s="451"/>
      <c r="O68" s="178"/>
      <c r="P68" s="178"/>
      <c r="Q68" s="178"/>
    </row>
    <row r="69" spans="1:17" ht="15.75" hidden="1" customHeight="1">
      <c r="A69" s="543"/>
      <c r="B69" s="451"/>
      <c r="C69" s="451"/>
      <c r="D69" s="451"/>
      <c r="E69" s="188" t="e">
        <f>'5- Identificación de Riesgos'!#REF!</f>
        <v>#REF!</v>
      </c>
      <c r="F69" s="445"/>
      <c r="G69" s="538"/>
      <c r="H69" s="451"/>
      <c r="I69" s="310"/>
      <c r="J69" s="544"/>
      <c r="K69" s="544"/>
      <c r="L69" s="542"/>
      <c r="M69" s="451"/>
      <c r="N69" s="451"/>
      <c r="O69" s="178"/>
      <c r="P69" s="178"/>
      <c r="Q69" s="178"/>
    </row>
    <row r="70" spans="1:17">
      <c r="A70" s="543">
        <f>'5- Identificación de Riesgos'!A44</f>
        <v>6</v>
      </c>
      <c r="B70" s="451" t="str">
        <f>'5- Identificación de Riesgos'!B44</f>
        <v xml:space="preserve">Recibir , ofrecer, prometer , entregar o aceptar dádivas o beneficios a nombre propio o de terceros para  expedir, alterar,retener , extraviar o entregar  documentos  sin el lleno de requisitos legales </v>
      </c>
      <c r="C70" s="451" t="str">
        <f>'5- Identificación de Riesgos'!C44</f>
        <v xml:space="preserve"> Realizar trámites sin el cumplimiento de los requisitos legales  o  con informacion falsa.</v>
      </c>
      <c r="D70" s="451" t="s">
        <v>308</v>
      </c>
      <c r="E70" s="188" t="e">
        <f>'5- Identificación de Riesgos'!#REF!</f>
        <v>#REF!</v>
      </c>
      <c r="F70" s="445" t="str">
        <f>'5- Identificación de Riesgos'!H44</f>
        <v>Muy Baja - 1</v>
      </c>
      <c r="G70" s="451" t="str">
        <f>'5- Identificación de Riesgos'!M44</f>
        <v>Menor - 2</v>
      </c>
      <c r="H70" s="451" t="str">
        <f>'5- Identificación de Riesgos'!N44</f>
        <v>Bajo - 2</v>
      </c>
      <c r="I70" s="310"/>
      <c r="J70" s="544" t="str">
        <f>'6- Valoración Controles'!T44</f>
        <v>Muy Baja - 1</v>
      </c>
      <c r="K70" s="544" t="str">
        <f>'6- Valoración Controles'!U44</f>
        <v>Menor - 2</v>
      </c>
      <c r="L70" s="542" t="e">
        <f>AVERAGE(#REF!)</f>
        <v>#REF!</v>
      </c>
      <c r="M70" s="451" t="str">
        <f>'6- Valoración Controles'!V44</f>
        <v>Bajo - 2</v>
      </c>
      <c r="N70" s="451" t="s">
        <v>394</v>
      </c>
      <c r="O70" s="178"/>
      <c r="P70" s="178"/>
      <c r="Q70" s="178"/>
    </row>
    <row r="71" spans="1:17">
      <c r="A71" s="543"/>
      <c r="B71" s="451"/>
      <c r="C71" s="451"/>
      <c r="D71" s="451"/>
      <c r="E71" s="188" t="e">
        <f>'5- Identificación de Riesgos'!#REF!</f>
        <v>#REF!</v>
      </c>
      <c r="F71" s="445"/>
      <c r="G71" s="538"/>
      <c r="H71" s="451"/>
      <c r="I71" s="310"/>
      <c r="J71" s="544"/>
      <c r="K71" s="544"/>
      <c r="L71" s="542"/>
      <c r="M71" s="451"/>
      <c r="N71" s="451"/>
      <c r="O71" s="178"/>
      <c r="P71" s="178"/>
      <c r="Q71" s="178"/>
    </row>
    <row r="72" spans="1:17">
      <c r="A72" s="543"/>
      <c r="B72" s="451"/>
      <c r="C72" s="451"/>
      <c r="D72" s="451"/>
      <c r="E72" s="188" t="e">
        <f>'5- Identificación de Riesgos'!#REF!</f>
        <v>#REF!</v>
      </c>
      <c r="F72" s="445"/>
      <c r="G72" s="538"/>
      <c r="H72" s="451"/>
      <c r="I72" s="310"/>
      <c r="J72" s="544"/>
      <c r="K72" s="544"/>
      <c r="L72" s="542"/>
      <c r="M72" s="451"/>
      <c r="N72" s="451"/>
      <c r="O72" s="178"/>
      <c r="P72" s="178"/>
      <c r="Q72" s="178"/>
    </row>
    <row r="73" spans="1:17">
      <c r="A73" s="543"/>
      <c r="B73" s="451"/>
      <c r="C73" s="451"/>
      <c r="D73" s="451"/>
      <c r="E73" s="188" t="e">
        <f>'5- Identificación de Riesgos'!#REF!</f>
        <v>#REF!</v>
      </c>
      <c r="F73" s="445"/>
      <c r="G73" s="538"/>
      <c r="H73" s="451"/>
      <c r="I73" s="310"/>
      <c r="J73" s="544"/>
      <c r="K73" s="544"/>
      <c r="L73" s="542"/>
      <c r="M73" s="451"/>
      <c r="N73" s="451"/>
      <c r="O73" s="178"/>
      <c r="P73" s="178"/>
      <c r="Q73" s="178"/>
    </row>
    <row r="74" spans="1:17">
      <c r="A74" s="543"/>
      <c r="B74" s="451"/>
      <c r="C74" s="451"/>
      <c r="D74" s="451"/>
      <c r="E74" s="188" t="e">
        <f>'5- Identificación de Riesgos'!#REF!</f>
        <v>#REF!</v>
      </c>
      <c r="F74" s="445"/>
      <c r="G74" s="538"/>
      <c r="H74" s="451"/>
      <c r="I74" s="310"/>
      <c r="J74" s="544"/>
      <c r="K74" s="544"/>
      <c r="L74" s="542"/>
      <c r="M74" s="451"/>
      <c r="N74" s="451"/>
      <c r="O74" s="178"/>
      <c r="P74" s="178"/>
      <c r="Q74" s="178"/>
    </row>
    <row r="75" spans="1:17">
      <c r="A75" s="543"/>
      <c r="B75" s="451"/>
      <c r="C75" s="451"/>
      <c r="D75" s="451"/>
      <c r="E75" s="188" t="e">
        <f>'5- Identificación de Riesgos'!#REF!</f>
        <v>#REF!</v>
      </c>
      <c r="F75" s="445"/>
      <c r="G75" s="538"/>
      <c r="H75" s="451"/>
      <c r="I75" s="310"/>
      <c r="J75" s="544"/>
      <c r="K75" s="544"/>
      <c r="L75" s="542"/>
      <c r="M75" s="451"/>
      <c r="N75" s="451"/>
      <c r="O75" s="178"/>
      <c r="P75" s="178"/>
      <c r="Q75" s="178"/>
    </row>
    <row r="76" spans="1:17">
      <c r="A76" s="543"/>
      <c r="B76" s="451"/>
      <c r="C76" s="451"/>
      <c r="D76" s="451"/>
      <c r="E76" s="188" t="e">
        <f>'5- Identificación de Riesgos'!#REF!</f>
        <v>#REF!</v>
      </c>
      <c r="F76" s="445"/>
      <c r="G76" s="538"/>
      <c r="H76" s="451"/>
      <c r="I76" s="310"/>
      <c r="J76" s="544"/>
      <c r="K76" s="544"/>
      <c r="L76" s="542"/>
      <c r="M76" s="451"/>
      <c r="N76" s="451"/>
      <c r="O76" s="178"/>
      <c r="P76" s="178"/>
      <c r="Q76" s="178"/>
    </row>
    <row r="77" spans="1:17">
      <c r="A77" s="543"/>
      <c r="B77" s="451"/>
      <c r="C77" s="451"/>
      <c r="D77" s="451"/>
      <c r="E77" s="188" t="e">
        <f>'5- Identificación de Riesgos'!#REF!</f>
        <v>#REF!</v>
      </c>
      <c r="F77" s="445"/>
      <c r="G77" s="538"/>
      <c r="H77" s="451"/>
      <c r="I77" s="310"/>
      <c r="J77" s="544"/>
      <c r="K77" s="544"/>
      <c r="L77" s="542"/>
      <c r="M77" s="451"/>
      <c r="N77" s="451"/>
      <c r="O77" s="178"/>
      <c r="P77" s="178"/>
      <c r="Q77" s="178"/>
    </row>
    <row r="78" spans="1:17">
      <c r="A78" s="543"/>
      <c r="B78" s="451"/>
      <c r="C78" s="451"/>
      <c r="D78" s="451"/>
      <c r="E78" s="188" t="e">
        <f>'5- Identificación de Riesgos'!#REF!</f>
        <v>#REF!</v>
      </c>
      <c r="F78" s="445"/>
      <c r="G78" s="538"/>
      <c r="H78" s="451"/>
      <c r="I78" s="310"/>
      <c r="J78" s="544"/>
      <c r="K78" s="544"/>
      <c r="L78" s="542"/>
      <c r="M78" s="451"/>
      <c r="N78" s="451"/>
      <c r="O78" s="178"/>
      <c r="P78" s="178"/>
      <c r="Q78" s="178"/>
    </row>
    <row r="79" spans="1:17">
      <c r="A79" s="543"/>
      <c r="B79" s="451"/>
      <c r="C79" s="451"/>
      <c r="D79" s="451"/>
      <c r="E79" s="188" t="e">
        <f>'5- Identificación de Riesgos'!#REF!</f>
        <v>#REF!</v>
      </c>
      <c r="F79" s="445"/>
      <c r="G79" s="538"/>
      <c r="H79" s="451"/>
      <c r="I79" s="310"/>
      <c r="J79" s="544"/>
      <c r="K79" s="544"/>
      <c r="L79" s="542"/>
      <c r="M79" s="451"/>
      <c r="N79" s="451"/>
      <c r="O79" s="178"/>
      <c r="P79" s="178"/>
      <c r="Q79" s="178"/>
    </row>
    <row r="80" spans="1:17" hidden="1">
      <c r="A80" s="535">
        <v>10</v>
      </c>
      <c r="B80" s="456" t="str">
        <f>'5- Identificación de Riesgos'!B48</f>
        <v>Interrupción o demora en el Servicio Público de Administrar  Justicia.</v>
      </c>
      <c r="C80" s="450" t="str">
        <f>'5- Identificación de Riesgos'!C48</f>
        <v>Suceso de fuerza mayor que imposibilitan la gestión judicial</v>
      </c>
      <c r="D80" s="450" t="s">
        <v>308</v>
      </c>
      <c r="E80" s="177" t="e">
        <f>'5- Identificación de Riesgos'!#REF!</f>
        <v>#REF!</v>
      </c>
      <c r="F80" s="444" t="str">
        <f>'5- Identificación de Riesgos'!H48</f>
        <v>Muy Baja - 1</v>
      </c>
      <c r="G80" s="450" t="str">
        <f>'5- Identificación de Riesgos'!M48</f>
        <v>Leve - 1</v>
      </c>
      <c r="H80" s="450" t="str">
        <f>'5- Identificación de Riesgos'!N48</f>
        <v>Bajo - 1</v>
      </c>
      <c r="I80" s="91"/>
      <c r="J80" s="540" t="str">
        <f>'6- Valoración Controles'!T48</f>
        <v>Muy Baja - 1</v>
      </c>
      <c r="K80" s="540" t="str">
        <f>'6- Valoración Controles'!U48</f>
        <v>Leve - 1</v>
      </c>
      <c r="L80" s="533" t="e">
        <f>AVERAGE(#REF!)</f>
        <v>#REF!</v>
      </c>
      <c r="M80" s="456" t="str">
        <f>'6- Valoración Controles'!V48</f>
        <v>Bajo - 1</v>
      </c>
      <c r="N80" s="456" t="s">
        <v>395</v>
      </c>
      <c r="O80" s="308"/>
      <c r="P80" s="308"/>
      <c r="Q80" s="309"/>
    </row>
    <row r="81" spans="1:17" hidden="1">
      <c r="A81" s="536"/>
      <c r="B81" s="456"/>
      <c r="C81" s="451"/>
      <c r="D81" s="451"/>
      <c r="E81" s="177" t="e">
        <f>'5- Identificación de Riesgos'!#REF!</f>
        <v>#REF!</v>
      </c>
      <c r="F81" s="445"/>
      <c r="G81" s="538"/>
      <c r="H81" s="451"/>
      <c r="I81" s="91"/>
      <c r="J81" s="540"/>
      <c r="K81" s="540"/>
      <c r="L81" s="533"/>
      <c r="M81" s="456"/>
      <c r="N81" s="456"/>
      <c r="O81" s="178"/>
      <c r="P81" s="178"/>
      <c r="Q81" s="179"/>
    </row>
    <row r="82" spans="1:17" hidden="1">
      <c r="A82" s="536"/>
      <c r="B82" s="456"/>
      <c r="C82" s="451"/>
      <c r="D82" s="451"/>
      <c r="E82" s="177" t="e">
        <f>'5- Identificación de Riesgos'!#REF!</f>
        <v>#REF!</v>
      </c>
      <c r="F82" s="445"/>
      <c r="G82" s="538"/>
      <c r="H82" s="451"/>
      <c r="I82" s="91"/>
      <c r="J82" s="540"/>
      <c r="K82" s="540"/>
      <c r="L82" s="533"/>
      <c r="M82" s="456"/>
      <c r="N82" s="456"/>
      <c r="O82" s="178"/>
      <c r="P82" s="178"/>
      <c r="Q82" s="179"/>
    </row>
    <row r="83" spans="1:17" hidden="1">
      <c r="A83" s="536"/>
      <c r="B83" s="456"/>
      <c r="C83" s="451"/>
      <c r="D83" s="451"/>
      <c r="E83" s="177" t="e">
        <f>'5- Identificación de Riesgos'!#REF!</f>
        <v>#REF!</v>
      </c>
      <c r="F83" s="445"/>
      <c r="G83" s="538"/>
      <c r="H83" s="451"/>
      <c r="I83" s="91"/>
      <c r="J83" s="540"/>
      <c r="K83" s="540"/>
      <c r="L83" s="533"/>
      <c r="M83" s="456"/>
      <c r="N83" s="456"/>
      <c r="O83" s="178"/>
      <c r="P83" s="178"/>
      <c r="Q83" s="179"/>
    </row>
    <row r="84" spans="1:17" hidden="1">
      <c r="A84" s="536"/>
      <c r="B84" s="456"/>
      <c r="C84" s="451"/>
      <c r="D84" s="451"/>
      <c r="E84" s="177" t="e">
        <f>'5- Identificación de Riesgos'!#REF!</f>
        <v>#REF!</v>
      </c>
      <c r="F84" s="445"/>
      <c r="G84" s="538"/>
      <c r="H84" s="451"/>
      <c r="I84" s="91"/>
      <c r="J84" s="540"/>
      <c r="K84" s="540"/>
      <c r="L84" s="533"/>
      <c r="M84" s="456"/>
      <c r="N84" s="456"/>
      <c r="O84" s="178"/>
      <c r="P84" s="178"/>
      <c r="Q84" s="179"/>
    </row>
    <row r="85" spans="1:17" hidden="1">
      <c r="A85" s="536"/>
      <c r="B85" s="456"/>
      <c r="C85" s="451"/>
      <c r="D85" s="451"/>
      <c r="E85" s="177" t="e">
        <f>'5- Identificación de Riesgos'!#REF!</f>
        <v>#REF!</v>
      </c>
      <c r="F85" s="445"/>
      <c r="G85" s="538"/>
      <c r="H85" s="451"/>
      <c r="I85" s="91"/>
      <c r="J85" s="540"/>
      <c r="K85" s="540"/>
      <c r="L85" s="533"/>
      <c r="M85" s="456"/>
      <c r="N85" s="456"/>
      <c r="O85" s="178"/>
      <c r="P85" s="178"/>
      <c r="Q85" s="179"/>
    </row>
    <row r="86" spans="1:17" hidden="1">
      <c r="A86" s="536"/>
      <c r="B86" s="456"/>
      <c r="C86" s="451"/>
      <c r="D86" s="451"/>
      <c r="E86" s="177" t="e">
        <f>'5- Identificación de Riesgos'!#REF!</f>
        <v>#REF!</v>
      </c>
      <c r="F86" s="445"/>
      <c r="G86" s="538"/>
      <c r="H86" s="451"/>
      <c r="I86" s="91"/>
      <c r="J86" s="540"/>
      <c r="K86" s="540"/>
      <c r="L86" s="533"/>
      <c r="M86" s="456"/>
      <c r="N86" s="456"/>
      <c r="O86" s="178"/>
      <c r="P86" s="178"/>
      <c r="Q86" s="179"/>
    </row>
    <row r="87" spans="1:17" hidden="1">
      <c r="A87" s="536"/>
      <c r="B87" s="456"/>
      <c r="C87" s="451"/>
      <c r="D87" s="451"/>
      <c r="E87" s="177" t="e">
        <f>'5- Identificación de Riesgos'!#REF!</f>
        <v>#REF!</v>
      </c>
      <c r="F87" s="445"/>
      <c r="G87" s="538"/>
      <c r="H87" s="451"/>
      <c r="I87" s="91"/>
      <c r="J87" s="540"/>
      <c r="K87" s="540"/>
      <c r="L87" s="533"/>
      <c r="M87" s="456"/>
      <c r="N87" s="456"/>
      <c r="O87" s="178"/>
      <c r="P87" s="178"/>
      <c r="Q87" s="179"/>
    </row>
    <row r="88" spans="1:17" hidden="1">
      <c r="A88" s="536"/>
      <c r="B88" s="456"/>
      <c r="C88" s="451"/>
      <c r="D88" s="451"/>
      <c r="E88" s="177" t="e">
        <f>'5- Identificación de Riesgos'!#REF!</f>
        <v>#REF!</v>
      </c>
      <c r="F88" s="445"/>
      <c r="G88" s="538"/>
      <c r="H88" s="451"/>
      <c r="I88" s="91"/>
      <c r="J88" s="540"/>
      <c r="K88" s="540"/>
      <c r="L88" s="533"/>
      <c r="M88" s="456"/>
      <c r="N88" s="456"/>
      <c r="O88" s="178"/>
      <c r="P88" s="178"/>
      <c r="Q88" s="179"/>
    </row>
    <row r="89" spans="1:17" ht="15.75" hidden="1" thickBot="1">
      <c r="A89" s="537"/>
      <c r="B89" s="457"/>
      <c r="C89" s="452"/>
      <c r="D89" s="452"/>
      <c r="E89" s="180" t="e">
        <f>'5- Identificación de Riesgos'!#REF!</f>
        <v>#REF!</v>
      </c>
      <c r="F89" s="446"/>
      <c r="G89" s="539"/>
      <c r="H89" s="452"/>
      <c r="I89" s="154"/>
      <c r="J89" s="541"/>
      <c r="K89" s="541"/>
      <c r="L89" s="534"/>
      <c r="M89" s="450"/>
      <c r="N89" s="457"/>
      <c r="O89" s="181"/>
      <c r="P89" s="181"/>
      <c r="Q89" s="182"/>
    </row>
  </sheetData>
  <mergeCells count="127">
    <mergeCell ref="O20:O29"/>
    <mergeCell ref="P20:P29"/>
    <mergeCell ref="Q20:Q29"/>
    <mergeCell ref="A30:A39"/>
    <mergeCell ref="B30:B39"/>
    <mergeCell ref="C30:C39"/>
    <mergeCell ref="D30:D39"/>
    <mergeCell ref="F30:F39"/>
    <mergeCell ref="C40:C49"/>
    <mergeCell ref="G30:G39"/>
    <mergeCell ref="M20:M29"/>
    <mergeCell ref="N20:N29"/>
    <mergeCell ref="A50:A59"/>
    <mergeCell ref="B50:B59"/>
    <mergeCell ref="C50:C59"/>
    <mergeCell ref="D50:D59"/>
    <mergeCell ref="F50:F59"/>
    <mergeCell ref="D40:D49"/>
    <mergeCell ref="F40:F49"/>
    <mergeCell ref="A40:A49"/>
    <mergeCell ref="B40:B4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M10:M19"/>
    <mergeCell ref="N10:N19"/>
    <mergeCell ref="C10:C19"/>
    <mergeCell ref="D10:D19"/>
    <mergeCell ref="H20:H29"/>
    <mergeCell ref="J20:J29"/>
    <mergeCell ref="L20:L29"/>
    <mergeCell ref="F10:F19"/>
    <mergeCell ref="M50:M59"/>
    <mergeCell ref="N50:N59"/>
    <mergeCell ref="G50:G59"/>
    <mergeCell ref="H50:H59"/>
    <mergeCell ref="J50:J59"/>
    <mergeCell ref="K50:K59"/>
    <mergeCell ref="L50:L59"/>
    <mergeCell ref="H30:H39"/>
    <mergeCell ref="M30:M39"/>
    <mergeCell ref="N30:N39"/>
    <mergeCell ref="M40:M49"/>
    <mergeCell ref="N40:N49"/>
    <mergeCell ref="H40:H49"/>
    <mergeCell ref="L30:L3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L60:L6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A60:A69"/>
    <mergeCell ref="B60:B69"/>
    <mergeCell ref="C60:C69"/>
    <mergeCell ref="D60:D69"/>
    <mergeCell ref="F60:F69"/>
    <mergeCell ref="G60:G69"/>
    <mergeCell ref="H60:H69"/>
    <mergeCell ref="J60:J69"/>
    <mergeCell ref="K60:K69"/>
    <mergeCell ref="L80:L89"/>
    <mergeCell ref="M80:M89"/>
    <mergeCell ref="N80:N89"/>
    <mergeCell ref="A80:A89"/>
    <mergeCell ref="B80:B89"/>
    <mergeCell ref="C80:C89"/>
    <mergeCell ref="D80:D89"/>
    <mergeCell ref="F80:F89"/>
    <mergeCell ref="G80:G89"/>
    <mergeCell ref="H80:H89"/>
    <mergeCell ref="J80:J89"/>
    <mergeCell ref="K80:K89"/>
  </mergeCells>
  <conditionalFormatting sqref="F10 F20 F30 F40 F50">
    <cfRule type="containsText" dxfId="344" priority="587" operator="containsText" text="Muy Baja">
      <formula>NOT(ISERROR(SEARCH("Muy Baja",F10)))</formula>
    </cfRule>
    <cfRule type="containsText" dxfId="343" priority="588" operator="containsText" text="Baja">
      <formula>NOT(ISERROR(SEARCH("Baja",F10)))</formula>
    </cfRule>
    <cfRule type="containsText" dxfId="342" priority="589" operator="containsText" text="Muy Alta">
      <formula>NOT(ISERROR(SEARCH("Muy Alta",F10)))</formula>
    </cfRule>
    <cfRule type="containsText" dxfId="341" priority="591" operator="containsText" text="Alta">
      <formula>NOT(ISERROR(SEARCH("Alta",F10)))</formula>
    </cfRule>
    <cfRule type="containsText" dxfId="340" priority="592" operator="containsText" text="Media">
      <formula>NOT(ISERROR(SEARCH("Media",F10)))</formula>
    </cfRule>
    <cfRule type="containsText" dxfId="339" priority="593" operator="containsText" text="Media">
      <formula>NOT(ISERROR(SEARCH("Media",F10)))</formula>
    </cfRule>
    <cfRule type="containsText" dxfId="338" priority="594" operator="containsText" text="Media">
      <formula>NOT(ISERROR(SEARCH("Media",F10)))</formula>
    </cfRule>
    <cfRule type="containsText" dxfId="337" priority="595" operator="containsText" text="Muy Baja">
      <formula>NOT(ISERROR(SEARCH("Muy Baja",F10)))</formula>
    </cfRule>
    <cfRule type="containsText" dxfId="336" priority="596" operator="containsText" text="Baja">
      <formula>NOT(ISERROR(SEARCH("Baja",F10)))</formula>
    </cfRule>
    <cfRule type="containsText" dxfId="335" priority="597" operator="containsText" text="Muy Baja">
      <formula>NOT(ISERROR(SEARCH("Muy Baja",F10)))</formula>
    </cfRule>
    <cfRule type="containsText" dxfId="334" priority="598" operator="containsText" text="Muy Baja">
      <formula>NOT(ISERROR(SEARCH("Muy Baja",F10)))</formula>
    </cfRule>
    <cfRule type="containsText" dxfId="333" priority="599" operator="containsText" text="Muy Baja">
      <formula>NOT(ISERROR(SEARCH("Muy Baja",F10)))</formula>
    </cfRule>
    <cfRule type="containsText" dxfId="332" priority="600" operator="containsText" text="Muy Baja'Tabla probabilidad'!">
      <formula>NOT(ISERROR(SEARCH("Muy Baja'Tabla probabilidad'!",F10)))</formula>
    </cfRule>
    <cfRule type="containsText" dxfId="331" priority="601" operator="containsText" text="Muy bajo">
      <formula>NOT(ISERROR(SEARCH("Muy bajo",F10)))</formula>
    </cfRule>
    <cfRule type="containsText" dxfId="330" priority="602" operator="containsText" text="Alta">
      <formula>NOT(ISERROR(SEARCH("Alta",F10)))</formula>
    </cfRule>
    <cfRule type="containsText" dxfId="329" priority="603" operator="containsText" text="Media">
      <formula>NOT(ISERROR(SEARCH("Media",F10)))</formula>
    </cfRule>
    <cfRule type="containsText" dxfId="328" priority="604" operator="containsText" text="Baja">
      <formula>NOT(ISERROR(SEARCH("Baja",F10)))</formula>
    </cfRule>
    <cfRule type="containsText" dxfId="327" priority="605" operator="containsText" text="Muy baja">
      <formula>NOT(ISERROR(SEARCH("Muy baja",F10)))</formula>
    </cfRule>
    <cfRule type="cellIs" dxfId="326" priority="608" operator="between">
      <formula>1</formula>
      <formula>2</formula>
    </cfRule>
    <cfRule type="cellIs" dxfId="325" priority="609" operator="between">
      <formula>0</formula>
      <formula>2</formula>
    </cfRule>
  </conditionalFormatting>
  <conditionalFormatting sqref="F60 F70 F80">
    <cfRule type="containsText" dxfId="324" priority="63" operator="containsText" text="Muy Baja">
      <formula>NOT(ISERROR(SEARCH("Muy Baja",F60)))</formula>
    </cfRule>
    <cfRule type="containsText" dxfId="323" priority="64" operator="containsText" text="Baja">
      <formula>NOT(ISERROR(SEARCH("Baja",F60)))</formula>
    </cfRule>
    <cfRule type="containsText" dxfId="322" priority="65" operator="containsText" text="Muy Alta">
      <formula>NOT(ISERROR(SEARCH("Muy Alta",F60)))</formula>
    </cfRule>
    <cfRule type="containsText" dxfId="321" priority="66" operator="containsText" text="Alta">
      <formula>NOT(ISERROR(SEARCH("Alta",F60)))</formula>
    </cfRule>
    <cfRule type="containsText" dxfId="320" priority="67" operator="containsText" text="Media">
      <formula>NOT(ISERROR(SEARCH("Media",F60)))</formula>
    </cfRule>
    <cfRule type="containsText" dxfId="319" priority="68" operator="containsText" text="Media">
      <formula>NOT(ISERROR(SEARCH("Media",F60)))</formula>
    </cfRule>
    <cfRule type="containsText" dxfId="318" priority="69" operator="containsText" text="Media">
      <formula>NOT(ISERROR(SEARCH("Media",F60)))</formula>
    </cfRule>
    <cfRule type="containsText" dxfId="317" priority="70" operator="containsText" text="Muy Baja">
      <formula>NOT(ISERROR(SEARCH("Muy Baja",F60)))</formula>
    </cfRule>
    <cfRule type="containsText" dxfId="316" priority="71" operator="containsText" text="Baja">
      <formula>NOT(ISERROR(SEARCH("Baja",F60)))</formula>
    </cfRule>
    <cfRule type="containsText" dxfId="315" priority="72" operator="containsText" text="Muy Baja">
      <formula>NOT(ISERROR(SEARCH("Muy Baja",F60)))</formula>
    </cfRule>
    <cfRule type="containsText" dxfId="314" priority="73" operator="containsText" text="Muy Baja">
      <formula>NOT(ISERROR(SEARCH("Muy Baja",F60)))</formula>
    </cfRule>
    <cfRule type="containsText" dxfId="313" priority="74" operator="containsText" text="Muy Baja">
      <formula>NOT(ISERROR(SEARCH("Muy Baja",F60)))</formula>
    </cfRule>
    <cfRule type="containsText" dxfId="312" priority="75" operator="containsText" text="Muy Baja'Tabla probabilidad'!">
      <formula>NOT(ISERROR(SEARCH("Muy Baja'Tabla probabilidad'!",F60)))</formula>
    </cfRule>
    <cfRule type="containsText" dxfId="311" priority="76" operator="containsText" text="Muy bajo">
      <formula>NOT(ISERROR(SEARCH("Muy bajo",F60)))</formula>
    </cfRule>
    <cfRule type="containsText" dxfId="310" priority="77" operator="containsText" text="Alta">
      <formula>NOT(ISERROR(SEARCH("Alta",F60)))</formula>
    </cfRule>
    <cfRule type="containsText" dxfId="309" priority="78" operator="containsText" text="Media">
      <formula>NOT(ISERROR(SEARCH("Media",F60)))</formula>
    </cfRule>
    <cfRule type="containsText" dxfId="308" priority="79" operator="containsText" text="Baja">
      <formula>NOT(ISERROR(SEARCH("Baja",F60)))</formula>
    </cfRule>
    <cfRule type="containsText" dxfId="307" priority="80" operator="containsText" text="Muy baja">
      <formula>NOT(ISERROR(SEARCH("Muy baja",F60)))</formula>
    </cfRule>
    <cfRule type="cellIs" dxfId="306" priority="83" operator="between">
      <formula>1</formula>
      <formula>2</formula>
    </cfRule>
    <cfRule type="cellIs" dxfId="305" priority="84" operator="between">
      <formula>0</formula>
      <formula>2</formula>
    </cfRule>
  </conditionalFormatting>
  <conditionalFormatting sqref="G10 G20 G30 G40 G50">
    <cfRule type="containsText" dxfId="304" priority="581" operator="containsText" text="Catastrófico">
      <formula>NOT(ISERROR(SEARCH("Catastrófico",G10)))</formula>
    </cfRule>
    <cfRule type="containsText" dxfId="303" priority="582" operator="containsText" text="Mayor">
      <formula>NOT(ISERROR(SEARCH("Mayor",G10)))</formula>
    </cfRule>
    <cfRule type="containsText" dxfId="302" priority="583" operator="containsText" text="Alta">
      <formula>NOT(ISERROR(SEARCH("Alta",G10)))</formula>
    </cfRule>
    <cfRule type="containsText" dxfId="301" priority="584" operator="containsText" text="Moderado">
      <formula>NOT(ISERROR(SEARCH("Moderado",G10)))</formula>
    </cfRule>
    <cfRule type="containsText" dxfId="300" priority="585" operator="containsText" text="Menor">
      <formula>NOT(ISERROR(SEARCH("Menor",G10)))</formula>
    </cfRule>
    <cfRule type="containsText" dxfId="299" priority="586" operator="containsText" text="Leve">
      <formula>NOT(ISERROR(SEARCH("Leve",G10)))</formula>
    </cfRule>
  </conditionalFormatting>
  <conditionalFormatting sqref="G60 G70 G80">
    <cfRule type="containsText" dxfId="298" priority="57" operator="containsText" text="Catastrófico">
      <formula>NOT(ISERROR(SEARCH("Catastrófico",G60)))</formula>
    </cfRule>
    <cfRule type="containsText" dxfId="297" priority="58" operator="containsText" text="Mayor">
      <formula>NOT(ISERROR(SEARCH("Mayor",G60)))</formula>
    </cfRule>
    <cfRule type="containsText" dxfId="296" priority="59" operator="containsText" text="Alta">
      <formula>NOT(ISERROR(SEARCH("Alta",G60)))</formula>
    </cfRule>
    <cfRule type="containsText" dxfId="295" priority="60" operator="containsText" text="Moderado">
      <formula>NOT(ISERROR(SEARCH("Moderado",G60)))</formula>
    </cfRule>
    <cfRule type="containsText" dxfId="294" priority="61" operator="containsText" text="Menor">
      <formula>NOT(ISERROR(SEARCH("Menor",G60)))</formula>
    </cfRule>
    <cfRule type="containsText" dxfId="293" priority="62" operator="containsText" text="Leve">
      <formula>NOT(ISERROR(SEARCH("Leve",G60)))</formula>
    </cfRule>
  </conditionalFormatting>
  <conditionalFormatting sqref="H10:I10 H20:I20 H30:I30 H40:I40 H50:I50">
    <cfRule type="containsText" dxfId="292" priority="576" operator="containsText" text="Extremo">
      <formula>NOT(ISERROR(SEARCH("Extremo",H10)))</formula>
    </cfRule>
    <cfRule type="containsText" dxfId="291" priority="577" operator="containsText" text="Alto">
      <formula>NOT(ISERROR(SEARCH("Alto",H10)))</formula>
    </cfRule>
    <cfRule type="containsText" dxfId="290" priority="578" operator="containsText" text="Bajo">
      <formula>NOT(ISERROR(SEARCH("Bajo",H10)))</formula>
    </cfRule>
    <cfRule type="containsText" dxfId="289" priority="579" operator="containsText" text="Moderado">
      <formula>NOT(ISERROR(SEARCH("Moderado",H10)))</formula>
    </cfRule>
    <cfRule type="containsText" dxfId="288" priority="580" operator="containsText" text="Extremo">
      <formula>NOT(ISERROR(SEARCH("Extremo",H10)))</formula>
    </cfRule>
  </conditionalFormatting>
  <conditionalFormatting sqref="H60:I60 H70:I70 H80:I80">
    <cfRule type="containsText" dxfId="287" priority="52" operator="containsText" text="Extremo">
      <formula>NOT(ISERROR(SEARCH("Extremo",H60)))</formula>
    </cfRule>
    <cfRule type="containsText" dxfId="286" priority="53" operator="containsText" text="Alto">
      <formula>NOT(ISERROR(SEARCH("Alto",H60)))</formula>
    </cfRule>
    <cfRule type="containsText" dxfId="285" priority="54" operator="containsText" text="Bajo">
      <formula>NOT(ISERROR(SEARCH("Bajo",H60)))</formula>
    </cfRule>
    <cfRule type="containsText" dxfId="284" priority="55" operator="containsText" text="Moderado">
      <formula>NOT(ISERROR(SEARCH("Moderado",H60)))</formula>
    </cfRule>
    <cfRule type="containsText" dxfId="283" priority="56" operator="containsText" text="Extremo">
      <formula>NOT(ISERROR(SEARCH("Extremo",H60)))</formula>
    </cfRule>
  </conditionalFormatting>
  <conditionalFormatting sqref="J10:J49">
    <cfRule type="containsText" dxfId="282" priority="545" operator="containsText" text="Muy Alta">
      <formula>NOT(ISERROR(SEARCH("Muy Alta",J10)))</formula>
    </cfRule>
    <cfRule type="containsText" dxfId="281" priority="546" operator="containsText" text="Alta">
      <formula>NOT(ISERROR(SEARCH("Alta",J10)))</formula>
    </cfRule>
    <cfRule type="containsText" dxfId="280" priority="547" operator="containsText" text="Media">
      <formula>NOT(ISERROR(SEARCH("Media",J10)))</formula>
    </cfRule>
    <cfRule type="containsText" dxfId="279" priority="548" operator="containsText" text="Baja">
      <formula>NOT(ISERROR(SEARCH("Baja",J10)))</formula>
    </cfRule>
    <cfRule type="containsText" dxfId="278" priority="549" operator="containsText" text="Muy Baja">
      <formula>NOT(ISERROR(SEARCH("Muy Baja",J10)))</formula>
    </cfRule>
  </conditionalFormatting>
  <conditionalFormatting sqref="J10:J89">
    <cfRule type="containsText" dxfId="277" priority="263" operator="containsText" text="Muy Baja">
      <formula>NOT(ISERROR(SEARCH("Muy Baja",J10)))</formula>
    </cfRule>
  </conditionalFormatting>
  <conditionalFormatting sqref="J50:J89">
    <cfRule type="containsText" dxfId="276" priority="253" operator="containsText" text="Muy Baja">
      <formula>NOT(ISERROR(SEARCH("Muy Baja",J50)))</formula>
    </cfRule>
    <cfRule type="containsText" dxfId="275" priority="259" operator="containsText" text="Muy Alta">
      <formula>NOT(ISERROR(SEARCH("Muy Alta",J50)))</formula>
    </cfRule>
    <cfRule type="containsText" dxfId="274" priority="260" operator="containsText" text="Alta">
      <formula>NOT(ISERROR(SEARCH("Alta",J50)))</formula>
    </cfRule>
    <cfRule type="containsText" dxfId="273" priority="261" operator="containsText" text="Media">
      <formula>NOT(ISERROR(SEARCH("Media",J50)))</formula>
    </cfRule>
    <cfRule type="containsText" dxfId="272" priority="262" operator="containsText" text="Baja">
      <formula>NOT(ISERROR(SEARCH("Baja",J50)))</formula>
    </cfRule>
  </conditionalFormatting>
  <conditionalFormatting sqref="K10:K89">
    <cfRule type="containsText" dxfId="271" priority="254" operator="containsText" text="Catastrófico">
      <formula>NOT(ISERROR(SEARCH("Catastrófico",K10)))</formula>
    </cfRule>
    <cfRule type="containsText" dxfId="270" priority="255" operator="containsText" text="Moderado">
      <formula>NOT(ISERROR(SEARCH("Moderado",K10)))</formula>
    </cfRule>
    <cfRule type="containsText" dxfId="269" priority="256" operator="containsText" text="Menor">
      <formula>NOT(ISERROR(SEARCH("Menor",K10)))</formula>
    </cfRule>
    <cfRule type="containsText" dxfId="268" priority="257" operator="containsText" text="Leve">
      <formula>NOT(ISERROR(SEARCH("Leve",K10)))</formula>
    </cfRule>
    <cfRule type="containsText" dxfId="267" priority="258" operator="containsText" text="Mayor">
      <formula>NOT(ISERROR(SEARCH("Mayor",K10)))</formula>
    </cfRule>
  </conditionalFormatting>
  <conditionalFormatting sqref="M10 M20 M30 M40">
    <cfRule type="containsText" dxfId="266" priority="550" operator="containsText" text="Extremo">
      <formula>NOT(ISERROR(SEARCH("Extremo",M10)))</formula>
    </cfRule>
    <cfRule type="containsText" dxfId="265" priority="551" operator="containsText" text="Alto">
      <formula>NOT(ISERROR(SEARCH("Alto",M10)))</formula>
    </cfRule>
    <cfRule type="containsText" dxfId="264" priority="552" operator="containsText" text="Moderado">
      <formula>NOT(ISERROR(SEARCH("Moderado",M10)))</formula>
    </cfRule>
    <cfRule type="containsText" dxfId="263" priority="553" operator="containsText" text="Menor">
      <formula>NOT(ISERROR(SEARCH("Menor",M10)))</formula>
    </cfRule>
    <cfRule type="containsText" dxfId="262" priority="554" operator="containsText" text="Bajo">
      <formula>NOT(ISERROR(SEARCH("Bajo",M10)))</formula>
    </cfRule>
    <cfRule type="containsText" dxfId="261" priority="555" operator="containsText" text="Moderado">
      <formula>NOT(ISERROR(SEARCH("Moderado",M10)))</formula>
    </cfRule>
    <cfRule type="containsText" dxfId="260" priority="556" operator="containsText" text="Extremo">
      <formula>NOT(ISERROR(SEARCH("Extremo",M10)))</formula>
    </cfRule>
    <cfRule type="containsText" dxfId="259" priority="557" operator="containsText" text="Baja">
      <formula>NOT(ISERROR(SEARCH("Baja",M10)))</formula>
    </cfRule>
    <cfRule type="containsText" dxfId="258" priority="558" operator="containsText" text="Alto">
      <formula>NOT(ISERROR(SEARCH("Alto",M10)))</formula>
    </cfRule>
  </conditionalFormatting>
  <conditionalFormatting sqref="M50">
    <cfRule type="containsText" dxfId="257" priority="264" operator="containsText" text="Extremo">
      <formula>NOT(ISERROR(SEARCH("Extremo",M50)))</formula>
    </cfRule>
    <cfRule type="containsText" dxfId="256" priority="265" operator="containsText" text="Alto">
      <formula>NOT(ISERROR(SEARCH("Alto",M50)))</formula>
    </cfRule>
    <cfRule type="containsText" dxfId="255" priority="266" operator="containsText" text="Moderado">
      <formula>NOT(ISERROR(SEARCH("Moderado",M50)))</formula>
    </cfRule>
    <cfRule type="containsText" dxfId="254" priority="267" operator="containsText" text="Menor">
      <formula>NOT(ISERROR(SEARCH("Menor",M50)))</formula>
    </cfRule>
    <cfRule type="containsText" dxfId="253" priority="268" operator="containsText" text="Bajo">
      <formula>NOT(ISERROR(SEARCH("Bajo",M50)))</formula>
    </cfRule>
    <cfRule type="containsText" dxfId="252" priority="269" operator="containsText" text="Moderado">
      <formula>NOT(ISERROR(SEARCH("Moderado",M50)))</formula>
    </cfRule>
    <cfRule type="containsText" dxfId="251" priority="270" operator="containsText" text="Extremo">
      <formula>NOT(ISERROR(SEARCH("Extremo",M50)))</formula>
    </cfRule>
    <cfRule type="containsText" dxfId="250" priority="271" operator="containsText" text="Baja">
      <formula>NOT(ISERROR(SEARCH("Baja",M50)))</formula>
    </cfRule>
    <cfRule type="containsText" dxfId="249" priority="272" operator="containsText" text="Alto">
      <formula>NOT(ISERROR(SEARCH("Alto",M50)))</formula>
    </cfRule>
  </conditionalFormatting>
  <conditionalFormatting sqref="M60 M70 M80">
    <cfRule type="containsText" dxfId="248" priority="169" operator="containsText" text="Extremo">
      <formula>NOT(ISERROR(SEARCH("Extremo",M60)))</formula>
    </cfRule>
    <cfRule type="containsText" dxfId="247" priority="170" operator="containsText" text="Alto">
      <formula>NOT(ISERROR(SEARCH("Alto",M60)))</formula>
    </cfRule>
    <cfRule type="containsText" dxfId="246" priority="171" operator="containsText" text="Moderado">
      <formula>NOT(ISERROR(SEARCH("Moderado",M60)))</formula>
    </cfRule>
    <cfRule type="containsText" dxfId="245" priority="172" operator="containsText" text="Menor">
      <formula>NOT(ISERROR(SEARCH("Menor",M60)))</formula>
    </cfRule>
    <cfRule type="containsText" dxfId="244" priority="173" operator="containsText" text="Bajo">
      <formula>NOT(ISERROR(SEARCH("Bajo",M60)))</formula>
    </cfRule>
    <cfRule type="containsText" dxfId="243" priority="174" operator="containsText" text="Moderado">
      <formula>NOT(ISERROR(SEARCH("Moderado",M60)))</formula>
    </cfRule>
    <cfRule type="containsText" dxfId="242" priority="175" operator="containsText" text="Extremo">
      <formula>NOT(ISERROR(SEARCH("Extremo",M60)))</formula>
    </cfRule>
    <cfRule type="containsText" dxfId="241" priority="176" operator="containsText" text="Baja">
      <formula>NOT(ISERROR(SEARCH("Baja",M60)))</formula>
    </cfRule>
    <cfRule type="containsText" dxfId="240" priority="177" operator="containsText" text="Alto">
      <formula>NOT(ISERROR(SEARCH("Alto",M60)))</formula>
    </cfRule>
  </conditionalFormatting>
  <dataValidations count="1">
    <dataValidation type="list" allowBlank="1" showInputMessage="1" showErrorMessage="1" sqref="D10:D8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81"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'!$B$5,F60)))</xm:f>
            <xm:f>'8- Políticas de Administración '!$B$5</xm:f>
            <x14:dxf>
              <font>
                <color rgb="FF9C0006"/>
              </font>
              <fill>
                <patternFill>
                  <bgColor rgb="FFFFC7CE"/>
                </patternFill>
              </fill>
            </x14:dxf>
          </x14:cfRule>
          <xm:sqref>F60 F70 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topLeftCell="B34" zoomScale="70" zoomScaleNormal="70" workbookViewId="0">
      <selection activeCell="C56" sqref="C5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209" customWidth="1"/>
    <col min="16" max="32" width="11.5703125" style="98"/>
    <col min="33" max="36" width="11.42578125" style="3"/>
    <col min="37" max="138" width="11.42578125" style="2"/>
  </cols>
  <sheetData>
    <row r="1" spans="1:138" s="2" customFormat="1">
      <c r="E1" s="47"/>
      <c r="N1" s="127"/>
      <c r="O1" s="204"/>
      <c r="P1" s="3"/>
      <c r="Q1" s="3"/>
      <c r="R1" s="3"/>
      <c r="S1" s="3"/>
      <c r="T1" s="3"/>
      <c r="U1" s="3"/>
      <c r="V1" s="3"/>
      <c r="W1" s="3"/>
      <c r="X1" s="3"/>
      <c r="Y1" s="3"/>
      <c r="Z1" s="3"/>
      <c r="AA1" s="3"/>
      <c r="AB1" s="3"/>
      <c r="AC1" s="3"/>
      <c r="AD1" s="3"/>
      <c r="AE1" s="3"/>
      <c r="AF1" s="3"/>
      <c r="AG1" s="3"/>
      <c r="AH1" s="3"/>
      <c r="AI1" s="3"/>
      <c r="AJ1" s="3"/>
    </row>
    <row r="2" spans="1:138" ht="24" thickBot="1">
      <c r="A2" s="2"/>
      <c r="B2" s="565" t="s">
        <v>396</v>
      </c>
      <c r="C2" s="565"/>
      <c r="D2" s="565"/>
      <c r="E2" s="565"/>
      <c r="F2" s="88"/>
      <c r="G2" s="2"/>
      <c r="H2" s="2"/>
      <c r="I2" s="2"/>
      <c r="J2" s="2"/>
      <c r="K2" s="2"/>
      <c r="L2" s="2"/>
      <c r="M2" s="2"/>
      <c r="N2" s="127"/>
      <c r="O2" s="204"/>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204"/>
      <c r="P3" s="3"/>
      <c r="Q3" s="3"/>
      <c r="R3" s="3"/>
      <c r="S3" s="3"/>
      <c r="T3" s="3"/>
      <c r="U3" s="3"/>
      <c r="V3" s="3"/>
      <c r="W3" s="3"/>
      <c r="X3" s="3"/>
      <c r="Y3" s="3"/>
      <c r="Z3" s="3"/>
      <c r="AA3" s="3"/>
      <c r="AB3" s="3"/>
      <c r="AC3" s="3"/>
      <c r="AD3" s="3"/>
      <c r="AE3" s="3"/>
      <c r="AF3" s="3"/>
    </row>
    <row r="4" spans="1:138" ht="21">
      <c r="A4" s="2"/>
      <c r="B4" s="63"/>
      <c r="C4" s="64" t="s">
        <v>397</v>
      </c>
      <c r="D4" s="64"/>
      <c r="E4" s="64" t="s">
        <v>398</v>
      </c>
      <c r="F4" s="65"/>
      <c r="G4" s="2"/>
      <c r="H4" s="2"/>
      <c r="I4" s="2"/>
      <c r="J4" s="2"/>
      <c r="K4" s="2"/>
      <c r="L4" s="2"/>
      <c r="M4" s="2"/>
      <c r="N4" s="127"/>
      <c r="O4" s="204"/>
      <c r="P4" s="3"/>
      <c r="Q4" s="3"/>
      <c r="R4" s="3"/>
      <c r="S4" s="3"/>
      <c r="T4" s="3"/>
      <c r="U4" s="3"/>
      <c r="V4" s="3"/>
      <c r="W4" s="3"/>
      <c r="X4" s="3"/>
      <c r="Y4" s="3"/>
      <c r="Z4" s="3"/>
      <c r="AA4" s="3"/>
      <c r="AB4" s="3"/>
      <c r="AC4" s="3"/>
      <c r="AD4" s="3"/>
      <c r="AE4" s="3"/>
      <c r="AF4" s="3"/>
    </row>
    <row r="5" spans="1:138" ht="40.5">
      <c r="A5" s="2"/>
      <c r="B5" s="63"/>
      <c r="C5" s="64" t="s">
        <v>399</v>
      </c>
      <c r="D5" s="64"/>
      <c r="E5" s="66" t="s">
        <v>400</v>
      </c>
      <c r="F5" s="64" t="s">
        <v>398</v>
      </c>
      <c r="G5" s="2"/>
      <c r="H5" s="2"/>
      <c r="I5" s="2"/>
      <c r="J5" s="2"/>
      <c r="K5" s="2"/>
      <c r="L5" s="2"/>
      <c r="M5" s="2"/>
      <c r="N5" s="127"/>
      <c r="O5" s="204"/>
      <c r="P5" s="3"/>
      <c r="Q5" s="3"/>
      <c r="R5" s="3"/>
      <c r="S5" s="3"/>
      <c r="T5" s="3"/>
      <c r="U5" s="3"/>
      <c r="V5" s="3"/>
      <c r="W5" s="3"/>
      <c r="X5" s="3"/>
      <c r="Y5" s="3"/>
      <c r="Z5" s="3"/>
      <c r="AA5" s="3"/>
      <c r="AB5" s="3"/>
      <c r="AC5" s="3"/>
      <c r="AD5" s="3"/>
      <c r="AE5" s="3"/>
      <c r="AF5" s="3"/>
    </row>
    <row r="6" spans="1:138" ht="20.25">
      <c r="A6" s="2"/>
      <c r="B6" s="67" t="s">
        <v>401</v>
      </c>
      <c r="C6" s="112" t="s">
        <v>402</v>
      </c>
      <c r="D6" s="68">
        <v>0.04</v>
      </c>
      <c r="E6" s="69" t="s">
        <v>403</v>
      </c>
      <c r="F6" s="70">
        <v>1</v>
      </c>
      <c r="G6" s="2"/>
      <c r="H6" s="52"/>
      <c r="I6" s="2"/>
      <c r="J6" s="2"/>
      <c r="K6" s="2"/>
      <c r="L6" s="2"/>
      <c r="M6" s="2"/>
      <c r="N6" s="127"/>
      <c r="O6" s="205"/>
      <c r="P6" s="3"/>
      <c r="Q6" s="3"/>
      <c r="R6" s="3"/>
      <c r="S6" s="3"/>
      <c r="T6" s="3"/>
      <c r="U6" s="3"/>
      <c r="V6" s="3"/>
      <c r="W6" s="3"/>
      <c r="X6" s="3"/>
      <c r="Y6" s="3"/>
      <c r="Z6" s="3"/>
      <c r="AA6" s="3"/>
      <c r="AB6" s="3"/>
      <c r="AC6" s="3"/>
      <c r="AD6" s="3"/>
      <c r="AE6" s="3"/>
      <c r="AF6" s="3"/>
    </row>
    <row r="7" spans="1:138" ht="20.25">
      <c r="A7" s="2"/>
      <c r="B7" s="71" t="s">
        <v>404</v>
      </c>
      <c r="C7" s="112" t="s">
        <v>405</v>
      </c>
      <c r="D7" s="68">
        <v>0.09</v>
      </c>
      <c r="E7" s="69" t="s">
        <v>406</v>
      </c>
      <c r="F7" s="70">
        <v>2</v>
      </c>
      <c r="G7" s="2"/>
      <c r="H7" s="2"/>
      <c r="I7" s="2"/>
      <c r="J7" s="2"/>
      <c r="K7" s="2"/>
      <c r="L7" s="2"/>
      <c r="M7" s="2"/>
      <c r="N7" s="127"/>
      <c r="O7" s="205"/>
      <c r="P7" s="3"/>
      <c r="Q7" s="3"/>
      <c r="R7" s="3"/>
      <c r="S7" s="3"/>
      <c r="T7" s="3"/>
      <c r="U7" s="3"/>
      <c r="V7" s="3"/>
      <c r="W7" s="3"/>
      <c r="X7" s="3"/>
      <c r="Y7" s="3"/>
      <c r="Z7" s="3"/>
      <c r="AA7" s="3"/>
      <c r="AB7" s="3"/>
      <c r="AC7" s="3"/>
      <c r="AD7" s="3"/>
      <c r="AE7" s="3"/>
      <c r="AF7" s="3"/>
    </row>
    <row r="8" spans="1:138" ht="20.25">
      <c r="A8" s="2"/>
      <c r="B8" s="72" t="s">
        <v>407</v>
      </c>
      <c r="C8" s="112" t="s">
        <v>408</v>
      </c>
      <c r="D8" s="68">
        <v>0.28999999999999998</v>
      </c>
      <c r="E8" s="69" t="s">
        <v>409</v>
      </c>
      <c r="F8" s="70">
        <v>3</v>
      </c>
      <c r="G8" s="2"/>
      <c r="H8" s="2"/>
      <c r="I8" s="2"/>
      <c r="J8" s="2"/>
      <c r="K8" s="2"/>
      <c r="L8" s="2"/>
      <c r="M8" s="2"/>
      <c r="N8" s="127"/>
      <c r="O8" s="205"/>
      <c r="P8" s="3"/>
      <c r="Q8" s="3"/>
      <c r="R8" s="3"/>
      <c r="S8" s="3"/>
      <c r="T8" s="3"/>
      <c r="U8" s="3"/>
      <c r="V8" s="3"/>
      <c r="W8" s="3"/>
      <c r="X8" s="3"/>
      <c r="Y8" s="3"/>
      <c r="Z8" s="3"/>
      <c r="AA8" s="3"/>
      <c r="AB8" s="3"/>
      <c r="AC8" s="3"/>
      <c r="AD8" s="3"/>
      <c r="AE8" s="3"/>
      <c r="AF8" s="3"/>
    </row>
    <row r="9" spans="1:138" ht="20.25">
      <c r="A9" s="2"/>
      <c r="B9" s="73" t="s">
        <v>410</v>
      </c>
      <c r="C9" s="112" t="s">
        <v>411</v>
      </c>
      <c r="D9" s="68">
        <v>0.49</v>
      </c>
      <c r="E9" s="69" t="s">
        <v>412</v>
      </c>
      <c r="F9" s="70">
        <v>4</v>
      </c>
      <c r="G9" s="2"/>
      <c r="H9" s="2"/>
      <c r="I9" s="2"/>
      <c r="J9" s="2"/>
      <c r="K9" s="2"/>
      <c r="L9" s="2"/>
      <c r="M9" s="2"/>
      <c r="N9" s="127"/>
      <c r="O9" s="205"/>
      <c r="P9" s="3"/>
      <c r="Q9" s="3"/>
      <c r="R9" s="3"/>
      <c r="S9" s="3"/>
      <c r="T9" s="3"/>
      <c r="U9" s="3"/>
      <c r="V9" s="3"/>
      <c r="W9" s="3"/>
      <c r="X9" s="3"/>
      <c r="Y9" s="3"/>
      <c r="Z9" s="3"/>
      <c r="AA9" s="3"/>
      <c r="AB9" s="3"/>
      <c r="AC9" s="3"/>
      <c r="AD9" s="3"/>
      <c r="AE9" s="3"/>
      <c r="AF9" s="3"/>
    </row>
    <row r="10" spans="1:138" ht="20.25">
      <c r="A10" s="2"/>
      <c r="B10" s="74" t="s">
        <v>413</v>
      </c>
      <c r="C10" s="112" t="s">
        <v>414</v>
      </c>
      <c r="D10" s="68">
        <v>1</v>
      </c>
      <c r="E10" s="69" t="s">
        <v>415</v>
      </c>
      <c r="F10" s="70">
        <v>5</v>
      </c>
      <c r="G10" s="2"/>
      <c r="H10" s="2"/>
      <c r="I10" s="93" t="s">
        <v>328</v>
      </c>
      <c r="J10" s="2"/>
      <c r="K10" s="2"/>
      <c r="L10" s="2"/>
      <c r="M10" s="2"/>
      <c r="N10" s="127"/>
      <c r="O10" s="205"/>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204"/>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204"/>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204"/>
      <c r="P13" s="3"/>
      <c r="Q13" s="3"/>
      <c r="R13" s="3"/>
      <c r="S13" s="3"/>
      <c r="T13" s="3"/>
      <c r="U13" s="3"/>
      <c r="V13" s="3"/>
      <c r="W13" s="3"/>
      <c r="X13" s="3"/>
      <c r="Y13" s="3"/>
      <c r="Z13" s="3"/>
      <c r="AA13" s="3"/>
      <c r="AB13" s="3"/>
      <c r="AC13" s="3"/>
      <c r="AD13" s="3"/>
      <c r="AE13" s="3"/>
      <c r="AF13" s="3"/>
    </row>
    <row r="14" spans="1:138" ht="23.25">
      <c r="A14" s="2"/>
      <c r="B14" s="566" t="s">
        <v>416</v>
      </c>
      <c r="C14" s="566"/>
      <c r="D14" s="566"/>
      <c r="E14" s="566"/>
      <c r="F14" s="100"/>
      <c r="G14" s="62"/>
      <c r="H14" s="2"/>
      <c r="I14" s="2"/>
      <c r="J14" s="2"/>
      <c r="K14" s="2"/>
      <c r="L14" s="2"/>
      <c r="M14" s="2"/>
      <c r="N14" s="127"/>
      <c r="O14" s="204"/>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204"/>
      <c r="P15" s="3"/>
      <c r="Q15" s="3"/>
      <c r="R15" s="3"/>
      <c r="S15" s="3"/>
      <c r="T15" s="3"/>
      <c r="U15" s="3"/>
      <c r="V15" s="3"/>
      <c r="W15" s="3"/>
      <c r="X15" s="3"/>
      <c r="Y15" s="3"/>
      <c r="Z15" s="3"/>
      <c r="AA15" s="3"/>
      <c r="AB15" s="3"/>
      <c r="AC15" s="3"/>
      <c r="AD15" s="3"/>
      <c r="AE15" s="3"/>
      <c r="AF15" s="3"/>
    </row>
    <row r="16" spans="1:138" s="78" customFormat="1" ht="20.25">
      <c r="A16" s="76"/>
      <c r="B16" s="102"/>
      <c r="C16" s="568" t="s">
        <v>293</v>
      </c>
      <c r="D16" s="568"/>
      <c r="E16" s="568"/>
      <c r="F16" s="103"/>
      <c r="G16" s="76"/>
      <c r="H16" s="76"/>
      <c r="I16" s="94" t="s">
        <v>287</v>
      </c>
      <c r="J16" s="76"/>
      <c r="K16" s="76"/>
      <c r="L16" s="76"/>
      <c r="M16" s="76"/>
      <c r="N16" s="128"/>
      <c r="O16" s="206"/>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417</v>
      </c>
      <c r="C17" s="567" t="s">
        <v>299</v>
      </c>
      <c r="D17" s="567"/>
      <c r="E17" s="567"/>
      <c r="F17" s="104">
        <v>1</v>
      </c>
      <c r="G17" s="76"/>
      <c r="H17" s="76"/>
      <c r="I17" s="93" t="s">
        <v>293</v>
      </c>
      <c r="J17" s="76"/>
      <c r="K17" s="76"/>
      <c r="L17" s="76"/>
      <c r="M17" s="76"/>
      <c r="N17" s="128"/>
      <c r="O17" s="207"/>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418</v>
      </c>
      <c r="C18" s="567" t="s">
        <v>294</v>
      </c>
      <c r="D18" s="567"/>
      <c r="E18" s="567"/>
      <c r="F18" s="104">
        <v>2</v>
      </c>
      <c r="G18" s="76"/>
      <c r="H18" s="76"/>
      <c r="I18" s="93" t="s">
        <v>317</v>
      </c>
      <c r="J18" s="76"/>
      <c r="K18" s="76"/>
      <c r="L18" s="76"/>
      <c r="M18" s="76"/>
      <c r="N18" s="128"/>
      <c r="O18" s="207"/>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419</v>
      </c>
      <c r="C19" s="567" t="s">
        <v>306</v>
      </c>
      <c r="D19" s="567"/>
      <c r="E19" s="567"/>
      <c r="F19" s="104">
        <v>3</v>
      </c>
      <c r="G19" s="76"/>
      <c r="H19" s="76"/>
      <c r="I19" s="93" t="s">
        <v>308</v>
      </c>
      <c r="J19" s="76"/>
      <c r="K19" s="76"/>
      <c r="L19" s="76"/>
      <c r="M19" s="76"/>
      <c r="N19" s="128"/>
      <c r="O19" s="207"/>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420</v>
      </c>
      <c r="C20" s="567" t="s">
        <v>421</v>
      </c>
      <c r="D20" s="567"/>
      <c r="E20" s="567"/>
      <c r="F20" s="104">
        <v>4</v>
      </c>
      <c r="G20" s="76"/>
      <c r="H20" s="76"/>
      <c r="I20" s="93" t="s">
        <v>314</v>
      </c>
      <c r="J20" s="76"/>
      <c r="K20" s="76"/>
      <c r="L20" s="76"/>
      <c r="M20" s="76"/>
      <c r="N20" s="128"/>
      <c r="O20" s="207"/>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422</v>
      </c>
      <c r="C21" s="567" t="s">
        <v>423</v>
      </c>
      <c r="D21" s="567"/>
      <c r="E21" s="567"/>
      <c r="F21" s="104">
        <v>5</v>
      </c>
      <c r="G21" s="76"/>
      <c r="H21" s="76"/>
      <c r="I21" s="93" t="str">
        <f>C48</f>
        <v>Interrupción o afectación en la prestación del servicio administrativo</v>
      </c>
      <c r="J21" s="76"/>
      <c r="K21" s="76"/>
      <c r="L21" s="76"/>
      <c r="M21" s="76"/>
      <c r="N21" s="128"/>
      <c r="O21" s="207"/>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206"/>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206"/>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69" t="s">
        <v>317</v>
      </c>
      <c r="D24" s="569"/>
      <c r="E24" s="569"/>
      <c r="F24" s="85"/>
      <c r="G24" s="76"/>
      <c r="H24" s="76"/>
      <c r="I24" s="76"/>
      <c r="J24" s="76"/>
      <c r="K24" s="76"/>
      <c r="L24" s="76"/>
      <c r="M24" s="76"/>
      <c r="N24" s="128"/>
      <c r="O24" s="206"/>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417</v>
      </c>
      <c r="C25" s="567" t="s">
        <v>318</v>
      </c>
      <c r="D25" s="567"/>
      <c r="E25" s="567"/>
      <c r="F25" s="104">
        <v>1</v>
      </c>
      <c r="G25" s="76"/>
      <c r="H25" s="76"/>
      <c r="I25" s="76"/>
      <c r="J25" s="76"/>
      <c r="K25" s="76"/>
      <c r="L25" s="76"/>
      <c r="M25" s="76"/>
      <c r="N25" s="128"/>
      <c r="O25" s="208"/>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418</v>
      </c>
      <c r="C26" s="567" t="s">
        <v>424</v>
      </c>
      <c r="D26" s="567"/>
      <c r="E26" s="567"/>
      <c r="F26" s="104">
        <v>2</v>
      </c>
      <c r="G26" s="76"/>
      <c r="H26" s="76"/>
      <c r="I26" s="84"/>
      <c r="J26" s="84"/>
      <c r="K26" s="84"/>
      <c r="L26" s="84"/>
      <c r="M26" s="84"/>
      <c r="N26" s="129"/>
      <c r="O26" s="208"/>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419</v>
      </c>
      <c r="C27" s="567" t="s">
        <v>425</v>
      </c>
      <c r="D27" s="567"/>
      <c r="E27" s="567"/>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208"/>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420</v>
      </c>
      <c r="C28" s="567" t="s">
        <v>426</v>
      </c>
      <c r="D28" s="567"/>
      <c r="E28" s="567"/>
      <c r="F28" s="104">
        <v>4</v>
      </c>
      <c r="G28" s="76"/>
      <c r="H28" s="76"/>
      <c r="I28" s="84" t="str">
        <v xml:space="preserve">Si el hecho llegara a presentarse, tendría bajo impacto o efecto sobre la entidad.
</v>
      </c>
      <c r="J28" s="84"/>
      <c r="K28" s="84"/>
      <c r="L28" s="84"/>
      <c r="M28" s="84"/>
      <c r="N28" s="129"/>
      <c r="O28" s="208"/>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422</v>
      </c>
      <c r="C29" s="567" t="s">
        <v>427</v>
      </c>
      <c r="D29" s="567"/>
      <c r="E29" s="567"/>
      <c r="F29" s="104">
        <v>5</v>
      </c>
      <c r="G29" s="76"/>
      <c r="H29" s="76"/>
      <c r="I29" s="84" t="str">
        <v xml:space="preserve">Si el hecho llegara a presentarse, tendría medianas consecuencias o efectos sobre la entidad.
</v>
      </c>
      <c r="J29" s="84"/>
      <c r="K29" s="84"/>
      <c r="L29" s="84"/>
      <c r="M29" s="84"/>
      <c r="N29" s="129"/>
      <c r="O29" s="208"/>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206"/>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206"/>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568" t="s">
        <v>308</v>
      </c>
      <c r="D32" s="568"/>
      <c r="E32" s="568"/>
      <c r="F32" s="85"/>
      <c r="I32" s="84"/>
      <c r="J32" s="84"/>
      <c r="K32" s="84"/>
      <c r="L32" s="84"/>
      <c r="M32" s="84"/>
      <c r="N32" s="129"/>
      <c r="O32" s="206"/>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417</v>
      </c>
      <c r="C33" s="567" t="s">
        <v>309</v>
      </c>
      <c r="D33" s="567"/>
      <c r="E33" s="567"/>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206"/>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418</v>
      </c>
      <c r="C34" s="567" t="s">
        <v>428</v>
      </c>
      <c r="D34" s="567"/>
      <c r="E34" s="567"/>
      <c r="F34" s="106">
        <v>2</v>
      </c>
      <c r="I34" s="84" t="str">
        <v xml:space="preserve">Si el hecho llegara a presentarse, tendría bajo impacto o efecto sobre la entidad.
</v>
      </c>
      <c r="J34" s="84"/>
      <c r="K34" s="84"/>
      <c r="L34" s="84"/>
      <c r="M34" s="84"/>
      <c r="N34" s="129"/>
      <c r="O34" s="206"/>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419</v>
      </c>
      <c r="C35" s="567" t="s">
        <v>429</v>
      </c>
      <c r="D35" s="567"/>
      <c r="E35" s="567"/>
      <c r="F35" s="106">
        <v>3</v>
      </c>
      <c r="I35" s="84" t="str">
        <v xml:space="preserve">Si el hecho llegara a presentarse, tendría medianas consecuencias o efectos sobre la entidad.
</v>
      </c>
      <c r="J35" s="84"/>
      <c r="K35" s="84"/>
      <c r="L35" s="84"/>
      <c r="M35" s="84"/>
      <c r="N35" s="129"/>
      <c r="O35" s="206"/>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420</v>
      </c>
      <c r="C36" s="567" t="s">
        <v>430</v>
      </c>
      <c r="D36" s="567"/>
      <c r="E36" s="567"/>
      <c r="F36" s="106">
        <v>4</v>
      </c>
      <c r="I36" s="84" t="str">
        <v xml:space="preserve">Si el hecho llegara a presentarse, tendría altas consecuencias o efectos sobre la entidad
</v>
      </c>
      <c r="J36" s="84"/>
      <c r="K36" s="84"/>
      <c r="L36" s="84"/>
      <c r="M36" s="84"/>
      <c r="N36" s="129"/>
      <c r="O36" s="206"/>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422</v>
      </c>
      <c r="C37" s="567" t="s">
        <v>431</v>
      </c>
      <c r="D37" s="567"/>
      <c r="E37" s="567"/>
      <c r="F37" s="106">
        <v>5</v>
      </c>
      <c r="I37" s="84" t="str">
        <v xml:space="preserve">Si el hecho llegara a presentarse, tendría desastrosas consecuencias o efectos sobre la entidad.
</v>
      </c>
      <c r="J37" s="84"/>
      <c r="K37" s="84"/>
      <c r="L37" s="84"/>
      <c r="M37" s="84"/>
      <c r="N37" s="129"/>
      <c r="O37" s="206"/>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206"/>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206"/>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568" t="s">
        <v>314</v>
      </c>
      <c r="D40" s="568"/>
      <c r="E40" s="568"/>
      <c r="F40" s="85"/>
      <c r="N40" s="128"/>
      <c r="O40" s="206"/>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417</v>
      </c>
      <c r="C41" s="567" t="s">
        <v>315</v>
      </c>
      <c r="D41" s="567"/>
      <c r="E41" s="567"/>
      <c r="F41" s="106">
        <v>1</v>
      </c>
      <c r="N41" s="128"/>
      <c r="O41" s="206"/>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418</v>
      </c>
      <c r="C42" s="567" t="s">
        <v>432</v>
      </c>
      <c r="D42" s="567"/>
      <c r="E42" s="567"/>
      <c r="F42" s="106">
        <v>2</v>
      </c>
      <c r="N42" s="128"/>
      <c r="O42" s="206"/>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419</v>
      </c>
      <c r="C43" s="567" t="s">
        <v>433</v>
      </c>
      <c r="D43" s="567"/>
      <c r="E43" s="567"/>
      <c r="F43" s="106">
        <v>3</v>
      </c>
      <c r="N43" s="128"/>
      <c r="O43" s="206"/>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420</v>
      </c>
      <c r="C44" s="567" t="s">
        <v>434</v>
      </c>
      <c r="D44" s="567"/>
      <c r="E44" s="567"/>
      <c r="F44" s="106">
        <v>4</v>
      </c>
      <c r="N44" s="128"/>
      <c r="O44" s="206"/>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422</v>
      </c>
      <c r="C45" s="567" t="s">
        <v>435</v>
      </c>
      <c r="D45" s="567"/>
      <c r="E45" s="567"/>
      <c r="F45" s="106">
        <v>5</v>
      </c>
      <c r="N45" s="128"/>
      <c r="O45" s="206"/>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436</v>
      </c>
      <c r="D46" s="84"/>
      <c r="F46" s="85"/>
      <c r="N46" s="128"/>
      <c r="O46" s="206"/>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206"/>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569" t="s">
        <v>437</v>
      </c>
      <c r="D48" s="569"/>
      <c r="E48" s="569"/>
      <c r="F48" s="85"/>
      <c r="N48" s="128"/>
      <c r="O48" s="206"/>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417</v>
      </c>
      <c r="C49" s="570" t="s">
        <v>438</v>
      </c>
      <c r="D49" s="571"/>
      <c r="E49" s="572"/>
      <c r="F49" s="70">
        <v>1</v>
      </c>
      <c r="N49" s="128"/>
      <c r="O49" s="206"/>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418</v>
      </c>
      <c r="C50" s="570" t="s">
        <v>439</v>
      </c>
      <c r="D50" s="571"/>
      <c r="E50" s="572"/>
      <c r="F50" s="70">
        <v>2</v>
      </c>
      <c r="N50" s="128"/>
      <c r="O50" s="206"/>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419</v>
      </c>
      <c r="C51" s="570" t="s">
        <v>440</v>
      </c>
      <c r="D51" s="571"/>
      <c r="E51" s="572"/>
      <c r="F51" s="70">
        <v>3</v>
      </c>
      <c r="N51" s="128"/>
      <c r="O51" s="206"/>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420</v>
      </c>
      <c r="C52" s="570" t="s">
        <v>441</v>
      </c>
      <c r="D52" s="571"/>
      <c r="E52" s="572"/>
      <c r="F52" s="70">
        <v>4</v>
      </c>
      <c r="N52" s="128"/>
      <c r="O52" s="206"/>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422</v>
      </c>
      <c r="C53" s="570" t="s">
        <v>442</v>
      </c>
      <c r="D53" s="571"/>
      <c r="E53" s="572"/>
      <c r="F53" s="70">
        <v>5</v>
      </c>
      <c r="N53" s="128"/>
      <c r="O53" s="206"/>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206"/>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206"/>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328</v>
      </c>
      <c r="D56" s="96"/>
      <c r="E56" s="96"/>
      <c r="F56" s="85"/>
      <c r="N56" s="128"/>
      <c r="O56" s="206"/>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417</v>
      </c>
      <c r="C57" s="573" t="s">
        <v>329</v>
      </c>
      <c r="D57" s="574"/>
      <c r="E57" s="575"/>
      <c r="F57" s="70">
        <v>1</v>
      </c>
      <c r="N57" s="128"/>
      <c r="O57" s="206"/>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418</v>
      </c>
      <c r="C58" s="573" t="s">
        <v>443</v>
      </c>
      <c r="D58" s="574"/>
      <c r="E58" s="575"/>
      <c r="F58" s="70">
        <v>2</v>
      </c>
      <c r="N58" s="128"/>
      <c r="O58" s="206"/>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419</v>
      </c>
      <c r="C59" s="573" t="s">
        <v>444</v>
      </c>
      <c r="D59" s="574"/>
      <c r="E59" s="575"/>
      <c r="F59" s="70">
        <v>3</v>
      </c>
      <c r="N59" s="128"/>
      <c r="O59" s="206"/>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420</v>
      </c>
      <c r="C60" s="573" t="s">
        <v>445</v>
      </c>
      <c r="D60" s="574"/>
      <c r="E60" s="575"/>
      <c r="F60" s="70">
        <v>4</v>
      </c>
      <c r="N60" s="128"/>
      <c r="O60" s="206"/>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422</v>
      </c>
      <c r="C61" s="573" t="s">
        <v>446</v>
      </c>
      <c r="D61" s="574"/>
      <c r="E61" s="575"/>
      <c r="F61" s="70">
        <v>5</v>
      </c>
      <c r="N61" s="128"/>
      <c r="O61" s="206"/>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206"/>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206"/>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206"/>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206"/>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206"/>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206"/>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206"/>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206"/>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206"/>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206"/>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206"/>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206"/>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206"/>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206"/>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206"/>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206"/>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206"/>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206"/>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206"/>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206"/>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206"/>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206"/>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206"/>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206"/>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206"/>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206"/>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206"/>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206"/>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206"/>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206"/>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206"/>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206"/>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206"/>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206"/>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206"/>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206"/>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206"/>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206"/>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206"/>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206"/>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206"/>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206"/>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206"/>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206"/>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206"/>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206"/>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206"/>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206"/>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206"/>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206"/>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206"/>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206"/>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206"/>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206"/>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206"/>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206"/>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206"/>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206"/>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206"/>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206"/>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206"/>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206"/>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206"/>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206"/>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206"/>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206"/>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206"/>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206"/>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206"/>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206"/>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206"/>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206"/>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206"/>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206"/>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206"/>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206"/>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206"/>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206"/>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206"/>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206"/>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206"/>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206"/>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206"/>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206"/>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206"/>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206"/>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206"/>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206"/>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206"/>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206"/>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206"/>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206"/>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206"/>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206"/>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206"/>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206"/>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206"/>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206"/>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206"/>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206"/>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206"/>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206"/>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206"/>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206"/>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206"/>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206"/>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206"/>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206"/>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206"/>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206"/>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206"/>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206"/>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206"/>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206"/>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206"/>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206"/>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206"/>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206"/>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206"/>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206"/>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206"/>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206"/>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206"/>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206"/>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206"/>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206"/>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206"/>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206"/>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206"/>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206"/>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206"/>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206"/>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206"/>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206"/>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206"/>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206"/>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206"/>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204"/>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204"/>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204"/>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204"/>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204"/>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204"/>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204"/>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204"/>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204"/>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204"/>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204"/>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204"/>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204"/>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204"/>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204"/>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204"/>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204"/>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204"/>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204"/>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204"/>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204"/>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204"/>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204"/>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204"/>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204"/>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204"/>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204"/>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204"/>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204"/>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204"/>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204"/>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204"/>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204"/>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204"/>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204"/>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204"/>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204"/>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204"/>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204"/>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204"/>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204"/>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204"/>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204"/>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204"/>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204"/>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204"/>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204"/>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204"/>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204"/>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204"/>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204"/>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204"/>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204"/>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204"/>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204"/>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204"/>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204"/>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204"/>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204"/>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204"/>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204"/>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204"/>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204"/>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204"/>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204"/>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204"/>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204"/>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204"/>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204"/>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204"/>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204"/>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204"/>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204"/>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204"/>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204"/>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204"/>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204"/>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204"/>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204"/>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204"/>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204"/>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204"/>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204"/>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204"/>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204"/>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204"/>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204"/>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204"/>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204"/>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204"/>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204"/>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204"/>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204"/>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204"/>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204"/>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204"/>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204"/>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204"/>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204"/>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204"/>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204"/>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204"/>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204"/>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204"/>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204"/>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204"/>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204"/>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204"/>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204"/>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204"/>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204"/>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204"/>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204"/>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204"/>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204"/>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204"/>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204"/>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204"/>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204"/>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204"/>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204"/>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204"/>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204"/>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204"/>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204"/>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204"/>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204"/>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204"/>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204"/>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204"/>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204"/>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204"/>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204"/>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204"/>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204"/>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204"/>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204"/>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204"/>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204"/>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204"/>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204"/>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204"/>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204"/>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204"/>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204"/>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204"/>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204"/>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204"/>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204"/>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204"/>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204"/>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204"/>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204"/>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204"/>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204"/>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204"/>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204"/>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204"/>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204"/>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204"/>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204"/>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204"/>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204"/>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204"/>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204"/>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204"/>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204"/>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204"/>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204"/>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204"/>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204"/>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204"/>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204"/>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204"/>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204"/>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204"/>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204"/>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204"/>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204"/>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204"/>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204"/>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204"/>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204"/>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204"/>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204"/>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204"/>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204"/>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204"/>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204"/>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204"/>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204"/>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204"/>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204"/>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204"/>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204"/>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204"/>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204"/>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204"/>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204"/>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204"/>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204"/>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204"/>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204"/>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204"/>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204"/>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204"/>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204"/>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204"/>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204"/>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204"/>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204"/>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204"/>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204"/>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204"/>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204"/>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204"/>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204"/>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204"/>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204"/>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204"/>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204"/>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204"/>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204"/>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204"/>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204"/>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204"/>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204"/>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204"/>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204"/>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204"/>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204"/>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204"/>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204"/>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204"/>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204"/>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204"/>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204"/>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204"/>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204"/>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204"/>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204"/>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204"/>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204"/>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204"/>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204"/>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204"/>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204"/>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204"/>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204"/>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204"/>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204"/>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204"/>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204"/>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204"/>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204"/>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204"/>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204"/>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204"/>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204"/>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204"/>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204"/>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204"/>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204"/>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204"/>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204"/>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204"/>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204"/>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204"/>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204"/>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204"/>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204"/>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204"/>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204"/>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204"/>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204"/>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204"/>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204"/>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204"/>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204"/>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204"/>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204"/>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204"/>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204"/>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204"/>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204"/>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204"/>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204"/>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204"/>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204"/>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204"/>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204"/>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204"/>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204"/>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204"/>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204"/>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204"/>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204"/>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204"/>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204"/>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204"/>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204"/>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204"/>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204"/>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204"/>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204"/>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204"/>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204"/>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204"/>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204"/>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204"/>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204"/>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204"/>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204"/>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204"/>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204"/>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204"/>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204"/>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204"/>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204"/>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204"/>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204"/>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204"/>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204"/>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204"/>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204"/>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204"/>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204"/>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204"/>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204"/>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204"/>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204"/>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204"/>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204"/>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204"/>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204"/>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204"/>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204"/>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204"/>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204"/>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204"/>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204"/>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204"/>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204"/>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204"/>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204"/>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204"/>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204"/>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204"/>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204"/>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204"/>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204"/>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204"/>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204"/>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204"/>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204"/>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204"/>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204"/>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204"/>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204"/>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204"/>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204"/>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204"/>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204"/>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204"/>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204"/>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204"/>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204"/>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204"/>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204"/>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204"/>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204"/>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204"/>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204"/>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204"/>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204"/>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204"/>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204"/>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204"/>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204"/>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204"/>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204"/>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204"/>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204"/>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204"/>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204"/>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204"/>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204"/>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204"/>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204"/>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204"/>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204"/>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204"/>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204"/>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204"/>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204"/>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204"/>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204"/>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204"/>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204"/>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204"/>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204"/>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204"/>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204"/>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204"/>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204"/>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204"/>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204"/>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204"/>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204"/>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204"/>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204"/>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204"/>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204"/>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204"/>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204"/>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204"/>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204"/>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204"/>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204"/>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204"/>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204"/>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204"/>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204"/>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204"/>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204"/>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204"/>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204"/>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204"/>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204"/>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204"/>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204"/>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204"/>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204"/>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204"/>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204"/>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204"/>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204"/>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204"/>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204"/>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204"/>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204"/>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204"/>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204"/>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204"/>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204"/>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204"/>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204"/>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204"/>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204"/>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204"/>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204"/>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204"/>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204"/>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204"/>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204"/>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204"/>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204"/>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204"/>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204"/>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204"/>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204"/>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204"/>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204"/>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204"/>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204"/>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204"/>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204"/>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204"/>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204"/>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204"/>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204"/>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204"/>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204"/>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204"/>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204"/>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204"/>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204"/>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204"/>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204"/>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204"/>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204"/>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204"/>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204"/>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204"/>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204"/>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204"/>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204"/>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204"/>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204"/>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204"/>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204"/>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204"/>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204"/>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204"/>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204"/>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204"/>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204"/>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204"/>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204"/>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204"/>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204"/>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204"/>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204"/>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204"/>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204"/>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204"/>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204"/>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204"/>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204"/>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204"/>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204"/>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204"/>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204"/>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204"/>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204"/>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204"/>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204"/>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204"/>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204"/>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204"/>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578" t="s">
        <v>447</v>
      </c>
      <c r="C4" s="579"/>
      <c r="D4" s="579"/>
      <c r="E4" s="580" t="s">
        <v>448</v>
      </c>
      <c r="F4" s="580"/>
      <c r="G4" s="580"/>
      <c r="H4" s="580"/>
      <c r="I4" s="581"/>
      <c r="Q4" s="582" t="s">
        <v>449</v>
      </c>
      <c r="R4" s="582"/>
    </row>
    <row r="5" spans="2:19">
      <c r="B5" s="578"/>
      <c r="C5" s="579"/>
      <c r="D5" s="579"/>
      <c r="E5" s="580"/>
      <c r="F5" s="580"/>
      <c r="G5" s="580"/>
      <c r="H5" s="580"/>
      <c r="I5" s="581"/>
      <c r="Q5" s="582"/>
      <c r="R5" s="582"/>
    </row>
    <row r="6" spans="2:19">
      <c r="B6" s="578"/>
      <c r="C6" s="579"/>
      <c r="D6" s="579"/>
      <c r="E6" s="580"/>
      <c r="F6" s="580"/>
      <c r="G6" s="580"/>
      <c r="H6" s="580"/>
      <c r="I6" s="581"/>
      <c r="Q6" s="582"/>
      <c r="R6" s="582"/>
    </row>
    <row r="7" spans="2:19" ht="15.75" thickBot="1">
      <c r="B7" s="116"/>
      <c r="I7" s="117"/>
    </row>
    <row r="8" spans="2:19" ht="62.25" customHeight="1" thickBot="1">
      <c r="B8" s="583" t="s">
        <v>398</v>
      </c>
      <c r="C8" s="584"/>
      <c r="D8" s="56" t="s">
        <v>450</v>
      </c>
      <c r="E8" s="57">
        <v>5</v>
      </c>
      <c r="F8" s="57">
        <v>10</v>
      </c>
      <c r="G8" s="57">
        <v>15</v>
      </c>
      <c r="H8" s="57">
        <v>20</v>
      </c>
      <c r="I8" s="118">
        <v>25</v>
      </c>
      <c r="K8" s="585" t="s">
        <v>451</v>
      </c>
      <c r="L8" s="586"/>
      <c r="M8" s="586"/>
      <c r="N8" s="586"/>
      <c r="O8" s="586"/>
      <c r="P8" s="587"/>
      <c r="Q8" s="588" t="s">
        <v>452</v>
      </c>
      <c r="R8" s="588"/>
      <c r="S8" s="16" t="s">
        <v>453</v>
      </c>
    </row>
    <row r="9" spans="2:19" ht="62.25" customHeight="1" thickBot="1">
      <c r="B9" s="583"/>
      <c r="C9" s="584"/>
      <c r="D9" s="56" t="s">
        <v>454</v>
      </c>
      <c r="E9" s="58">
        <v>4</v>
      </c>
      <c r="F9" s="58">
        <v>8</v>
      </c>
      <c r="G9" s="57">
        <v>12</v>
      </c>
      <c r="H9" s="57">
        <v>16</v>
      </c>
      <c r="I9" s="118">
        <v>20</v>
      </c>
      <c r="K9" s="589" t="s">
        <v>455</v>
      </c>
      <c r="L9" s="590"/>
      <c r="M9" s="590"/>
      <c r="N9" s="590"/>
      <c r="O9" s="590"/>
      <c r="P9" s="590"/>
      <c r="Q9" s="591" t="s">
        <v>456</v>
      </c>
      <c r="R9" s="592"/>
      <c r="S9" s="16" t="s">
        <v>395</v>
      </c>
    </row>
    <row r="10" spans="2:19" ht="62.25" customHeight="1" thickBot="1">
      <c r="B10" s="583"/>
      <c r="C10" s="584"/>
      <c r="D10" s="56" t="s">
        <v>457</v>
      </c>
      <c r="E10" s="58">
        <v>3</v>
      </c>
      <c r="F10" s="58">
        <v>6</v>
      </c>
      <c r="G10" s="58">
        <v>9</v>
      </c>
      <c r="H10" s="57">
        <v>12</v>
      </c>
      <c r="I10" s="118">
        <v>15</v>
      </c>
      <c r="K10" s="593" t="s">
        <v>419</v>
      </c>
      <c r="L10" s="594"/>
      <c r="M10" s="594"/>
      <c r="N10" s="594"/>
      <c r="O10" s="594"/>
      <c r="P10" s="594"/>
      <c r="Q10" s="588" t="s">
        <v>458</v>
      </c>
      <c r="R10" s="588"/>
      <c r="S10" s="16" t="s">
        <v>459</v>
      </c>
    </row>
    <row r="11" spans="2:19" ht="62.25" customHeight="1">
      <c r="B11" s="583"/>
      <c r="C11" s="584"/>
      <c r="D11" s="56" t="s">
        <v>460</v>
      </c>
      <c r="E11" s="59">
        <v>2</v>
      </c>
      <c r="F11" s="58">
        <v>4</v>
      </c>
      <c r="G11" s="58">
        <v>6</v>
      </c>
      <c r="H11" s="57">
        <v>8</v>
      </c>
      <c r="I11" s="118">
        <v>10</v>
      </c>
      <c r="K11" s="595" t="s">
        <v>461</v>
      </c>
      <c r="L11" s="596"/>
      <c r="M11" s="596"/>
      <c r="N11" s="596"/>
      <c r="O11" s="596"/>
      <c r="P11" s="596"/>
      <c r="Q11" s="588" t="s">
        <v>394</v>
      </c>
      <c r="R11" s="597"/>
      <c r="S11" s="16" t="s">
        <v>394</v>
      </c>
    </row>
    <row r="12" spans="2:19" ht="62.25" customHeight="1">
      <c r="B12" s="583"/>
      <c r="C12" s="584"/>
      <c r="D12" s="56" t="s">
        <v>462</v>
      </c>
      <c r="E12" s="59">
        <v>1</v>
      </c>
      <c r="F12" s="59">
        <v>2</v>
      </c>
      <c r="G12" s="58">
        <v>3</v>
      </c>
      <c r="H12" s="57">
        <v>4</v>
      </c>
      <c r="I12" s="118">
        <v>5</v>
      </c>
    </row>
    <row r="13" spans="2:19" ht="62.25" customHeight="1" thickBot="1">
      <c r="B13" s="119"/>
      <c r="C13" s="576" t="s">
        <v>463</v>
      </c>
      <c r="D13" s="577"/>
      <c r="E13" s="120" t="s">
        <v>464</v>
      </c>
      <c r="F13" s="120" t="s">
        <v>465</v>
      </c>
      <c r="G13" s="120" t="s">
        <v>466</v>
      </c>
      <c r="H13" s="120" t="s">
        <v>467</v>
      </c>
      <c r="I13" s="121" t="s">
        <v>468</v>
      </c>
    </row>
    <row r="17" spans="4:6">
      <c r="D17" s="16"/>
      <c r="E17" s="16"/>
      <c r="F17" s="16"/>
    </row>
    <row r="18" spans="4:6" ht="15.75">
      <c r="D18" s="21" t="s">
        <v>469</v>
      </c>
      <c r="E18" s="122" t="s">
        <v>461</v>
      </c>
      <c r="F18" s="122">
        <v>1</v>
      </c>
    </row>
    <row r="19" spans="4:6">
      <c r="D19" s="21" t="s">
        <v>470</v>
      </c>
      <c r="E19" s="21" t="s">
        <v>461</v>
      </c>
      <c r="F19" s="21">
        <v>2</v>
      </c>
    </row>
    <row r="20" spans="4:6">
      <c r="D20" s="21" t="s">
        <v>471</v>
      </c>
      <c r="E20" s="21" t="s">
        <v>419</v>
      </c>
      <c r="F20" s="21">
        <v>2</v>
      </c>
    </row>
    <row r="21" spans="4:6">
      <c r="D21" s="21" t="s">
        <v>472</v>
      </c>
      <c r="E21" s="21" t="s">
        <v>473</v>
      </c>
      <c r="F21" s="21">
        <v>3</v>
      </c>
    </row>
    <row r="22" spans="4:6">
      <c r="D22" s="21" t="s">
        <v>474</v>
      </c>
      <c r="E22" s="21" t="s">
        <v>451</v>
      </c>
      <c r="F22" s="21">
        <v>4</v>
      </c>
    </row>
    <row r="23" spans="4:6">
      <c r="D23" s="21" t="s">
        <v>475</v>
      </c>
      <c r="E23" s="21" t="s">
        <v>461</v>
      </c>
      <c r="F23" s="21">
        <v>1</v>
      </c>
    </row>
    <row r="24" spans="4:6">
      <c r="D24" s="21" t="s">
        <v>476</v>
      </c>
      <c r="E24" s="21" t="s">
        <v>419</v>
      </c>
      <c r="F24" s="21">
        <v>2</v>
      </c>
    </row>
    <row r="25" spans="4:6">
      <c r="D25" s="21" t="s">
        <v>477</v>
      </c>
      <c r="E25" s="21" t="s">
        <v>419</v>
      </c>
      <c r="F25" s="21">
        <v>2</v>
      </c>
    </row>
    <row r="26" spans="4:6">
      <c r="D26" s="21" t="s">
        <v>478</v>
      </c>
      <c r="E26" s="21" t="s">
        <v>455</v>
      </c>
      <c r="F26" s="21">
        <v>3</v>
      </c>
    </row>
    <row r="27" spans="4:6">
      <c r="D27" s="21" t="s">
        <v>479</v>
      </c>
      <c r="E27" s="21" t="s">
        <v>451</v>
      </c>
      <c r="F27" s="21">
        <v>4</v>
      </c>
    </row>
    <row r="28" spans="4:6">
      <c r="D28" s="21" t="s">
        <v>480</v>
      </c>
      <c r="E28" s="21" t="s">
        <v>419</v>
      </c>
      <c r="F28" s="21">
        <v>2</v>
      </c>
    </row>
    <row r="29" spans="4:6">
      <c r="D29" s="21" t="s">
        <v>481</v>
      </c>
      <c r="E29" s="21" t="s">
        <v>419</v>
      </c>
      <c r="F29" s="21">
        <v>2</v>
      </c>
    </row>
    <row r="30" spans="4:6">
      <c r="D30" s="21" t="s">
        <v>482</v>
      </c>
      <c r="E30" s="21" t="s">
        <v>419</v>
      </c>
      <c r="F30" s="21">
        <v>2</v>
      </c>
    </row>
    <row r="31" spans="4:6">
      <c r="D31" s="21" t="s">
        <v>483</v>
      </c>
      <c r="E31" s="21" t="s">
        <v>455</v>
      </c>
      <c r="F31" s="21">
        <v>3</v>
      </c>
    </row>
    <row r="32" spans="4:6">
      <c r="D32" s="21" t="s">
        <v>484</v>
      </c>
      <c r="E32" s="21" t="s">
        <v>451</v>
      </c>
      <c r="F32" s="21">
        <v>4</v>
      </c>
    </row>
    <row r="33" spans="4:6">
      <c r="D33" s="21" t="s">
        <v>485</v>
      </c>
      <c r="E33" s="21" t="s">
        <v>419</v>
      </c>
      <c r="F33" s="21">
        <v>2</v>
      </c>
    </row>
    <row r="34" spans="4:6">
      <c r="D34" s="21" t="s">
        <v>486</v>
      </c>
      <c r="E34" s="21" t="s">
        <v>419</v>
      </c>
      <c r="F34" s="21">
        <v>2</v>
      </c>
    </row>
    <row r="35" spans="4:6">
      <c r="D35" s="21" t="s">
        <v>487</v>
      </c>
      <c r="E35" s="21" t="s">
        <v>455</v>
      </c>
      <c r="F35" s="21">
        <v>3</v>
      </c>
    </row>
    <row r="36" spans="4:6">
      <c r="D36" s="21" t="s">
        <v>488</v>
      </c>
      <c r="E36" s="21" t="s">
        <v>455</v>
      </c>
      <c r="F36" s="21">
        <v>3</v>
      </c>
    </row>
    <row r="37" spans="4:6">
      <c r="D37" s="21" t="s">
        <v>489</v>
      </c>
      <c r="E37" s="21" t="s">
        <v>451</v>
      </c>
      <c r="F37" s="21">
        <v>4</v>
      </c>
    </row>
    <row r="38" spans="4:6">
      <c r="D38" s="21" t="s">
        <v>490</v>
      </c>
      <c r="E38" s="21" t="s">
        <v>455</v>
      </c>
      <c r="F38" s="21">
        <v>3</v>
      </c>
    </row>
    <row r="39" spans="4:6">
      <c r="D39" s="21" t="s">
        <v>491</v>
      </c>
      <c r="E39" s="21" t="s">
        <v>455</v>
      </c>
      <c r="F39" s="21">
        <v>3</v>
      </c>
    </row>
    <row r="40" spans="4:6">
      <c r="D40" s="21" t="s">
        <v>492</v>
      </c>
      <c r="E40" s="21" t="s">
        <v>455</v>
      </c>
      <c r="F40" s="21">
        <v>3</v>
      </c>
    </row>
    <row r="41" spans="4:6">
      <c r="D41" s="21" t="s">
        <v>493</v>
      </c>
      <c r="E41" s="21" t="s">
        <v>455</v>
      </c>
      <c r="F41" s="21">
        <v>3</v>
      </c>
    </row>
    <row r="42" spans="4:6">
      <c r="D42" s="21" t="s">
        <v>494</v>
      </c>
      <c r="E42" s="21" t="s">
        <v>451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A11" zoomScale="60" zoomScaleNormal="60" workbookViewId="0">
      <selection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9"/>
      <c r="B1" s="630"/>
      <c r="C1" s="633"/>
      <c r="D1" s="633"/>
      <c r="E1" s="633"/>
      <c r="F1" s="633"/>
      <c r="G1" s="633"/>
      <c r="H1" s="633"/>
      <c r="I1" s="633"/>
      <c r="J1" s="634"/>
      <c r="K1" s="628"/>
      <c r="L1" s="628"/>
      <c r="M1" s="62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31"/>
      <c r="B2" s="632"/>
      <c r="C2" s="635"/>
      <c r="D2" s="635"/>
      <c r="E2" s="635"/>
      <c r="F2" s="635"/>
      <c r="G2" s="635"/>
      <c r="H2" s="635"/>
      <c r="I2" s="635"/>
      <c r="J2" s="636"/>
      <c r="K2" s="628"/>
      <c r="L2" s="628"/>
      <c r="M2" s="62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5"/>
      <c r="D3" s="635"/>
      <c r="E3" s="635"/>
      <c r="F3" s="635"/>
      <c r="G3" s="635"/>
      <c r="H3" s="635"/>
      <c r="I3" s="635"/>
      <c r="J3" s="636"/>
      <c r="K3" s="628"/>
      <c r="L3" s="628"/>
      <c r="M3" s="62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14" t="s">
        <v>264</v>
      </c>
      <c r="B4" s="514"/>
      <c r="C4" s="519" t="s">
        <v>265</v>
      </c>
      <c r="D4" s="519"/>
      <c r="E4" s="519"/>
      <c r="F4" s="519"/>
      <c r="G4" s="519"/>
      <c r="H4" s="519"/>
      <c r="I4" s="519"/>
      <c r="J4" s="519"/>
      <c r="K4" s="519"/>
      <c r="L4" s="519"/>
      <c r="M4" s="51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14" t="s">
        <v>266</v>
      </c>
      <c r="B5" s="514"/>
      <c r="C5" s="515" t="s">
        <v>267</v>
      </c>
      <c r="D5" s="515"/>
      <c r="E5" s="515"/>
      <c r="F5" s="515"/>
      <c r="G5" s="515"/>
      <c r="H5" s="515"/>
      <c r="I5" s="515"/>
      <c r="J5" s="515"/>
      <c r="K5" s="515"/>
      <c r="L5" s="515"/>
      <c r="M5" s="51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14" t="s">
        <v>268</v>
      </c>
      <c r="B6" s="514"/>
      <c r="C6" s="613" t="s">
        <v>2</v>
      </c>
      <c r="D6" s="614"/>
      <c r="E6" s="614"/>
      <c r="F6" s="614"/>
      <c r="G6" s="614"/>
      <c r="H6" s="614"/>
      <c r="I6" s="614"/>
      <c r="J6" s="614"/>
      <c r="K6" s="614"/>
      <c r="L6" s="614"/>
      <c r="M6" s="61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8" t="s">
        <v>495</v>
      </c>
      <c r="B7" s="609"/>
      <c r="C7" s="610"/>
      <c r="D7" s="611" t="s">
        <v>496</v>
      </c>
      <c r="E7" s="611"/>
      <c r="F7" s="611"/>
      <c r="G7" s="612" t="s">
        <v>497</v>
      </c>
      <c r="H7" s="620" t="s">
        <v>498</v>
      </c>
      <c r="I7" s="622" t="s">
        <v>499</v>
      </c>
      <c r="J7" s="623"/>
      <c r="K7" s="622" t="s">
        <v>500</v>
      </c>
      <c r="L7" s="623"/>
      <c r="M7" s="624" t="s">
        <v>501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39</v>
      </c>
      <c r="B8" s="34" t="s">
        <v>206</v>
      </c>
      <c r="C8" s="34" t="s">
        <v>208</v>
      </c>
      <c r="D8" s="27" t="s">
        <v>218</v>
      </c>
      <c r="E8" s="27" t="s">
        <v>502</v>
      </c>
      <c r="F8" s="27" t="s">
        <v>503</v>
      </c>
      <c r="G8" s="612"/>
      <c r="H8" s="621"/>
      <c r="I8" s="28" t="s">
        <v>504</v>
      </c>
      <c r="J8" s="28" t="s">
        <v>505</v>
      </c>
      <c r="K8" s="28" t="s">
        <v>506</v>
      </c>
      <c r="L8" s="28" t="s">
        <v>507</v>
      </c>
      <c r="M8" s="62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7"/>
      <c r="B9" s="638"/>
      <c r="C9" s="638"/>
      <c r="D9" s="638"/>
      <c r="E9" s="638"/>
      <c r="F9" s="638"/>
      <c r="G9" s="63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9">
        <f>'7- Mapa Final'!A10</f>
        <v>1</v>
      </c>
      <c r="B10" s="617" t="str">
        <f>'7- Mapa Final'!B10</f>
        <v>Reparto inequitativo</v>
      </c>
      <c r="C10" s="617" t="str">
        <f>'7- Mapa Final'!C10</f>
        <v>No reporte de novedades, por parte de los despachos judiciales.</v>
      </c>
      <c r="D10" s="626" t="str">
        <f>'7- Mapa Final'!J10</f>
        <v>Muy Baja - 1</v>
      </c>
      <c r="E10" s="627" t="str">
        <f>'7- Mapa Final'!K10</f>
        <v>Menor - 2</v>
      </c>
      <c r="F10" s="618" t="str">
        <f>'7- Mapa Final'!M10</f>
        <v>Bajo - 2</v>
      </c>
      <c r="G10" s="458" t="s">
        <v>394</v>
      </c>
      <c r="H10" s="619"/>
      <c r="I10" s="619"/>
      <c r="J10" s="619" t="s">
        <v>508</v>
      </c>
      <c r="K10" s="599">
        <v>45670</v>
      </c>
      <c r="L10" s="599">
        <v>45747</v>
      </c>
      <c r="M10" s="640" t="s">
        <v>509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25"/>
      <c r="B11" s="602"/>
      <c r="C11" s="602"/>
      <c r="D11" s="604"/>
      <c r="E11" s="606"/>
      <c r="F11" s="607"/>
      <c r="G11" s="451"/>
      <c r="H11" s="598"/>
      <c r="I11" s="598"/>
      <c r="J11" s="598"/>
      <c r="K11" s="598"/>
      <c r="L11" s="598"/>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25"/>
      <c r="B12" s="602"/>
      <c r="C12" s="602"/>
      <c r="D12" s="604"/>
      <c r="E12" s="606"/>
      <c r="F12" s="607"/>
      <c r="G12" s="451"/>
      <c r="H12" s="598"/>
      <c r="I12" s="598"/>
      <c r="J12" s="598"/>
      <c r="K12" s="598"/>
      <c r="L12" s="598"/>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25"/>
      <c r="B13" s="602"/>
      <c r="C13" s="602"/>
      <c r="D13" s="604"/>
      <c r="E13" s="606"/>
      <c r="F13" s="607"/>
      <c r="G13" s="451"/>
      <c r="H13" s="598"/>
      <c r="I13" s="598"/>
      <c r="J13" s="598"/>
      <c r="K13" s="598"/>
      <c r="L13" s="598"/>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25"/>
      <c r="B14" s="602"/>
      <c r="C14" s="602"/>
      <c r="D14" s="604"/>
      <c r="E14" s="606"/>
      <c r="F14" s="607"/>
      <c r="G14" s="451"/>
      <c r="H14" s="598"/>
      <c r="I14" s="598"/>
      <c r="J14" s="598"/>
      <c r="K14" s="598"/>
      <c r="L14" s="598"/>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25"/>
      <c r="B15" s="602"/>
      <c r="C15" s="602"/>
      <c r="D15" s="604"/>
      <c r="E15" s="606"/>
      <c r="F15" s="607"/>
      <c r="G15" s="451"/>
      <c r="H15" s="598"/>
      <c r="I15" s="598"/>
      <c r="J15" s="598"/>
      <c r="K15" s="598"/>
      <c r="L15" s="598"/>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25"/>
      <c r="B16" s="602"/>
      <c r="C16" s="602"/>
      <c r="D16" s="604"/>
      <c r="E16" s="606"/>
      <c r="F16" s="607"/>
      <c r="G16" s="451"/>
      <c r="H16" s="598"/>
      <c r="I16" s="598"/>
      <c r="J16" s="598"/>
      <c r="K16" s="598"/>
      <c r="L16" s="598"/>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25"/>
      <c r="B17" s="602"/>
      <c r="C17" s="602"/>
      <c r="D17" s="604"/>
      <c r="E17" s="606"/>
      <c r="F17" s="607"/>
      <c r="G17" s="451"/>
      <c r="H17" s="598"/>
      <c r="I17" s="598"/>
      <c r="J17" s="598"/>
      <c r="K17" s="598"/>
      <c r="L17" s="598"/>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25"/>
      <c r="B18" s="602"/>
      <c r="C18" s="602"/>
      <c r="D18" s="604"/>
      <c r="E18" s="606"/>
      <c r="F18" s="607"/>
      <c r="G18" s="451"/>
      <c r="H18" s="598"/>
      <c r="I18" s="598"/>
      <c r="J18" s="598"/>
      <c r="K18" s="598"/>
      <c r="L18" s="598"/>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25"/>
      <c r="B19" s="602"/>
      <c r="C19" s="602"/>
      <c r="D19" s="604"/>
      <c r="E19" s="606"/>
      <c r="F19" s="607"/>
      <c r="G19" s="451"/>
      <c r="H19" s="598"/>
      <c r="I19" s="598"/>
      <c r="J19" s="598"/>
      <c r="K19" s="598"/>
      <c r="L19" s="598"/>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9" customHeight="1">
      <c r="A20" s="625">
        <f>'7- Mapa Final'!A20</f>
        <v>2</v>
      </c>
      <c r="B20" s="602" t="str">
        <f>'7- Mapa Final'!B20</f>
        <v>Efectuar el reparto judicial incumpliendo requisitos</v>
      </c>
      <c r="C20" s="602" t="str">
        <f>'7- Mapa Final'!C20</f>
        <v>No  realizar el reparto, no hacerlo  oportunamente o no aplicar la normatividad.</v>
      </c>
      <c r="D20" s="603" t="str">
        <f>'7- Mapa Final'!J20</f>
        <v>Muy Baja - 1</v>
      </c>
      <c r="E20" s="605" t="str">
        <f>'7- Mapa Final'!K20</f>
        <v>Moderado - 3</v>
      </c>
      <c r="F20" s="607" t="str">
        <f>'7- Mapa Final'!M20</f>
        <v>Moderado - 3</v>
      </c>
      <c r="G20" s="451" t="s">
        <v>394</v>
      </c>
      <c r="H20" s="598"/>
      <c r="I20" s="598"/>
      <c r="J20" s="598" t="s">
        <v>508</v>
      </c>
      <c r="K20" s="599">
        <v>45670</v>
      </c>
      <c r="L20" s="599">
        <v>45747</v>
      </c>
      <c r="M20" s="616" t="s">
        <v>510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5"/>
      <c r="B21" s="602"/>
      <c r="C21" s="602"/>
      <c r="D21" s="604"/>
      <c r="E21" s="606"/>
      <c r="F21" s="607"/>
      <c r="G21" s="451"/>
      <c r="H21" s="598"/>
      <c r="I21" s="598"/>
      <c r="J21" s="598"/>
      <c r="K21" s="598"/>
      <c r="L21" s="598"/>
      <c r="M21" s="61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5"/>
      <c r="B22" s="602"/>
      <c r="C22" s="602"/>
      <c r="D22" s="604"/>
      <c r="E22" s="606"/>
      <c r="F22" s="607"/>
      <c r="G22" s="451"/>
      <c r="H22" s="598"/>
      <c r="I22" s="598"/>
      <c r="J22" s="598"/>
      <c r="K22" s="598"/>
      <c r="L22" s="598"/>
      <c r="M22" s="61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5"/>
      <c r="B23" s="602"/>
      <c r="C23" s="602"/>
      <c r="D23" s="604"/>
      <c r="E23" s="606"/>
      <c r="F23" s="607"/>
      <c r="G23" s="451"/>
      <c r="H23" s="598"/>
      <c r="I23" s="598"/>
      <c r="J23" s="598"/>
      <c r="K23" s="598"/>
      <c r="L23" s="598"/>
      <c r="M23" s="61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25"/>
      <c r="B24" s="602"/>
      <c r="C24" s="602"/>
      <c r="D24" s="604"/>
      <c r="E24" s="606"/>
      <c r="F24" s="607"/>
      <c r="G24" s="451"/>
      <c r="H24" s="598"/>
      <c r="I24" s="598"/>
      <c r="J24" s="598"/>
      <c r="K24" s="598"/>
      <c r="L24" s="598"/>
      <c r="M24" s="61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5"/>
      <c r="B25" s="602"/>
      <c r="C25" s="602"/>
      <c r="D25" s="604"/>
      <c r="E25" s="606"/>
      <c r="F25" s="607"/>
      <c r="G25" s="451"/>
      <c r="H25" s="598"/>
      <c r="I25" s="598"/>
      <c r="J25" s="598"/>
      <c r="K25" s="598"/>
      <c r="L25" s="598"/>
      <c r="M25" s="616"/>
      <c r="N25" s="33"/>
      <c r="O25" s="33"/>
    </row>
    <row r="26" spans="1:169">
      <c r="A26" s="625"/>
      <c r="B26" s="602"/>
      <c r="C26" s="602"/>
      <c r="D26" s="604"/>
      <c r="E26" s="606"/>
      <c r="F26" s="607"/>
      <c r="G26" s="451"/>
      <c r="H26" s="598"/>
      <c r="I26" s="598"/>
      <c r="J26" s="598"/>
      <c r="K26" s="598"/>
      <c r="L26" s="598"/>
      <c r="M26" s="616"/>
      <c r="N26" s="33"/>
      <c r="O26" s="33"/>
    </row>
    <row r="27" spans="1:169">
      <c r="A27" s="625"/>
      <c r="B27" s="602"/>
      <c r="C27" s="602"/>
      <c r="D27" s="604"/>
      <c r="E27" s="606"/>
      <c r="F27" s="607"/>
      <c r="G27" s="451"/>
      <c r="H27" s="598"/>
      <c r="I27" s="598"/>
      <c r="J27" s="598"/>
      <c r="K27" s="598"/>
      <c r="L27" s="598"/>
      <c r="M27" s="616"/>
      <c r="N27" s="33"/>
      <c r="O27" s="33"/>
    </row>
    <row r="28" spans="1:169">
      <c r="A28" s="625"/>
      <c r="B28" s="602"/>
      <c r="C28" s="602"/>
      <c r="D28" s="604"/>
      <c r="E28" s="606"/>
      <c r="F28" s="607"/>
      <c r="G28" s="451"/>
      <c r="H28" s="598"/>
      <c r="I28" s="598"/>
      <c r="J28" s="598"/>
      <c r="K28" s="598"/>
      <c r="L28" s="598"/>
      <c r="M28" s="616"/>
      <c r="N28" s="33"/>
      <c r="O28" s="33"/>
    </row>
    <row r="29" spans="1:169">
      <c r="A29" s="625"/>
      <c r="B29" s="602"/>
      <c r="C29" s="602"/>
      <c r="D29" s="604"/>
      <c r="E29" s="606"/>
      <c r="F29" s="607"/>
      <c r="G29" s="451"/>
      <c r="H29" s="598"/>
      <c r="I29" s="598"/>
      <c r="J29" s="598"/>
      <c r="K29" s="598"/>
      <c r="L29" s="598"/>
      <c r="M29" s="616"/>
      <c r="N29" s="33"/>
      <c r="O29" s="33"/>
    </row>
    <row r="30" spans="1:169" s="25" customFormat="1" ht="12.75">
      <c r="A30" s="601">
        <f>'7- Mapa Final'!A30</f>
        <v>3</v>
      </c>
      <c r="B30" s="602" t="str">
        <f>'7- Mapa Final'!B30</f>
        <v>Incumplimiento de los términos establecidos para el proceso de conformación de listas de auxiliares de la justicia.</v>
      </c>
      <c r="C30" s="602" t="str">
        <f>'7- Mapa Final'!C30</f>
        <v>Inaplicación del procedimiento establecido para cargar, publicar y divulgar información o incumplir con los términos establecidos para ello.</v>
      </c>
      <c r="D30" s="603" t="str">
        <f>'7- Mapa Final'!J30</f>
        <v>Muy Baja - 1</v>
      </c>
      <c r="E30" s="605" t="str">
        <f>'7- Mapa Final'!K30</f>
        <v>Menor - 2</v>
      </c>
      <c r="F30" s="607" t="str">
        <f>'7- Mapa Final'!M30</f>
        <v>Bajo - 2</v>
      </c>
      <c r="G30" s="451" t="s">
        <v>394</v>
      </c>
      <c r="H30" s="600"/>
      <c r="I30" s="598"/>
      <c r="J30" s="598" t="s">
        <v>508</v>
      </c>
      <c r="K30" s="599">
        <v>45670</v>
      </c>
      <c r="L30" s="599">
        <v>45747</v>
      </c>
      <c r="M30" s="600" t="s">
        <v>511</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1"/>
      <c r="B31" s="602"/>
      <c r="C31" s="602"/>
      <c r="D31" s="604"/>
      <c r="E31" s="606"/>
      <c r="F31" s="607"/>
      <c r="G31" s="451"/>
      <c r="H31" s="600"/>
      <c r="I31" s="598"/>
      <c r="J31" s="598"/>
      <c r="K31" s="598"/>
      <c r="L31" s="598"/>
      <c r="M31" s="60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1"/>
      <c r="B32" s="602"/>
      <c r="C32" s="602"/>
      <c r="D32" s="604"/>
      <c r="E32" s="606"/>
      <c r="F32" s="607"/>
      <c r="G32" s="451"/>
      <c r="H32" s="600"/>
      <c r="I32" s="598"/>
      <c r="J32" s="598"/>
      <c r="K32" s="598"/>
      <c r="L32" s="598"/>
      <c r="M32" s="60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1"/>
      <c r="B33" s="602"/>
      <c r="C33" s="602"/>
      <c r="D33" s="604"/>
      <c r="E33" s="606"/>
      <c r="F33" s="607"/>
      <c r="G33" s="451"/>
      <c r="H33" s="600"/>
      <c r="I33" s="598"/>
      <c r="J33" s="598"/>
      <c r="K33" s="598"/>
      <c r="L33" s="598"/>
      <c r="M33" s="60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1"/>
      <c r="B34" s="602"/>
      <c r="C34" s="602"/>
      <c r="D34" s="604"/>
      <c r="E34" s="606"/>
      <c r="F34" s="607"/>
      <c r="G34" s="451"/>
      <c r="H34" s="600"/>
      <c r="I34" s="598"/>
      <c r="J34" s="598"/>
      <c r="K34" s="598"/>
      <c r="L34" s="598"/>
      <c r="M34" s="60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1"/>
      <c r="B35" s="602"/>
      <c r="C35" s="602"/>
      <c r="D35" s="604"/>
      <c r="E35" s="606"/>
      <c r="F35" s="607"/>
      <c r="G35" s="451"/>
      <c r="H35" s="600"/>
      <c r="I35" s="598"/>
      <c r="J35" s="598"/>
      <c r="K35" s="598"/>
      <c r="L35" s="598"/>
      <c r="M35" s="600"/>
      <c r="N35" s="33"/>
      <c r="O35" s="33"/>
    </row>
    <row r="36" spans="1:169">
      <c r="A36" s="601"/>
      <c r="B36" s="602"/>
      <c r="C36" s="602"/>
      <c r="D36" s="604"/>
      <c r="E36" s="606"/>
      <c r="F36" s="607"/>
      <c r="G36" s="451"/>
      <c r="H36" s="600"/>
      <c r="I36" s="598"/>
      <c r="J36" s="598"/>
      <c r="K36" s="598"/>
      <c r="L36" s="598"/>
      <c r="M36" s="600"/>
      <c r="N36" s="33"/>
      <c r="O36" s="33"/>
    </row>
    <row r="37" spans="1:169">
      <c r="A37" s="601"/>
      <c r="B37" s="602"/>
      <c r="C37" s="602"/>
      <c r="D37" s="604"/>
      <c r="E37" s="606"/>
      <c r="F37" s="607"/>
      <c r="G37" s="451"/>
      <c r="H37" s="600"/>
      <c r="I37" s="598"/>
      <c r="J37" s="598"/>
      <c r="K37" s="598"/>
      <c r="L37" s="598"/>
      <c r="M37" s="600"/>
      <c r="N37" s="33"/>
      <c r="O37" s="33"/>
    </row>
    <row r="38" spans="1:169">
      <c r="A38" s="601"/>
      <c r="B38" s="602"/>
      <c r="C38" s="602"/>
      <c r="D38" s="604"/>
      <c r="E38" s="606"/>
      <c r="F38" s="607"/>
      <c r="G38" s="451"/>
      <c r="H38" s="600"/>
      <c r="I38" s="598"/>
      <c r="J38" s="598"/>
      <c r="K38" s="598"/>
      <c r="L38" s="598"/>
      <c r="M38" s="600"/>
      <c r="N38" s="33"/>
      <c r="O38" s="33"/>
    </row>
    <row r="39" spans="1:169">
      <c r="A39" s="601"/>
      <c r="B39" s="602"/>
      <c r="C39" s="602"/>
      <c r="D39" s="604"/>
      <c r="E39" s="606"/>
      <c r="F39" s="607"/>
      <c r="G39" s="451"/>
      <c r="H39" s="600"/>
      <c r="I39" s="598"/>
      <c r="J39" s="598"/>
      <c r="K39" s="598"/>
      <c r="L39" s="598"/>
      <c r="M39" s="600"/>
      <c r="N39" s="33"/>
      <c r="O39" s="33"/>
    </row>
    <row r="40" spans="1:169" s="25" customFormat="1" ht="12.75">
      <c r="A40" s="601">
        <f>'7- Mapa Final'!A40</f>
        <v>4</v>
      </c>
      <c r="B40" s="602" t="str">
        <f>'7- Mapa Final'!B40</f>
        <v xml:space="preserve">Retrasos en el pago de las prestaciones laborales </v>
      </c>
      <c r="C40" s="602" t="str">
        <f>'7- Mapa Final'!C40</f>
        <v xml:space="preserve">Retrasos en los pagos de las prestaciones laborales debido a errores en los titulos judiciales </v>
      </c>
      <c r="D40" s="603" t="str">
        <f>'7- Mapa Final'!J40</f>
        <v>Muy Baja - 1</v>
      </c>
      <c r="E40" s="605" t="str">
        <f>'7- Mapa Final'!K40</f>
        <v>Leve - 1</v>
      </c>
      <c r="F40" s="607" t="str">
        <f>'7- Mapa Final'!M40</f>
        <v>Bajo - 1</v>
      </c>
      <c r="G40" s="451" t="s">
        <v>394</v>
      </c>
      <c r="H40" s="600"/>
      <c r="I40" s="598"/>
      <c r="J40" s="598" t="s">
        <v>508</v>
      </c>
      <c r="K40" s="599">
        <v>45670</v>
      </c>
      <c r="L40" s="599">
        <v>45747</v>
      </c>
      <c r="M40" s="600" t="s">
        <v>512</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1"/>
      <c r="B41" s="602"/>
      <c r="C41" s="602"/>
      <c r="D41" s="604"/>
      <c r="E41" s="606"/>
      <c r="F41" s="607"/>
      <c r="G41" s="451"/>
      <c r="H41" s="600"/>
      <c r="I41" s="598"/>
      <c r="J41" s="598"/>
      <c r="K41" s="598"/>
      <c r="L41" s="598"/>
      <c r="M41" s="60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1"/>
      <c r="B42" s="602"/>
      <c r="C42" s="602"/>
      <c r="D42" s="604"/>
      <c r="E42" s="606"/>
      <c r="F42" s="607"/>
      <c r="G42" s="451"/>
      <c r="H42" s="600"/>
      <c r="I42" s="598"/>
      <c r="J42" s="598"/>
      <c r="K42" s="598"/>
      <c r="L42" s="598"/>
      <c r="M42" s="60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1"/>
      <c r="B43" s="602"/>
      <c r="C43" s="602"/>
      <c r="D43" s="604"/>
      <c r="E43" s="606"/>
      <c r="F43" s="607"/>
      <c r="G43" s="451"/>
      <c r="H43" s="600"/>
      <c r="I43" s="598"/>
      <c r="J43" s="598"/>
      <c r="K43" s="598"/>
      <c r="L43" s="598"/>
      <c r="M43" s="60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1"/>
      <c r="B44" s="602"/>
      <c r="C44" s="602"/>
      <c r="D44" s="604"/>
      <c r="E44" s="606"/>
      <c r="F44" s="607"/>
      <c r="G44" s="451"/>
      <c r="H44" s="600"/>
      <c r="I44" s="598"/>
      <c r="J44" s="598"/>
      <c r="K44" s="598"/>
      <c r="L44" s="598"/>
      <c r="M44" s="60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1"/>
      <c r="B45" s="602"/>
      <c r="C45" s="602"/>
      <c r="D45" s="604"/>
      <c r="E45" s="606"/>
      <c r="F45" s="607"/>
      <c r="G45" s="451"/>
      <c r="H45" s="600"/>
      <c r="I45" s="598"/>
      <c r="J45" s="598"/>
      <c r="K45" s="598"/>
      <c r="L45" s="598"/>
      <c r="M45" s="600"/>
      <c r="N45" s="33"/>
      <c r="O45" s="33"/>
    </row>
    <row r="46" spans="1:169">
      <c r="A46" s="601"/>
      <c r="B46" s="602"/>
      <c r="C46" s="602"/>
      <c r="D46" s="604"/>
      <c r="E46" s="606"/>
      <c r="F46" s="607"/>
      <c r="G46" s="451"/>
      <c r="H46" s="600"/>
      <c r="I46" s="598"/>
      <c r="J46" s="598"/>
      <c r="K46" s="598"/>
      <c r="L46" s="598"/>
      <c r="M46" s="600"/>
      <c r="N46" s="33"/>
      <c r="O46" s="33"/>
    </row>
    <row r="47" spans="1:169">
      <c r="A47" s="601"/>
      <c r="B47" s="602"/>
      <c r="C47" s="602"/>
      <c r="D47" s="604"/>
      <c r="E47" s="606"/>
      <c r="F47" s="607"/>
      <c r="G47" s="451"/>
      <c r="H47" s="600"/>
      <c r="I47" s="598"/>
      <c r="J47" s="598"/>
      <c r="K47" s="598"/>
      <c r="L47" s="598"/>
      <c r="M47" s="600"/>
      <c r="N47" s="33"/>
      <c r="O47" s="33"/>
    </row>
    <row r="48" spans="1:169">
      <c r="A48" s="601"/>
      <c r="B48" s="602"/>
      <c r="C48" s="602"/>
      <c r="D48" s="604"/>
      <c r="E48" s="606"/>
      <c r="F48" s="607"/>
      <c r="G48" s="451"/>
      <c r="H48" s="600"/>
      <c r="I48" s="598"/>
      <c r="J48" s="598"/>
      <c r="K48" s="598"/>
      <c r="L48" s="598"/>
      <c r="M48" s="600"/>
      <c r="N48" s="33"/>
      <c r="O48" s="33"/>
    </row>
    <row r="49" spans="1:169">
      <c r="A49" s="601"/>
      <c r="B49" s="602"/>
      <c r="C49" s="602"/>
      <c r="D49" s="604"/>
      <c r="E49" s="606"/>
      <c r="F49" s="607"/>
      <c r="G49" s="451"/>
      <c r="H49" s="600"/>
      <c r="I49" s="598"/>
      <c r="J49" s="598"/>
      <c r="K49" s="598"/>
      <c r="L49" s="598"/>
      <c r="M49" s="600"/>
      <c r="N49" s="33"/>
      <c r="O49" s="33"/>
    </row>
    <row r="50" spans="1:169" s="25" customFormat="1" ht="12.75">
      <c r="A50" s="601">
        <f>'7- Mapa Final'!A50</f>
        <v>5</v>
      </c>
      <c r="B50" s="602" t="str">
        <f>'7- Mapa Final'!B50</f>
        <v>No atender las solicitudes a usuarios externos e internos (despachos judiciales).</v>
      </c>
      <c r="C50" s="602" t="str">
        <f>'7- Mapa Final'!C50</f>
        <v xml:space="preserve">Tardanza en la respuesta de solicitudes a usuarios externos e internos (despachos judiciales).
</v>
      </c>
      <c r="D50" s="603" t="str">
        <f>'7- Mapa Final'!J50</f>
        <v>Muy Baja - 1</v>
      </c>
      <c r="E50" s="605" t="str">
        <f>'7- Mapa Final'!K50</f>
        <v>Menor - 2</v>
      </c>
      <c r="F50" s="607" t="str">
        <f>'7- Mapa Final'!M50</f>
        <v>Bajo - 2</v>
      </c>
      <c r="G50" s="451" t="s">
        <v>394</v>
      </c>
      <c r="H50" s="600"/>
      <c r="I50" s="598"/>
      <c r="J50" s="598" t="s">
        <v>508</v>
      </c>
      <c r="K50" s="599">
        <v>45670</v>
      </c>
      <c r="L50" s="599">
        <v>45747</v>
      </c>
      <c r="M50" s="600" t="s">
        <v>513</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1"/>
      <c r="B51" s="602"/>
      <c r="C51" s="602"/>
      <c r="D51" s="604"/>
      <c r="E51" s="606"/>
      <c r="F51" s="607"/>
      <c r="G51" s="451"/>
      <c r="H51" s="600"/>
      <c r="I51" s="598"/>
      <c r="J51" s="598"/>
      <c r="K51" s="598"/>
      <c r="L51" s="598"/>
      <c r="M51" s="60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1"/>
      <c r="B52" s="602"/>
      <c r="C52" s="602"/>
      <c r="D52" s="604"/>
      <c r="E52" s="606"/>
      <c r="F52" s="607"/>
      <c r="G52" s="451"/>
      <c r="H52" s="600"/>
      <c r="I52" s="598"/>
      <c r="J52" s="598"/>
      <c r="K52" s="598"/>
      <c r="L52" s="598"/>
      <c r="M52" s="60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1"/>
      <c r="B53" s="602"/>
      <c r="C53" s="602"/>
      <c r="D53" s="604"/>
      <c r="E53" s="606"/>
      <c r="F53" s="607"/>
      <c r="G53" s="451"/>
      <c r="H53" s="600"/>
      <c r="I53" s="598"/>
      <c r="J53" s="598"/>
      <c r="K53" s="598"/>
      <c r="L53" s="598"/>
      <c r="M53" s="60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1"/>
      <c r="B54" s="602"/>
      <c r="C54" s="602"/>
      <c r="D54" s="604"/>
      <c r="E54" s="606"/>
      <c r="F54" s="607"/>
      <c r="G54" s="451"/>
      <c r="H54" s="600"/>
      <c r="I54" s="598"/>
      <c r="J54" s="598"/>
      <c r="K54" s="598"/>
      <c r="L54" s="598"/>
      <c r="M54" s="60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1"/>
      <c r="B55" s="602"/>
      <c r="C55" s="602"/>
      <c r="D55" s="604"/>
      <c r="E55" s="606"/>
      <c r="F55" s="607"/>
      <c r="G55" s="451"/>
      <c r="H55" s="600"/>
      <c r="I55" s="598"/>
      <c r="J55" s="598"/>
      <c r="K55" s="598"/>
      <c r="L55" s="598"/>
      <c r="M55" s="600"/>
      <c r="N55" s="33"/>
      <c r="O55" s="33"/>
    </row>
    <row r="56" spans="1:169">
      <c r="A56" s="601"/>
      <c r="B56" s="602"/>
      <c r="C56" s="602"/>
      <c r="D56" s="604"/>
      <c r="E56" s="606"/>
      <c r="F56" s="607"/>
      <c r="G56" s="451"/>
      <c r="H56" s="600"/>
      <c r="I56" s="598"/>
      <c r="J56" s="598"/>
      <c r="K56" s="598"/>
      <c r="L56" s="598"/>
      <c r="M56" s="600"/>
      <c r="N56" s="33"/>
      <c r="O56" s="33"/>
    </row>
    <row r="57" spans="1:169">
      <c r="A57" s="601"/>
      <c r="B57" s="602"/>
      <c r="C57" s="602"/>
      <c r="D57" s="604"/>
      <c r="E57" s="606"/>
      <c r="F57" s="607"/>
      <c r="G57" s="451"/>
      <c r="H57" s="600"/>
      <c r="I57" s="598"/>
      <c r="J57" s="598"/>
      <c r="K57" s="598"/>
      <c r="L57" s="598"/>
      <c r="M57" s="600"/>
      <c r="N57" s="33"/>
      <c r="O57" s="33"/>
    </row>
    <row r="58" spans="1:169">
      <c r="A58" s="601"/>
      <c r="B58" s="602"/>
      <c r="C58" s="602"/>
      <c r="D58" s="604"/>
      <c r="E58" s="606"/>
      <c r="F58" s="607"/>
      <c r="G58" s="451"/>
      <c r="H58" s="600"/>
      <c r="I58" s="598"/>
      <c r="J58" s="598"/>
      <c r="K58" s="598"/>
      <c r="L58" s="598"/>
      <c r="M58" s="600"/>
      <c r="N58" s="33"/>
      <c r="O58" s="33"/>
    </row>
    <row r="59" spans="1:169">
      <c r="A59" s="601"/>
      <c r="B59" s="602"/>
      <c r="C59" s="602"/>
      <c r="D59" s="604"/>
      <c r="E59" s="606"/>
      <c r="F59" s="607"/>
      <c r="G59" s="451"/>
      <c r="H59" s="600"/>
      <c r="I59" s="598"/>
      <c r="J59" s="598"/>
      <c r="K59" s="598"/>
      <c r="L59" s="598"/>
      <c r="M59" s="600"/>
      <c r="N59" s="33"/>
      <c r="O59" s="33"/>
    </row>
    <row r="60" spans="1:169" ht="15" hidden="1" customHeight="1">
      <c r="A60" s="601">
        <f>'7- Mapa Final'!A60</f>
        <v>10</v>
      </c>
      <c r="B60" s="602" t="str">
        <f>'7- Mapa Final'!B60</f>
        <v xml:space="preserve">Afectaciones ambientales </v>
      </c>
      <c r="C60" s="602" t="str">
        <f>'7- Mapa Final'!C60</f>
        <v>Se tienen afectaciones ambientales que generen impactos negativos en el entorno.</v>
      </c>
      <c r="D60" s="603" t="str">
        <f>'7- Mapa Final'!J60</f>
        <v>Muy Baja - 1</v>
      </c>
      <c r="E60" s="605" t="str">
        <f>'7- Mapa Final'!K60</f>
        <v>Leve - 1</v>
      </c>
      <c r="F60" s="607" t="str">
        <f>'7- Mapa Final'!M60</f>
        <v>Bajo - 1</v>
      </c>
      <c r="G60" s="451" t="s">
        <v>395</v>
      </c>
      <c r="H60" s="598"/>
      <c r="I60" s="598"/>
      <c r="J60" s="598" t="s">
        <v>508</v>
      </c>
      <c r="K60" s="599">
        <v>45302</v>
      </c>
      <c r="L60" s="599">
        <v>45382</v>
      </c>
      <c r="M60" s="598"/>
    </row>
    <row r="61" spans="1:169" ht="15" hidden="1" customHeight="1">
      <c r="A61" s="601"/>
      <c r="B61" s="602"/>
      <c r="C61" s="602"/>
      <c r="D61" s="604"/>
      <c r="E61" s="606"/>
      <c r="F61" s="607"/>
      <c r="G61" s="451"/>
      <c r="H61" s="598"/>
      <c r="I61" s="598"/>
      <c r="J61" s="598"/>
      <c r="K61" s="598"/>
      <c r="L61" s="598"/>
      <c r="M61" s="598"/>
    </row>
    <row r="62" spans="1:169" ht="15" hidden="1" customHeight="1">
      <c r="A62" s="601"/>
      <c r="B62" s="602"/>
      <c r="C62" s="602"/>
      <c r="D62" s="604"/>
      <c r="E62" s="606"/>
      <c r="F62" s="607"/>
      <c r="G62" s="451"/>
      <c r="H62" s="598"/>
      <c r="I62" s="598"/>
      <c r="J62" s="598"/>
      <c r="K62" s="598"/>
      <c r="L62" s="598"/>
      <c r="M62" s="598"/>
    </row>
    <row r="63" spans="1:169" ht="15" hidden="1" customHeight="1">
      <c r="A63" s="601"/>
      <c r="B63" s="602"/>
      <c r="C63" s="602"/>
      <c r="D63" s="604"/>
      <c r="E63" s="606"/>
      <c r="F63" s="607"/>
      <c r="G63" s="451"/>
      <c r="H63" s="598"/>
      <c r="I63" s="598"/>
      <c r="J63" s="598"/>
      <c r="K63" s="598"/>
      <c r="L63" s="598"/>
      <c r="M63" s="598"/>
    </row>
    <row r="64" spans="1:169" ht="15" hidden="1" customHeight="1">
      <c r="A64" s="601"/>
      <c r="B64" s="602"/>
      <c r="C64" s="602"/>
      <c r="D64" s="604"/>
      <c r="E64" s="606"/>
      <c r="F64" s="607"/>
      <c r="G64" s="451"/>
      <c r="H64" s="598"/>
      <c r="I64" s="598"/>
      <c r="J64" s="598"/>
      <c r="K64" s="598"/>
      <c r="L64" s="598"/>
      <c r="M64" s="598"/>
    </row>
    <row r="65" spans="1:13" ht="15" hidden="1" customHeight="1">
      <c r="A65" s="601"/>
      <c r="B65" s="602"/>
      <c r="C65" s="602"/>
      <c r="D65" s="604"/>
      <c r="E65" s="606"/>
      <c r="F65" s="607"/>
      <c r="G65" s="451"/>
      <c r="H65" s="598"/>
      <c r="I65" s="598"/>
      <c r="J65" s="598"/>
      <c r="K65" s="598"/>
      <c r="L65" s="598"/>
      <c r="M65" s="598"/>
    </row>
    <row r="66" spans="1:13" ht="15" hidden="1" customHeight="1">
      <c r="A66" s="601"/>
      <c r="B66" s="602"/>
      <c r="C66" s="602"/>
      <c r="D66" s="604"/>
      <c r="E66" s="606"/>
      <c r="F66" s="607"/>
      <c r="G66" s="451"/>
      <c r="H66" s="598"/>
      <c r="I66" s="598"/>
      <c r="J66" s="598"/>
      <c r="K66" s="598"/>
      <c r="L66" s="598"/>
      <c r="M66" s="598"/>
    </row>
    <row r="67" spans="1:13" ht="15" hidden="1" customHeight="1">
      <c r="A67" s="601"/>
      <c r="B67" s="602"/>
      <c r="C67" s="602"/>
      <c r="D67" s="604"/>
      <c r="E67" s="606"/>
      <c r="F67" s="607"/>
      <c r="G67" s="451"/>
      <c r="H67" s="598"/>
      <c r="I67" s="598"/>
      <c r="J67" s="598"/>
      <c r="K67" s="598"/>
      <c r="L67" s="598"/>
      <c r="M67" s="598"/>
    </row>
    <row r="68" spans="1:13" ht="15" hidden="1" customHeight="1">
      <c r="A68" s="601"/>
      <c r="B68" s="602"/>
      <c r="C68" s="602"/>
      <c r="D68" s="604"/>
      <c r="E68" s="606"/>
      <c r="F68" s="607"/>
      <c r="G68" s="451"/>
      <c r="H68" s="598"/>
      <c r="I68" s="598"/>
      <c r="J68" s="598"/>
      <c r="K68" s="598"/>
      <c r="L68" s="598"/>
      <c r="M68" s="598"/>
    </row>
    <row r="69" spans="1:13" ht="15.75" hidden="1" customHeight="1">
      <c r="A69" s="601"/>
      <c r="B69" s="602"/>
      <c r="C69" s="602"/>
      <c r="D69" s="604"/>
      <c r="E69" s="606"/>
      <c r="F69" s="607"/>
      <c r="G69" s="451"/>
      <c r="H69" s="598"/>
      <c r="I69" s="598"/>
      <c r="J69" s="598"/>
      <c r="K69" s="598"/>
      <c r="L69" s="598"/>
      <c r="M69" s="598"/>
    </row>
    <row r="70" spans="1:13">
      <c r="A70" s="601">
        <f>'7- Mapa Final'!A70</f>
        <v>6</v>
      </c>
      <c r="B70" s="602" t="str">
        <f>'7- Mapa Final'!B70</f>
        <v xml:space="preserve">Recibir , ofrecer, prometer , entregar o aceptar dádivas o beneficios a nombre propio o de terceros para  expedir, alterar,retener , extraviar o entregar  documentos  sin el lleno de requisitos legales </v>
      </c>
      <c r="C70" s="602" t="str">
        <f>'7- Mapa Final'!C70</f>
        <v xml:space="preserve"> Realizar trámites sin el cumplimiento de los requisitos legales  o  con informacion falsa.</v>
      </c>
      <c r="D70" s="603" t="str">
        <f>'7- Mapa Final'!J70</f>
        <v>Muy Baja - 1</v>
      </c>
      <c r="E70" s="605" t="str">
        <f>'7- Mapa Final'!K70</f>
        <v>Menor - 2</v>
      </c>
      <c r="F70" s="607" t="str">
        <f>'7- Mapa Final'!M70</f>
        <v>Bajo - 2</v>
      </c>
      <c r="G70" s="451" t="s">
        <v>394</v>
      </c>
      <c r="H70" s="600"/>
      <c r="I70" s="598"/>
      <c r="J70" s="598" t="s">
        <v>508</v>
      </c>
      <c r="K70" s="599">
        <v>45670</v>
      </c>
      <c r="L70" s="599">
        <v>45747</v>
      </c>
      <c r="M70" s="600" t="s">
        <v>514</v>
      </c>
    </row>
    <row r="71" spans="1:13">
      <c r="A71" s="601"/>
      <c r="B71" s="602"/>
      <c r="C71" s="602"/>
      <c r="D71" s="604"/>
      <c r="E71" s="606"/>
      <c r="F71" s="607"/>
      <c r="G71" s="451"/>
      <c r="H71" s="600"/>
      <c r="I71" s="598"/>
      <c r="J71" s="598"/>
      <c r="K71" s="598"/>
      <c r="L71" s="598"/>
      <c r="M71" s="600"/>
    </row>
    <row r="72" spans="1:13">
      <c r="A72" s="601"/>
      <c r="B72" s="602"/>
      <c r="C72" s="602"/>
      <c r="D72" s="604"/>
      <c r="E72" s="606"/>
      <c r="F72" s="607"/>
      <c r="G72" s="451"/>
      <c r="H72" s="600"/>
      <c r="I72" s="598"/>
      <c r="J72" s="598"/>
      <c r="K72" s="598"/>
      <c r="L72" s="598"/>
      <c r="M72" s="600"/>
    </row>
    <row r="73" spans="1:13">
      <c r="A73" s="601"/>
      <c r="B73" s="602"/>
      <c r="C73" s="602"/>
      <c r="D73" s="604"/>
      <c r="E73" s="606"/>
      <c r="F73" s="607"/>
      <c r="G73" s="451"/>
      <c r="H73" s="600"/>
      <c r="I73" s="598"/>
      <c r="J73" s="598"/>
      <c r="K73" s="598"/>
      <c r="L73" s="598"/>
      <c r="M73" s="600"/>
    </row>
    <row r="74" spans="1:13">
      <c r="A74" s="601"/>
      <c r="B74" s="602"/>
      <c r="C74" s="602"/>
      <c r="D74" s="604"/>
      <c r="E74" s="606"/>
      <c r="F74" s="607"/>
      <c r="G74" s="451"/>
      <c r="H74" s="600"/>
      <c r="I74" s="598"/>
      <c r="J74" s="598"/>
      <c r="K74" s="598"/>
      <c r="L74" s="598"/>
      <c r="M74" s="600"/>
    </row>
    <row r="75" spans="1:13">
      <c r="A75" s="601"/>
      <c r="B75" s="602"/>
      <c r="C75" s="602"/>
      <c r="D75" s="604"/>
      <c r="E75" s="606"/>
      <c r="F75" s="607"/>
      <c r="G75" s="451"/>
      <c r="H75" s="600"/>
      <c r="I75" s="598"/>
      <c r="J75" s="598"/>
      <c r="K75" s="598"/>
      <c r="L75" s="598"/>
      <c r="M75" s="600"/>
    </row>
    <row r="76" spans="1:13">
      <c r="A76" s="601"/>
      <c r="B76" s="602"/>
      <c r="C76" s="602"/>
      <c r="D76" s="604"/>
      <c r="E76" s="606"/>
      <c r="F76" s="607"/>
      <c r="G76" s="451"/>
      <c r="H76" s="600"/>
      <c r="I76" s="598"/>
      <c r="J76" s="598"/>
      <c r="K76" s="598"/>
      <c r="L76" s="598"/>
      <c r="M76" s="600"/>
    </row>
    <row r="77" spans="1:13">
      <c r="A77" s="601"/>
      <c r="B77" s="602"/>
      <c r="C77" s="602"/>
      <c r="D77" s="604"/>
      <c r="E77" s="606"/>
      <c r="F77" s="607"/>
      <c r="G77" s="451"/>
      <c r="H77" s="600"/>
      <c r="I77" s="598"/>
      <c r="J77" s="598"/>
      <c r="K77" s="598"/>
      <c r="L77" s="598"/>
      <c r="M77" s="600"/>
    </row>
    <row r="78" spans="1:13">
      <c r="A78" s="601"/>
      <c r="B78" s="602"/>
      <c r="C78" s="602"/>
      <c r="D78" s="604"/>
      <c r="E78" s="606"/>
      <c r="F78" s="607"/>
      <c r="G78" s="451"/>
      <c r="H78" s="600"/>
      <c r="I78" s="598"/>
      <c r="J78" s="598"/>
      <c r="K78" s="598"/>
      <c r="L78" s="598"/>
      <c r="M78" s="600"/>
    </row>
    <row r="79" spans="1:13">
      <c r="A79" s="601"/>
      <c r="B79" s="602"/>
      <c r="C79" s="602"/>
      <c r="D79" s="604"/>
      <c r="E79" s="606"/>
      <c r="F79" s="607"/>
      <c r="G79" s="451"/>
      <c r="H79" s="600"/>
      <c r="I79" s="598"/>
      <c r="J79" s="598"/>
      <c r="K79" s="598"/>
      <c r="L79" s="598"/>
      <c r="M79" s="600"/>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D30:D39"/>
    <mergeCell ref="E30:E39"/>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A6:B6"/>
    <mergeCell ref="A7:C7"/>
    <mergeCell ref="D7:F7"/>
    <mergeCell ref="G7:G8"/>
    <mergeCell ref="C6:M6"/>
    <mergeCell ref="L20:L29"/>
    <mergeCell ref="M20:M29"/>
    <mergeCell ref="B10:B19"/>
    <mergeCell ref="B20:B29"/>
    <mergeCell ref="F20:F29"/>
    <mergeCell ref="F10:F19"/>
    <mergeCell ref="G10:G19"/>
    <mergeCell ref="H10:H19"/>
    <mergeCell ref="I10:I19"/>
    <mergeCell ref="J10:J19"/>
    <mergeCell ref="K10:K19"/>
    <mergeCell ref="J20:J29"/>
    <mergeCell ref="K20:K29"/>
    <mergeCell ref="E20:E29"/>
    <mergeCell ref="H7:H8"/>
    <mergeCell ref="I7:J7"/>
    <mergeCell ref="K7:L7"/>
    <mergeCell ref="M7:M8"/>
    <mergeCell ref="A60:A69"/>
    <mergeCell ref="B60:B69"/>
    <mergeCell ref="C60:C69"/>
    <mergeCell ref="D60:D69"/>
    <mergeCell ref="E60:E69"/>
    <mergeCell ref="F60:F69"/>
    <mergeCell ref="G60:G69"/>
    <mergeCell ref="A70:A79"/>
    <mergeCell ref="B70:B79"/>
    <mergeCell ref="C70:C79"/>
    <mergeCell ref="D70:D79"/>
    <mergeCell ref="E70:E79"/>
    <mergeCell ref="F70:F79"/>
    <mergeCell ref="G70:G79"/>
    <mergeCell ref="H60:H69"/>
    <mergeCell ref="I60:I69"/>
    <mergeCell ref="J60:J69"/>
    <mergeCell ref="K60:K69"/>
    <mergeCell ref="L60:L69"/>
    <mergeCell ref="M60:M69"/>
    <mergeCell ref="J70:J79"/>
    <mergeCell ref="K70:K79"/>
    <mergeCell ref="L70:L79"/>
    <mergeCell ref="M70:M79"/>
    <mergeCell ref="H70:H79"/>
    <mergeCell ref="I70:I79"/>
  </mergeCells>
  <conditionalFormatting sqref="A7:B7">
    <cfRule type="containsText" dxfId="235" priority="815" operator="containsText" text="3- Moderado">
      <formula>NOT(ISERROR(SEARCH("3- Moderado",A7)))</formula>
    </cfRule>
    <cfRule type="containsText" dxfId="234" priority="816" operator="containsText" text="6- Moderado">
      <formula>NOT(ISERROR(SEARCH("6- Moderado",A7)))</formula>
    </cfRule>
    <cfRule type="containsText" dxfId="233" priority="817" operator="containsText" text="4- Moderado">
      <formula>NOT(ISERROR(SEARCH("4- Moderado",A7)))</formula>
    </cfRule>
    <cfRule type="containsText" dxfId="232" priority="818" operator="containsText" text="3- Bajo">
      <formula>NOT(ISERROR(SEARCH("3- Bajo",A7)))</formula>
    </cfRule>
    <cfRule type="containsText" dxfId="231" priority="819" operator="containsText" text="4- Bajo">
      <formula>NOT(ISERROR(SEARCH("4- Bajo",A7)))</formula>
    </cfRule>
    <cfRule type="containsText" dxfId="230" priority="820" operator="containsText" text="1- Bajo">
      <formula>NOT(ISERROR(SEARCH("1- Bajo",A7)))</formula>
    </cfRule>
  </conditionalFormatting>
  <conditionalFormatting sqref="A10:E10 A20:E20">
    <cfRule type="containsText" dxfId="229" priority="791" operator="containsText" text="3- Moderado">
      <formula>NOT(ISERROR(SEARCH("3- Moderado",A10)))</formula>
    </cfRule>
    <cfRule type="containsText" dxfId="228" priority="792" operator="containsText" text="6- Moderado">
      <formula>NOT(ISERROR(SEARCH("6- Moderado",A10)))</formula>
    </cfRule>
    <cfRule type="containsText" dxfId="227" priority="793" operator="containsText" text="4- Moderado">
      <formula>NOT(ISERROR(SEARCH("4- Moderado",A10)))</formula>
    </cfRule>
    <cfRule type="containsText" dxfId="226" priority="794" operator="containsText" text="3- Bajo">
      <formula>NOT(ISERROR(SEARCH("3- Bajo",A10)))</formula>
    </cfRule>
    <cfRule type="containsText" dxfId="225" priority="795" operator="containsText" text="4- Bajo">
      <formula>NOT(ISERROR(SEARCH("4- Bajo",A10)))</formula>
    </cfRule>
    <cfRule type="containsText" dxfId="224" priority="796" operator="containsText" text="1- Bajo">
      <formula>NOT(ISERROR(SEARCH("1- Bajo",A10)))</formula>
    </cfRule>
  </conditionalFormatting>
  <conditionalFormatting sqref="A30:E30">
    <cfRule type="containsText" dxfId="223" priority="129" operator="containsText" text="3- Moderado">
      <formula>NOT(ISERROR(SEARCH("3- Moderado",A30)))</formula>
    </cfRule>
    <cfRule type="containsText" dxfId="222" priority="130" operator="containsText" text="6- Moderado">
      <formula>NOT(ISERROR(SEARCH("6- Moderado",A30)))</formula>
    </cfRule>
    <cfRule type="containsText" dxfId="221" priority="131" operator="containsText" text="4- Moderado">
      <formula>NOT(ISERROR(SEARCH("4- Moderado",A30)))</formula>
    </cfRule>
    <cfRule type="containsText" dxfId="220" priority="132" operator="containsText" text="3- Bajo">
      <formula>NOT(ISERROR(SEARCH("3- Bajo",A30)))</formula>
    </cfRule>
    <cfRule type="containsText" dxfId="219" priority="133" operator="containsText" text="4- Bajo">
      <formula>NOT(ISERROR(SEARCH("4- Bajo",A30)))</formula>
    </cfRule>
    <cfRule type="containsText" dxfId="218" priority="134" operator="containsText" text="1- Bajo">
      <formula>NOT(ISERROR(SEARCH("1- Bajo",A30)))</formula>
    </cfRule>
  </conditionalFormatting>
  <conditionalFormatting sqref="A40:E40">
    <cfRule type="containsText" dxfId="217" priority="101" operator="containsText" text="3- Moderado">
      <formula>NOT(ISERROR(SEARCH("3- Moderado",A40)))</formula>
    </cfRule>
    <cfRule type="containsText" dxfId="216" priority="102" operator="containsText" text="6- Moderado">
      <formula>NOT(ISERROR(SEARCH("6- Moderado",A40)))</formula>
    </cfRule>
    <cfRule type="containsText" dxfId="215" priority="103" operator="containsText" text="4- Moderado">
      <formula>NOT(ISERROR(SEARCH("4- Moderado",A40)))</formula>
    </cfRule>
    <cfRule type="containsText" dxfId="214" priority="104" operator="containsText" text="3- Bajo">
      <formula>NOT(ISERROR(SEARCH("3- Bajo",A40)))</formula>
    </cfRule>
    <cfRule type="containsText" dxfId="213" priority="105" operator="containsText" text="4- Bajo">
      <formula>NOT(ISERROR(SEARCH("4- Bajo",A40)))</formula>
    </cfRule>
    <cfRule type="containsText" dxfId="212" priority="106" operator="containsText" text="1- Bajo">
      <formula>NOT(ISERROR(SEARCH("1- Bajo",A40)))</formula>
    </cfRule>
  </conditionalFormatting>
  <conditionalFormatting sqref="A50:E50">
    <cfRule type="containsText" dxfId="211" priority="45" operator="containsText" text="3- Moderado">
      <formula>NOT(ISERROR(SEARCH("3- Moderado",A50)))</formula>
    </cfRule>
    <cfRule type="containsText" dxfId="210" priority="46" operator="containsText" text="6- Moderado">
      <formula>NOT(ISERROR(SEARCH("6- Moderado",A50)))</formula>
    </cfRule>
    <cfRule type="containsText" dxfId="209" priority="47" operator="containsText" text="4- Moderado">
      <formula>NOT(ISERROR(SEARCH("4- Moderado",A50)))</formula>
    </cfRule>
    <cfRule type="containsText" dxfId="208" priority="48" operator="containsText" text="3- Bajo">
      <formula>NOT(ISERROR(SEARCH("3- Bajo",A50)))</formula>
    </cfRule>
    <cfRule type="containsText" dxfId="207" priority="49" operator="containsText" text="4- Bajo">
      <formula>NOT(ISERROR(SEARCH("4- Bajo",A50)))</formula>
    </cfRule>
    <cfRule type="containsText" dxfId="206" priority="50" operator="containsText" text="1- Bajo">
      <formula>NOT(ISERROR(SEARCH("1- Bajo",A50)))</formula>
    </cfRule>
  </conditionalFormatting>
  <conditionalFormatting sqref="A60:E60 A70:E70">
    <cfRule type="containsText" dxfId="205" priority="8" operator="containsText" text="3- Moderado">
      <formula>NOT(ISERROR(SEARCH("3- Moderado",A60)))</formula>
    </cfRule>
    <cfRule type="containsText" dxfId="204" priority="9" operator="containsText" text="6- Moderado">
      <formula>NOT(ISERROR(SEARCH("6- Moderado",A60)))</formula>
    </cfRule>
    <cfRule type="containsText" dxfId="203" priority="10" operator="containsText" text="4- Moderado">
      <formula>NOT(ISERROR(SEARCH("4- Moderado",A60)))</formula>
    </cfRule>
    <cfRule type="containsText" dxfId="202" priority="11" operator="containsText" text="3- Bajo">
      <formula>NOT(ISERROR(SEARCH("3- Bajo",A60)))</formula>
    </cfRule>
    <cfRule type="containsText" dxfId="201" priority="12" operator="containsText" text="4- Bajo">
      <formula>NOT(ISERROR(SEARCH("4- Bajo",A60)))</formula>
    </cfRule>
    <cfRule type="containsText" dxfId="200" priority="13" operator="containsText" text="1- Bajo">
      <formula>NOT(ISERROR(SEARCH("1- Bajo",A60)))</formula>
    </cfRule>
  </conditionalFormatting>
  <conditionalFormatting sqref="C8:F8">
    <cfRule type="containsText" dxfId="199" priority="147" operator="containsText" text="3- Moderado">
      <formula>NOT(ISERROR(SEARCH("3- Moderado",C8)))</formula>
    </cfRule>
    <cfRule type="containsText" dxfId="198" priority="148" operator="containsText" text="6- Moderado">
      <formula>NOT(ISERROR(SEARCH("6- Moderado",C8)))</formula>
    </cfRule>
    <cfRule type="containsText" dxfId="197" priority="149" operator="containsText" text="4- Moderado">
      <formula>NOT(ISERROR(SEARCH("4- Moderado",C8)))</formula>
    </cfRule>
    <cfRule type="containsText" dxfId="196" priority="150" operator="containsText" text="3- Bajo">
      <formula>NOT(ISERROR(SEARCH("3- Bajo",C8)))</formula>
    </cfRule>
    <cfRule type="containsText" dxfId="195" priority="151" operator="containsText" text="4- Bajo">
      <formula>NOT(ISERROR(SEARCH("4- Bajo",C8)))</formula>
    </cfRule>
    <cfRule type="containsText" dxfId="194" priority="152" operator="containsText" text="1- Bajo">
      <formula>NOT(ISERROR(SEARCH("1- Bajo",C8)))</formula>
    </cfRule>
  </conditionalFormatting>
  <conditionalFormatting sqref="D10:D79">
    <cfRule type="containsText" dxfId="193" priority="39" operator="containsText" text="Muy Alta">
      <formula>NOT(ISERROR(SEARCH("Muy Alta",D10)))</formula>
    </cfRule>
    <cfRule type="containsText" dxfId="192" priority="40" operator="containsText" text="Alta">
      <formula>NOT(ISERROR(SEARCH("Alta",D10)))</formula>
    </cfRule>
    <cfRule type="containsText" dxfId="191" priority="41" operator="containsText" text="Baja">
      <formula>NOT(ISERROR(SEARCH("Baja",D10)))</formula>
    </cfRule>
    <cfRule type="containsText" dxfId="190" priority="42" operator="containsText" text="Muy Baja">
      <formula>NOT(ISERROR(SEARCH("Muy Baja",D10)))</formula>
    </cfRule>
    <cfRule type="containsText" dxfId="189" priority="44" operator="containsText" text="Media">
      <formula>NOT(ISERROR(SEARCH("Media",D10)))</formula>
    </cfRule>
  </conditionalFormatting>
  <conditionalFormatting sqref="E10:E79">
    <cfRule type="containsText" dxfId="188" priority="35" operator="containsText" text="Catastrófico">
      <formula>NOT(ISERROR(SEARCH("Catastrófico",E10)))</formula>
    </cfRule>
    <cfRule type="containsText" dxfId="187" priority="36" operator="containsText" text="Mayor">
      <formula>NOT(ISERROR(SEARCH("Mayor",E10)))</formula>
    </cfRule>
    <cfRule type="containsText" dxfId="186" priority="37" operator="containsText" text="Menor">
      <formula>NOT(ISERROR(SEARCH("Menor",E10)))</formula>
    </cfRule>
    <cfRule type="containsText" dxfId="185" priority="38" operator="containsText" text="Leve">
      <formula>NOT(ISERROR(SEARCH("Leve",E10)))</formula>
    </cfRule>
  </conditionalFormatting>
  <conditionalFormatting sqref="E10:F79">
    <cfRule type="containsText" dxfId="184"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3" priority="58" operator="containsText" text="Bajo">
      <formula>NOT(ISERROR(SEARCH("Bajo",F10)))</formula>
    </cfRule>
    <cfRule type="containsText" dxfId="182" priority="59" operator="containsText" text="Moderado">
      <formula>NOT(ISERROR(SEARCH("Moderado",F10)))</formula>
    </cfRule>
    <cfRule type="containsText" dxfId="181" priority="60" operator="containsText" text="Alto">
      <formula>NOT(ISERROR(SEARCH("Alto",F10)))</formula>
    </cfRule>
    <cfRule type="containsText" dxfId="180"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0D3C-7E7B-4722-A194-CB11B8B3465D}">
  <sheetPr>
    <tabColor theme="5" tint="0.39997558519241921"/>
    <pageSetUpPr fitToPage="1"/>
  </sheetPr>
  <dimension ref="A1:JK79"/>
  <sheetViews>
    <sheetView showGridLines="0" tabSelected="1" topLeftCell="A31" zoomScale="82" zoomScaleNormal="82" workbookViewId="0">
      <selection activeCell="B70" sqref="B70:B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9"/>
      <c r="B1" s="630"/>
      <c r="C1" s="633"/>
      <c r="D1" s="633"/>
      <c r="E1" s="633"/>
      <c r="F1" s="633"/>
      <c r="G1" s="633"/>
      <c r="H1" s="633"/>
      <c r="I1" s="633"/>
      <c r="J1" s="634"/>
      <c r="K1" s="628"/>
      <c r="L1" s="628"/>
      <c r="M1" s="62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31"/>
      <c r="B2" s="632"/>
      <c r="C2" s="635"/>
      <c r="D2" s="635"/>
      <c r="E2" s="635"/>
      <c r="F2" s="635"/>
      <c r="G2" s="635"/>
      <c r="H2" s="635"/>
      <c r="I2" s="635"/>
      <c r="J2" s="636"/>
      <c r="K2" s="628"/>
      <c r="L2" s="628"/>
      <c r="M2" s="62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5"/>
      <c r="D3" s="635"/>
      <c r="E3" s="635"/>
      <c r="F3" s="635"/>
      <c r="G3" s="635"/>
      <c r="H3" s="635"/>
      <c r="I3" s="635"/>
      <c r="J3" s="636"/>
      <c r="K3" s="628"/>
      <c r="L3" s="628"/>
      <c r="M3" s="62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14" t="s">
        <v>264</v>
      </c>
      <c r="B4" s="514"/>
      <c r="C4" s="519" t="s">
        <v>265</v>
      </c>
      <c r="D4" s="519"/>
      <c r="E4" s="519"/>
      <c r="F4" s="519"/>
      <c r="G4" s="519"/>
      <c r="H4" s="519"/>
      <c r="I4" s="519"/>
      <c r="J4" s="519"/>
      <c r="K4" s="519"/>
      <c r="L4" s="519"/>
      <c r="M4" s="51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14" t="s">
        <v>266</v>
      </c>
      <c r="B5" s="514"/>
      <c r="C5" s="515" t="s">
        <v>267</v>
      </c>
      <c r="D5" s="515"/>
      <c r="E5" s="515"/>
      <c r="F5" s="515"/>
      <c r="G5" s="515"/>
      <c r="H5" s="515"/>
      <c r="I5" s="515"/>
      <c r="J5" s="515"/>
      <c r="K5" s="515"/>
      <c r="L5" s="515"/>
      <c r="M5" s="51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14" t="s">
        <v>268</v>
      </c>
      <c r="B6" s="514"/>
      <c r="C6" s="613" t="s">
        <v>2</v>
      </c>
      <c r="D6" s="614"/>
      <c r="E6" s="614"/>
      <c r="F6" s="614"/>
      <c r="G6" s="614"/>
      <c r="H6" s="614"/>
      <c r="I6" s="614"/>
      <c r="J6" s="614"/>
      <c r="K6" s="614"/>
      <c r="L6" s="614"/>
      <c r="M6" s="61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8" t="s">
        <v>495</v>
      </c>
      <c r="B7" s="609"/>
      <c r="C7" s="610"/>
      <c r="D7" s="611" t="s">
        <v>496</v>
      </c>
      <c r="E7" s="611"/>
      <c r="F7" s="611"/>
      <c r="G7" s="612" t="s">
        <v>497</v>
      </c>
      <c r="H7" s="620" t="s">
        <v>498</v>
      </c>
      <c r="I7" s="622" t="s">
        <v>499</v>
      </c>
      <c r="J7" s="623"/>
      <c r="K7" s="622" t="s">
        <v>500</v>
      </c>
      <c r="L7" s="623"/>
      <c r="M7" s="624" t="s">
        <v>501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12" t="s">
        <v>39</v>
      </c>
      <c r="B8" s="312" t="s">
        <v>206</v>
      </c>
      <c r="C8" s="312" t="s">
        <v>208</v>
      </c>
      <c r="D8" s="27" t="s">
        <v>218</v>
      </c>
      <c r="E8" s="27" t="s">
        <v>502</v>
      </c>
      <c r="F8" s="27" t="s">
        <v>503</v>
      </c>
      <c r="G8" s="612"/>
      <c r="H8" s="621"/>
      <c r="I8" s="28" t="s">
        <v>504</v>
      </c>
      <c r="J8" s="28" t="s">
        <v>505</v>
      </c>
      <c r="K8" s="28" t="s">
        <v>506</v>
      </c>
      <c r="L8" s="28" t="s">
        <v>507</v>
      </c>
      <c r="M8" s="62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7"/>
      <c r="B9" s="638"/>
      <c r="C9" s="638"/>
      <c r="D9" s="638"/>
      <c r="E9" s="638"/>
      <c r="F9" s="638"/>
      <c r="G9" s="63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9">
        <f>'7- Mapa Final'!A10</f>
        <v>1</v>
      </c>
      <c r="B10" s="617" t="str">
        <f>'7- Mapa Final'!B10</f>
        <v>Reparto inequitativo</v>
      </c>
      <c r="C10" s="617" t="str">
        <f>'7- Mapa Final'!C10</f>
        <v>No reporte de novedades, por parte de los despachos judiciales.</v>
      </c>
      <c r="D10" s="626" t="str">
        <f>'7- Mapa Final'!J10</f>
        <v>Muy Baja - 1</v>
      </c>
      <c r="E10" s="627" t="str">
        <f>'7- Mapa Final'!K10</f>
        <v>Menor - 2</v>
      </c>
      <c r="F10" s="618" t="str">
        <f>'7- Mapa Final'!M10</f>
        <v>Bajo - 2</v>
      </c>
      <c r="G10" s="458" t="s">
        <v>394</v>
      </c>
      <c r="H10" s="619"/>
      <c r="I10" s="619"/>
      <c r="J10" s="619" t="s">
        <v>508</v>
      </c>
      <c r="K10" s="599">
        <v>45748</v>
      </c>
      <c r="L10" s="599">
        <v>45838</v>
      </c>
      <c r="M10" s="640" t="s">
        <v>509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25"/>
      <c r="B11" s="602"/>
      <c r="C11" s="602"/>
      <c r="D11" s="604"/>
      <c r="E11" s="606"/>
      <c r="F11" s="607"/>
      <c r="G11" s="451"/>
      <c r="H11" s="598"/>
      <c r="I11" s="598"/>
      <c r="J11" s="598"/>
      <c r="K11" s="598"/>
      <c r="L11" s="598"/>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25"/>
      <c r="B12" s="602"/>
      <c r="C12" s="602"/>
      <c r="D12" s="604"/>
      <c r="E12" s="606"/>
      <c r="F12" s="607"/>
      <c r="G12" s="451"/>
      <c r="H12" s="598"/>
      <c r="I12" s="598"/>
      <c r="J12" s="598"/>
      <c r="K12" s="598"/>
      <c r="L12" s="598"/>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25"/>
      <c r="B13" s="602"/>
      <c r="C13" s="602"/>
      <c r="D13" s="604"/>
      <c r="E13" s="606"/>
      <c r="F13" s="607"/>
      <c r="G13" s="451"/>
      <c r="H13" s="598"/>
      <c r="I13" s="598"/>
      <c r="J13" s="598"/>
      <c r="K13" s="598"/>
      <c r="L13" s="598"/>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25"/>
      <c r="B14" s="602"/>
      <c r="C14" s="602"/>
      <c r="D14" s="604"/>
      <c r="E14" s="606"/>
      <c r="F14" s="607"/>
      <c r="G14" s="451"/>
      <c r="H14" s="598"/>
      <c r="I14" s="598"/>
      <c r="J14" s="598"/>
      <c r="K14" s="598"/>
      <c r="L14" s="598"/>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25"/>
      <c r="B15" s="602"/>
      <c r="C15" s="602"/>
      <c r="D15" s="604"/>
      <c r="E15" s="606"/>
      <c r="F15" s="607"/>
      <c r="G15" s="451"/>
      <c r="H15" s="598"/>
      <c r="I15" s="598"/>
      <c r="J15" s="598"/>
      <c r="K15" s="598"/>
      <c r="L15" s="598"/>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25"/>
      <c r="B16" s="602"/>
      <c r="C16" s="602"/>
      <c r="D16" s="604"/>
      <c r="E16" s="606"/>
      <c r="F16" s="607"/>
      <c r="G16" s="451"/>
      <c r="H16" s="598"/>
      <c r="I16" s="598"/>
      <c r="J16" s="598"/>
      <c r="K16" s="598"/>
      <c r="L16" s="598"/>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25"/>
      <c r="B17" s="602"/>
      <c r="C17" s="602"/>
      <c r="D17" s="604"/>
      <c r="E17" s="606"/>
      <c r="F17" s="607"/>
      <c r="G17" s="451"/>
      <c r="H17" s="598"/>
      <c r="I17" s="598"/>
      <c r="J17" s="598"/>
      <c r="K17" s="598"/>
      <c r="L17" s="598"/>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25"/>
      <c r="B18" s="602"/>
      <c r="C18" s="602"/>
      <c r="D18" s="604"/>
      <c r="E18" s="606"/>
      <c r="F18" s="607"/>
      <c r="G18" s="451"/>
      <c r="H18" s="598"/>
      <c r="I18" s="598"/>
      <c r="J18" s="598"/>
      <c r="K18" s="598"/>
      <c r="L18" s="598"/>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25"/>
      <c r="B19" s="602"/>
      <c r="C19" s="602"/>
      <c r="D19" s="604"/>
      <c r="E19" s="606"/>
      <c r="F19" s="607"/>
      <c r="G19" s="451"/>
      <c r="H19" s="598"/>
      <c r="I19" s="598"/>
      <c r="J19" s="598"/>
      <c r="K19" s="598"/>
      <c r="L19" s="598"/>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9" customHeight="1">
      <c r="A20" s="625">
        <f>'7- Mapa Final'!A20</f>
        <v>2</v>
      </c>
      <c r="B20" s="602" t="str">
        <f>'7- Mapa Final'!B20</f>
        <v>Efectuar el reparto judicial incumpliendo requisitos</v>
      </c>
      <c r="C20" s="602" t="str">
        <f>'7- Mapa Final'!C20</f>
        <v>No  realizar el reparto, no hacerlo  oportunamente o no aplicar la normatividad.</v>
      </c>
      <c r="D20" s="603" t="str">
        <f>'7- Mapa Final'!J20</f>
        <v>Muy Baja - 1</v>
      </c>
      <c r="E20" s="605" t="str">
        <f>'7- Mapa Final'!K20</f>
        <v>Moderado - 3</v>
      </c>
      <c r="F20" s="607" t="str">
        <f>'7- Mapa Final'!M20</f>
        <v>Moderado - 3</v>
      </c>
      <c r="G20" s="451" t="s">
        <v>395</v>
      </c>
      <c r="H20" s="598"/>
      <c r="I20" s="598"/>
      <c r="J20" s="598" t="s">
        <v>508</v>
      </c>
      <c r="K20" s="599">
        <v>45748</v>
      </c>
      <c r="L20" s="599">
        <v>45838</v>
      </c>
      <c r="M20" s="642" t="s">
        <v>523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5"/>
      <c r="B21" s="602"/>
      <c r="C21" s="602"/>
      <c r="D21" s="604"/>
      <c r="E21" s="606"/>
      <c r="F21" s="607"/>
      <c r="G21" s="451"/>
      <c r="H21" s="598"/>
      <c r="I21" s="598"/>
      <c r="J21" s="598"/>
      <c r="K21" s="598"/>
      <c r="L21" s="598"/>
      <c r="M21" s="64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5"/>
      <c r="B22" s="602"/>
      <c r="C22" s="602"/>
      <c r="D22" s="604"/>
      <c r="E22" s="606"/>
      <c r="F22" s="607"/>
      <c r="G22" s="451"/>
      <c r="H22" s="598"/>
      <c r="I22" s="598"/>
      <c r="J22" s="598"/>
      <c r="K22" s="598"/>
      <c r="L22" s="598"/>
      <c r="M22" s="64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5"/>
      <c r="B23" s="602"/>
      <c r="C23" s="602"/>
      <c r="D23" s="604"/>
      <c r="E23" s="606"/>
      <c r="F23" s="607"/>
      <c r="G23" s="451"/>
      <c r="H23" s="598"/>
      <c r="I23" s="598"/>
      <c r="J23" s="598"/>
      <c r="K23" s="598"/>
      <c r="L23" s="598"/>
      <c r="M23" s="64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25"/>
      <c r="B24" s="602"/>
      <c r="C24" s="602"/>
      <c r="D24" s="604"/>
      <c r="E24" s="606"/>
      <c r="F24" s="607"/>
      <c r="G24" s="451"/>
      <c r="H24" s="598"/>
      <c r="I24" s="598"/>
      <c r="J24" s="598"/>
      <c r="K24" s="598"/>
      <c r="L24" s="598"/>
      <c r="M24" s="64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5"/>
      <c r="B25" s="602"/>
      <c r="C25" s="602"/>
      <c r="D25" s="604"/>
      <c r="E25" s="606"/>
      <c r="F25" s="607"/>
      <c r="G25" s="451"/>
      <c r="H25" s="598"/>
      <c r="I25" s="598"/>
      <c r="J25" s="598"/>
      <c r="K25" s="598"/>
      <c r="L25" s="598"/>
      <c r="M25" s="642"/>
      <c r="N25" s="33"/>
      <c r="O25" s="33"/>
    </row>
    <row r="26" spans="1:169">
      <c r="A26" s="625"/>
      <c r="B26" s="602"/>
      <c r="C26" s="602"/>
      <c r="D26" s="604"/>
      <c r="E26" s="606"/>
      <c r="F26" s="607"/>
      <c r="G26" s="451"/>
      <c r="H26" s="598"/>
      <c r="I26" s="598"/>
      <c r="J26" s="598"/>
      <c r="K26" s="598"/>
      <c r="L26" s="598"/>
      <c r="M26" s="642"/>
      <c r="N26" s="33"/>
      <c r="O26" s="33"/>
    </row>
    <row r="27" spans="1:169">
      <c r="A27" s="625"/>
      <c r="B27" s="602"/>
      <c r="C27" s="602"/>
      <c r="D27" s="604"/>
      <c r="E27" s="606"/>
      <c r="F27" s="607"/>
      <c r="G27" s="451"/>
      <c r="H27" s="598"/>
      <c r="I27" s="598"/>
      <c r="J27" s="598"/>
      <c r="K27" s="598"/>
      <c r="L27" s="598"/>
      <c r="M27" s="642"/>
      <c r="N27" s="33"/>
      <c r="O27" s="33"/>
    </row>
    <row r="28" spans="1:169">
      <c r="A28" s="625"/>
      <c r="B28" s="602"/>
      <c r="C28" s="602"/>
      <c r="D28" s="604"/>
      <c r="E28" s="606"/>
      <c r="F28" s="607"/>
      <c r="G28" s="451"/>
      <c r="H28" s="598"/>
      <c r="I28" s="598"/>
      <c r="J28" s="598"/>
      <c r="K28" s="598"/>
      <c r="L28" s="598"/>
      <c r="M28" s="642"/>
      <c r="N28" s="33"/>
      <c r="O28" s="33"/>
    </row>
    <row r="29" spans="1:169" ht="57.75" customHeight="1">
      <c r="A29" s="625"/>
      <c r="B29" s="602"/>
      <c r="C29" s="602"/>
      <c r="D29" s="604"/>
      <c r="E29" s="606"/>
      <c r="F29" s="607"/>
      <c r="G29" s="451"/>
      <c r="H29" s="598"/>
      <c r="I29" s="598"/>
      <c r="J29" s="598"/>
      <c r="K29" s="598"/>
      <c r="L29" s="598"/>
      <c r="M29" s="642"/>
      <c r="N29" s="33"/>
      <c r="O29" s="33"/>
    </row>
    <row r="30" spans="1:169" s="25" customFormat="1" ht="12.75">
      <c r="A30" s="601">
        <f>'7- Mapa Final'!A30</f>
        <v>3</v>
      </c>
      <c r="B30" s="602" t="str">
        <f>'7- Mapa Final'!B30</f>
        <v>Incumplimiento de los términos establecidos para el proceso de conformación de listas de auxiliares de la justicia.</v>
      </c>
      <c r="C30" s="602" t="str">
        <f>'7- Mapa Final'!C30</f>
        <v>Inaplicación del procedimiento establecido para cargar, publicar y divulgar información o incumplir con los términos establecidos para ello.</v>
      </c>
      <c r="D30" s="603" t="str">
        <f>'7- Mapa Final'!J30</f>
        <v>Muy Baja - 1</v>
      </c>
      <c r="E30" s="605" t="str">
        <f>'7- Mapa Final'!K30</f>
        <v>Menor - 2</v>
      </c>
      <c r="F30" s="607" t="str">
        <f>'7- Mapa Final'!M30</f>
        <v>Bajo - 2</v>
      </c>
      <c r="G30" s="451" t="s">
        <v>394</v>
      </c>
      <c r="H30" s="600"/>
      <c r="I30" s="598"/>
      <c r="J30" s="598" t="s">
        <v>508</v>
      </c>
      <c r="K30" s="599">
        <v>45748</v>
      </c>
      <c r="L30" s="599">
        <v>45838</v>
      </c>
      <c r="M30" s="600" t="s">
        <v>521</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1"/>
      <c r="B31" s="602"/>
      <c r="C31" s="602"/>
      <c r="D31" s="604"/>
      <c r="E31" s="606"/>
      <c r="F31" s="607"/>
      <c r="G31" s="451"/>
      <c r="H31" s="600"/>
      <c r="I31" s="598"/>
      <c r="J31" s="598"/>
      <c r="K31" s="598"/>
      <c r="L31" s="598"/>
      <c r="M31" s="60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1"/>
      <c r="B32" s="602"/>
      <c r="C32" s="602"/>
      <c r="D32" s="604"/>
      <c r="E32" s="606"/>
      <c r="F32" s="607"/>
      <c r="G32" s="451"/>
      <c r="H32" s="600"/>
      <c r="I32" s="598"/>
      <c r="J32" s="598"/>
      <c r="K32" s="598"/>
      <c r="L32" s="598"/>
      <c r="M32" s="60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1"/>
      <c r="B33" s="602"/>
      <c r="C33" s="602"/>
      <c r="D33" s="604"/>
      <c r="E33" s="606"/>
      <c r="F33" s="607"/>
      <c r="G33" s="451"/>
      <c r="H33" s="600"/>
      <c r="I33" s="598"/>
      <c r="J33" s="598"/>
      <c r="K33" s="598"/>
      <c r="L33" s="598"/>
      <c r="M33" s="60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1"/>
      <c r="B34" s="602"/>
      <c r="C34" s="602"/>
      <c r="D34" s="604"/>
      <c r="E34" s="606"/>
      <c r="F34" s="607"/>
      <c r="G34" s="451"/>
      <c r="H34" s="600"/>
      <c r="I34" s="598"/>
      <c r="J34" s="598"/>
      <c r="K34" s="598"/>
      <c r="L34" s="598"/>
      <c r="M34" s="60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1"/>
      <c r="B35" s="602"/>
      <c r="C35" s="602"/>
      <c r="D35" s="604"/>
      <c r="E35" s="606"/>
      <c r="F35" s="607"/>
      <c r="G35" s="451"/>
      <c r="H35" s="600"/>
      <c r="I35" s="598"/>
      <c r="J35" s="598"/>
      <c r="K35" s="598"/>
      <c r="L35" s="598"/>
      <c r="M35" s="600"/>
      <c r="N35" s="33"/>
      <c r="O35" s="33"/>
    </row>
    <row r="36" spans="1:169">
      <c r="A36" s="601"/>
      <c r="B36" s="602"/>
      <c r="C36" s="602"/>
      <c r="D36" s="604"/>
      <c r="E36" s="606"/>
      <c r="F36" s="607"/>
      <c r="G36" s="451"/>
      <c r="H36" s="600"/>
      <c r="I36" s="598"/>
      <c r="J36" s="598"/>
      <c r="K36" s="598"/>
      <c r="L36" s="598"/>
      <c r="M36" s="600"/>
      <c r="N36" s="33"/>
      <c r="O36" s="33"/>
    </row>
    <row r="37" spans="1:169">
      <c r="A37" s="601"/>
      <c r="B37" s="602"/>
      <c r="C37" s="602"/>
      <c r="D37" s="604"/>
      <c r="E37" s="606"/>
      <c r="F37" s="607"/>
      <c r="G37" s="451"/>
      <c r="H37" s="600"/>
      <c r="I37" s="598"/>
      <c r="J37" s="598"/>
      <c r="K37" s="598"/>
      <c r="L37" s="598"/>
      <c r="M37" s="600"/>
      <c r="N37" s="33"/>
      <c r="O37" s="33"/>
    </row>
    <row r="38" spans="1:169">
      <c r="A38" s="601"/>
      <c r="B38" s="602"/>
      <c r="C38" s="602"/>
      <c r="D38" s="604"/>
      <c r="E38" s="606"/>
      <c r="F38" s="607"/>
      <c r="G38" s="451"/>
      <c r="H38" s="600"/>
      <c r="I38" s="598"/>
      <c r="J38" s="598"/>
      <c r="K38" s="598"/>
      <c r="L38" s="598"/>
      <c r="M38" s="600"/>
      <c r="N38" s="33"/>
      <c r="O38" s="33"/>
    </row>
    <row r="39" spans="1:169">
      <c r="A39" s="601"/>
      <c r="B39" s="602"/>
      <c r="C39" s="602"/>
      <c r="D39" s="604"/>
      <c r="E39" s="606"/>
      <c r="F39" s="607"/>
      <c r="G39" s="451"/>
      <c r="H39" s="600"/>
      <c r="I39" s="598"/>
      <c r="J39" s="598"/>
      <c r="K39" s="598"/>
      <c r="L39" s="598"/>
      <c r="M39" s="600"/>
      <c r="N39" s="33"/>
      <c r="O39" s="33"/>
    </row>
    <row r="40" spans="1:169" s="25" customFormat="1" ht="12.75">
      <c r="A40" s="601">
        <f>'7- Mapa Final'!A40</f>
        <v>4</v>
      </c>
      <c r="B40" s="602" t="str">
        <f>'7- Mapa Final'!B40</f>
        <v xml:space="preserve">Retrasos en el pago de las prestaciones laborales </v>
      </c>
      <c r="C40" s="602" t="str">
        <f>'7- Mapa Final'!C40</f>
        <v xml:space="preserve">Retrasos en los pagos de las prestaciones laborales debido a errores en los titulos judiciales </v>
      </c>
      <c r="D40" s="603" t="str">
        <f>'7- Mapa Final'!J40</f>
        <v>Muy Baja - 1</v>
      </c>
      <c r="E40" s="605" t="str">
        <f>'7- Mapa Final'!K40</f>
        <v>Leve - 1</v>
      </c>
      <c r="F40" s="607" t="str">
        <f>'7- Mapa Final'!M40</f>
        <v>Bajo - 1</v>
      </c>
      <c r="G40" s="451" t="s">
        <v>394</v>
      </c>
      <c r="H40" s="600"/>
      <c r="I40" s="598"/>
      <c r="J40" s="598" t="s">
        <v>508</v>
      </c>
      <c r="K40" s="599">
        <v>45748</v>
      </c>
      <c r="L40" s="599">
        <v>45838</v>
      </c>
      <c r="M40" s="643" t="s">
        <v>522</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1"/>
      <c r="B41" s="602"/>
      <c r="C41" s="602"/>
      <c r="D41" s="604"/>
      <c r="E41" s="606"/>
      <c r="F41" s="607"/>
      <c r="G41" s="451"/>
      <c r="H41" s="600"/>
      <c r="I41" s="598"/>
      <c r="J41" s="598"/>
      <c r="K41" s="598"/>
      <c r="L41" s="598"/>
      <c r="M41" s="64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1"/>
      <c r="B42" s="602"/>
      <c r="C42" s="602"/>
      <c r="D42" s="604"/>
      <c r="E42" s="606"/>
      <c r="F42" s="607"/>
      <c r="G42" s="451"/>
      <c r="H42" s="600"/>
      <c r="I42" s="598"/>
      <c r="J42" s="598"/>
      <c r="K42" s="598"/>
      <c r="L42" s="598"/>
      <c r="M42" s="64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1"/>
      <c r="B43" s="602"/>
      <c r="C43" s="602"/>
      <c r="D43" s="604"/>
      <c r="E43" s="606"/>
      <c r="F43" s="607"/>
      <c r="G43" s="451"/>
      <c r="H43" s="600"/>
      <c r="I43" s="598"/>
      <c r="J43" s="598"/>
      <c r="K43" s="598"/>
      <c r="L43" s="598"/>
      <c r="M43" s="64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1"/>
      <c r="B44" s="602"/>
      <c r="C44" s="602"/>
      <c r="D44" s="604"/>
      <c r="E44" s="606"/>
      <c r="F44" s="607"/>
      <c r="G44" s="451"/>
      <c r="H44" s="600"/>
      <c r="I44" s="598"/>
      <c r="J44" s="598"/>
      <c r="K44" s="598"/>
      <c r="L44" s="598"/>
      <c r="M44" s="64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1"/>
      <c r="B45" s="602"/>
      <c r="C45" s="602"/>
      <c r="D45" s="604"/>
      <c r="E45" s="606"/>
      <c r="F45" s="607"/>
      <c r="G45" s="451"/>
      <c r="H45" s="600"/>
      <c r="I45" s="598"/>
      <c r="J45" s="598"/>
      <c r="K45" s="598"/>
      <c r="L45" s="598"/>
      <c r="M45" s="644"/>
      <c r="N45" s="33"/>
      <c r="O45" s="33"/>
    </row>
    <row r="46" spans="1:169">
      <c r="A46" s="601"/>
      <c r="B46" s="602"/>
      <c r="C46" s="602"/>
      <c r="D46" s="604"/>
      <c r="E46" s="606"/>
      <c r="F46" s="607"/>
      <c r="G46" s="451"/>
      <c r="H46" s="600"/>
      <c r="I46" s="598"/>
      <c r="J46" s="598"/>
      <c r="K46" s="598"/>
      <c r="L46" s="598"/>
      <c r="M46" s="644"/>
      <c r="N46" s="33"/>
      <c r="O46" s="33"/>
    </row>
    <row r="47" spans="1:169">
      <c r="A47" s="601"/>
      <c r="B47" s="602"/>
      <c r="C47" s="602"/>
      <c r="D47" s="604"/>
      <c r="E47" s="606"/>
      <c r="F47" s="607"/>
      <c r="G47" s="451"/>
      <c r="H47" s="600"/>
      <c r="I47" s="598"/>
      <c r="J47" s="598"/>
      <c r="K47" s="598"/>
      <c r="L47" s="598"/>
      <c r="M47" s="644"/>
      <c r="N47" s="33"/>
      <c r="O47" s="33"/>
    </row>
    <row r="48" spans="1:169">
      <c r="A48" s="601"/>
      <c r="B48" s="602"/>
      <c r="C48" s="602"/>
      <c r="D48" s="604"/>
      <c r="E48" s="606"/>
      <c r="F48" s="607"/>
      <c r="G48" s="451"/>
      <c r="H48" s="600"/>
      <c r="I48" s="598"/>
      <c r="J48" s="598"/>
      <c r="K48" s="598"/>
      <c r="L48" s="598"/>
      <c r="M48" s="644"/>
      <c r="N48" s="33"/>
      <c r="O48" s="33"/>
    </row>
    <row r="49" spans="1:169">
      <c r="A49" s="601"/>
      <c r="B49" s="602"/>
      <c r="C49" s="602"/>
      <c r="D49" s="604"/>
      <c r="E49" s="606"/>
      <c r="F49" s="607"/>
      <c r="G49" s="451"/>
      <c r="H49" s="600"/>
      <c r="I49" s="598"/>
      <c r="J49" s="598"/>
      <c r="K49" s="598"/>
      <c r="L49" s="598"/>
      <c r="M49" s="645"/>
      <c r="N49" s="33"/>
      <c r="O49" s="33"/>
    </row>
    <row r="50" spans="1:169" s="25" customFormat="1" ht="12.75">
      <c r="A50" s="601">
        <f>'7- Mapa Final'!A50</f>
        <v>5</v>
      </c>
      <c r="B50" s="602" t="str">
        <f>'7- Mapa Final'!B50</f>
        <v>No atender las solicitudes a usuarios externos e internos (despachos judiciales).</v>
      </c>
      <c r="C50" s="602" t="str">
        <f>'7- Mapa Final'!C50</f>
        <v xml:space="preserve">Tardanza en la respuesta de solicitudes a usuarios externos e internos (despachos judiciales).
</v>
      </c>
      <c r="D50" s="603" t="str">
        <f>'7- Mapa Final'!J50</f>
        <v>Muy Baja - 1</v>
      </c>
      <c r="E50" s="605" t="str">
        <f>'7- Mapa Final'!K50</f>
        <v>Menor - 2</v>
      </c>
      <c r="F50" s="607" t="str">
        <f>'7- Mapa Final'!M50</f>
        <v>Bajo - 2</v>
      </c>
      <c r="G50" s="451" t="s">
        <v>394</v>
      </c>
      <c r="H50" s="600"/>
      <c r="I50" s="598"/>
      <c r="J50" s="598" t="s">
        <v>508</v>
      </c>
      <c r="K50" s="599">
        <v>45748</v>
      </c>
      <c r="L50" s="599">
        <v>45838</v>
      </c>
      <c r="M50" s="600" t="s">
        <v>513</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1"/>
      <c r="B51" s="602"/>
      <c r="C51" s="602"/>
      <c r="D51" s="604"/>
      <c r="E51" s="606"/>
      <c r="F51" s="607"/>
      <c r="G51" s="451"/>
      <c r="H51" s="600"/>
      <c r="I51" s="598"/>
      <c r="J51" s="598"/>
      <c r="K51" s="598"/>
      <c r="L51" s="598"/>
      <c r="M51" s="60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1"/>
      <c r="B52" s="602"/>
      <c r="C52" s="602"/>
      <c r="D52" s="604"/>
      <c r="E52" s="606"/>
      <c r="F52" s="607"/>
      <c r="G52" s="451"/>
      <c r="H52" s="600"/>
      <c r="I52" s="598"/>
      <c r="J52" s="598"/>
      <c r="K52" s="598"/>
      <c r="L52" s="598"/>
      <c r="M52" s="60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1"/>
      <c r="B53" s="602"/>
      <c r="C53" s="602"/>
      <c r="D53" s="604"/>
      <c r="E53" s="606"/>
      <c r="F53" s="607"/>
      <c r="G53" s="451"/>
      <c r="H53" s="600"/>
      <c r="I53" s="598"/>
      <c r="J53" s="598"/>
      <c r="K53" s="598"/>
      <c r="L53" s="598"/>
      <c r="M53" s="60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1"/>
      <c r="B54" s="602"/>
      <c r="C54" s="602"/>
      <c r="D54" s="604"/>
      <c r="E54" s="606"/>
      <c r="F54" s="607"/>
      <c r="G54" s="451"/>
      <c r="H54" s="600"/>
      <c r="I54" s="598"/>
      <c r="J54" s="598"/>
      <c r="K54" s="598"/>
      <c r="L54" s="598"/>
      <c r="M54" s="60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1"/>
      <c r="B55" s="602"/>
      <c r="C55" s="602"/>
      <c r="D55" s="604"/>
      <c r="E55" s="606"/>
      <c r="F55" s="607"/>
      <c r="G55" s="451"/>
      <c r="H55" s="600"/>
      <c r="I55" s="598"/>
      <c r="J55" s="598"/>
      <c r="K55" s="598"/>
      <c r="L55" s="598"/>
      <c r="M55" s="600"/>
      <c r="N55" s="33"/>
      <c r="O55" s="33"/>
    </row>
    <row r="56" spans="1:169">
      <c r="A56" s="601"/>
      <c r="B56" s="602"/>
      <c r="C56" s="602"/>
      <c r="D56" s="604"/>
      <c r="E56" s="606"/>
      <c r="F56" s="607"/>
      <c r="G56" s="451"/>
      <c r="H56" s="600"/>
      <c r="I56" s="598"/>
      <c r="J56" s="598"/>
      <c r="K56" s="598"/>
      <c r="L56" s="598"/>
      <c r="M56" s="600"/>
      <c r="N56" s="33"/>
      <c r="O56" s="33"/>
    </row>
    <row r="57" spans="1:169">
      <c r="A57" s="601"/>
      <c r="B57" s="602"/>
      <c r="C57" s="602"/>
      <c r="D57" s="604"/>
      <c r="E57" s="606"/>
      <c r="F57" s="607"/>
      <c r="G57" s="451"/>
      <c r="H57" s="600"/>
      <c r="I57" s="598"/>
      <c r="J57" s="598"/>
      <c r="K57" s="598"/>
      <c r="L57" s="598"/>
      <c r="M57" s="600"/>
      <c r="N57" s="33"/>
      <c r="O57" s="33"/>
    </row>
    <row r="58" spans="1:169">
      <c r="A58" s="601"/>
      <c r="B58" s="602"/>
      <c r="C58" s="602"/>
      <c r="D58" s="604"/>
      <c r="E58" s="606"/>
      <c r="F58" s="607"/>
      <c r="G58" s="451"/>
      <c r="H58" s="600"/>
      <c r="I58" s="598"/>
      <c r="J58" s="598"/>
      <c r="K58" s="598"/>
      <c r="L58" s="598"/>
      <c r="M58" s="600"/>
      <c r="N58" s="33"/>
      <c r="O58" s="33"/>
    </row>
    <row r="59" spans="1:169">
      <c r="A59" s="601"/>
      <c r="B59" s="602"/>
      <c r="C59" s="602"/>
      <c r="D59" s="604"/>
      <c r="E59" s="606"/>
      <c r="F59" s="607"/>
      <c r="G59" s="451"/>
      <c r="H59" s="600"/>
      <c r="I59" s="598"/>
      <c r="J59" s="598"/>
      <c r="K59" s="598"/>
      <c r="L59" s="598"/>
      <c r="M59" s="600"/>
      <c r="N59" s="33"/>
      <c r="O59" s="33"/>
    </row>
    <row r="60" spans="1:169" ht="15" hidden="1" customHeight="1">
      <c r="A60" s="601">
        <f>'7- Mapa Final'!A60</f>
        <v>10</v>
      </c>
      <c r="B60" s="602" t="str">
        <f>'7- Mapa Final'!B60</f>
        <v xml:space="preserve">Afectaciones ambientales </v>
      </c>
      <c r="C60" s="602" t="str">
        <f>'7- Mapa Final'!C60</f>
        <v>Se tienen afectaciones ambientales que generen impactos negativos en el entorno.</v>
      </c>
      <c r="D60" s="603" t="str">
        <f>'7- Mapa Final'!J60</f>
        <v>Muy Baja - 1</v>
      </c>
      <c r="E60" s="605" t="str">
        <f>'7- Mapa Final'!K60</f>
        <v>Leve - 1</v>
      </c>
      <c r="F60" s="607" t="str">
        <f>'7- Mapa Final'!M60</f>
        <v>Bajo - 1</v>
      </c>
      <c r="G60" s="451" t="s">
        <v>395</v>
      </c>
      <c r="H60" s="598"/>
      <c r="I60" s="598"/>
      <c r="J60" s="598" t="s">
        <v>508</v>
      </c>
      <c r="K60" s="599">
        <v>45748</v>
      </c>
      <c r="L60" s="599">
        <v>45838</v>
      </c>
      <c r="M60" s="598"/>
    </row>
    <row r="61" spans="1:169" ht="15" hidden="1" customHeight="1">
      <c r="A61" s="601"/>
      <c r="B61" s="602"/>
      <c r="C61" s="602"/>
      <c r="D61" s="604"/>
      <c r="E61" s="606"/>
      <c r="F61" s="607"/>
      <c r="G61" s="451"/>
      <c r="H61" s="598"/>
      <c r="I61" s="598"/>
      <c r="J61" s="598"/>
      <c r="K61" s="598"/>
      <c r="L61" s="598"/>
      <c r="M61" s="598"/>
    </row>
    <row r="62" spans="1:169" ht="15" hidden="1" customHeight="1">
      <c r="A62" s="601"/>
      <c r="B62" s="602"/>
      <c r="C62" s="602"/>
      <c r="D62" s="604"/>
      <c r="E62" s="606"/>
      <c r="F62" s="607"/>
      <c r="G62" s="451"/>
      <c r="H62" s="598"/>
      <c r="I62" s="598"/>
      <c r="J62" s="598"/>
      <c r="K62" s="598"/>
      <c r="L62" s="598"/>
      <c r="M62" s="598"/>
    </row>
    <row r="63" spans="1:169" ht="15" hidden="1" customHeight="1">
      <c r="A63" s="601"/>
      <c r="B63" s="602"/>
      <c r="C63" s="602"/>
      <c r="D63" s="604"/>
      <c r="E63" s="606"/>
      <c r="F63" s="607"/>
      <c r="G63" s="451"/>
      <c r="H63" s="598"/>
      <c r="I63" s="598"/>
      <c r="J63" s="598"/>
      <c r="K63" s="598"/>
      <c r="L63" s="598"/>
      <c r="M63" s="598"/>
    </row>
    <row r="64" spans="1:169" ht="15" hidden="1" customHeight="1">
      <c r="A64" s="601"/>
      <c r="B64" s="602"/>
      <c r="C64" s="602"/>
      <c r="D64" s="604"/>
      <c r="E64" s="606"/>
      <c r="F64" s="607"/>
      <c r="G64" s="451"/>
      <c r="H64" s="598"/>
      <c r="I64" s="598"/>
      <c r="J64" s="598"/>
      <c r="K64" s="598"/>
      <c r="L64" s="598"/>
      <c r="M64" s="598"/>
    </row>
    <row r="65" spans="1:13" ht="15" hidden="1" customHeight="1">
      <c r="A65" s="601"/>
      <c r="B65" s="602"/>
      <c r="C65" s="602"/>
      <c r="D65" s="604"/>
      <c r="E65" s="606"/>
      <c r="F65" s="607"/>
      <c r="G65" s="451"/>
      <c r="H65" s="598"/>
      <c r="I65" s="598"/>
      <c r="J65" s="598"/>
      <c r="K65" s="598"/>
      <c r="L65" s="598"/>
      <c r="M65" s="598"/>
    </row>
    <row r="66" spans="1:13" ht="15" hidden="1" customHeight="1">
      <c r="A66" s="601"/>
      <c r="B66" s="602"/>
      <c r="C66" s="602"/>
      <c r="D66" s="604"/>
      <c r="E66" s="606"/>
      <c r="F66" s="607"/>
      <c r="G66" s="451"/>
      <c r="H66" s="598"/>
      <c r="I66" s="598"/>
      <c r="J66" s="598"/>
      <c r="K66" s="598"/>
      <c r="L66" s="598"/>
      <c r="M66" s="598"/>
    </row>
    <row r="67" spans="1:13" ht="15" hidden="1" customHeight="1">
      <c r="A67" s="601"/>
      <c r="B67" s="602"/>
      <c r="C67" s="602"/>
      <c r="D67" s="604"/>
      <c r="E67" s="606"/>
      <c r="F67" s="607"/>
      <c r="G67" s="451"/>
      <c r="H67" s="598"/>
      <c r="I67" s="598"/>
      <c r="J67" s="598"/>
      <c r="K67" s="598"/>
      <c r="L67" s="598"/>
      <c r="M67" s="598"/>
    </row>
    <row r="68" spans="1:13" ht="15" hidden="1" customHeight="1">
      <c r="A68" s="601"/>
      <c r="B68" s="602"/>
      <c r="C68" s="602"/>
      <c r="D68" s="604"/>
      <c r="E68" s="606"/>
      <c r="F68" s="607"/>
      <c r="G68" s="451"/>
      <c r="H68" s="598"/>
      <c r="I68" s="598"/>
      <c r="J68" s="598"/>
      <c r="K68" s="598"/>
      <c r="L68" s="598"/>
      <c r="M68" s="598"/>
    </row>
    <row r="69" spans="1:13" ht="15.75" hidden="1" customHeight="1">
      <c r="A69" s="601"/>
      <c r="B69" s="602"/>
      <c r="C69" s="602"/>
      <c r="D69" s="604"/>
      <c r="E69" s="606"/>
      <c r="F69" s="607"/>
      <c r="G69" s="451"/>
      <c r="H69" s="598"/>
      <c r="I69" s="598"/>
      <c r="J69" s="598"/>
      <c r="K69" s="598"/>
      <c r="L69" s="598"/>
      <c r="M69" s="598"/>
    </row>
    <row r="70" spans="1:13">
      <c r="A70" s="601">
        <f>'7- Mapa Final'!A70</f>
        <v>6</v>
      </c>
      <c r="B70" s="602" t="str">
        <f>'7- Mapa Final'!B70</f>
        <v xml:space="preserve">Recibir , ofrecer, prometer , entregar o aceptar dádivas o beneficios a nombre propio o de terceros para  expedir, alterar,retener , extraviar o entregar  documentos  sin el lleno de requisitos legales </v>
      </c>
      <c r="C70" s="602" t="str">
        <f>'7- Mapa Final'!C70</f>
        <v xml:space="preserve"> Realizar trámites sin el cumplimiento de los requisitos legales  o  con informacion falsa.</v>
      </c>
      <c r="D70" s="603" t="str">
        <f>'7- Mapa Final'!J70</f>
        <v>Muy Baja - 1</v>
      </c>
      <c r="E70" s="605" t="str">
        <f>'7- Mapa Final'!K70</f>
        <v>Menor - 2</v>
      </c>
      <c r="F70" s="607" t="str">
        <f>'7- Mapa Final'!M70</f>
        <v>Bajo - 2</v>
      </c>
      <c r="G70" s="451" t="s">
        <v>394</v>
      </c>
      <c r="H70" s="600"/>
      <c r="I70" s="598"/>
      <c r="J70" s="598" t="s">
        <v>508</v>
      </c>
      <c r="K70" s="599">
        <v>45748</v>
      </c>
      <c r="L70" s="599">
        <v>45838</v>
      </c>
      <c r="M70" s="600" t="s">
        <v>514</v>
      </c>
    </row>
    <row r="71" spans="1:13">
      <c r="A71" s="601"/>
      <c r="B71" s="602"/>
      <c r="C71" s="602"/>
      <c r="D71" s="604"/>
      <c r="E71" s="606"/>
      <c r="F71" s="607"/>
      <c r="G71" s="451"/>
      <c r="H71" s="600"/>
      <c r="I71" s="598"/>
      <c r="J71" s="598"/>
      <c r="K71" s="598"/>
      <c r="L71" s="598"/>
      <c r="M71" s="600"/>
    </row>
    <row r="72" spans="1:13">
      <c r="A72" s="601"/>
      <c r="B72" s="602"/>
      <c r="C72" s="602"/>
      <c r="D72" s="604"/>
      <c r="E72" s="606"/>
      <c r="F72" s="607"/>
      <c r="G72" s="451"/>
      <c r="H72" s="600"/>
      <c r="I72" s="598"/>
      <c r="J72" s="598"/>
      <c r="K72" s="598"/>
      <c r="L72" s="598"/>
      <c r="M72" s="600"/>
    </row>
    <row r="73" spans="1:13">
      <c r="A73" s="601"/>
      <c r="B73" s="602"/>
      <c r="C73" s="602"/>
      <c r="D73" s="604"/>
      <c r="E73" s="606"/>
      <c r="F73" s="607"/>
      <c r="G73" s="451"/>
      <c r="H73" s="600"/>
      <c r="I73" s="598"/>
      <c r="J73" s="598"/>
      <c r="K73" s="598"/>
      <c r="L73" s="598"/>
      <c r="M73" s="600"/>
    </row>
    <row r="74" spans="1:13">
      <c r="A74" s="601"/>
      <c r="B74" s="602"/>
      <c r="C74" s="602"/>
      <c r="D74" s="604"/>
      <c r="E74" s="606"/>
      <c r="F74" s="607"/>
      <c r="G74" s="451"/>
      <c r="H74" s="600"/>
      <c r="I74" s="598"/>
      <c r="J74" s="598"/>
      <c r="K74" s="598"/>
      <c r="L74" s="598"/>
      <c r="M74" s="600"/>
    </row>
    <row r="75" spans="1:13">
      <c r="A75" s="601"/>
      <c r="B75" s="602"/>
      <c r="C75" s="602"/>
      <c r="D75" s="604"/>
      <c r="E75" s="606"/>
      <c r="F75" s="607"/>
      <c r="G75" s="451"/>
      <c r="H75" s="600"/>
      <c r="I75" s="598"/>
      <c r="J75" s="598"/>
      <c r="K75" s="598"/>
      <c r="L75" s="598"/>
      <c r="M75" s="600"/>
    </row>
    <row r="76" spans="1:13">
      <c r="A76" s="601"/>
      <c r="B76" s="602"/>
      <c r="C76" s="602"/>
      <c r="D76" s="604"/>
      <c r="E76" s="606"/>
      <c r="F76" s="607"/>
      <c r="G76" s="451"/>
      <c r="H76" s="600"/>
      <c r="I76" s="598"/>
      <c r="J76" s="598"/>
      <c r="K76" s="598"/>
      <c r="L76" s="598"/>
      <c r="M76" s="600"/>
    </row>
    <row r="77" spans="1:13">
      <c r="A77" s="601"/>
      <c r="B77" s="602"/>
      <c r="C77" s="602"/>
      <c r="D77" s="604"/>
      <c r="E77" s="606"/>
      <c r="F77" s="607"/>
      <c r="G77" s="451"/>
      <c r="H77" s="600"/>
      <c r="I77" s="598"/>
      <c r="J77" s="598"/>
      <c r="K77" s="598"/>
      <c r="L77" s="598"/>
      <c r="M77" s="600"/>
    </row>
    <row r="78" spans="1:13">
      <c r="A78" s="601"/>
      <c r="B78" s="602"/>
      <c r="C78" s="602"/>
      <c r="D78" s="604"/>
      <c r="E78" s="606"/>
      <c r="F78" s="607"/>
      <c r="G78" s="451"/>
      <c r="H78" s="600"/>
      <c r="I78" s="598"/>
      <c r="J78" s="598"/>
      <c r="K78" s="598"/>
      <c r="L78" s="598"/>
      <c r="M78" s="600"/>
    </row>
    <row r="79" spans="1:13">
      <c r="A79" s="601"/>
      <c r="B79" s="602"/>
      <c r="C79" s="602"/>
      <c r="D79" s="604"/>
      <c r="E79" s="606"/>
      <c r="F79" s="607"/>
      <c r="G79" s="451"/>
      <c r="H79" s="600"/>
      <c r="I79" s="598"/>
      <c r="J79" s="598"/>
      <c r="K79" s="598"/>
      <c r="L79" s="598"/>
      <c r="M79" s="600"/>
    </row>
  </sheetData>
  <mergeCells count="108">
    <mergeCell ref="J70:J79"/>
    <mergeCell ref="K70:K79"/>
    <mergeCell ref="L70:L79"/>
    <mergeCell ref="M70:M79"/>
    <mergeCell ref="M40:M4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M30:M3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30:J39"/>
    <mergeCell ref="K30:K39"/>
    <mergeCell ref="L30:L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A7:C7"/>
    <mergeCell ref="D7:F7"/>
    <mergeCell ref="G7:G8"/>
    <mergeCell ref="H7:H8"/>
    <mergeCell ref="I7:J7"/>
    <mergeCell ref="K7:L7"/>
    <mergeCell ref="M7:M8"/>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79" priority="53" operator="containsText" text="3- Moderado">
      <formula>NOT(ISERROR(SEARCH("3- Moderado",A7)))</formula>
    </cfRule>
    <cfRule type="containsText" dxfId="178" priority="54" operator="containsText" text="6- Moderado">
      <formula>NOT(ISERROR(SEARCH("6- Moderado",A7)))</formula>
    </cfRule>
    <cfRule type="containsText" dxfId="177" priority="55" operator="containsText" text="4- Moderado">
      <formula>NOT(ISERROR(SEARCH("4- Moderado",A7)))</formula>
    </cfRule>
    <cfRule type="containsText" dxfId="176" priority="56" operator="containsText" text="3- Bajo">
      <formula>NOT(ISERROR(SEARCH("3- Bajo",A7)))</formula>
    </cfRule>
    <cfRule type="containsText" dxfId="175" priority="57" operator="containsText" text="4- Bajo">
      <formula>NOT(ISERROR(SEARCH("4- Bajo",A7)))</formula>
    </cfRule>
    <cfRule type="containsText" dxfId="174" priority="58" operator="containsText" text="1- Bajo">
      <formula>NOT(ISERROR(SEARCH("1- Bajo",A7)))</formula>
    </cfRule>
  </conditionalFormatting>
  <conditionalFormatting sqref="A10:E10 A20:E20">
    <cfRule type="containsText" dxfId="173" priority="47" operator="containsText" text="3- Moderado">
      <formula>NOT(ISERROR(SEARCH("3- Moderado",A10)))</formula>
    </cfRule>
    <cfRule type="containsText" dxfId="172" priority="48" operator="containsText" text="6- Moderado">
      <formula>NOT(ISERROR(SEARCH("6- Moderado",A10)))</formula>
    </cfRule>
    <cfRule type="containsText" dxfId="171" priority="49" operator="containsText" text="4- Moderado">
      <formula>NOT(ISERROR(SEARCH("4- Moderado",A10)))</formula>
    </cfRule>
    <cfRule type="containsText" dxfId="170" priority="50" operator="containsText" text="3- Bajo">
      <formula>NOT(ISERROR(SEARCH("3- Bajo",A10)))</formula>
    </cfRule>
    <cfRule type="containsText" dxfId="169" priority="51" operator="containsText" text="4- Bajo">
      <formula>NOT(ISERROR(SEARCH("4- Bajo",A10)))</formula>
    </cfRule>
    <cfRule type="containsText" dxfId="168" priority="52" operator="containsText" text="1- Bajo">
      <formula>NOT(ISERROR(SEARCH("1- Bajo",A10)))</formula>
    </cfRule>
  </conditionalFormatting>
  <conditionalFormatting sqref="A30:E30">
    <cfRule type="containsText" dxfId="167" priority="34" operator="containsText" text="3- Moderado">
      <formula>NOT(ISERROR(SEARCH("3- Moderado",A30)))</formula>
    </cfRule>
    <cfRule type="containsText" dxfId="166" priority="35" operator="containsText" text="6- Moderado">
      <formula>NOT(ISERROR(SEARCH("6- Moderado",A30)))</formula>
    </cfRule>
    <cfRule type="containsText" dxfId="165" priority="36" operator="containsText" text="4- Moderado">
      <formula>NOT(ISERROR(SEARCH("4- Moderado",A30)))</formula>
    </cfRule>
    <cfRule type="containsText" dxfId="164" priority="37" operator="containsText" text="3- Bajo">
      <formula>NOT(ISERROR(SEARCH("3- Bajo",A30)))</formula>
    </cfRule>
    <cfRule type="containsText" dxfId="163" priority="38" operator="containsText" text="4- Bajo">
      <formula>NOT(ISERROR(SEARCH("4- Bajo",A30)))</formula>
    </cfRule>
    <cfRule type="containsText" dxfId="162" priority="39" operator="containsText" text="1- Bajo">
      <formula>NOT(ISERROR(SEARCH("1- Bajo",A30)))</formula>
    </cfRule>
  </conditionalFormatting>
  <conditionalFormatting sqref="A40:E40">
    <cfRule type="containsText" dxfId="161" priority="27" operator="containsText" text="3- Moderado">
      <formula>NOT(ISERROR(SEARCH("3- Moderado",A40)))</formula>
    </cfRule>
    <cfRule type="containsText" dxfId="160" priority="28" operator="containsText" text="6- Moderado">
      <formula>NOT(ISERROR(SEARCH("6- Moderado",A40)))</formula>
    </cfRule>
    <cfRule type="containsText" dxfId="159" priority="29" operator="containsText" text="4- Moderado">
      <formula>NOT(ISERROR(SEARCH("4- Moderado",A40)))</formula>
    </cfRule>
    <cfRule type="containsText" dxfId="158" priority="30" operator="containsText" text="3- Bajo">
      <formula>NOT(ISERROR(SEARCH("3- Bajo",A40)))</formula>
    </cfRule>
    <cfRule type="containsText" dxfId="157" priority="31" operator="containsText" text="4- Bajo">
      <formula>NOT(ISERROR(SEARCH("4- Bajo",A40)))</formula>
    </cfRule>
    <cfRule type="containsText" dxfId="156" priority="32" operator="containsText" text="1- Bajo">
      <formula>NOT(ISERROR(SEARCH("1- Bajo",A40)))</formula>
    </cfRule>
  </conditionalFormatting>
  <conditionalFormatting sqref="A50:E50">
    <cfRule type="containsText" dxfId="155" priority="17" operator="containsText" text="3- Moderado">
      <formula>NOT(ISERROR(SEARCH("3- Moderado",A50)))</formula>
    </cfRule>
    <cfRule type="containsText" dxfId="154" priority="18" operator="containsText" text="6- Moderado">
      <formula>NOT(ISERROR(SEARCH("6- Moderado",A50)))</formula>
    </cfRule>
    <cfRule type="containsText" dxfId="153" priority="19" operator="containsText" text="4- Moderado">
      <formula>NOT(ISERROR(SEARCH("4- Moderado",A50)))</formula>
    </cfRule>
    <cfRule type="containsText" dxfId="152" priority="20" operator="containsText" text="3- Bajo">
      <formula>NOT(ISERROR(SEARCH("3- Bajo",A50)))</formula>
    </cfRule>
    <cfRule type="containsText" dxfId="151" priority="21" operator="containsText" text="4- Bajo">
      <formula>NOT(ISERROR(SEARCH("4- Bajo",A50)))</formula>
    </cfRule>
    <cfRule type="containsText" dxfId="150" priority="22" operator="containsText" text="1- Bajo">
      <formula>NOT(ISERROR(SEARCH("1- Bajo",A50)))</formula>
    </cfRule>
  </conditionalFormatting>
  <conditionalFormatting sqref="A60:E60 A70:E70">
    <cfRule type="containsText" dxfId="149" priority="1" operator="containsText" text="3- Moderado">
      <formula>NOT(ISERROR(SEARCH("3- Moderado",A60)))</formula>
    </cfRule>
    <cfRule type="containsText" dxfId="148" priority="2" operator="containsText" text="6- Moderado">
      <formula>NOT(ISERROR(SEARCH("6- Moderado",A60)))</formula>
    </cfRule>
    <cfRule type="containsText" dxfId="147" priority="3" operator="containsText" text="4- Moderado">
      <formula>NOT(ISERROR(SEARCH("4- Moderado",A60)))</formula>
    </cfRule>
    <cfRule type="containsText" dxfId="146" priority="4" operator="containsText" text="3- Bajo">
      <formula>NOT(ISERROR(SEARCH("3- Bajo",A60)))</formula>
    </cfRule>
    <cfRule type="containsText" dxfId="145" priority="5" operator="containsText" text="4- Bajo">
      <formula>NOT(ISERROR(SEARCH("4- Bajo",A60)))</formula>
    </cfRule>
    <cfRule type="containsText" dxfId="144" priority="6" operator="containsText" text="1- Bajo">
      <formula>NOT(ISERROR(SEARCH("1- Bajo",A60)))</formula>
    </cfRule>
  </conditionalFormatting>
  <conditionalFormatting sqref="C8:F8">
    <cfRule type="containsText" dxfId="143" priority="41" operator="containsText" text="3- Moderado">
      <formula>NOT(ISERROR(SEARCH("3- Moderado",C8)))</formula>
    </cfRule>
    <cfRule type="containsText" dxfId="142" priority="42" operator="containsText" text="6- Moderado">
      <formula>NOT(ISERROR(SEARCH("6- Moderado",C8)))</formula>
    </cfRule>
    <cfRule type="containsText" dxfId="141" priority="43" operator="containsText" text="4- Moderado">
      <formula>NOT(ISERROR(SEARCH("4- Moderado",C8)))</formula>
    </cfRule>
    <cfRule type="containsText" dxfId="140" priority="44" operator="containsText" text="3- Bajo">
      <formula>NOT(ISERROR(SEARCH("3- Bajo",C8)))</formula>
    </cfRule>
    <cfRule type="containsText" dxfId="139" priority="45" operator="containsText" text="4- Bajo">
      <formula>NOT(ISERROR(SEARCH("4- Bajo",C8)))</formula>
    </cfRule>
    <cfRule type="containsText" dxfId="138" priority="46" operator="containsText" text="1- Bajo">
      <formula>NOT(ISERROR(SEARCH("1- Bajo",C8)))</formula>
    </cfRule>
  </conditionalFormatting>
  <conditionalFormatting sqref="D10:D79">
    <cfRule type="containsText" dxfId="137" priority="11" operator="containsText" text="Muy Alta">
      <formula>NOT(ISERROR(SEARCH("Muy Alta",D10)))</formula>
    </cfRule>
    <cfRule type="containsText" dxfId="136" priority="12" operator="containsText" text="Alta">
      <formula>NOT(ISERROR(SEARCH("Alta",D10)))</formula>
    </cfRule>
    <cfRule type="containsText" dxfId="135" priority="13" operator="containsText" text="Baja">
      <formula>NOT(ISERROR(SEARCH("Baja",D10)))</formula>
    </cfRule>
    <cfRule type="containsText" dxfId="134" priority="14" operator="containsText" text="Muy Baja">
      <formula>NOT(ISERROR(SEARCH("Muy Baja",D10)))</formula>
    </cfRule>
    <cfRule type="containsText" dxfId="133" priority="16" operator="containsText" text="Media">
      <formula>NOT(ISERROR(SEARCH("Media",D10)))</formula>
    </cfRule>
  </conditionalFormatting>
  <conditionalFormatting sqref="E10:E79">
    <cfRule type="containsText" dxfId="132" priority="7" operator="containsText" text="Catastrófico">
      <formula>NOT(ISERROR(SEARCH("Catastrófico",E10)))</formula>
    </cfRule>
    <cfRule type="containsText" dxfId="131" priority="8" operator="containsText" text="Mayor">
      <formula>NOT(ISERROR(SEARCH("Mayor",E10)))</formula>
    </cfRule>
    <cfRule type="containsText" dxfId="130" priority="9" operator="containsText" text="Menor">
      <formula>NOT(ISERROR(SEARCH("Menor",E10)))</formula>
    </cfRule>
    <cfRule type="containsText" dxfId="129" priority="10" operator="containsText" text="Leve">
      <formula>NOT(ISERROR(SEARCH("Leve",E10)))</formula>
    </cfRule>
  </conditionalFormatting>
  <conditionalFormatting sqref="E10:F79">
    <cfRule type="containsText" dxfId="128"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79">
    <cfRule type="containsText" dxfId="127" priority="23" operator="containsText" text="Bajo">
      <formula>NOT(ISERROR(SEARCH("Bajo",F10)))</formula>
    </cfRule>
    <cfRule type="containsText" dxfId="126" priority="24" operator="containsText" text="Moderado">
      <formula>NOT(ISERROR(SEARCH("Moderado",F10)))</formula>
    </cfRule>
    <cfRule type="containsText" dxfId="125" priority="25" operator="containsText" text="Alto">
      <formula>NOT(ISERROR(SEARCH("Alto",F10)))</formula>
    </cfRule>
    <cfRule type="containsText" dxfId="124"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7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B888E71E-242E-4EF1-BA2D-EEE89D181B9C}"/>
    <dataValidation allowBlank="1" showInputMessage="1" showErrorMessage="1" prompt="Describir las actividades que se van a desarrollar para el proyecto" sqref="H7" xr:uid="{6B8EDFBC-809C-4474-9D80-65BEB1FADAE3}"/>
    <dataValidation allowBlank="1" showInputMessage="1" showErrorMessage="1" prompt="Seleccionar si el responsable es el responsable de las acciones es el nivel central" sqref="I7:I8" xr:uid="{E55050EA-AC66-4689-BEA0-7FF5E3FD4990}"/>
    <dataValidation allowBlank="1" showInputMessage="1" showErrorMessage="1" prompt="seleccionar si el responsable de ejecutar las acciones es el nivel central" sqref="J8" xr:uid="{4B5246DB-CE18-4481-8ED0-80D853FE746A}"/>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17DAA0-5A3B-4041-90D3-8EB4459FB6B4}">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I25" zoomScale="55" zoomScaleNormal="55" workbookViewId="0">
      <selection activeCell="R53" sqref="R53"/>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29"/>
      <c r="B1" s="630"/>
      <c r="C1" s="633"/>
      <c r="D1" s="633"/>
      <c r="E1" s="633"/>
      <c r="F1" s="633"/>
      <c r="G1" s="633"/>
      <c r="H1" s="633"/>
      <c r="I1" s="633"/>
      <c r="J1" s="634"/>
      <c r="K1" s="628"/>
      <c r="L1" s="628"/>
      <c r="M1" s="62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31"/>
      <c r="B2" s="632"/>
      <c r="C2" s="635"/>
      <c r="D2" s="635"/>
      <c r="E2" s="635"/>
      <c r="F2" s="635"/>
      <c r="G2" s="635"/>
      <c r="H2" s="635"/>
      <c r="I2" s="635"/>
      <c r="J2" s="636"/>
      <c r="K2" s="628"/>
      <c r="L2" s="628"/>
      <c r="M2" s="62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5"/>
      <c r="D3" s="635"/>
      <c r="E3" s="635"/>
      <c r="F3" s="635"/>
      <c r="G3" s="635"/>
      <c r="H3" s="635"/>
      <c r="I3" s="635"/>
      <c r="J3" s="636"/>
      <c r="K3" s="628"/>
      <c r="L3" s="628"/>
      <c r="M3" s="62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14" t="s">
        <v>264</v>
      </c>
      <c r="B4" s="514"/>
      <c r="C4" s="519"/>
      <c r="D4" s="519"/>
      <c r="E4" s="519"/>
      <c r="F4" s="519"/>
      <c r="G4" s="519"/>
      <c r="H4" s="519"/>
      <c r="I4" s="519"/>
      <c r="J4" s="519"/>
      <c r="K4" s="519"/>
      <c r="L4" s="519"/>
      <c r="M4" s="51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14" t="s">
        <v>266</v>
      </c>
      <c r="B5" s="514"/>
      <c r="C5" s="515"/>
      <c r="D5" s="515"/>
      <c r="E5" s="515"/>
      <c r="F5" s="515"/>
      <c r="G5" s="515"/>
      <c r="H5" s="515"/>
      <c r="I5" s="515"/>
      <c r="J5" s="515"/>
      <c r="K5" s="515"/>
      <c r="L5" s="515"/>
      <c r="M5" s="51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14" t="s">
        <v>268</v>
      </c>
      <c r="B6" s="514"/>
      <c r="C6" s="613"/>
      <c r="D6" s="614"/>
      <c r="E6" s="614"/>
      <c r="F6" s="614"/>
      <c r="G6" s="614"/>
      <c r="H6" s="614"/>
      <c r="I6" s="614"/>
      <c r="J6" s="614"/>
      <c r="K6" s="614"/>
      <c r="L6" s="614"/>
      <c r="M6" s="61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8" t="s">
        <v>495</v>
      </c>
      <c r="B7" s="609"/>
      <c r="C7" s="610"/>
      <c r="D7" s="611" t="s">
        <v>496</v>
      </c>
      <c r="E7" s="611"/>
      <c r="F7" s="611"/>
      <c r="G7" s="612" t="s">
        <v>497</v>
      </c>
      <c r="H7" s="620" t="s">
        <v>498</v>
      </c>
      <c r="I7" s="622" t="s">
        <v>499</v>
      </c>
      <c r="J7" s="623"/>
      <c r="K7" s="622" t="s">
        <v>500</v>
      </c>
      <c r="L7" s="623"/>
      <c r="M7" s="624" t="s">
        <v>515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39</v>
      </c>
      <c r="B8" s="34" t="s">
        <v>206</v>
      </c>
      <c r="C8" s="34" t="s">
        <v>208</v>
      </c>
      <c r="D8" s="27" t="s">
        <v>218</v>
      </c>
      <c r="E8" s="27" t="s">
        <v>502</v>
      </c>
      <c r="F8" s="27" t="s">
        <v>503</v>
      </c>
      <c r="G8" s="612"/>
      <c r="H8" s="621"/>
      <c r="I8" s="28" t="s">
        <v>504</v>
      </c>
      <c r="J8" s="28" t="s">
        <v>505</v>
      </c>
      <c r="K8" s="28" t="s">
        <v>506</v>
      </c>
      <c r="L8" s="28" t="s">
        <v>507</v>
      </c>
      <c r="M8" s="62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7"/>
      <c r="B9" s="638"/>
      <c r="C9" s="638"/>
      <c r="D9" s="638"/>
      <c r="E9" s="638"/>
      <c r="F9" s="638"/>
      <c r="G9" s="63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9">
        <f>'7- Mapa Final'!A10</f>
        <v>1</v>
      </c>
      <c r="B10" s="617" t="str">
        <f>'7- Mapa Final'!B10</f>
        <v>Reparto inequitativo</v>
      </c>
      <c r="C10" s="617" t="str">
        <f>'7- Mapa Final'!C10</f>
        <v>No reporte de novedades, por parte de los despachos judiciales.</v>
      </c>
      <c r="D10" s="626" t="str">
        <f>'7- Mapa Final'!J10</f>
        <v>Muy Baja - 1</v>
      </c>
      <c r="E10" s="627" t="str">
        <f>'7- Mapa Final'!K10</f>
        <v>Menor - 2</v>
      </c>
      <c r="F10" s="618" t="str">
        <f>'7- Mapa Final'!M10</f>
        <v>Bajo - 2</v>
      </c>
      <c r="G10" s="458"/>
      <c r="H10" s="619"/>
      <c r="I10" s="619"/>
      <c r="J10" s="619"/>
      <c r="K10" s="619"/>
      <c r="L10" s="619"/>
      <c r="M10" s="67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25"/>
      <c r="B11" s="602"/>
      <c r="C11" s="602"/>
      <c r="D11" s="604"/>
      <c r="E11" s="606"/>
      <c r="F11" s="607"/>
      <c r="G11" s="451"/>
      <c r="H11" s="598"/>
      <c r="I11" s="598"/>
      <c r="J11" s="598"/>
      <c r="K11" s="598"/>
      <c r="L11" s="598"/>
      <c r="M11" s="66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25"/>
      <c r="B12" s="602"/>
      <c r="C12" s="602"/>
      <c r="D12" s="604"/>
      <c r="E12" s="606"/>
      <c r="F12" s="607"/>
      <c r="G12" s="451"/>
      <c r="H12" s="598"/>
      <c r="I12" s="598"/>
      <c r="J12" s="598"/>
      <c r="K12" s="598"/>
      <c r="L12" s="598"/>
      <c r="M12" s="66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25"/>
      <c r="B13" s="602"/>
      <c r="C13" s="602"/>
      <c r="D13" s="604"/>
      <c r="E13" s="606"/>
      <c r="F13" s="607"/>
      <c r="G13" s="451"/>
      <c r="H13" s="598"/>
      <c r="I13" s="598"/>
      <c r="J13" s="598"/>
      <c r="K13" s="598"/>
      <c r="L13" s="598"/>
      <c r="M13" s="66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25"/>
      <c r="B14" s="602"/>
      <c r="C14" s="602"/>
      <c r="D14" s="604"/>
      <c r="E14" s="606"/>
      <c r="F14" s="607"/>
      <c r="G14" s="451"/>
      <c r="H14" s="598"/>
      <c r="I14" s="598"/>
      <c r="J14" s="598"/>
      <c r="K14" s="598"/>
      <c r="L14" s="598"/>
      <c r="M14" s="66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25"/>
      <c r="B15" s="602"/>
      <c r="C15" s="602"/>
      <c r="D15" s="604"/>
      <c r="E15" s="606"/>
      <c r="F15" s="607"/>
      <c r="G15" s="451"/>
      <c r="H15" s="598"/>
      <c r="I15" s="598"/>
      <c r="J15" s="598"/>
      <c r="K15" s="598"/>
      <c r="L15" s="598"/>
      <c r="M15" s="66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25"/>
      <c r="B16" s="602"/>
      <c r="C16" s="602"/>
      <c r="D16" s="604"/>
      <c r="E16" s="606"/>
      <c r="F16" s="607"/>
      <c r="G16" s="451"/>
      <c r="H16" s="598"/>
      <c r="I16" s="598"/>
      <c r="J16" s="598"/>
      <c r="K16" s="598"/>
      <c r="L16" s="598"/>
      <c r="M16" s="66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25"/>
      <c r="B17" s="602"/>
      <c r="C17" s="602"/>
      <c r="D17" s="604"/>
      <c r="E17" s="606"/>
      <c r="F17" s="607"/>
      <c r="G17" s="451"/>
      <c r="H17" s="598"/>
      <c r="I17" s="598"/>
      <c r="J17" s="598"/>
      <c r="K17" s="598"/>
      <c r="L17" s="598"/>
      <c r="M17" s="66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25"/>
      <c r="B18" s="602"/>
      <c r="C18" s="602"/>
      <c r="D18" s="604"/>
      <c r="E18" s="606"/>
      <c r="F18" s="607"/>
      <c r="G18" s="451"/>
      <c r="H18" s="598"/>
      <c r="I18" s="598"/>
      <c r="J18" s="598"/>
      <c r="K18" s="598"/>
      <c r="L18" s="598"/>
      <c r="M18" s="66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25"/>
      <c r="B19" s="602"/>
      <c r="C19" s="602"/>
      <c r="D19" s="604"/>
      <c r="E19" s="606"/>
      <c r="F19" s="607"/>
      <c r="G19" s="451"/>
      <c r="H19" s="598"/>
      <c r="I19" s="598"/>
      <c r="J19" s="598"/>
      <c r="K19" s="598"/>
      <c r="L19" s="598"/>
      <c r="M19" s="66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25">
        <f>'7- Mapa Final'!A20</f>
        <v>2</v>
      </c>
      <c r="B20" s="602" t="str">
        <f>'7- Mapa Final'!B20</f>
        <v>Efectuar el reparto judicial incumpliendo requisitos</v>
      </c>
      <c r="C20" s="602" t="str">
        <f>'7- Mapa Final'!C20</f>
        <v>No  realizar el reparto, no hacerlo  oportunamente o no aplicar la normatividad.</v>
      </c>
      <c r="D20" s="603" t="str">
        <f>'7- Mapa Final'!J20</f>
        <v>Muy Baja - 1</v>
      </c>
      <c r="E20" s="605" t="str">
        <f>'7- Mapa Final'!K20</f>
        <v>Moderado - 3</v>
      </c>
      <c r="F20" s="607" t="str">
        <f>'7- Mapa Final'!M20</f>
        <v>Moderado - 3</v>
      </c>
      <c r="G20" s="451"/>
      <c r="H20" s="598"/>
      <c r="I20" s="598"/>
      <c r="J20" s="598"/>
      <c r="K20" s="598"/>
      <c r="L20" s="598"/>
      <c r="M20" s="66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5"/>
      <c r="B21" s="602"/>
      <c r="C21" s="602"/>
      <c r="D21" s="604"/>
      <c r="E21" s="606"/>
      <c r="F21" s="607"/>
      <c r="G21" s="451"/>
      <c r="H21" s="598"/>
      <c r="I21" s="598"/>
      <c r="J21" s="598"/>
      <c r="K21" s="598"/>
      <c r="L21" s="598"/>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5"/>
      <c r="B22" s="602"/>
      <c r="C22" s="602"/>
      <c r="D22" s="604"/>
      <c r="E22" s="606"/>
      <c r="F22" s="607"/>
      <c r="G22" s="451"/>
      <c r="H22" s="598"/>
      <c r="I22" s="598"/>
      <c r="J22" s="598"/>
      <c r="K22" s="598"/>
      <c r="L22" s="598"/>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5"/>
      <c r="B23" s="602"/>
      <c r="C23" s="602"/>
      <c r="D23" s="604"/>
      <c r="E23" s="606"/>
      <c r="F23" s="607"/>
      <c r="G23" s="451"/>
      <c r="H23" s="598"/>
      <c r="I23" s="598"/>
      <c r="J23" s="598"/>
      <c r="K23" s="598"/>
      <c r="L23" s="598"/>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25"/>
      <c r="B24" s="602"/>
      <c r="C24" s="602"/>
      <c r="D24" s="604"/>
      <c r="E24" s="606"/>
      <c r="F24" s="607"/>
      <c r="G24" s="451"/>
      <c r="H24" s="598"/>
      <c r="I24" s="598"/>
      <c r="J24" s="598"/>
      <c r="K24" s="598"/>
      <c r="L24" s="598"/>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5"/>
      <c r="B25" s="602"/>
      <c r="C25" s="602"/>
      <c r="D25" s="604"/>
      <c r="E25" s="606"/>
      <c r="F25" s="607"/>
      <c r="G25" s="451"/>
      <c r="H25" s="598"/>
      <c r="I25" s="598"/>
      <c r="J25" s="598"/>
      <c r="K25" s="598"/>
      <c r="L25" s="598"/>
      <c r="M25" s="660"/>
      <c r="N25" s="33"/>
      <c r="O25" s="33"/>
    </row>
    <row r="26" spans="1:169">
      <c r="A26" s="625"/>
      <c r="B26" s="602"/>
      <c r="C26" s="602"/>
      <c r="D26" s="604"/>
      <c r="E26" s="606"/>
      <c r="F26" s="607"/>
      <c r="G26" s="451"/>
      <c r="H26" s="598"/>
      <c r="I26" s="598"/>
      <c r="J26" s="598"/>
      <c r="K26" s="598"/>
      <c r="L26" s="598"/>
      <c r="M26" s="660"/>
      <c r="N26" s="33"/>
      <c r="O26" s="33"/>
    </row>
    <row r="27" spans="1:169">
      <c r="A27" s="625"/>
      <c r="B27" s="602"/>
      <c r="C27" s="602"/>
      <c r="D27" s="604"/>
      <c r="E27" s="606"/>
      <c r="F27" s="607"/>
      <c r="G27" s="451"/>
      <c r="H27" s="598"/>
      <c r="I27" s="598"/>
      <c r="J27" s="598"/>
      <c r="K27" s="598"/>
      <c r="L27" s="598"/>
      <c r="M27" s="660"/>
      <c r="N27" s="33"/>
      <c r="O27" s="33"/>
    </row>
    <row r="28" spans="1:169">
      <c r="A28" s="625"/>
      <c r="B28" s="602"/>
      <c r="C28" s="602"/>
      <c r="D28" s="604"/>
      <c r="E28" s="606"/>
      <c r="F28" s="607"/>
      <c r="G28" s="451"/>
      <c r="H28" s="598"/>
      <c r="I28" s="598"/>
      <c r="J28" s="598"/>
      <c r="K28" s="598"/>
      <c r="L28" s="598"/>
      <c r="M28" s="660"/>
      <c r="N28" s="33"/>
      <c r="O28" s="33"/>
    </row>
    <row r="29" spans="1:169">
      <c r="A29" s="625"/>
      <c r="B29" s="602"/>
      <c r="C29" s="602"/>
      <c r="D29" s="604"/>
      <c r="E29" s="606"/>
      <c r="F29" s="607"/>
      <c r="G29" s="451"/>
      <c r="H29" s="598"/>
      <c r="I29" s="598"/>
      <c r="J29" s="598"/>
      <c r="K29" s="598"/>
      <c r="L29" s="598"/>
      <c r="M29" s="660"/>
      <c r="N29" s="33"/>
      <c r="O29" s="33"/>
    </row>
    <row r="30" spans="1:169" s="25" customFormat="1" ht="12.75">
      <c r="A30" s="625">
        <f>'7- Mapa Final'!A30</f>
        <v>3</v>
      </c>
      <c r="B30" s="602" t="str">
        <f>'7- Mapa Final'!B30</f>
        <v>Incumplimiento de los términos establecidos para el proceso de conformación de listas de auxiliares de la justicia.</v>
      </c>
      <c r="C30" s="602" t="str">
        <f>'7- Mapa Final'!C30</f>
        <v>Inaplicación del procedimiento establecido para cargar, publicar y divulgar información o incumplir con los términos establecidos para ello.</v>
      </c>
      <c r="D30" s="603" t="str">
        <f>'7- Mapa Final'!J30</f>
        <v>Muy Baja - 1</v>
      </c>
      <c r="E30" s="605" t="str">
        <f>'7- Mapa Final'!K30</f>
        <v>Menor - 2</v>
      </c>
      <c r="F30" s="607" t="str">
        <f>'7- Mapa Final'!M30</f>
        <v>Bajo - 2</v>
      </c>
      <c r="G30" s="451"/>
      <c r="H30" s="598"/>
      <c r="I30" s="598"/>
      <c r="J30" s="598"/>
      <c r="K30" s="598"/>
      <c r="L30" s="598"/>
      <c r="M30" s="66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5"/>
      <c r="B31" s="602"/>
      <c r="C31" s="602"/>
      <c r="D31" s="604"/>
      <c r="E31" s="606"/>
      <c r="F31" s="607"/>
      <c r="G31" s="451"/>
      <c r="H31" s="598"/>
      <c r="I31" s="598"/>
      <c r="J31" s="598"/>
      <c r="K31" s="598"/>
      <c r="L31" s="598"/>
      <c r="M31" s="66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5"/>
      <c r="B32" s="602"/>
      <c r="C32" s="602"/>
      <c r="D32" s="604"/>
      <c r="E32" s="606"/>
      <c r="F32" s="607"/>
      <c r="G32" s="451"/>
      <c r="H32" s="598"/>
      <c r="I32" s="598"/>
      <c r="J32" s="598"/>
      <c r="K32" s="598"/>
      <c r="L32" s="598"/>
      <c r="M32" s="66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5"/>
      <c r="B33" s="602"/>
      <c r="C33" s="602"/>
      <c r="D33" s="604"/>
      <c r="E33" s="606"/>
      <c r="F33" s="607"/>
      <c r="G33" s="451"/>
      <c r="H33" s="598"/>
      <c r="I33" s="598"/>
      <c r="J33" s="598"/>
      <c r="K33" s="598"/>
      <c r="L33" s="598"/>
      <c r="M33" s="66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25"/>
      <c r="B34" s="602"/>
      <c r="C34" s="602"/>
      <c r="D34" s="604"/>
      <c r="E34" s="606"/>
      <c r="F34" s="607"/>
      <c r="G34" s="451"/>
      <c r="H34" s="598"/>
      <c r="I34" s="598"/>
      <c r="J34" s="598"/>
      <c r="K34" s="598"/>
      <c r="L34" s="598"/>
      <c r="M34" s="66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5"/>
      <c r="B35" s="602"/>
      <c r="C35" s="602"/>
      <c r="D35" s="604"/>
      <c r="E35" s="606"/>
      <c r="F35" s="607"/>
      <c r="G35" s="451"/>
      <c r="H35" s="598"/>
      <c r="I35" s="598"/>
      <c r="J35" s="598"/>
      <c r="K35" s="598"/>
      <c r="L35" s="598"/>
      <c r="M35" s="660"/>
      <c r="N35" s="33"/>
      <c r="O35" s="33"/>
    </row>
    <row r="36" spans="1:169">
      <c r="A36" s="625"/>
      <c r="B36" s="602"/>
      <c r="C36" s="602"/>
      <c r="D36" s="604"/>
      <c r="E36" s="606"/>
      <c r="F36" s="607"/>
      <c r="G36" s="451"/>
      <c r="H36" s="598"/>
      <c r="I36" s="598"/>
      <c r="J36" s="598"/>
      <c r="K36" s="598"/>
      <c r="L36" s="598"/>
      <c r="M36" s="660"/>
      <c r="N36" s="33"/>
      <c r="O36" s="33"/>
    </row>
    <row r="37" spans="1:169">
      <c r="A37" s="625"/>
      <c r="B37" s="602"/>
      <c r="C37" s="602"/>
      <c r="D37" s="604"/>
      <c r="E37" s="606"/>
      <c r="F37" s="607"/>
      <c r="G37" s="451"/>
      <c r="H37" s="598"/>
      <c r="I37" s="598"/>
      <c r="J37" s="598"/>
      <c r="K37" s="598"/>
      <c r="L37" s="598"/>
      <c r="M37" s="660"/>
      <c r="N37" s="33"/>
      <c r="O37" s="33"/>
    </row>
    <row r="38" spans="1:169">
      <c r="A38" s="625"/>
      <c r="B38" s="602"/>
      <c r="C38" s="602"/>
      <c r="D38" s="604"/>
      <c r="E38" s="606"/>
      <c r="F38" s="607"/>
      <c r="G38" s="451"/>
      <c r="H38" s="598"/>
      <c r="I38" s="598"/>
      <c r="J38" s="598"/>
      <c r="K38" s="598"/>
      <c r="L38" s="598"/>
      <c r="M38" s="660"/>
      <c r="N38" s="33"/>
      <c r="O38" s="33"/>
    </row>
    <row r="39" spans="1:169">
      <c r="A39" s="625"/>
      <c r="B39" s="602"/>
      <c r="C39" s="602"/>
      <c r="D39" s="604"/>
      <c r="E39" s="606"/>
      <c r="F39" s="607"/>
      <c r="G39" s="451"/>
      <c r="H39" s="598"/>
      <c r="I39" s="598"/>
      <c r="J39" s="598"/>
      <c r="K39" s="598"/>
      <c r="L39" s="598"/>
      <c r="M39" s="660"/>
      <c r="N39" s="33"/>
      <c r="O39" s="33"/>
    </row>
    <row r="40" spans="1:169" s="25" customFormat="1" ht="12.75">
      <c r="A40" s="625">
        <f>'7- Mapa Final'!A40</f>
        <v>4</v>
      </c>
      <c r="B40" s="602" t="str">
        <f>'7- Mapa Final'!B40</f>
        <v xml:space="preserve">Retrasos en el pago de las prestaciones laborales </v>
      </c>
      <c r="C40" s="602" t="str">
        <f>'7- Mapa Final'!C40</f>
        <v xml:space="preserve">Retrasos en los pagos de las prestaciones laborales debido a errores en los titulos judiciales </v>
      </c>
      <c r="D40" s="603" t="str">
        <f>'7- Mapa Final'!J40</f>
        <v>Muy Baja - 1</v>
      </c>
      <c r="E40" s="605" t="str">
        <f>'7- Mapa Final'!K40</f>
        <v>Leve - 1</v>
      </c>
      <c r="F40" s="607" t="str">
        <f>'7- Mapa Final'!M40</f>
        <v>Bajo - 1</v>
      </c>
      <c r="G40" s="451"/>
      <c r="H40" s="598"/>
      <c r="I40" s="598"/>
      <c r="J40" s="598"/>
      <c r="K40" s="598"/>
      <c r="L40" s="598"/>
      <c r="M40" s="66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25"/>
      <c r="B41" s="602"/>
      <c r="C41" s="602"/>
      <c r="D41" s="604"/>
      <c r="E41" s="606"/>
      <c r="F41" s="607"/>
      <c r="G41" s="451"/>
      <c r="H41" s="598"/>
      <c r="I41" s="598"/>
      <c r="J41" s="598"/>
      <c r="K41" s="598"/>
      <c r="L41" s="598"/>
      <c r="M41" s="66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25"/>
      <c r="B42" s="602"/>
      <c r="C42" s="602"/>
      <c r="D42" s="604"/>
      <c r="E42" s="606"/>
      <c r="F42" s="607"/>
      <c r="G42" s="451"/>
      <c r="H42" s="598"/>
      <c r="I42" s="598"/>
      <c r="J42" s="598"/>
      <c r="K42" s="598"/>
      <c r="L42" s="598"/>
      <c r="M42" s="66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25"/>
      <c r="B43" s="602"/>
      <c r="C43" s="602"/>
      <c r="D43" s="604"/>
      <c r="E43" s="606"/>
      <c r="F43" s="607"/>
      <c r="G43" s="451"/>
      <c r="H43" s="598"/>
      <c r="I43" s="598"/>
      <c r="J43" s="598"/>
      <c r="K43" s="598"/>
      <c r="L43" s="598"/>
      <c r="M43" s="66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25"/>
      <c r="B44" s="602"/>
      <c r="C44" s="602"/>
      <c r="D44" s="604"/>
      <c r="E44" s="606"/>
      <c r="F44" s="607"/>
      <c r="G44" s="451"/>
      <c r="H44" s="598"/>
      <c r="I44" s="598"/>
      <c r="J44" s="598"/>
      <c r="K44" s="598"/>
      <c r="L44" s="598"/>
      <c r="M44" s="66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25"/>
      <c r="B45" s="602"/>
      <c r="C45" s="602"/>
      <c r="D45" s="604"/>
      <c r="E45" s="606"/>
      <c r="F45" s="607"/>
      <c r="G45" s="451"/>
      <c r="H45" s="598"/>
      <c r="I45" s="598"/>
      <c r="J45" s="598"/>
      <c r="K45" s="598"/>
      <c r="L45" s="598"/>
      <c r="M45" s="660"/>
      <c r="N45" s="33"/>
      <c r="O45" s="33"/>
    </row>
    <row r="46" spans="1:169">
      <c r="A46" s="625"/>
      <c r="B46" s="602"/>
      <c r="C46" s="602"/>
      <c r="D46" s="604"/>
      <c r="E46" s="606"/>
      <c r="F46" s="607"/>
      <c r="G46" s="451"/>
      <c r="H46" s="598"/>
      <c r="I46" s="598"/>
      <c r="J46" s="598"/>
      <c r="K46" s="598"/>
      <c r="L46" s="598"/>
      <c r="M46" s="660"/>
      <c r="N46" s="33"/>
      <c r="O46" s="33"/>
    </row>
    <row r="47" spans="1:169">
      <c r="A47" s="625"/>
      <c r="B47" s="602"/>
      <c r="C47" s="602"/>
      <c r="D47" s="604"/>
      <c r="E47" s="606"/>
      <c r="F47" s="607"/>
      <c r="G47" s="451"/>
      <c r="H47" s="598"/>
      <c r="I47" s="598"/>
      <c r="J47" s="598"/>
      <c r="K47" s="598"/>
      <c r="L47" s="598"/>
      <c r="M47" s="660"/>
      <c r="N47" s="33"/>
      <c r="O47" s="33"/>
    </row>
    <row r="48" spans="1:169">
      <c r="A48" s="625"/>
      <c r="B48" s="602"/>
      <c r="C48" s="602"/>
      <c r="D48" s="604"/>
      <c r="E48" s="606"/>
      <c r="F48" s="607"/>
      <c r="G48" s="451"/>
      <c r="H48" s="598"/>
      <c r="I48" s="598"/>
      <c r="J48" s="598"/>
      <c r="K48" s="598"/>
      <c r="L48" s="598"/>
      <c r="M48" s="660"/>
      <c r="N48" s="33"/>
      <c r="O48" s="33"/>
    </row>
    <row r="49" spans="1:169">
      <c r="A49" s="625"/>
      <c r="B49" s="602"/>
      <c r="C49" s="602"/>
      <c r="D49" s="604"/>
      <c r="E49" s="606"/>
      <c r="F49" s="607"/>
      <c r="G49" s="451"/>
      <c r="H49" s="598"/>
      <c r="I49" s="598"/>
      <c r="J49" s="598"/>
      <c r="K49" s="598"/>
      <c r="L49" s="598"/>
      <c r="M49" s="660"/>
      <c r="N49" s="33"/>
      <c r="O49" s="33"/>
    </row>
    <row r="50" spans="1:169" s="25" customFormat="1" ht="12.75">
      <c r="A50" s="625">
        <v>5</v>
      </c>
      <c r="B50" s="602" t="str">
        <f>'7- Mapa Final'!B50</f>
        <v>No atender las solicitudes a usuarios externos e internos (despachos judiciales).</v>
      </c>
      <c r="C50" s="602" t="str">
        <f>'7- Mapa Final'!C50</f>
        <v xml:space="preserve">Tardanza en la respuesta de solicitudes a usuarios externos e internos (despachos judiciales).
</v>
      </c>
      <c r="D50" s="603" t="str">
        <f>'7- Mapa Final'!J50</f>
        <v>Muy Baja - 1</v>
      </c>
      <c r="E50" s="605" t="str">
        <f>'7- Mapa Final'!K50</f>
        <v>Menor - 2</v>
      </c>
      <c r="F50" s="607" t="str">
        <f>'7- Mapa Final'!M50</f>
        <v>Bajo - 2</v>
      </c>
      <c r="G50" s="451"/>
      <c r="H50" s="598"/>
      <c r="I50" s="598"/>
      <c r="J50" s="598"/>
      <c r="K50" s="598"/>
      <c r="L50" s="598"/>
      <c r="M50" s="66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5"/>
      <c r="B51" s="602"/>
      <c r="C51" s="602"/>
      <c r="D51" s="604"/>
      <c r="E51" s="606"/>
      <c r="F51" s="607"/>
      <c r="G51" s="451"/>
      <c r="H51" s="598"/>
      <c r="I51" s="598"/>
      <c r="J51" s="598"/>
      <c r="K51" s="598"/>
      <c r="L51" s="598"/>
      <c r="M51" s="66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5"/>
      <c r="B52" s="602"/>
      <c r="C52" s="602"/>
      <c r="D52" s="604"/>
      <c r="E52" s="606"/>
      <c r="F52" s="607"/>
      <c r="G52" s="451"/>
      <c r="H52" s="598"/>
      <c r="I52" s="598"/>
      <c r="J52" s="598"/>
      <c r="K52" s="598"/>
      <c r="L52" s="598"/>
      <c r="M52" s="66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5"/>
      <c r="B53" s="602"/>
      <c r="C53" s="602"/>
      <c r="D53" s="604"/>
      <c r="E53" s="606"/>
      <c r="F53" s="607"/>
      <c r="G53" s="451"/>
      <c r="H53" s="598"/>
      <c r="I53" s="598"/>
      <c r="J53" s="598"/>
      <c r="K53" s="598"/>
      <c r="L53" s="598"/>
      <c r="M53" s="66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25"/>
      <c r="B54" s="602"/>
      <c r="C54" s="602"/>
      <c r="D54" s="604"/>
      <c r="E54" s="606"/>
      <c r="F54" s="607"/>
      <c r="G54" s="451"/>
      <c r="H54" s="598"/>
      <c r="I54" s="598"/>
      <c r="J54" s="598"/>
      <c r="K54" s="598"/>
      <c r="L54" s="598"/>
      <c r="M54" s="66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5"/>
      <c r="B55" s="602"/>
      <c r="C55" s="602"/>
      <c r="D55" s="604"/>
      <c r="E55" s="606"/>
      <c r="F55" s="607"/>
      <c r="G55" s="451"/>
      <c r="H55" s="598"/>
      <c r="I55" s="598"/>
      <c r="J55" s="598"/>
      <c r="K55" s="598"/>
      <c r="L55" s="598"/>
      <c r="M55" s="660"/>
      <c r="N55" s="33"/>
      <c r="O55" s="33"/>
    </row>
    <row r="56" spans="1:169">
      <c r="A56" s="625"/>
      <c r="B56" s="602"/>
      <c r="C56" s="602"/>
      <c r="D56" s="604"/>
      <c r="E56" s="606"/>
      <c r="F56" s="607"/>
      <c r="G56" s="451"/>
      <c r="H56" s="598"/>
      <c r="I56" s="598"/>
      <c r="J56" s="598"/>
      <c r="K56" s="598"/>
      <c r="L56" s="598"/>
      <c r="M56" s="660"/>
      <c r="N56" s="33"/>
      <c r="O56" s="33"/>
    </row>
    <row r="57" spans="1:169">
      <c r="A57" s="625"/>
      <c r="B57" s="602"/>
      <c r="C57" s="602"/>
      <c r="D57" s="604"/>
      <c r="E57" s="606"/>
      <c r="F57" s="607"/>
      <c r="G57" s="451"/>
      <c r="H57" s="598"/>
      <c r="I57" s="598"/>
      <c r="J57" s="598"/>
      <c r="K57" s="598"/>
      <c r="L57" s="598"/>
      <c r="M57" s="660"/>
      <c r="N57" s="33"/>
      <c r="O57" s="33"/>
    </row>
    <row r="58" spans="1:169">
      <c r="A58" s="625"/>
      <c r="B58" s="602"/>
      <c r="C58" s="602"/>
      <c r="D58" s="604"/>
      <c r="E58" s="606"/>
      <c r="F58" s="607"/>
      <c r="G58" s="451"/>
      <c r="H58" s="598"/>
      <c r="I58" s="598"/>
      <c r="J58" s="598"/>
      <c r="K58" s="598"/>
      <c r="L58" s="598"/>
      <c r="M58" s="660"/>
      <c r="N58" s="33"/>
      <c r="O58" s="33"/>
    </row>
    <row r="59" spans="1:169" ht="15.75" thickBot="1">
      <c r="A59" s="675"/>
      <c r="B59" s="655"/>
      <c r="C59" s="655"/>
      <c r="D59" s="656"/>
      <c r="E59" s="657"/>
      <c r="F59" s="658"/>
      <c r="G59" s="452"/>
      <c r="H59" s="659"/>
      <c r="I59" s="659"/>
      <c r="J59" s="659"/>
      <c r="K59" s="659"/>
      <c r="L59" s="659"/>
      <c r="M59" s="661"/>
      <c r="N59" s="33"/>
      <c r="O59" s="33"/>
    </row>
    <row r="60" spans="1:169" s="25" customFormat="1" ht="12.75" customHeight="1">
      <c r="A60" s="652">
        <v>7</v>
      </c>
      <c r="B60" s="665" t="e">
        <f>'7- Mapa Final'!#REF!</f>
        <v>#REF!</v>
      </c>
      <c r="C60" s="665" t="e">
        <f>'7- Mapa Final'!#REF!</f>
        <v>#REF!</v>
      </c>
      <c r="D60" s="668" t="e">
        <f>'7- Mapa Final'!#REF!</f>
        <v>#REF!</v>
      </c>
      <c r="E60" s="671" t="e">
        <f>'7- Mapa Final'!#REF!</f>
        <v>#REF!</v>
      </c>
      <c r="F60" s="662" t="e">
        <f>'7- Mapa Final'!#REF!</f>
        <v>#REF!</v>
      </c>
      <c r="G60" s="455"/>
      <c r="H60" s="646"/>
      <c r="I60" s="646"/>
      <c r="J60" s="646"/>
      <c r="K60" s="646"/>
      <c r="L60" s="646"/>
      <c r="M60" s="64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3"/>
      <c r="B61" s="666"/>
      <c r="C61" s="666"/>
      <c r="D61" s="669"/>
      <c r="E61" s="672"/>
      <c r="F61" s="663"/>
      <c r="G61" s="456"/>
      <c r="H61" s="647"/>
      <c r="I61" s="647"/>
      <c r="J61" s="647"/>
      <c r="K61" s="647"/>
      <c r="L61" s="647"/>
      <c r="M61" s="65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3"/>
      <c r="B62" s="666"/>
      <c r="C62" s="666"/>
      <c r="D62" s="669"/>
      <c r="E62" s="672"/>
      <c r="F62" s="663"/>
      <c r="G62" s="456"/>
      <c r="H62" s="647"/>
      <c r="I62" s="647"/>
      <c r="J62" s="647"/>
      <c r="K62" s="647"/>
      <c r="L62" s="647"/>
      <c r="M62" s="65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3"/>
      <c r="B63" s="666"/>
      <c r="C63" s="666"/>
      <c r="D63" s="669"/>
      <c r="E63" s="672"/>
      <c r="F63" s="663"/>
      <c r="G63" s="456"/>
      <c r="H63" s="647"/>
      <c r="I63" s="647"/>
      <c r="J63" s="647"/>
      <c r="K63" s="647"/>
      <c r="L63" s="647"/>
      <c r="M63" s="65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3"/>
      <c r="B64" s="666"/>
      <c r="C64" s="666"/>
      <c r="D64" s="669"/>
      <c r="E64" s="672"/>
      <c r="F64" s="663"/>
      <c r="G64" s="456"/>
      <c r="H64" s="647"/>
      <c r="I64" s="647"/>
      <c r="J64" s="647"/>
      <c r="K64" s="647"/>
      <c r="L64" s="647"/>
      <c r="M64" s="65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3"/>
      <c r="B65" s="666"/>
      <c r="C65" s="666"/>
      <c r="D65" s="669"/>
      <c r="E65" s="672"/>
      <c r="F65" s="663"/>
      <c r="G65" s="456"/>
      <c r="H65" s="647"/>
      <c r="I65" s="647"/>
      <c r="J65" s="647"/>
      <c r="K65" s="647"/>
      <c r="L65" s="647"/>
      <c r="M65" s="650"/>
      <c r="N65" s="33"/>
      <c r="O65" s="33"/>
    </row>
    <row r="66" spans="1:169">
      <c r="A66" s="653"/>
      <c r="B66" s="666"/>
      <c r="C66" s="666"/>
      <c r="D66" s="669"/>
      <c r="E66" s="672"/>
      <c r="F66" s="663"/>
      <c r="G66" s="456"/>
      <c r="H66" s="647"/>
      <c r="I66" s="647"/>
      <c r="J66" s="647"/>
      <c r="K66" s="647"/>
      <c r="L66" s="647"/>
      <c r="M66" s="650"/>
      <c r="N66" s="33"/>
      <c r="O66" s="33"/>
    </row>
    <row r="67" spans="1:169">
      <c r="A67" s="653"/>
      <c r="B67" s="666"/>
      <c r="C67" s="666"/>
      <c r="D67" s="669"/>
      <c r="E67" s="672"/>
      <c r="F67" s="663"/>
      <c r="G67" s="456"/>
      <c r="H67" s="647"/>
      <c r="I67" s="647"/>
      <c r="J67" s="647"/>
      <c r="K67" s="647"/>
      <c r="L67" s="647"/>
      <c r="M67" s="650"/>
      <c r="N67" s="33"/>
      <c r="O67" s="33"/>
    </row>
    <row r="68" spans="1:169">
      <c r="A68" s="653"/>
      <c r="B68" s="666"/>
      <c r="C68" s="666"/>
      <c r="D68" s="669"/>
      <c r="E68" s="672"/>
      <c r="F68" s="663"/>
      <c r="G68" s="456"/>
      <c r="H68" s="647"/>
      <c r="I68" s="647"/>
      <c r="J68" s="647"/>
      <c r="K68" s="647"/>
      <c r="L68" s="647"/>
      <c r="M68" s="650"/>
      <c r="N68" s="33"/>
      <c r="O68" s="33"/>
    </row>
    <row r="69" spans="1:169" ht="15.75" thickBot="1">
      <c r="A69" s="654"/>
      <c r="B69" s="667"/>
      <c r="C69" s="667"/>
      <c r="D69" s="670"/>
      <c r="E69" s="673"/>
      <c r="F69" s="664"/>
      <c r="G69" s="457"/>
      <c r="H69" s="648"/>
      <c r="I69" s="648"/>
      <c r="J69" s="648"/>
      <c r="K69" s="648"/>
      <c r="L69" s="648"/>
      <c r="M69" s="651"/>
      <c r="N69" s="33"/>
      <c r="O69" s="33"/>
    </row>
    <row r="70" spans="1:169" s="25" customFormat="1" ht="12.75">
      <c r="A70" s="652">
        <v>8</v>
      </c>
      <c r="B70" s="602" t="e">
        <f>'7- Mapa Final'!#REF!</f>
        <v>#REF!</v>
      </c>
      <c r="C70" s="602" t="e">
        <f>'7- Mapa Final'!#REF!</f>
        <v>#REF!</v>
      </c>
      <c r="D70" s="603" t="e">
        <f>'7- Mapa Final'!#REF!</f>
        <v>#REF!</v>
      </c>
      <c r="E70" s="605" t="e">
        <f>'7- Mapa Final'!#REF!</f>
        <v>#REF!</v>
      </c>
      <c r="F70" s="607" t="e">
        <f>'7- Mapa Final'!#REF!</f>
        <v>#REF!</v>
      </c>
      <c r="G70" s="451"/>
      <c r="H70" s="598"/>
      <c r="I70" s="598"/>
      <c r="J70" s="598"/>
      <c r="K70" s="598"/>
      <c r="L70" s="598"/>
      <c r="M70" s="66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3"/>
      <c r="B71" s="602"/>
      <c r="C71" s="602"/>
      <c r="D71" s="604"/>
      <c r="E71" s="606"/>
      <c r="F71" s="607"/>
      <c r="G71" s="451"/>
      <c r="H71" s="598"/>
      <c r="I71" s="598"/>
      <c r="J71" s="598"/>
      <c r="K71" s="598"/>
      <c r="L71" s="598"/>
      <c r="M71" s="660"/>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3"/>
      <c r="B72" s="602"/>
      <c r="C72" s="602"/>
      <c r="D72" s="604"/>
      <c r="E72" s="606"/>
      <c r="F72" s="607"/>
      <c r="G72" s="451"/>
      <c r="H72" s="598"/>
      <c r="I72" s="598"/>
      <c r="J72" s="598"/>
      <c r="K72" s="598"/>
      <c r="L72" s="598"/>
      <c r="M72" s="660"/>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3"/>
      <c r="B73" s="602"/>
      <c r="C73" s="602"/>
      <c r="D73" s="604"/>
      <c r="E73" s="606"/>
      <c r="F73" s="607"/>
      <c r="G73" s="451"/>
      <c r="H73" s="598"/>
      <c r="I73" s="598"/>
      <c r="J73" s="598"/>
      <c r="K73" s="598"/>
      <c r="L73" s="598"/>
      <c r="M73" s="660"/>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3"/>
      <c r="B74" s="602"/>
      <c r="C74" s="602"/>
      <c r="D74" s="604"/>
      <c r="E74" s="606"/>
      <c r="F74" s="607"/>
      <c r="G74" s="451"/>
      <c r="H74" s="598"/>
      <c r="I74" s="598"/>
      <c r="J74" s="598"/>
      <c r="K74" s="598"/>
      <c r="L74" s="598"/>
      <c r="M74" s="660"/>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3"/>
      <c r="B75" s="602"/>
      <c r="C75" s="602"/>
      <c r="D75" s="604"/>
      <c r="E75" s="606"/>
      <c r="F75" s="607"/>
      <c r="G75" s="451"/>
      <c r="H75" s="598"/>
      <c r="I75" s="598"/>
      <c r="J75" s="598"/>
      <c r="K75" s="598"/>
      <c r="L75" s="598"/>
      <c r="M75" s="660"/>
      <c r="N75" s="33"/>
      <c r="O75" s="33"/>
    </row>
    <row r="76" spans="1:169">
      <c r="A76" s="653"/>
      <c r="B76" s="602"/>
      <c r="C76" s="602"/>
      <c r="D76" s="604"/>
      <c r="E76" s="606"/>
      <c r="F76" s="607"/>
      <c r="G76" s="451"/>
      <c r="H76" s="598"/>
      <c r="I76" s="598"/>
      <c r="J76" s="598"/>
      <c r="K76" s="598"/>
      <c r="L76" s="598"/>
      <c r="M76" s="660"/>
      <c r="N76" s="33"/>
      <c r="O76" s="33"/>
    </row>
    <row r="77" spans="1:169">
      <c r="A77" s="653"/>
      <c r="B77" s="602"/>
      <c r="C77" s="602"/>
      <c r="D77" s="604"/>
      <c r="E77" s="606"/>
      <c r="F77" s="607"/>
      <c r="G77" s="451"/>
      <c r="H77" s="598"/>
      <c r="I77" s="598"/>
      <c r="J77" s="598"/>
      <c r="K77" s="598"/>
      <c r="L77" s="598"/>
      <c r="M77" s="660"/>
      <c r="N77" s="33"/>
      <c r="O77" s="33"/>
    </row>
    <row r="78" spans="1:169">
      <c r="A78" s="653"/>
      <c r="B78" s="602"/>
      <c r="C78" s="602"/>
      <c r="D78" s="604"/>
      <c r="E78" s="606"/>
      <c r="F78" s="607"/>
      <c r="G78" s="451"/>
      <c r="H78" s="598"/>
      <c r="I78" s="598"/>
      <c r="J78" s="598"/>
      <c r="K78" s="598"/>
      <c r="L78" s="598"/>
      <c r="M78" s="660"/>
      <c r="N78" s="33"/>
      <c r="O78" s="33"/>
    </row>
    <row r="79" spans="1:169" ht="15.75" thickBot="1">
      <c r="A79" s="654"/>
      <c r="B79" s="655"/>
      <c r="C79" s="655"/>
      <c r="D79" s="656"/>
      <c r="E79" s="657"/>
      <c r="F79" s="658"/>
      <c r="G79" s="452"/>
      <c r="H79" s="659"/>
      <c r="I79" s="659"/>
      <c r="J79" s="659"/>
      <c r="K79" s="659"/>
      <c r="L79" s="659"/>
      <c r="M79" s="661"/>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zoomScale="55" zoomScaleNormal="55" workbookViewId="0">
      <selection activeCell="E96" sqref="E9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9"/>
      <c r="B1" s="630"/>
      <c r="C1" s="633"/>
      <c r="D1" s="633"/>
      <c r="E1" s="633"/>
      <c r="F1" s="633"/>
      <c r="G1" s="633"/>
      <c r="H1" s="633"/>
      <c r="I1" s="633"/>
      <c r="J1" s="634"/>
      <c r="K1" s="628"/>
      <c r="L1" s="628"/>
      <c r="M1" s="62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31"/>
      <c r="B2" s="632"/>
      <c r="C2" s="635"/>
      <c r="D2" s="635"/>
      <c r="E2" s="635"/>
      <c r="F2" s="635"/>
      <c r="G2" s="635"/>
      <c r="H2" s="635"/>
      <c r="I2" s="635"/>
      <c r="J2" s="636"/>
      <c r="K2" s="628"/>
      <c r="L2" s="628"/>
      <c r="M2" s="62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5"/>
      <c r="D3" s="635"/>
      <c r="E3" s="635"/>
      <c r="F3" s="635"/>
      <c r="G3" s="635"/>
      <c r="H3" s="635"/>
      <c r="I3" s="635"/>
      <c r="J3" s="636"/>
      <c r="K3" s="628"/>
      <c r="L3" s="628"/>
      <c r="M3" s="62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14" t="s">
        <v>264</v>
      </c>
      <c r="B4" s="514"/>
      <c r="C4" s="519"/>
      <c r="D4" s="519"/>
      <c r="E4" s="519"/>
      <c r="F4" s="519"/>
      <c r="G4" s="519"/>
      <c r="H4" s="519"/>
      <c r="I4" s="519"/>
      <c r="J4" s="519"/>
      <c r="K4" s="519"/>
      <c r="L4" s="519"/>
      <c r="M4" s="51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14" t="s">
        <v>266</v>
      </c>
      <c r="B5" s="514"/>
      <c r="C5" s="515"/>
      <c r="D5" s="515"/>
      <c r="E5" s="515"/>
      <c r="F5" s="515"/>
      <c r="G5" s="515"/>
      <c r="H5" s="515"/>
      <c r="I5" s="515"/>
      <c r="J5" s="515"/>
      <c r="K5" s="515"/>
      <c r="L5" s="515"/>
      <c r="M5" s="51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14" t="s">
        <v>268</v>
      </c>
      <c r="B6" s="514"/>
      <c r="C6" s="613"/>
      <c r="D6" s="614"/>
      <c r="E6" s="614"/>
      <c r="F6" s="614"/>
      <c r="G6" s="614"/>
      <c r="H6" s="614"/>
      <c r="I6" s="614"/>
      <c r="J6" s="614"/>
      <c r="K6" s="614"/>
      <c r="L6" s="614"/>
      <c r="M6" s="61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8" t="s">
        <v>495</v>
      </c>
      <c r="B7" s="609"/>
      <c r="C7" s="610"/>
      <c r="D7" s="611" t="s">
        <v>496</v>
      </c>
      <c r="E7" s="611"/>
      <c r="F7" s="611"/>
      <c r="G7" s="612" t="s">
        <v>497</v>
      </c>
      <c r="H7" s="620" t="s">
        <v>498</v>
      </c>
      <c r="I7" s="622" t="s">
        <v>499</v>
      </c>
      <c r="J7" s="623"/>
      <c r="K7" s="622" t="s">
        <v>500</v>
      </c>
      <c r="L7" s="623"/>
      <c r="M7" s="624" t="s">
        <v>516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39</v>
      </c>
      <c r="B8" s="34" t="s">
        <v>206</v>
      </c>
      <c r="C8" s="34" t="s">
        <v>208</v>
      </c>
      <c r="D8" s="27" t="s">
        <v>218</v>
      </c>
      <c r="E8" s="27" t="s">
        <v>502</v>
      </c>
      <c r="F8" s="27" t="s">
        <v>503</v>
      </c>
      <c r="G8" s="612"/>
      <c r="H8" s="621"/>
      <c r="I8" s="28" t="s">
        <v>504</v>
      </c>
      <c r="J8" s="28" t="s">
        <v>505</v>
      </c>
      <c r="K8" s="28" t="s">
        <v>506</v>
      </c>
      <c r="L8" s="28" t="s">
        <v>507</v>
      </c>
      <c r="M8" s="62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7"/>
      <c r="B9" s="638"/>
      <c r="C9" s="638"/>
      <c r="D9" s="638"/>
      <c r="E9" s="638"/>
      <c r="F9" s="638"/>
      <c r="G9" s="63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9">
        <f>'7- Mapa Final'!A10</f>
        <v>1</v>
      </c>
      <c r="B10" s="617" t="str">
        <f>'7- Mapa Final'!B10</f>
        <v>Reparto inequitativo</v>
      </c>
      <c r="C10" s="617" t="str">
        <f>'7- Mapa Final'!C10</f>
        <v>No reporte de novedades, por parte de los despachos judiciales.</v>
      </c>
      <c r="D10" s="626" t="str">
        <f>'7- Mapa Final'!J10</f>
        <v>Muy Baja - 1</v>
      </c>
      <c r="E10" s="627" t="str">
        <f>'7- Mapa Final'!K10</f>
        <v>Menor - 2</v>
      </c>
      <c r="F10" s="618" t="str">
        <f>'7- Mapa Final'!M10</f>
        <v>Bajo - 2</v>
      </c>
      <c r="G10" s="458"/>
      <c r="H10" s="619"/>
      <c r="I10" s="619"/>
      <c r="J10" s="619"/>
      <c r="K10" s="619"/>
      <c r="L10" s="619"/>
      <c r="M10" s="67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25"/>
      <c r="B11" s="602"/>
      <c r="C11" s="602"/>
      <c r="D11" s="604"/>
      <c r="E11" s="606"/>
      <c r="F11" s="607"/>
      <c r="G11" s="451"/>
      <c r="H11" s="598"/>
      <c r="I11" s="598"/>
      <c r="J11" s="598"/>
      <c r="K11" s="598"/>
      <c r="L11" s="598"/>
      <c r="M11" s="66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25"/>
      <c r="B12" s="602"/>
      <c r="C12" s="602"/>
      <c r="D12" s="604"/>
      <c r="E12" s="606"/>
      <c r="F12" s="607"/>
      <c r="G12" s="451"/>
      <c r="H12" s="598"/>
      <c r="I12" s="598"/>
      <c r="J12" s="598"/>
      <c r="K12" s="598"/>
      <c r="L12" s="598"/>
      <c r="M12" s="66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25"/>
      <c r="B13" s="602"/>
      <c r="C13" s="602"/>
      <c r="D13" s="604"/>
      <c r="E13" s="606"/>
      <c r="F13" s="607"/>
      <c r="G13" s="451"/>
      <c r="H13" s="598"/>
      <c r="I13" s="598"/>
      <c r="J13" s="598"/>
      <c r="K13" s="598"/>
      <c r="L13" s="598"/>
      <c r="M13" s="66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25"/>
      <c r="B14" s="602"/>
      <c r="C14" s="602"/>
      <c r="D14" s="604"/>
      <c r="E14" s="606"/>
      <c r="F14" s="607"/>
      <c r="G14" s="451"/>
      <c r="H14" s="598"/>
      <c r="I14" s="598"/>
      <c r="J14" s="598"/>
      <c r="K14" s="598"/>
      <c r="L14" s="598"/>
      <c r="M14" s="66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25"/>
      <c r="B15" s="602"/>
      <c r="C15" s="602"/>
      <c r="D15" s="604"/>
      <c r="E15" s="606"/>
      <c r="F15" s="607"/>
      <c r="G15" s="451"/>
      <c r="H15" s="598"/>
      <c r="I15" s="598"/>
      <c r="J15" s="598"/>
      <c r="K15" s="598"/>
      <c r="L15" s="598"/>
      <c r="M15" s="66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25"/>
      <c r="B16" s="602"/>
      <c r="C16" s="602"/>
      <c r="D16" s="604"/>
      <c r="E16" s="606"/>
      <c r="F16" s="607"/>
      <c r="G16" s="451"/>
      <c r="H16" s="598"/>
      <c r="I16" s="598"/>
      <c r="J16" s="598"/>
      <c r="K16" s="598"/>
      <c r="L16" s="598"/>
      <c r="M16" s="66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25"/>
      <c r="B17" s="602"/>
      <c r="C17" s="602"/>
      <c r="D17" s="604"/>
      <c r="E17" s="606"/>
      <c r="F17" s="607"/>
      <c r="G17" s="451"/>
      <c r="H17" s="598"/>
      <c r="I17" s="598"/>
      <c r="J17" s="598"/>
      <c r="K17" s="598"/>
      <c r="L17" s="598"/>
      <c r="M17" s="66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25"/>
      <c r="B18" s="602"/>
      <c r="C18" s="602"/>
      <c r="D18" s="604"/>
      <c r="E18" s="606"/>
      <c r="F18" s="607"/>
      <c r="G18" s="451"/>
      <c r="H18" s="598"/>
      <c r="I18" s="598"/>
      <c r="J18" s="598"/>
      <c r="K18" s="598"/>
      <c r="L18" s="598"/>
      <c r="M18" s="66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25"/>
      <c r="B19" s="602"/>
      <c r="C19" s="602"/>
      <c r="D19" s="604"/>
      <c r="E19" s="606"/>
      <c r="F19" s="607"/>
      <c r="G19" s="451"/>
      <c r="H19" s="598"/>
      <c r="I19" s="598"/>
      <c r="J19" s="598"/>
      <c r="K19" s="598"/>
      <c r="L19" s="598"/>
      <c r="M19" s="66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25">
        <f>'7- Mapa Final'!A20</f>
        <v>2</v>
      </c>
      <c r="B20" s="602" t="str">
        <f>'7- Mapa Final'!B20</f>
        <v>Efectuar el reparto judicial incumpliendo requisitos</v>
      </c>
      <c r="C20" s="602" t="str">
        <f>'7- Mapa Final'!C20</f>
        <v>No  realizar el reparto, no hacerlo  oportunamente o no aplicar la normatividad.</v>
      </c>
      <c r="D20" s="603" t="str">
        <f>'7- Mapa Final'!J20</f>
        <v>Muy Baja - 1</v>
      </c>
      <c r="E20" s="605" t="str">
        <f>'7- Mapa Final'!K20</f>
        <v>Moderado - 3</v>
      </c>
      <c r="F20" s="607" t="str">
        <f>'7- Mapa Final'!M20</f>
        <v>Moderado - 3</v>
      </c>
      <c r="G20" s="451"/>
      <c r="H20" s="598"/>
      <c r="I20" s="598"/>
      <c r="J20" s="598"/>
      <c r="K20" s="598"/>
      <c r="L20" s="598"/>
      <c r="M20" s="66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5"/>
      <c r="B21" s="602"/>
      <c r="C21" s="602"/>
      <c r="D21" s="604"/>
      <c r="E21" s="606"/>
      <c r="F21" s="607"/>
      <c r="G21" s="451"/>
      <c r="H21" s="598"/>
      <c r="I21" s="598"/>
      <c r="J21" s="598"/>
      <c r="K21" s="598"/>
      <c r="L21" s="598"/>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5"/>
      <c r="B22" s="602"/>
      <c r="C22" s="602"/>
      <c r="D22" s="604"/>
      <c r="E22" s="606"/>
      <c r="F22" s="607"/>
      <c r="G22" s="451"/>
      <c r="H22" s="598"/>
      <c r="I22" s="598"/>
      <c r="J22" s="598"/>
      <c r="K22" s="598"/>
      <c r="L22" s="598"/>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5"/>
      <c r="B23" s="602"/>
      <c r="C23" s="602"/>
      <c r="D23" s="604"/>
      <c r="E23" s="606"/>
      <c r="F23" s="607"/>
      <c r="G23" s="451"/>
      <c r="H23" s="598"/>
      <c r="I23" s="598"/>
      <c r="J23" s="598"/>
      <c r="K23" s="598"/>
      <c r="L23" s="598"/>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25"/>
      <c r="B24" s="602"/>
      <c r="C24" s="602"/>
      <c r="D24" s="604"/>
      <c r="E24" s="606"/>
      <c r="F24" s="607"/>
      <c r="G24" s="451"/>
      <c r="H24" s="598"/>
      <c r="I24" s="598"/>
      <c r="J24" s="598"/>
      <c r="K24" s="598"/>
      <c r="L24" s="598"/>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5"/>
      <c r="B25" s="602"/>
      <c r="C25" s="602"/>
      <c r="D25" s="604"/>
      <c r="E25" s="606"/>
      <c r="F25" s="607"/>
      <c r="G25" s="451"/>
      <c r="H25" s="598"/>
      <c r="I25" s="598"/>
      <c r="J25" s="598"/>
      <c r="K25" s="598"/>
      <c r="L25" s="598"/>
      <c r="M25" s="660"/>
      <c r="N25" s="33"/>
      <c r="O25" s="33"/>
    </row>
    <row r="26" spans="1:169">
      <c r="A26" s="625"/>
      <c r="B26" s="602"/>
      <c r="C26" s="602"/>
      <c r="D26" s="604"/>
      <c r="E26" s="606"/>
      <c r="F26" s="607"/>
      <c r="G26" s="451"/>
      <c r="H26" s="598"/>
      <c r="I26" s="598"/>
      <c r="J26" s="598"/>
      <c r="K26" s="598"/>
      <c r="L26" s="598"/>
      <c r="M26" s="660"/>
      <c r="N26" s="33"/>
      <c r="O26" s="33"/>
    </row>
    <row r="27" spans="1:169">
      <c r="A27" s="625"/>
      <c r="B27" s="602"/>
      <c r="C27" s="602"/>
      <c r="D27" s="604"/>
      <c r="E27" s="606"/>
      <c r="F27" s="607"/>
      <c r="G27" s="451"/>
      <c r="H27" s="598"/>
      <c r="I27" s="598"/>
      <c r="J27" s="598"/>
      <c r="K27" s="598"/>
      <c r="L27" s="598"/>
      <c r="M27" s="660"/>
      <c r="N27" s="33"/>
      <c r="O27" s="33"/>
    </row>
    <row r="28" spans="1:169">
      <c r="A28" s="625"/>
      <c r="B28" s="602"/>
      <c r="C28" s="602"/>
      <c r="D28" s="604"/>
      <c r="E28" s="606"/>
      <c r="F28" s="607"/>
      <c r="G28" s="451"/>
      <c r="H28" s="598"/>
      <c r="I28" s="598"/>
      <c r="J28" s="598"/>
      <c r="K28" s="598"/>
      <c r="L28" s="598"/>
      <c r="M28" s="660"/>
      <c r="N28" s="33"/>
      <c r="O28" s="33"/>
    </row>
    <row r="29" spans="1:169">
      <c r="A29" s="625"/>
      <c r="B29" s="602"/>
      <c r="C29" s="602"/>
      <c r="D29" s="604"/>
      <c r="E29" s="606"/>
      <c r="F29" s="607"/>
      <c r="G29" s="451"/>
      <c r="H29" s="598"/>
      <c r="I29" s="598"/>
      <c r="J29" s="598"/>
      <c r="K29" s="598"/>
      <c r="L29" s="598"/>
      <c r="M29" s="660"/>
      <c r="N29" s="33"/>
      <c r="O29" s="33"/>
    </row>
    <row r="30" spans="1:169" s="25" customFormat="1" ht="12.75">
      <c r="A30" s="625">
        <f>'7- Mapa Final'!A30</f>
        <v>3</v>
      </c>
      <c r="B30" s="602" t="str">
        <f>'7- Mapa Final'!B30</f>
        <v>Incumplimiento de los términos establecidos para el proceso de conformación de listas de auxiliares de la justicia.</v>
      </c>
      <c r="C30" s="602" t="str">
        <f>'7- Mapa Final'!C30</f>
        <v>Inaplicación del procedimiento establecido para cargar, publicar y divulgar información o incumplir con los términos establecidos para ello.</v>
      </c>
      <c r="D30" s="603" t="str">
        <f>'7- Mapa Final'!J30</f>
        <v>Muy Baja - 1</v>
      </c>
      <c r="E30" s="605" t="str">
        <f>'7- Mapa Final'!K30</f>
        <v>Menor - 2</v>
      </c>
      <c r="F30" s="607" t="str">
        <f>'7- Mapa Final'!M30</f>
        <v>Bajo - 2</v>
      </c>
      <c r="G30" s="451"/>
      <c r="H30" s="598"/>
      <c r="I30" s="598"/>
      <c r="J30" s="598"/>
      <c r="K30" s="598"/>
      <c r="L30" s="598"/>
      <c r="M30" s="66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5"/>
      <c r="B31" s="602"/>
      <c r="C31" s="602"/>
      <c r="D31" s="604"/>
      <c r="E31" s="606"/>
      <c r="F31" s="607"/>
      <c r="G31" s="451"/>
      <c r="H31" s="598"/>
      <c r="I31" s="598"/>
      <c r="J31" s="598"/>
      <c r="K31" s="598"/>
      <c r="L31" s="598"/>
      <c r="M31" s="66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5"/>
      <c r="B32" s="602"/>
      <c r="C32" s="602"/>
      <c r="D32" s="604"/>
      <c r="E32" s="606"/>
      <c r="F32" s="607"/>
      <c r="G32" s="451"/>
      <c r="H32" s="598"/>
      <c r="I32" s="598"/>
      <c r="J32" s="598"/>
      <c r="K32" s="598"/>
      <c r="L32" s="598"/>
      <c r="M32" s="66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5"/>
      <c r="B33" s="602"/>
      <c r="C33" s="602"/>
      <c r="D33" s="604"/>
      <c r="E33" s="606"/>
      <c r="F33" s="607"/>
      <c r="G33" s="451"/>
      <c r="H33" s="598"/>
      <c r="I33" s="598"/>
      <c r="J33" s="598"/>
      <c r="K33" s="598"/>
      <c r="L33" s="598"/>
      <c r="M33" s="66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25"/>
      <c r="B34" s="602"/>
      <c r="C34" s="602"/>
      <c r="D34" s="604"/>
      <c r="E34" s="606"/>
      <c r="F34" s="607"/>
      <c r="G34" s="451"/>
      <c r="H34" s="598"/>
      <c r="I34" s="598"/>
      <c r="J34" s="598"/>
      <c r="K34" s="598"/>
      <c r="L34" s="598"/>
      <c r="M34" s="66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5"/>
      <c r="B35" s="602"/>
      <c r="C35" s="602"/>
      <c r="D35" s="604"/>
      <c r="E35" s="606"/>
      <c r="F35" s="607"/>
      <c r="G35" s="451"/>
      <c r="H35" s="598"/>
      <c r="I35" s="598"/>
      <c r="J35" s="598"/>
      <c r="K35" s="598"/>
      <c r="L35" s="598"/>
      <c r="M35" s="660"/>
      <c r="N35" s="33"/>
      <c r="O35" s="33"/>
    </row>
    <row r="36" spans="1:169">
      <c r="A36" s="625"/>
      <c r="B36" s="602"/>
      <c r="C36" s="602"/>
      <c r="D36" s="604"/>
      <c r="E36" s="606"/>
      <c r="F36" s="607"/>
      <c r="G36" s="451"/>
      <c r="H36" s="598"/>
      <c r="I36" s="598"/>
      <c r="J36" s="598"/>
      <c r="K36" s="598"/>
      <c r="L36" s="598"/>
      <c r="M36" s="660"/>
      <c r="N36" s="33"/>
      <c r="O36" s="33"/>
    </row>
    <row r="37" spans="1:169">
      <c r="A37" s="625"/>
      <c r="B37" s="602"/>
      <c r="C37" s="602"/>
      <c r="D37" s="604"/>
      <c r="E37" s="606"/>
      <c r="F37" s="607"/>
      <c r="G37" s="451"/>
      <c r="H37" s="598"/>
      <c r="I37" s="598"/>
      <c r="J37" s="598"/>
      <c r="K37" s="598"/>
      <c r="L37" s="598"/>
      <c r="M37" s="660"/>
      <c r="N37" s="33"/>
      <c r="O37" s="33"/>
    </row>
    <row r="38" spans="1:169">
      <c r="A38" s="625"/>
      <c r="B38" s="602"/>
      <c r="C38" s="602"/>
      <c r="D38" s="604"/>
      <c r="E38" s="606"/>
      <c r="F38" s="607"/>
      <c r="G38" s="451"/>
      <c r="H38" s="598"/>
      <c r="I38" s="598"/>
      <c r="J38" s="598"/>
      <c r="K38" s="598"/>
      <c r="L38" s="598"/>
      <c r="M38" s="660"/>
      <c r="N38" s="33"/>
      <c r="O38" s="33"/>
    </row>
    <row r="39" spans="1:169">
      <c r="A39" s="625"/>
      <c r="B39" s="602"/>
      <c r="C39" s="602"/>
      <c r="D39" s="604"/>
      <c r="E39" s="606"/>
      <c r="F39" s="607"/>
      <c r="G39" s="451"/>
      <c r="H39" s="598"/>
      <c r="I39" s="598"/>
      <c r="J39" s="598"/>
      <c r="K39" s="598"/>
      <c r="L39" s="598"/>
      <c r="M39" s="660"/>
      <c r="N39" s="33"/>
      <c r="O39" s="33"/>
    </row>
    <row r="40" spans="1:169" s="25" customFormat="1" ht="12.75">
      <c r="A40" s="625">
        <f>'7- Mapa Final'!A40</f>
        <v>4</v>
      </c>
      <c r="B40" s="602" t="str">
        <f>'7- Mapa Final'!B40</f>
        <v xml:space="preserve">Retrasos en el pago de las prestaciones laborales </v>
      </c>
      <c r="C40" s="602" t="str">
        <f>'7- Mapa Final'!C40</f>
        <v xml:space="preserve">Retrasos en los pagos de las prestaciones laborales debido a errores en los titulos judiciales </v>
      </c>
      <c r="D40" s="603" t="str">
        <f>'7- Mapa Final'!J40</f>
        <v>Muy Baja - 1</v>
      </c>
      <c r="E40" s="605" t="str">
        <f>'7- Mapa Final'!K40</f>
        <v>Leve - 1</v>
      </c>
      <c r="F40" s="607" t="str">
        <f>'7- Mapa Final'!M40</f>
        <v>Bajo - 1</v>
      </c>
      <c r="G40" s="451"/>
      <c r="H40" s="598"/>
      <c r="I40" s="598"/>
      <c r="J40" s="598"/>
      <c r="K40" s="598"/>
      <c r="L40" s="598"/>
      <c r="M40" s="66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25"/>
      <c r="B41" s="602"/>
      <c r="C41" s="602"/>
      <c r="D41" s="604"/>
      <c r="E41" s="606"/>
      <c r="F41" s="607"/>
      <c r="G41" s="451"/>
      <c r="H41" s="598"/>
      <c r="I41" s="598"/>
      <c r="J41" s="598"/>
      <c r="K41" s="598"/>
      <c r="L41" s="598"/>
      <c r="M41" s="66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25"/>
      <c r="B42" s="602"/>
      <c r="C42" s="602"/>
      <c r="D42" s="604"/>
      <c r="E42" s="606"/>
      <c r="F42" s="607"/>
      <c r="G42" s="451"/>
      <c r="H42" s="598"/>
      <c r="I42" s="598"/>
      <c r="J42" s="598"/>
      <c r="K42" s="598"/>
      <c r="L42" s="598"/>
      <c r="M42" s="66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25"/>
      <c r="B43" s="602"/>
      <c r="C43" s="602"/>
      <c r="D43" s="604"/>
      <c r="E43" s="606"/>
      <c r="F43" s="607"/>
      <c r="G43" s="451"/>
      <c r="H43" s="598"/>
      <c r="I43" s="598"/>
      <c r="J43" s="598"/>
      <c r="K43" s="598"/>
      <c r="L43" s="598"/>
      <c r="M43" s="66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25"/>
      <c r="B44" s="602"/>
      <c r="C44" s="602"/>
      <c r="D44" s="604"/>
      <c r="E44" s="606"/>
      <c r="F44" s="607"/>
      <c r="G44" s="451"/>
      <c r="H44" s="598"/>
      <c r="I44" s="598"/>
      <c r="J44" s="598"/>
      <c r="K44" s="598"/>
      <c r="L44" s="598"/>
      <c r="M44" s="66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25"/>
      <c r="B45" s="602"/>
      <c r="C45" s="602"/>
      <c r="D45" s="604"/>
      <c r="E45" s="606"/>
      <c r="F45" s="607"/>
      <c r="G45" s="451"/>
      <c r="H45" s="598"/>
      <c r="I45" s="598"/>
      <c r="J45" s="598"/>
      <c r="K45" s="598"/>
      <c r="L45" s="598"/>
      <c r="M45" s="660"/>
      <c r="N45" s="33"/>
      <c r="O45" s="33"/>
    </row>
    <row r="46" spans="1:169">
      <c r="A46" s="625"/>
      <c r="B46" s="602"/>
      <c r="C46" s="602"/>
      <c r="D46" s="604"/>
      <c r="E46" s="606"/>
      <c r="F46" s="607"/>
      <c r="G46" s="451"/>
      <c r="H46" s="598"/>
      <c r="I46" s="598"/>
      <c r="J46" s="598"/>
      <c r="K46" s="598"/>
      <c r="L46" s="598"/>
      <c r="M46" s="660"/>
      <c r="N46" s="33"/>
      <c r="O46" s="33"/>
    </row>
    <row r="47" spans="1:169">
      <c r="A47" s="625"/>
      <c r="B47" s="602"/>
      <c r="C47" s="602"/>
      <c r="D47" s="604"/>
      <c r="E47" s="606"/>
      <c r="F47" s="607"/>
      <c r="G47" s="451"/>
      <c r="H47" s="598"/>
      <c r="I47" s="598"/>
      <c r="J47" s="598"/>
      <c r="K47" s="598"/>
      <c r="L47" s="598"/>
      <c r="M47" s="660"/>
      <c r="N47" s="33"/>
      <c r="O47" s="33"/>
    </row>
    <row r="48" spans="1:169">
      <c r="A48" s="625"/>
      <c r="B48" s="602"/>
      <c r="C48" s="602"/>
      <c r="D48" s="604"/>
      <c r="E48" s="606"/>
      <c r="F48" s="607"/>
      <c r="G48" s="451"/>
      <c r="H48" s="598"/>
      <c r="I48" s="598"/>
      <c r="J48" s="598"/>
      <c r="K48" s="598"/>
      <c r="L48" s="598"/>
      <c r="M48" s="660"/>
      <c r="N48" s="33"/>
      <c r="O48" s="33"/>
    </row>
    <row r="49" spans="1:169">
      <c r="A49" s="625"/>
      <c r="B49" s="602"/>
      <c r="C49" s="602"/>
      <c r="D49" s="604"/>
      <c r="E49" s="606"/>
      <c r="F49" s="607"/>
      <c r="G49" s="451"/>
      <c r="H49" s="598"/>
      <c r="I49" s="598"/>
      <c r="J49" s="598"/>
      <c r="K49" s="598"/>
      <c r="L49" s="598"/>
      <c r="M49" s="660"/>
      <c r="N49" s="33"/>
      <c r="O49" s="33"/>
    </row>
    <row r="50" spans="1:169" s="25" customFormat="1" ht="12.75">
      <c r="A50" s="625">
        <v>5</v>
      </c>
      <c r="B50" s="602" t="str">
        <f>'7- Mapa Final'!B50</f>
        <v>No atender las solicitudes a usuarios externos e internos (despachos judiciales).</v>
      </c>
      <c r="C50" s="602" t="str">
        <f>'7- Mapa Final'!C50</f>
        <v xml:space="preserve">Tardanza en la respuesta de solicitudes a usuarios externos e internos (despachos judiciales).
</v>
      </c>
      <c r="D50" s="603" t="str">
        <f>'7- Mapa Final'!J50</f>
        <v>Muy Baja - 1</v>
      </c>
      <c r="E50" s="605" t="str">
        <f>'7- Mapa Final'!K50</f>
        <v>Menor - 2</v>
      </c>
      <c r="F50" s="607" t="str">
        <f>'7- Mapa Final'!M50</f>
        <v>Bajo - 2</v>
      </c>
      <c r="G50" s="451"/>
      <c r="H50" s="598"/>
      <c r="I50" s="598"/>
      <c r="J50" s="598"/>
      <c r="K50" s="598"/>
      <c r="L50" s="598"/>
      <c r="M50" s="66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5"/>
      <c r="B51" s="602"/>
      <c r="C51" s="602"/>
      <c r="D51" s="604"/>
      <c r="E51" s="606"/>
      <c r="F51" s="607"/>
      <c r="G51" s="451"/>
      <c r="H51" s="598"/>
      <c r="I51" s="598"/>
      <c r="J51" s="598"/>
      <c r="K51" s="598"/>
      <c r="L51" s="598"/>
      <c r="M51" s="66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5"/>
      <c r="B52" s="602"/>
      <c r="C52" s="602"/>
      <c r="D52" s="604"/>
      <c r="E52" s="606"/>
      <c r="F52" s="607"/>
      <c r="G52" s="451"/>
      <c r="H52" s="598"/>
      <c r="I52" s="598"/>
      <c r="J52" s="598"/>
      <c r="K52" s="598"/>
      <c r="L52" s="598"/>
      <c r="M52" s="66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5"/>
      <c r="B53" s="602"/>
      <c r="C53" s="602"/>
      <c r="D53" s="604"/>
      <c r="E53" s="606"/>
      <c r="F53" s="607"/>
      <c r="G53" s="451"/>
      <c r="H53" s="598"/>
      <c r="I53" s="598"/>
      <c r="J53" s="598"/>
      <c r="K53" s="598"/>
      <c r="L53" s="598"/>
      <c r="M53" s="66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25"/>
      <c r="B54" s="602"/>
      <c r="C54" s="602"/>
      <c r="D54" s="604"/>
      <c r="E54" s="606"/>
      <c r="F54" s="607"/>
      <c r="G54" s="451"/>
      <c r="H54" s="598"/>
      <c r="I54" s="598"/>
      <c r="J54" s="598"/>
      <c r="K54" s="598"/>
      <c r="L54" s="598"/>
      <c r="M54" s="66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5"/>
      <c r="B55" s="602"/>
      <c r="C55" s="602"/>
      <c r="D55" s="604"/>
      <c r="E55" s="606"/>
      <c r="F55" s="607"/>
      <c r="G55" s="451"/>
      <c r="H55" s="598"/>
      <c r="I55" s="598"/>
      <c r="J55" s="598"/>
      <c r="K55" s="598"/>
      <c r="L55" s="598"/>
      <c r="M55" s="660"/>
      <c r="N55" s="33"/>
      <c r="O55" s="33"/>
    </row>
    <row r="56" spans="1:169">
      <c r="A56" s="625"/>
      <c r="B56" s="602"/>
      <c r="C56" s="602"/>
      <c r="D56" s="604"/>
      <c r="E56" s="606"/>
      <c r="F56" s="607"/>
      <c r="G56" s="451"/>
      <c r="H56" s="598"/>
      <c r="I56" s="598"/>
      <c r="J56" s="598"/>
      <c r="K56" s="598"/>
      <c r="L56" s="598"/>
      <c r="M56" s="660"/>
      <c r="N56" s="33"/>
      <c r="O56" s="33"/>
    </row>
    <row r="57" spans="1:169">
      <c r="A57" s="625"/>
      <c r="B57" s="602"/>
      <c r="C57" s="602"/>
      <c r="D57" s="604"/>
      <c r="E57" s="606"/>
      <c r="F57" s="607"/>
      <c r="G57" s="451"/>
      <c r="H57" s="598"/>
      <c r="I57" s="598"/>
      <c r="J57" s="598"/>
      <c r="K57" s="598"/>
      <c r="L57" s="598"/>
      <c r="M57" s="660"/>
      <c r="N57" s="33"/>
      <c r="O57" s="33"/>
    </row>
    <row r="58" spans="1:169">
      <c r="A58" s="625"/>
      <c r="B58" s="602"/>
      <c r="C58" s="602"/>
      <c r="D58" s="604"/>
      <c r="E58" s="606"/>
      <c r="F58" s="607"/>
      <c r="G58" s="451"/>
      <c r="H58" s="598"/>
      <c r="I58" s="598"/>
      <c r="J58" s="598"/>
      <c r="K58" s="598"/>
      <c r="L58" s="598"/>
      <c r="M58" s="660"/>
      <c r="N58" s="33"/>
      <c r="O58" s="33"/>
    </row>
    <row r="59" spans="1:169" ht="15.75" thickBot="1">
      <c r="A59" s="675"/>
      <c r="B59" s="655"/>
      <c r="C59" s="655"/>
      <c r="D59" s="656"/>
      <c r="E59" s="657"/>
      <c r="F59" s="658"/>
      <c r="G59" s="452"/>
      <c r="H59" s="659"/>
      <c r="I59" s="659"/>
      <c r="J59" s="659"/>
      <c r="K59" s="659"/>
      <c r="L59" s="659"/>
      <c r="M59" s="661"/>
      <c r="N59" s="33"/>
      <c r="O59" s="33"/>
    </row>
    <row r="60" spans="1:169" s="25" customFormat="1" ht="12.75">
      <c r="A60" s="625">
        <v>6</v>
      </c>
      <c r="B60" s="602" t="e">
        <f>'7- Mapa Final'!#REF!</f>
        <v>#REF!</v>
      </c>
      <c r="C60" s="602" t="e">
        <f>'7- Mapa Final'!#REF!</f>
        <v>#REF!</v>
      </c>
      <c r="D60" s="603" t="e">
        <f>'7- Mapa Final'!#REF!</f>
        <v>#REF!</v>
      </c>
      <c r="E60" s="605" t="e">
        <f>'7- Mapa Final'!#REF!</f>
        <v>#REF!</v>
      </c>
      <c r="F60" s="607" t="e">
        <f>'7- Mapa Final'!#REF!</f>
        <v>#REF!</v>
      </c>
      <c r="G60" s="451"/>
      <c r="H60" s="598"/>
      <c r="I60" s="598"/>
      <c r="J60" s="598"/>
      <c r="K60" s="598"/>
      <c r="L60" s="598"/>
      <c r="M60" s="66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25"/>
      <c r="B61" s="602"/>
      <c r="C61" s="602"/>
      <c r="D61" s="604"/>
      <c r="E61" s="606"/>
      <c r="F61" s="607"/>
      <c r="G61" s="451"/>
      <c r="H61" s="598"/>
      <c r="I61" s="598"/>
      <c r="J61" s="598"/>
      <c r="K61" s="598"/>
      <c r="L61" s="598"/>
      <c r="M61" s="66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25"/>
      <c r="B62" s="602"/>
      <c r="C62" s="602"/>
      <c r="D62" s="604"/>
      <c r="E62" s="606"/>
      <c r="F62" s="607"/>
      <c r="G62" s="451"/>
      <c r="H62" s="598"/>
      <c r="I62" s="598"/>
      <c r="J62" s="598"/>
      <c r="K62" s="598"/>
      <c r="L62" s="598"/>
      <c r="M62" s="66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25"/>
      <c r="B63" s="602"/>
      <c r="C63" s="602"/>
      <c r="D63" s="604"/>
      <c r="E63" s="606"/>
      <c r="F63" s="607"/>
      <c r="G63" s="451"/>
      <c r="H63" s="598"/>
      <c r="I63" s="598"/>
      <c r="J63" s="598"/>
      <c r="K63" s="598"/>
      <c r="L63" s="598"/>
      <c r="M63" s="66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25"/>
      <c r="B64" s="602"/>
      <c r="C64" s="602"/>
      <c r="D64" s="604"/>
      <c r="E64" s="606"/>
      <c r="F64" s="607"/>
      <c r="G64" s="451"/>
      <c r="H64" s="598"/>
      <c r="I64" s="598"/>
      <c r="J64" s="598"/>
      <c r="K64" s="598"/>
      <c r="L64" s="598"/>
      <c r="M64" s="66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25"/>
      <c r="B65" s="602"/>
      <c r="C65" s="602"/>
      <c r="D65" s="604"/>
      <c r="E65" s="606"/>
      <c r="F65" s="607"/>
      <c r="G65" s="451"/>
      <c r="H65" s="598"/>
      <c r="I65" s="598"/>
      <c r="J65" s="598"/>
      <c r="K65" s="598"/>
      <c r="L65" s="598"/>
      <c r="M65" s="660"/>
      <c r="N65" s="33"/>
      <c r="O65" s="33"/>
    </row>
    <row r="66" spans="1:169">
      <c r="A66" s="625"/>
      <c r="B66" s="602"/>
      <c r="C66" s="602"/>
      <c r="D66" s="604"/>
      <c r="E66" s="606"/>
      <c r="F66" s="607"/>
      <c r="G66" s="451"/>
      <c r="H66" s="598"/>
      <c r="I66" s="598"/>
      <c r="J66" s="598"/>
      <c r="K66" s="598"/>
      <c r="L66" s="598"/>
      <c r="M66" s="660"/>
      <c r="N66" s="33"/>
      <c r="O66" s="33"/>
    </row>
    <row r="67" spans="1:169">
      <c r="A67" s="625"/>
      <c r="B67" s="602"/>
      <c r="C67" s="602"/>
      <c r="D67" s="604"/>
      <c r="E67" s="606"/>
      <c r="F67" s="607"/>
      <c r="G67" s="451"/>
      <c r="H67" s="598"/>
      <c r="I67" s="598"/>
      <c r="J67" s="598"/>
      <c r="K67" s="598"/>
      <c r="L67" s="598"/>
      <c r="M67" s="660"/>
      <c r="N67" s="33"/>
      <c r="O67" s="33"/>
    </row>
    <row r="68" spans="1:169">
      <c r="A68" s="625"/>
      <c r="B68" s="602"/>
      <c r="C68" s="602"/>
      <c r="D68" s="604"/>
      <c r="E68" s="606"/>
      <c r="F68" s="607"/>
      <c r="G68" s="451"/>
      <c r="H68" s="598"/>
      <c r="I68" s="598"/>
      <c r="J68" s="598"/>
      <c r="K68" s="598"/>
      <c r="L68" s="598"/>
      <c r="M68" s="660"/>
      <c r="N68" s="33"/>
      <c r="O68" s="33"/>
    </row>
    <row r="69" spans="1:169" ht="15.75" thickBot="1">
      <c r="A69" s="675"/>
      <c r="B69" s="655"/>
      <c r="C69" s="655"/>
      <c r="D69" s="656"/>
      <c r="E69" s="657"/>
      <c r="F69" s="658"/>
      <c r="G69" s="452"/>
      <c r="H69" s="659"/>
      <c r="I69" s="659"/>
      <c r="J69" s="659"/>
      <c r="K69" s="659"/>
      <c r="L69" s="659"/>
      <c r="M69" s="661"/>
      <c r="N69" s="33"/>
      <c r="O69" s="33"/>
    </row>
    <row r="70" spans="1:169" s="25" customFormat="1" ht="12.75">
      <c r="A70" s="625">
        <v>7</v>
      </c>
      <c r="B70" s="602" t="e">
        <f>'7- Mapa Final'!#REF!</f>
        <v>#REF!</v>
      </c>
      <c r="C70" s="602" t="e">
        <f>'7- Mapa Final'!#REF!</f>
        <v>#REF!</v>
      </c>
      <c r="D70" s="603" t="e">
        <f>'7- Mapa Final'!#REF!</f>
        <v>#REF!</v>
      </c>
      <c r="E70" s="605" t="e">
        <f>'7- Mapa Final'!#REF!</f>
        <v>#REF!</v>
      </c>
      <c r="F70" s="607" t="e">
        <f>'7- Mapa Final'!#REF!</f>
        <v>#REF!</v>
      </c>
      <c r="G70" s="451"/>
      <c r="H70" s="598"/>
      <c r="I70" s="598"/>
      <c r="J70" s="598"/>
      <c r="K70" s="598"/>
      <c r="L70" s="598"/>
      <c r="M70" s="66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25"/>
      <c r="B71" s="602"/>
      <c r="C71" s="602"/>
      <c r="D71" s="604"/>
      <c r="E71" s="606"/>
      <c r="F71" s="607"/>
      <c r="G71" s="451"/>
      <c r="H71" s="598"/>
      <c r="I71" s="598"/>
      <c r="J71" s="598"/>
      <c r="K71" s="598"/>
      <c r="L71" s="598"/>
      <c r="M71" s="660"/>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25"/>
      <c r="B72" s="602"/>
      <c r="C72" s="602"/>
      <c r="D72" s="604"/>
      <c r="E72" s="606"/>
      <c r="F72" s="607"/>
      <c r="G72" s="451"/>
      <c r="H72" s="598"/>
      <c r="I72" s="598"/>
      <c r="J72" s="598"/>
      <c r="K72" s="598"/>
      <c r="L72" s="598"/>
      <c r="M72" s="660"/>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25"/>
      <c r="B73" s="602"/>
      <c r="C73" s="602"/>
      <c r="D73" s="604"/>
      <c r="E73" s="606"/>
      <c r="F73" s="607"/>
      <c r="G73" s="451"/>
      <c r="H73" s="598"/>
      <c r="I73" s="598"/>
      <c r="J73" s="598"/>
      <c r="K73" s="598"/>
      <c r="L73" s="598"/>
      <c r="M73" s="660"/>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25"/>
      <c r="B74" s="602"/>
      <c r="C74" s="602"/>
      <c r="D74" s="604"/>
      <c r="E74" s="606"/>
      <c r="F74" s="607"/>
      <c r="G74" s="451"/>
      <c r="H74" s="598"/>
      <c r="I74" s="598"/>
      <c r="J74" s="598"/>
      <c r="K74" s="598"/>
      <c r="L74" s="598"/>
      <c r="M74" s="660"/>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25"/>
      <c r="B75" s="602"/>
      <c r="C75" s="602"/>
      <c r="D75" s="604"/>
      <c r="E75" s="606"/>
      <c r="F75" s="607"/>
      <c r="G75" s="451"/>
      <c r="H75" s="598"/>
      <c r="I75" s="598"/>
      <c r="J75" s="598"/>
      <c r="K75" s="598"/>
      <c r="L75" s="598"/>
      <c r="M75" s="660"/>
      <c r="N75" s="33"/>
      <c r="O75" s="33"/>
    </row>
    <row r="76" spans="1:169">
      <c r="A76" s="625"/>
      <c r="B76" s="602"/>
      <c r="C76" s="602"/>
      <c r="D76" s="604"/>
      <c r="E76" s="606"/>
      <c r="F76" s="607"/>
      <c r="G76" s="451"/>
      <c r="H76" s="598"/>
      <c r="I76" s="598"/>
      <c r="J76" s="598"/>
      <c r="K76" s="598"/>
      <c r="L76" s="598"/>
      <c r="M76" s="660"/>
      <c r="N76" s="33"/>
      <c r="O76" s="33"/>
    </row>
    <row r="77" spans="1:169">
      <c r="A77" s="625"/>
      <c r="B77" s="602"/>
      <c r="C77" s="602"/>
      <c r="D77" s="604"/>
      <c r="E77" s="606"/>
      <c r="F77" s="607"/>
      <c r="G77" s="451"/>
      <c r="H77" s="598"/>
      <c r="I77" s="598"/>
      <c r="J77" s="598"/>
      <c r="K77" s="598"/>
      <c r="L77" s="598"/>
      <c r="M77" s="660"/>
      <c r="N77" s="33"/>
      <c r="O77" s="33"/>
    </row>
    <row r="78" spans="1:169">
      <c r="A78" s="625"/>
      <c r="B78" s="602"/>
      <c r="C78" s="602"/>
      <c r="D78" s="604"/>
      <c r="E78" s="606"/>
      <c r="F78" s="607"/>
      <c r="G78" s="451"/>
      <c r="H78" s="598"/>
      <c r="I78" s="598"/>
      <c r="J78" s="598"/>
      <c r="K78" s="598"/>
      <c r="L78" s="598"/>
      <c r="M78" s="660"/>
      <c r="N78" s="33"/>
      <c r="O78" s="33"/>
    </row>
    <row r="79" spans="1:169" ht="15.75" thickBot="1">
      <c r="A79" s="675"/>
      <c r="B79" s="655"/>
      <c r="C79" s="655"/>
      <c r="D79" s="656"/>
      <c r="E79" s="657"/>
      <c r="F79" s="658"/>
      <c r="G79" s="452"/>
      <c r="H79" s="659"/>
      <c r="I79" s="659"/>
      <c r="J79" s="659"/>
      <c r="K79" s="659"/>
      <c r="L79" s="659"/>
      <c r="M79" s="661"/>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16" operator="containsText" text="3- Moderado">
      <formula>NOT(ISERROR(SEARCH("3- Moderado",A60)))</formula>
    </cfRule>
    <cfRule type="containsText" dxfId="30" priority="17" operator="containsText" text="6- Moderado">
      <formula>NOT(ISERROR(SEARCH("6- Moderado",A60)))</formula>
    </cfRule>
    <cfRule type="containsText" dxfId="29" priority="18" operator="containsText" text="4- Moderado">
      <formula>NOT(ISERROR(SEARCH("4- Moderado",A60)))</formula>
    </cfRule>
    <cfRule type="containsText" dxfId="28" priority="19" operator="containsText" text="3- Bajo">
      <formula>NOT(ISERROR(SEARCH("3- Bajo",A60)))</formula>
    </cfRule>
    <cfRule type="containsText" dxfId="27" priority="20" operator="containsText" text="4- Bajo">
      <formula>NOT(ISERROR(SEARCH("4- Bajo",A60)))</formula>
    </cfRule>
    <cfRule type="containsText" dxfId="26" priority="21" operator="containsText" text="1- Bajo">
      <formula>NOT(ISERROR(SEARCH("1- Bajo",A60)))</formula>
    </cfRule>
  </conditionalFormatting>
  <conditionalFormatting sqref="A70:E70">
    <cfRule type="containsText" dxfId="25" priority="9" operator="containsText" text="3- Moderado">
      <formula>NOT(ISERROR(SEARCH("3- Moderado",A70)))</formula>
    </cfRule>
    <cfRule type="containsText" dxfId="24" priority="10" operator="containsText" text="6- Moderado">
      <formula>NOT(ISERROR(SEARCH("6- Moderado",A70)))</formula>
    </cfRule>
    <cfRule type="containsText" dxfId="23" priority="11" operator="containsText" text="4- Moderado">
      <formula>NOT(ISERROR(SEARCH("4- Moderado",A70)))</formula>
    </cfRule>
    <cfRule type="containsText" dxfId="22" priority="12" operator="containsText" text="3- Bajo">
      <formula>NOT(ISERROR(SEARCH("3- Bajo",A70)))</formula>
    </cfRule>
    <cfRule type="containsText" dxfId="21" priority="13" operator="containsText" text="4- Bajo">
      <formula>NOT(ISERROR(SEARCH("4- Bajo",A70)))</formula>
    </cfRule>
    <cfRule type="containsText" dxfId="20" priority="14" operator="containsText" text="1- Bajo">
      <formula>NOT(ISERROR(SEARCH("1- Bajo",A70)))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purl.org/dc/elements/1.1/"/>
    <ds:schemaRef ds:uri="http://schemas.microsoft.com/office/2006/documentManagement/types"/>
    <ds:schemaRef ds:uri="ebe62426-be44-4ac6-b4e7-c6e91301097f"/>
    <ds:schemaRef ds:uri="http://purl.org/dc/terms/"/>
    <ds:schemaRef ds:uri="http://schemas.microsoft.com/office/infopath/2007/PartnerControls"/>
    <ds:schemaRef ds:uri="http://schemas.openxmlformats.org/package/2006/metadata/core-properties"/>
    <ds:schemaRef ds:uri="1f8d7d97-b52e-4e8e-add1-cddb6c7f9c6e"/>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 </vt:lpstr>
      <vt:lpstr>Conceptos 37001 </vt:lpstr>
      <vt:lpstr>2- Analisis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Analisis de Contexto'!Área_de_impresión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Diana Marcela Avilés Chica</cp:lastModifiedBy>
  <cp:revision/>
  <dcterms:created xsi:type="dcterms:W3CDTF">2021-04-16T16:11:31Z</dcterms:created>
  <dcterms:modified xsi:type="dcterms:W3CDTF">2025-07-18T16:28:52Z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